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9780" windowHeight="8460"/>
  </bookViews>
  <sheets>
    <sheet name="Sommaire" sheetId="6" r:id="rId1"/>
    <sheet name="Effectifs" sheetId="5" r:id="rId2"/>
    <sheet name="% et ratio calculés" sheetId="1" r:id="rId3"/>
  </sheets>
  <definedNames>
    <definedName name="_xlnm.Print_Area" localSheetId="0">Sommaire!$A$1:$C$27</definedName>
  </definedNames>
  <calcPr calcId="145621"/>
</workbook>
</file>

<file path=xl/calcChain.xml><?xml version="1.0" encoding="utf-8"?>
<calcChain xmlns="http://schemas.openxmlformats.org/spreadsheetml/2006/main">
  <c r="P20" i="5" l="1"/>
  <c r="D20" i="5"/>
  <c r="E20" i="5"/>
  <c r="P22" i="5" l="1"/>
  <c r="N20" i="5" l="1"/>
  <c r="N17" i="5"/>
  <c r="C16" i="5" l="1"/>
  <c r="C20" i="5"/>
  <c r="C19" i="5"/>
  <c r="C18" i="5"/>
  <c r="C6" i="5"/>
  <c r="C7" i="5"/>
  <c r="C8" i="5"/>
  <c r="C9" i="5"/>
  <c r="C10" i="5"/>
  <c r="C11" i="5"/>
  <c r="C12" i="5"/>
  <c r="C13" i="5"/>
  <c r="C14" i="5"/>
  <c r="C15" i="5"/>
  <c r="D16" i="5"/>
  <c r="N16" i="5" s="1"/>
  <c r="D5" i="5"/>
  <c r="N5" i="5" s="1"/>
  <c r="D6" i="5"/>
  <c r="N6" i="5" s="1"/>
  <c r="D7" i="5"/>
  <c r="N7" i="5" s="1"/>
  <c r="D8" i="5"/>
  <c r="N8" i="5" s="1"/>
  <c r="D9" i="5"/>
  <c r="N9" i="5" s="1"/>
  <c r="D10" i="5"/>
  <c r="N10" i="5" s="1"/>
  <c r="D11" i="5"/>
  <c r="N11" i="5" s="1"/>
  <c r="D12" i="5"/>
  <c r="N12" i="5" s="1"/>
  <c r="D13" i="5"/>
  <c r="N13" i="5" s="1"/>
  <c r="D14" i="5"/>
  <c r="N14" i="5" s="1"/>
  <c r="D15" i="5"/>
  <c r="N15" i="5" s="1"/>
  <c r="C34" i="5"/>
  <c r="D19" i="5"/>
  <c r="N19" i="5" s="1"/>
  <c r="D18" i="5"/>
  <c r="N18" i="5" s="1"/>
  <c r="D21" i="5" l="1"/>
  <c r="N21" i="5" s="1"/>
  <c r="I22" i="5"/>
  <c r="G21" i="5" l="1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5" i="5"/>
  <c r="N21" i="1"/>
  <c r="C21" i="1"/>
  <c r="G22" i="5" l="1"/>
  <c r="E22" i="5"/>
  <c r="F22" i="5"/>
  <c r="K23" i="1" l="1"/>
  <c r="K18" i="1"/>
  <c r="K19" i="1"/>
  <c r="M19" i="1" l="1"/>
  <c r="M16" i="1"/>
  <c r="M6" i="1"/>
  <c r="M7" i="1"/>
  <c r="M8" i="1"/>
  <c r="M9" i="1"/>
  <c r="M10" i="1"/>
  <c r="M11" i="1"/>
  <c r="M12" i="1"/>
  <c r="M13" i="1"/>
  <c r="M14" i="1"/>
  <c r="M15" i="1"/>
  <c r="M18" i="1"/>
  <c r="M5" i="1"/>
  <c r="H17" i="1" l="1"/>
  <c r="I18" i="1" l="1"/>
  <c r="I17" i="1"/>
  <c r="I15" i="1"/>
  <c r="I14" i="1"/>
  <c r="I13" i="1"/>
  <c r="I12" i="1"/>
  <c r="I11" i="1"/>
  <c r="I10" i="1"/>
  <c r="I9" i="1"/>
  <c r="I8" i="1"/>
  <c r="I7" i="1"/>
  <c r="I6" i="1"/>
  <c r="A26" i="1" l="1"/>
  <c r="C4" i="1" l="1"/>
  <c r="D4" i="1"/>
  <c r="E4" i="1"/>
  <c r="F4" i="1"/>
  <c r="G4" i="1"/>
  <c r="H4" i="1"/>
  <c r="A23" i="1"/>
  <c r="A24" i="1"/>
  <c r="A25" i="1"/>
  <c r="I21" i="1" l="1"/>
  <c r="K21" i="1" s="1"/>
  <c r="M22" i="5"/>
  <c r="M21" i="5" l="1"/>
  <c r="N18" i="1"/>
  <c r="N19" i="1"/>
  <c r="N6" i="1" l="1"/>
  <c r="I16" i="1" l="1"/>
  <c r="N17" i="1"/>
  <c r="N13" i="1"/>
  <c r="N9" i="1"/>
  <c r="N16" i="1"/>
  <c r="N12" i="1"/>
  <c r="N8" i="1"/>
  <c r="N5" i="1"/>
  <c r="N15" i="1"/>
  <c r="N11" i="1"/>
  <c r="N7" i="1"/>
  <c r="N14" i="1"/>
  <c r="N10" i="1"/>
  <c r="D17" i="1" l="1"/>
  <c r="D13" i="1"/>
  <c r="D10" i="1"/>
  <c r="D9" i="1"/>
  <c r="D14" i="1"/>
  <c r="D6" i="1"/>
  <c r="D12" i="1"/>
  <c r="D8" i="1"/>
  <c r="D15" i="1"/>
  <c r="D11" i="1"/>
  <c r="D7" i="1"/>
  <c r="H22" i="5"/>
  <c r="H16" i="1"/>
  <c r="D22" i="5"/>
  <c r="J19" i="1" l="1"/>
  <c r="L18" i="1"/>
  <c r="J18" i="1"/>
  <c r="H18" i="1"/>
  <c r="G18" i="1"/>
  <c r="F18" i="1"/>
  <c r="E18" i="1"/>
  <c r="D18" i="1"/>
  <c r="G17" i="1"/>
  <c r="F17" i="1"/>
  <c r="E17" i="1"/>
  <c r="L16" i="1"/>
  <c r="K16" i="1"/>
  <c r="J16" i="1"/>
  <c r="G16" i="1"/>
  <c r="F16" i="1"/>
  <c r="E16" i="1"/>
  <c r="D16" i="1"/>
  <c r="L15" i="1"/>
  <c r="K15" i="1"/>
  <c r="J15" i="1"/>
  <c r="H15" i="1"/>
  <c r="G15" i="1"/>
  <c r="F15" i="1"/>
  <c r="E15" i="1"/>
  <c r="L14" i="1"/>
  <c r="K14" i="1"/>
  <c r="J14" i="1"/>
  <c r="H14" i="1"/>
  <c r="G14" i="1"/>
  <c r="F14" i="1"/>
  <c r="E14" i="1"/>
  <c r="L13" i="1"/>
  <c r="K13" i="1"/>
  <c r="J13" i="1"/>
  <c r="H13" i="1"/>
  <c r="G13" i="1"/>
  <c r="F13" i="1"/>
  <c r="E13" i="1"/>
  <c r="L12" i="1"/>
  <c r="K12" i="1"/>
  <c r="J12" i="1"/>
  <c r="H12" i="1"/>
  <c r="G12" i="1"/>
  <c r="F12" i="1"/>
  <c r="E12" i="1"/>
  <c r="L11" i="1"/>
  <c r="K11" i="1"/>
  <c r="J11" i="1"/>
  <c r="H11" i="1"/>
  <c r="G11" i="1"/>
  <c r="F11" i="1"/>
  <c r="E11" i="1"/>
  <c r="L10" i="1"/>
  <c r="K10" i="1"/>
  <c r="J10" i="1"/>
  <c r="H10" i="1"/>
  <c r="G10" i="1"/>
  <c r="F10" i="1"/>
  <c r="E10" i="1"/>
  <c r="L9" i="1"/>
  <c r="K9" i="1"/>
  <c r="J9" i="1"/>
  <c r="H9" i="1"/>
  <c r="G9" i="1"/>
  <c r="F9" i="1"/>
  <c r="E9" i="1"/>
  <c r="L8" i="1"/>
  <c r="K8" i="1"/>
  <c r="J8" i="1"/>
  <c r="H8" i="1"/>
  <c r="G8" i="1"/>
  <c r="F8" i="1"/>
  <c r="E8" i="1"/>
  <c r="L7" i="1"/>
  <c r="K7" i="1"/>
  <c r="J7" i="1"/>
  <c r="H7" i="1"/>
  <c r="G7" i="1"/>
  <c r="F7" i="1"/>
  <c r="E7" i="1"/>
  <c r="L6" i="1"/>
  <c r="K6" i="1"/>
  <c r="J6" i="1"/>
  <c r="H6" i="1"/>
  <c r="G6" i="1"/>
  <c r="F6" i="1"/>
  <c r="E6" i="1"/>
  <c r="K5" i="1"/>
  <c r="J5" i="1"/>
  <c r="H5" i="1"/>
  <c r="G5" i="1"/>
  <c r="F5" i="1"/>
  <c r="E5" i="1"/>
  <c r="D5" i="1"/>
  <c r="D19" i="1" l="1"/>
  <c r="H19" i="1"/>
  <c r="J17" i="1" l="1"/>
  <c r="K17" i="1" l="1"/>
  <c r="F19" i="1" l="1"/>
  <c r="G19" i="1"/>
  <c r="E19" i="1"/>
  <c r="C17" i="1"/>
  <c r="C5" i="5" l="1"/>
  <c r="I5" i="1" s="1"/>
  <c r="C21" i="5"/>
  <c r="I19" i="1" s="1"/>
  <c r="L19" i="1" l="1"/>
  <c r="C22" i="5"/>
  <c r="C8" i="1" s="1"/>
  <c r="L5" i="1"/>
  <c r="L23" i="1"/>
  <c r="C14" i="1"/>
  <c r="C9" i="1" l="1"/>
  <c r="C10" i="1"/>
  <c r="C15" i="1"/>
  <c r="C6" i="1"/>
  <c r="C18" i="1"/>
  <c r="C7" i="1"/>
  <c r="C16" i="1"/>
  <c r="C12" i="1"/>
  <c r="C5" i="1"/>
  <c r="C13" i="1"/>
  <c r="C11" i="1"/>
  <c r="C19" i="1" l="1"/>
</calcChain>
</file>

<file path=xl/comments1.xml><?xml version="1.0" encoding="utf-8"?>
<comments xmlns="http://schemas.openxmlformats.org/spreadsheetml/2006/main">
  <authors>
    <author>Administration centrale</author>
  </authors>
  <commentList>
    <comment ref="M18" authorId="0">
      <text>
        <r>
          <rPr>
            <sz val="9"/>
            <color indexed="81"/>
            <rFont val="Tahoma"/>
            <family val="2"/>
          </rPr>
          <t>pacifique inclus</t>
        </r>
      </text>
    </comment>
  </commentList>
</comments>
</file>

<file path=xl/sharedStrings.xml><?xml version="1.0" encoding="utf-8"?>
<sst xmlns="http://schemas.openxmlformats.org/spreadsheetml/2006/main" count="134" uniqueCount="95">
  <si>
    <t>Code_Insee</t>
  </si>
  <si>
    <t>11</t>
  </si>
  <si>
    <t>Centre-Val de Loire</t>
  </si>
  <si>
    <t>24</t>
  </si>
  <si>
    <t>Pays de la Loire</t>
  </si>
  <si>
    <t>52</t>
  </si>
  <si>
    <t>Bretagne</t>
  </si>
  <si>
    <t>53</t>
  </si>
  <si>
    <t>93</t>
  </si>
  <si>
    <t>Corse</t>
  </si>
  <si>
    <t>94</t>
  </si>
  <si>
    <t>Ensemble</t>
  </si>
  <si>
    <t>Île-de-France</t>
  </si>
  <si>
    <t>Bourgogne-Franche-Comté</t>
  </si>
  <si>
    <t>27</t>
  </si>
  <si>
    <t>Normandie</t>
  </si>
  <si>
    <t>28</t>
  </si>
  <si>
    <t>32</t>
  </si>
  <si>
    <t>44</t>
  </si>
  <si>
    <t>75</t>
  </si>
  <si>
    <t>76</t>
  </si>
  <si>
    <t>Auvergne-Rhône-Alpes</t>
  </si>
  <si>
    <t>84</t>
  </si>
  <si>
    <t>Provence-Alpes-Côte d'Azur</t>
  </si>
  <si>
    <t xml:space="preserve">Chercheurs des EPIC </t>
  </si>
  <si>
    <t>Chercheurs des entreprises</t>
  </si>
  <si>
    <t>Chercheurs des EPST et Ministères</t>
  </si>
  <si>
    <t>Ensemble des chercheurs</t>
  </si>
  <si>
    <t>non ventilé</t>
  </si>
  <si>
    <t>étranger</t>
  </si>
  <si>
    <t>Grand Est</t>
  </si>
  <si>
    <t>Occitanie</t>
  </si>
  <si>
    <t>Hauts-de-France</t>
  </si>
  <si>
    <t>Nouvelle-Aquitaine</t>
  </si>
  <si>
    <t>Ensemble France</t>
  </si>
  <si>
    <t>Ensemble France ventilé</t>
  </si>
  <si>
    <t>Effectifs de R&amp;D entreprises</t>
  </si>
  <si>
    <t>** Universités et établissements d'enseignement supérieur ; Centres hospitaliers (CHU, CLCC) ; voir III.1</t>
  </si>
  <si>
    <t>PACA + CORSE</t>
  </si>
  <si>
    <t>Sources :</t>
  </si>
  <si>
    <t>Notes :</t>
  </si>
  <si>
    <t>Chercheurs du secteur public *</t>
  </si>
  <si>
    <t>Chercheurs des organismes ***</t>
  </si>
  <si>
    <t>Les % figurent dans l'onglet suivant %</t>
  </si>
  <si>
    <t>**** Ensemble des inscrits, selon la région de l'école doctorale</t>
  </si>
  <si>
    <t>Ensemble effectifs de R&amp;D, chercheurs et soutien, administrations + entreprises</t>
  </si>
  <si>
    <t>Outremer *****</t>
  </si>
  <si>
    <t>***** Régions, départements, collectivités territoriales uniques et celles à statuts particuliers</t>
  </si>
  <si>
    <r>
      <t>Nouvelles régions administratives</t>
    </r>
    <r>
      <rPr>
        <sz val="9"/>
        <rFont val="Arial"/>
        <family val="2"/>
      </rPr>
      <t xml:space="preserve"> 
Loi n° 2015-29 du 16 janvier 2015</t>
    </r>
  </si>
  <si>
    <r>
      <rPr>
        <b/>
        <sz val="9"/>
        <rFont val="Arial"/>
        <family val="2"/>
      </rPr>
      <t xml:space="preserve">Effectifs de R&amp;D / emploi salarié et non salarié </t>
    </r>
    <r>
      <rPr>
        <sz val="9"/>
        <rFont val="Arial"/>
        <family val="2"/>
      </rPr>
      <t xml:space="preserve">
(pour mille) ‰</t>
    </r>
  </si>
  <si>
    <r>
      <t xml:space="preserve">Effectifs de chercheurs / emploi salarié et non salarié 
</t>
    </r>
    <r>
      <rPr>
        <sz val="9"/>
        <rFont val="Arial"/>
        <family val="2"/>
      </rPr>
      <t>(pour mille) ‰</t>
    </r>
  </si>
  <si>
    <r>
      <t xml:space="preserve">Part des entreprises dans l'effectif de chercheurs
 </t>
    </r>
    <r>
      <rPr>
        <sz val="9"/>
        <rFont val="Arial"/>
        <family val="2"/>
      </rPr>
      <t>(ETP recherche) %</t>
    </r>
  </si>
  <si>
    <r>
      <t xml:space="preserve">Part des entreprises dans l'effectif de R&amp;D
 </t>
    </r>
    <r>
      <rPr>
        <sz val="9"/>
        <rFont val="Arial"/>
        <family val="2"/>
      </rPr>
      <t>(ETP recherche) %</t>
    </r>
  </si>
  <si>
    <t>L’état de l’emploi scientifique en France</t>
  </si>
  <si>
    <t>Contenu du classeur</t>
  </si>
  <si>
    <t>Feuille</t>
  </si>
  <si>
    <t>Titre des tableaux ou graphiques</t>
  </si>
  <si>
    <t>Définitions</t>
  </si>
  <si>
    <t>Signes conventionnels utilisés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</si>
  <si>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</si>
  <si>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</si>
  <si>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</si>
  <si>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</si>
  <si>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</si>
  <si>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Nous vous remercions d’adresser vos observations  
et suggestions éventuelles à : 
emploi.scientifique@recherche.gouv.fr</t>
  </si>
  <si>
    <t xml:space="preserve">V. La répartition géographique de l'emploi scientifique en France 
</t>
  </si>
  <si>
    <t>Effectifs</t>
  </si>
  <si>
    <t>% et ratio calculés</t>
  </si>
  <si>
    <r>
      <rPr>
        <b/>
        <sz val="8"/>
        <color rgb="FF000000"/>
        <rFont val="Arial"/>
        <family val="2"/>
      </rPr>
      <t xml:space="preserve">Chercheurs du secteur public </t>
    </r>
    <r>
      <rPr>
        <sz val="8"/>
        <color rgb="FF000000"/>
        <rFont val="Arial"/>
        <family val="2"/>
      </rPr>
      <t xml:space="preserve"> : Enseignement supérieur et organismes, hors ISBL</t>
    </r>
  </si>
  <si>
    <r>
      <rPr>
        <b/>
        <sz val="8"/>
        <rFont val="Arial"/>
        <family val="2"/>
      </rPr>
      <t xml:space="preserve">Etablissements d'enseignement supérieur et de recherche </t>
    </r>
    <r>
      <rPr>
        <sz val="8"/>
        <rFont val="Arial"/>
        <family val="2"/>
      </rPr>
      <t>: Universités et établissements d'enseignement supérieur ; Centres hospitaliers (CHU, CLCC) ; voir III.1</t>
    </r>
  </si>
  <si>
    <r>
      <rPr>
        <b/>
        <sz val="8"/>
        <rFont val="Arial"/>
        <family val="2"/>
      </rPr>
      <t>Outremer :</t>
    </r>
    <r>
      <rPr>
        <sz val="8"/>
        <rFont val="Arial"/>
        <family val="2"/>
      </rPr>
      <t xml:space="preserve"> Régions, départements, collectivités territoriales uniques et celles à statuts particuliers</t>
    </r>
  </si>
  <si>
    <r>
      <rPr>
        <b/>
        <sz val="8"/>
        <rFont val="Arial"/>
        <family val="2"/>
      </rPr>
      <t>Effectifs de doctorants :</t>
    </r>
    <r>
      <rPr>
        <sz val="8"/>
        <rFont val="Arial"/>
        <family val="2"/>
      </rPr>
      <t xml:space="preserve"> Ensemble des inscrits, selon la région de l'école doctorale</t>
    </r>
  </si>
  <si>
    <r>
      <rPr>
        <b/>
        <sz val="8"/>
        <rFont val="Arial"/>
        <family val="2"/>
      </rPr>
      <t xml:space="preserve">Chercheurs des organismes : </t>
    </r>
    <r>
      <rPr>
        <sz val="8"/>
        <rFont val="Arial"/>
        <family val="2"/>
      </rPr>
      <t>Organismes : EPST, EPIC et Ministères, hors ISBL</t>
    </r>
  </si>
  <si>
    <r>
      <t>Part des établissements d’enseignement supérieur dans l'effectif de chercheurs</t>
    </r>
    <r>
      <rPr>
        <sz val="9"/>
        <rFont val="Arial"/>
        <family val="2"/>
      </rPr>
      <t xml:space="preserve">
 (ETP recherche) %</t>
    </r>
  </si>
  <si>
    <t>Effectifs de R&amp;D en 2017, par catégorie, région et type d'établissement</t>
  </si>
  <si>
    <t>Effectifs en ETP recherche en 2017</t>
  </si>
  <si>
    <t xml:space="preserve"> enquêtes R&amp;D : 2017 semi définitif</t>
  </si>
  <si>
    <r>
      <t xml:space="preserve">Effectifs de doctorants **** </t>
    </r>
    <r>
      <rPr>
        <b/>
        <u/>
        <sz val="9"/>
        <rFont val="Arial"/>
        <family val="2"/>
      </rPr>
      <t>en 2018-2019</t>
    </r>
  </si>
  <si>
    <t>Enquête Ecoles doctorales 2018-2019</t>
  </si>
  <si>
    <t>Répartition en % des effectifs de R&amp;D, par catégorie, région et type d'établissement, en 2017</t>
  </si>
  <si>
    <t>MESRI-SIES, EES 2020</t>
  </si>
  <si>
    <r>
      <t xml:space="preserve">Publication biennale de l'Enseignement supérieur, de la Recherche et de l'Innovation [EES 2020]
</t>
    </r>
    <r>
      <rPr>
        <b/>
        <sz val="10"/>
        <rFont val="Arial"/>
        <family val="2"/>
      </rPr>
      <t>Pour plus d'information sur les notions et les sigles rencontrées, se reporter au rapport intégral.</t>
    </r>
  </si>
  <si>
    <r>
      <t>Répartition des effectifs en 2017</t>
    </r>
    <r>
      <rPr>
        <sz val="10"/>
        <rFont val="Arial"/>
        <family val="2"/>
      </rPr>
      <t xml:space="preserve"> (en % d'ETP)</t>
    </r>
  </si>
  <si>
    <r>
      <t xml:space="preserve">Répartition des doctorants *** </t>
    </r>
    <r>
      <rPr>
        <b/>
        <u/>
        <sz val="9"/>
        <rFont val="Arial"/>
        <family val="2"/>
      </rPr>
      <t>en 2018-2019</t>
    </r>
  </si>
  <si>
    <t>Emploi régional (salarié et non salarié)
2017</t>
  </si>
  <si>
    <t>PP dec 2017, prévisionnel Insee (France hors Mayotte, tous salariés)</t>
  </si>
  <si>
    <t>Chercheurs ETP – ISBL NV =</t>
  </si>
  <si>
    <t xml:space="preserve">Total ETP – ISBL NV = </t>
  </si>
  <si>
    <t>Soutien ETP du secteur public</t>
  </si>
  <si>
    <t xml:space="preserve">Soutien ETP – ISBL NV = </t>
  </si>
  <si>
    <t>Dénominateur : Emploi salarié non-salarié en dec 2017, prévisionnel Insee</t>
  </si>
  <si>
    <t>* Enseignement supérieur et organismes, Instituts Curie &amp; Pasteur, INTS et INRS, hors autres ISBL</t>
  </si>
  <si>
    <t>*** Organismes : EPST, EPIC et Ministères, Instituts Curie &amp; Pasteur, INTS et INRS, hors autres ISBL</t>
  </si>
  <si>
    <t>Pour information :</t>
  </si>
  <si>
    <t xml:space="preserve">Etbts d'ens. Sup. et de recherche ** : Enseignants-chercheurs, IGR et contractuels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</si>
</sst>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0.0%"/>
    <numFmt numFmtId="165" formatCode="#,##0.0"/>
    <numFmt numFmtId="166" formatCode="0.0"/>
    <numFmt numFmtId="167" formatCode="#,##0.000"/>
    <numFmt numFmtId="168" formatCode="_-* #,##0\ _€_-;\-* #,##0\ _€_-;_-* &quot;-&quot;??\ _€_-;_-@_-"/>
    <numFmt numFmtId="169" formatCode="0.000"/>
  </numFmts>
  <fonts count="3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name val="MS Sans Serif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9"/>
      <color rgb="FFFF0000"/>
      <name val="Arial"/>
      <family val="2"/>
    </font>
    <font>
      <sz val="9"/>
      <color indexed="81"/>
      <name val="Tahoma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b/>
      <u/>
      <sz val="9"/>
      <name val="Arial"/>
      <family val="2"/>
    </font>
    <font>
      <sz val="8"/>
      <color theme="1"/>
      <name val="Calibri"/>
      <family val="2"/>
      <scheme val="minor"/>
    </font>
    <font>
      <i/>
      <sz val="10"/>
      <name val="Arial"/>
      <family val="2"/>
    </font>
    <font>
      <i/>
      <sz val="9"/>
      <name val="Arial"/>
      <family val="2"/>
    </font>
    <font>
      <sz val="8"/>
      <color theme="1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u/>
      <sz val="10"/>
      <color rgb="FF0000FF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10"/>
      <color theme="0"/>
      <name val="Arial"/>
      <family val="2"/>
    </font>
    <font>
      <b/>
      <sz val="8"/>
      <color rgb="FF000000"/>
      <name val="Arial"/>
      <family val="2"/>
    </font>
    <font>
      <sz val="10"/>
      <color rgb="FF0000FF"/>
      <name val="Arial"/>
      <family val="2"/>
    </font>
    <font>
      <b/>
      <sz val="14"/>
      <color rgb="FF000000"/>
      <name val="Arial"/>
      <family val="2"/>
    </font>
    <font>
      <b/>
      <i/>
      <sz val="10"/>
      <name val="Arial"/>
      <family val="2"/>
    </font>
    <font>
      <sz val="10"/>
      <color indexed="8"/>
      <name val="Arial"/>
      <family val="2"/>
    </font>
    <font>
      <sz val="9"/>
      <color theme="0"/>
      <name val="Arial"/>
      <family val="2"/>
    </font>
    <font>
      <u/>
      <sz val="9"/>
      <color theme="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5" fillId="0" borderId="0"/>
    <xf numFmtId="0" fontId="20" fillId="0" borderId="0"/>
    <xf numFmtId="0" fontId="2" fillId="0" borderId="0"/>
    <xf numFmtId="0" fontId="2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10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0" xfId="0" applyBorder="1" applyAlignment="1">
      <alignment horizontal="center" vertical="top" wrapText="1"/>
    </xf>
    <xf numFmtId="0" fontId="1" fillId="0" borderId="0" xfId="3" applyFont="1" applyBorder="1" applyAlignment="1">
      <alignment horizontal="center" vertical="top" wrapText="1"/>
    </xf>
    <xf numFmtId="0" fontId="7" fillId="0" borderId="0" xfId="0" applyFont="1"/>
    <xf numFmtId="1" fontId="0" fillId="0" borderId="0" xfId="0" applyNumberFormat="1" applyBorder="1" applyAlignment="1">
      <alignment horizontal="center" vertical="top" wrapText="1"/>
    </xf>
    <xf numFmtId="1" fontId="1" fillId="0" borderId="0" xfId="3" applyNumberFormat="1" applyFont="1" applyBorder="1" applyAlignment="1">
      <alignment horizontal="center" vertical="top" wrapText="1"/>
    </xf>
    <xf numFmtId="1" fontId="6" fillId="0" borderId="0" xfId="3" applyNumberFormat="1" applyFont="1" applyFill="1" applyBorder="1" applyAlignment="1">
      <alignment horizontal="left" indent="1"/>
    </xf>
    <xf numFmtId="0" fontId="0" fillId="2" borderId="0" xfId="0" applyFill="1"/>
    <xf numFmtId="1" fontId="1" fillId="0" borderId="0" xfId="3" applyNumberFormat="1" applyFont="1" applyFill="1" applyBorder="1" applyAlignment="1">
      <alignment horizontal="center" vertical="top" wrapText="1"/>
    </xf>
    <xf numFmtId="3" fontId="0" fillId="0" borderId="0" xfId="0" applyNumberFormat="1"/>
    <xf numFmtId="3" fontId="7" fillId="0" borderId="18" xfId="1" applyNumberFormat="1" applyFont="1" applyFill="1" applyBorder="1"/>
    <xf numFmtId="3" fontId="8" fillId="0" borderId="17" xfId="1" applyNumberFormat="1" applyFont="1" applyBorder="1"/>
    <xf numFmtId="3" fontId="8" fillId="0" borderId="21" xfId="1" applyNumberFormat="1" applyFont="1" applyBorder="1"/>
    <xf numFmtId="0" fontId="0" fillId="3" borderId="17" xfId="0" applyFill="1" applyBorder="1"/>
    <xf numFmtId="3" fontId="7" fillId="0" borderId="20" xfId="1" applyNumberFormat="1" applyFont="1" applyFill="1" applyBorder="1"/>
    <xf numFmtId="0" fontId="8" fillId="0" borderId="2" xfId="0" applyFont="1" applyBorder="1"/>
    <xf numFmtId="0" fontId="7" fillId="0" borderId="2" xfId="0" applyFont="1" applyBorder="1"/>
    <xf numFmtId="0" fontId="7" fillId="0" borderId="18" xfId="0" applyFont="1" applyBorder="1"/>
    <xf numFmtId="3" fontId="7" fillId="0" borderId="20" xfId="1" applyNumberFormat="1" applyFont="1" applyFill="1" applyBorder="1" applyAlignment="1">
      <alignment horizontal="left" vertical="center"/>
    </xf>
    <xf numFmtId="0" fontId="8" fillId="0" borderId="17" xfId="0" applyFont="1" applyBorder="1"/>
    <xf numFmtId="0" fontId="8" fillId="0" borderId="21" xfId="0" applyFont="1" applyBorder="1"/>
    <xf numFmtId="0" fontId="7" fillId="0" borderId="17" xfId="0" applyFont="1" applyBorder="1"/>
    <xf numFmtId="0" fontId="7" fillId="0" borderId="20" xfId="0" applyFont="1" applyBorder="1"/>
    <xf numFmtId="0" fontId="7" fillId="0" borderId="22" xfId="0" applyFont="1" applyBorder="1"/>
    <xf numFmtId="164" fontId="7" fillId="0" borderId="22" xfId="1" applyNumberFormat="1" applyFont="1" applyBorder="1"/>
    <xf numFmtId="164" fontId="7" fillId="0" borderId="18" xfId="1" applyNumberFormat="1" applyFont="1" applyBorder="1"/>
    <xf numFmtId="0" fontId="7" fillId="0" borderId="21" xfId="0" applyFont="1" applyBorder="1"/>
    <xf numFmtId="164" fontId="7" fillId="0" borderId="29" xfId="1" applyNumberFormat="1" applyFont="1" applyBorder="1"/>
    <xf numFmtId="0" fontId="13" fillId="0" borderId="0" xfId="0" applyFont="1"/>
    <xf numFmtId="0" fontId="0" fillId="2" borderId="2" xfId="0" applyFill="1" applyBorder="1"/>
    <xf numFmtId="164" fontId="7" fillId="0" borderId="23" xfId="1" applyNumberFormat="1" applyFont="1" applyBorder="1"/>
    <xf numFmtId="164" fontId="7" fillId="0" borderId="7" xfId="1" applyNumberFormat="1" applyFont="1" applyBorder="1"/>
    <xf numFmtId="164" fontId="8" fillId="0" borderId="13" xfId="1" applyNumberFormat="1" applyFont="1" applyBorder="1"/>
    <xf numFmtId="164" fontId="7" fillId="0" borderId="25" xfId="1" applyNumberFormat="1" applyFont="1" applyBorder="1"/>
    <xf numFmtId="164" fontId="7" fillId="0" borderId="8" xfId="1" applyNumberFormat="1" applyFont="1" applyBorder="1"/>
    <xf numFmtId="164" fontId="8" fillId="0" borderId="15" xfId="1" applyNumberFormat="1" applyFont="1" applyBorder="1"/>
    <xf numFmtId="165" fontId="7" fillId="0" borderId="23" xfId="1" applyNumberFormat="1" applyFont="1" applyBorder="1"/>
    <xf numFmtId="165" fontId="7" fillId="0" borderId="25" xfId="1" applyNumberFormat="1" applyFont="1" applyBorder="1"/>
    <xf numFmtId="165" fontId="7" fillId="0" borderId="7" xfId="1" applyNumberFormat="1" applyFont="1" applyBorder="1"/>
    <xf numFmtId="165" fontId="7" fillId="0" borderId="8" xfId="1" applyNumberFormat="1" applyFont="1" applyBorder="1"/>
    <xf numFmtId="165" fontId="8" fillId="0" borderId="13" xfId="1" applyNumberFormat="1" applyFont="1" applyBorder="1"/>
    <xf numFmtId="165" fontId="8" fillId="0" borderId="15" xfId="1" applyNumberFormat="1" applyFont="1" applyBorder="1"/>
    <xf numFmtId="164" fontId="7" fillId="0" borderId="0" xfId="0" applyNumberFormat="1" applyFont="1"/>
    <xf numFmtId="3" fontId="3" fillId="0" borderId="17" xfId="0" applyNumberFormat="1" applyFont="1" applyBorder="1"/>
    <xf numFmtId="3" fontId="14" fillId="3" borderId="6" xfId="1" applyNumberFormat="1" applyFont="1" applyFill="1" applyBorder="1" applyAlignment="1">
      <alignment horizontal="right" vertical="center"/>
    </xf>
    <xf numFmtId="3" fontId="14" fillId="3" borderId="20" xfId="1" applyNumberFormat="1" applyFont="1" applyFill="1" applyBorder="1" applyAlignment="1">
      <alignment horizontal="right" vertical="center"/>
    </xf>
    <xf numFmtId="3" fontId="14" fillId="3" borderId="1" xfId="1" applyNumberFormat="1" applyFont="1" applyFill="1" applyBorder="1"/>
    <xf numFmtId="1" fontId="14" fillId="3" borderId="18" xfId="1" applyNumberFormat="1" applyFont="1" applyFill="1" applyBorder="1"/>
    <xf numFmtId="0" fontId="7" fillId="2" borderId="18" xfId="0" applyFont="1" applyFill="1" applyBorder="1"/>
    <xf numFmtId="164" fontId="7" fillId="0" borderId="9" xfId="1" applyNumberFormat="1" applyFont="1" applyFill="1" applyBorder="1" applyAlignment="1">
      <alignment horizontal="right" vertical="center"/>
    </xf>
    <xf numFmtId="164" fontId="7" fillId="0" borderId="10" xfId="1" applyNumberFormat="1" applyFont="1" applyFill="1" applyBorder="1" applyAlignment="1">
      <alignment horizontal="right" vertical="center"/>
    </xf>
    <xf numFmtId="166" fontId="7" fillId="0" borderId="9" xfId="1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right" vertical="center"/>
    </xf>
    <xf numFmtId="164" fontId="7" fillId="0" borderId="19" xfId="1" applyNumberFormat="1" applyFont="1" applyFill="1" applyBorder="1" applyAlignment="1">
      <alignment horizontal="right" vertical="center"/>
    </xf>
    <xf numFmtId="0" fontId="0" fillId="2" borderId="2" xfId="0" applyFont="1" applyFill="1" applyBorder="1" applyAlignment="1">
      <alignment horizontal="right" vertical="top"/>
    </xf>
    <xf numFmtId="0" fontId="4" fillId="0" borderId="0" xfId="0" applyFont="1" applyBorder="1" applyAlignment="1">
      <alignment horizontal="left" vertical="center"/>
    </xf>
    <xf numFmtId="0" fontId="4" fillId="0" borderId="0" xfId="0" applyFont="1"/>
    <xf numFmtId="1" fontId="4" fillId="0" borderId="0" xfId="0" applyNumberFormat="1" applyFont="1" applyBorder="1" applyAlignment="1">
      <alignment horizontal="center" vertical="top" wrapText="1"/>
    </xf>
    <xf numFmtId="1" fontId="16" fillId="0" borderId="0" xfId="3" applyNumberFormat="1" applyFont="1" applyBorder="1" applyAlignment="1">
      <alignment horizontal="center" vertical="top" wrapText="1"/>
    </xf>
    <xf numFmtId="0" fontId="7" fillId="2" borderId="0" xfId="0" applyFont="1" applyFill="1"/>
    <xf numFmtId="0" fontId="7" fillId="0" borderId="0" xfId="0" applyFont="1" applyAlignment="1">
      <alignment horizontal="center"/>
    </xf>
    <xf numFmtId="0" fontId="7" fillId="0" borderId="26" xfId="0" applyFont="1" applyBorder="1"/>
    <xf numFmtId="0" fontId="7" fillId="0" borderId="13" xfId="0" applyFont="1" applyBorder="1"/>
    <xf numFmtId="0" fontId="7" fillId="0" borderId="15" xfId="0" applyFont="1" applyBorder="1"/>
    <xf numFmtId="0" fontId="7" fillId="0" borderId="28" xfId="0" applyFont="1" applyBorder="1" applyAlignment="1">
      <alignment horizontal="right"/>
    </xf>
    <xf numFmtId="164" fontId="7" fillId="0" borderId="24" xfId="1" applyNumberFormat="1" applyFont="1" applyBorder="1"/>
    <xf numFmtId="164" fontId="7" fillId="0" borderId="1" xfId="1" applyNumberFormat="1" applyFont="1" applyBorder="1"/>
    <xf numFmtId="164" fontId="7" fillId="0" borderId="5" xfId="1" applyNumberFormat="1" applyFont="1" applyFill="1" applyBorder="1" applyAlignment="1">
      <alignment horizontal="right" vertical="center"/>
    </xf>
    <xf numFmtId="164" fontId="8" fillId="0" borderId="14" xfId="1" applyNumberFormat="1" applyFont="1" applyBorder="1"/>
    <xf numFmtId="0" fontId="8" fillId="4" borderId="21" xfId="0" applyFont="1" applyFill="1" applyBorder="1" applyAlignment="1">
      <alignment horizontal="center" vertical="center" wrapText="1"/>
    </xf>
    <xf numFmtId="1" fontId="8" fillId="4" borderId="13" xfId="0" applyNumberFormat="1" applyFont="1" applyFill="1" applyBorder="1" applyAlignment="1">
      <alignment horizontal="center" vertical="center" wrapText="1"/>
    </xf>
    <xf numFmtId="1" fontId="8" fillId="4" borderId="3" xfId="0" applyNumberFormat="1" applyFont="1" applyFill="1" applyBorder="1" applyAlignment="1">
      <alignment horizontal="center" vertical="center" wrapText="1"/>
    </xf>
    <xf numFmtId="1" fontId="8" fillId="4" borderId="30" xfId="0" applyNumberFormat="1" applyFont="1" applyFill="1" applyBorder="1" applyAlignment="1">
      <alignment horizontal="center" vertical="center" wrapText="1"/>
    </xf>
    <xf numFmtId="1" fontId="8" fillId="4" borderId="4" xfId="0" applyNumberFormat="1" applyFont="1" applyFill="1" applyBorder="1" applyAlignment="1">
      <alignment horizontal="center" vertical="center" wrapText="1"/>
    </xf>
    <xf numFmtId="1" fontId="8" fillId="4" borderId="14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1" fontId="8" fillId="4" borderId="2" xfId="0" applyNumberFormat="1" applyFont="1" applyFill="1" applyBorder="1" applyAlignment="1">
      <alignment horizontal="center" vertical="center" wrapText="1"/>
    </xf>
    <xf numFmtId="0" fontId="9" fillId="4" borderId="16" xfId="3" applyFont="1" applyFill="1" applyBorder="1" applyAlignment="1">
      <alignment horizontal="center" vertical="top" wrapText="1"/>
    </xf>
    <xf numFmtId="0" fontId="3" fillId="4" borderId="16" xfId="0" applyFont="1" applyFill="1" applyBorder="1"/>
    <xf numFmtId="1" fontId="11" fillId="4" borderId="16" xfId="0" applyNumberFormat="1" applyFont="1" applyFill="1" applyBorder="1" applyAlignment="1">
      <alignment horizontal="center"/>
    </xf>
    <xf numFmtId="0" fontId="3" fillId="4" borderId="26" xfId="0" applyFont="1" applyFill="1" applyBorder="1"/>
    <xf numFmtId="0" fontId="3" fillId="4" borderId="28" xfId="0" applyFont="1" applyFill="1" applyBorder="1"/>
    <xf numFmtId="3" fontId="7" fillId="0" borderId="19" xfId="1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vertical="top" wrapText="1"/>
    </xf>
    <xf numFmtId="0" fontId="7" fillId="0" borderId="17" xfId="0" quotePrefix="1" applyFont="1" applyBorder="1" applyAlignment="1">
      <alignment horizontal="center"/>
    </xf>
    <xf numFmtId="0" fontId="7" fillId="0" borderId="16" xfId="0" quotePrefix="1" applyFont="1" applyBorder="1" applyAlignment="1">
      <alignment horizontal="center"/>
    </xf>
    <xf numFmtId="0" fontId="7" fillId="2" borderId="19" xfId="0" applyFont="1" applyFill="1" applyBorder="1"/>
    <xf numFmtId="0" fontId="0" fillId="2" borderId="3" xfId="0" applyFont="1" applyFill="1" applyBorder="1"/>
    <xf numFmtId="0" fontId="0" fillId="2" borderId="30" xfId="0" applyFill="1" applyBorder="1"/>
    <xf numFmtId="0" fontId="8" fillId="4" borderId="30" xfId="0" applyFont="1" applyFill="1" applyBorder="1" applyAlignment="1">
      <alignment horizontal="center" vertical="center" wrapText="1"/>
    </xf>
    <xf numFmtId="0" fontId="0" fillId="0" borderId="14" xfId="0" applyBorder="1"/>
    <xf numFmtId="0" fontId="4" fillId="0" borderId="14" xfId="0" applyFont="1" applyBorder="1"/>
    <xf numFmtId="0" fontId="0" fillId="2" borderId="30" xfId="0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0" fontId="10" fillId="4" borderId="28" xfId="0" applyFont="1" applyFill="1" applyBorder="1" applyAlignment="1">
      <alignment vertical="top"/>
    </xf>
    <xf numFmtId="0" fontId="19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Border="1" applyAlignment="1">
      <alignment vertical="top"/>
    </xf>
    <xf numFmtId="0" fontId="19" fillId="0" borderId="0" xfId="0" applyFont="1" applyBorder="1" applyAlignment="1">
      <alignment horizontal="left" vertical="top"/>
    </xf>
    <xf numFmtId="167" fontId="0" fillId="0" borderId="0" xfId="0" applyNumberFormat="1"/>
    <xf numFmtId="164" fontId="19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49" fontId="2" fillId="0" borderId="0" xfId="4" applyNumberFormat="1" applyFont="1"/>
    <xf numFmtId="49" fontId="2" fillId="0" borderId="0" xfId="4" applyNumberFormat="1" applyFont="1" applyAlignment="1">
      <alignment wrapText="1"/>
    </xf>
    <xf numFmtId="49" fontId="21" fillId="0" borderId="0" xfId="4" applyNumberFormat="1" applyFont="1" applyAlignment="1">
      <alignment horizontal="center"/>
    </xf>
    <xf numFmtId="0" fontId="8" fillId="0" borderId="2" xfId="5" applyFont="1" applyBorder="1"/>
    <xf numFmtId="0" fontId="8" fillId="0" borderId="2" xfId="5" applyFont="1" applyBorder="1" applyAlignment="1">
      <alignment horizontal="center"/>
    </xf>
    <xf numFmtId="0" fontId="22" fillId="0" borderId="0" xfId="6" applyBorder="1"/>
    <xf numFmtId="0" fontId="7" fillId="0" borderId="0" xfId="0" applyFont="1" applyBorder="1"/>
    <xf numFmtId="49" fontId="4" fillId="0" borderId="0" xfId="4" applyNumberFormat="1" applyFont="1"/>
    <xf numFmtId="49" fontId="4" fillId="0" borderId="0" xfId="4" applyNumberFormat="1" applyFont="1" applyAlignment="1">
      <alignment horizontal="center" wrapText="1"/>
    </xf>
    <xf numFmtId="49" fontId="23" fillId="0" borderId="0" xfId="4" applyNumberFormat="1" applyFont="1" applyAlignment="1">
      <alignment vertical="center"/>
    </xf>
    <xf numFmtId="49" fontId="23" fillId="0" borderId="0" xfId="4" applyNumberFormat="1" applyFont="1" applyAlignment="1">
      <alignment vertical="center" wrapText="1"/>
    </xf>
    <xf numFmtId="0" fontId="27" fillId="0" borderId="2" xfId="6" applyFont="1" applyBorder="1"/>
    <xf numFmtId="164" fontId="7" fillId="0" borderId="10" xfId="1" applyNumberFormat="1" applyFont="1" applyFill="1" applyBorder="1" applyAlignment="1">
      <alignment horizontal="right" vertical="center"/>
    </xf>
    <xf numFmtId="0" fontId="17" fillId="0" borderId="0" xfId="0" applyFont="1"/>
    <xf numFmtId="168" fontId="17" fillId="0" borderId="0" xfId="7" applyNumberFormat="1" applyFont="1"/>
    <xf numFmtId="0" fontId="29" fillId="0" borderId="0" xfId="0" applyFont="1"/>
    <xf numFmtId="0" fontId="17" fillId="2" borderId="0" xfId="0" applyFont="1" applyFill="1" applyBorder="1"/>
    <xf numFmtId="0" fontId="17" fillId="2" borderId="0" xfId="0" applyFont="1" applyFill="1"/>
    <xf numFmtId="3" fontId="7" fillId="0" borderId="19" xfId="1" applyNumberFormat="1" applyFont="1" applyFill="1" applyBorder="1" applyAlignment="1">
      <alignment horizontal="right" vertical="center"/>
    </xf>
    <xf numFmtId="1" fontId="7" fillId="2" borderId="2" xfId="0" applyNumberFormat="1" applyFont="1" applyFill="1" applyBorder="1" applyAlignment="1">
      <alignment horizontal="center" vertical="top" wrapText="1"/>
    </xf>
    <xf numFmtId="3" fontId="7" fillId="3" borderId="20" xfId="1" applyNumberFormat="1" applyFont="1" applyFill="1" applyBorder="1" applyAlignment="1">
      <alignment horizontal="right" vertical="center"/>
    </xf>
    <xf numFmtId="1" fontId="7" fillId="3" borderId="18" xfId="1" applyNumberFormat="1" applyFont="1" applyFill="1" applyBorder="1"/>
    <xf numFmtId="49" fontId="17" fillId="0" borderId="0" xfId="0" applyNumberFormat="1" applyFont="1"/>
    <xf numFmtId="0" fontId="0" fillId="0" borderId="0" xfId="0" applyBorder="1"/>
    <xf numFmtId="0" fontId="30" fillId="0" borderId="0" xfId="8" applyFont="1" applyFill="1" applyBorder="1" applyAlignment="1">
      <alignment horizontal="left" vertical="top" wrapText="1"/>
    </xf>
    <xf numFmtId="3" fontId="0" fillId="0" borderId="0" xfId="0" applyNumberFormat="1" applyBorder="1"/>
    <xf numFmtId="3" fontId="7" fillId="0" borderId="6" xfId="1" applyNumberFormat="1" applyFont="1" applyFill="1" applyBorder="1"/>
    <xf numFmtId="3" fontId="8" fillId="0" borderId="0" xfId="1" applyNumberFormat="1" applyFont="1" applyFill="1" applyBorder="1"/>
    <xf numFmtId="3" fontId="8" fillId="0" borderId="14" xfId="1" applyNumberFormat="1" applyFont="1" applyFill="1" applyBorder="1"/>
    <xf numFmtId="3" fontId="8" fillId="0" borderId="21" xfId="1" applyNumberFormat="1" applyFont="1" applyFill="1" applyBorder="1"/>
    <xf numFmtId="3" fontId="7" fillId="0" borderId="1" xfId="1" applyNumberFormat="1" applyFont="1" applyFill="1" applyBorder="1"/>
    <xf numFmtId="3" fontId="7" fillId="0" borderId="8" xfId="1" applyNumberFormat="1" applyFont="1" applyFill="1" applyBorder="1" applyAlignment="1">
      <alignment horizontal="right" vertical="center"/>
    </xf>
    <xf numFmtId="3" fontId="7" fillId="0" borderId="1" xfId="1" applyNumberFormat="1" applyFont="1" applyFill="1" applyBorder="1" applyAlignment="1">
      <alignment horizontal="right" vertical="center"/>
    </xf>
    <xf numFmtId="3" fontId="7" fillId="0" borderId="6" xfId="1" applyNumberFormat="1" applyFont="1" applyFill="1" applyBorder="1" applyAlignment="1">
      <alignment horizontal="right" vertical="center"/>
    </xf>
    <xf numFmtId="0" fontId="0" fillId="0" borderId="0" xfId="0" applyFill="1" applyBorder="1"/>
    <xf numFmtId="3" fontId="7" fillId="0" borderId="0" xfId="1" applyNumberFormat="1" applyFont="1" applyFill="1" applyBorder="1"/>
    <xf numFmtId="3" fontId="7" fillId="0" borderId="0" xfId="1" applyNumberFormat="1" applyFont="1" applyFill="1" applyBorder="1" applyAlignment="1">
      <alignment horizontal="right" vertical="center"/>
    </xf>
    <xf numFmtId="3" fontId="7" fillId="0" borderId="18" xfId="1" applyNumberFormat="1" applyFont="1" applyFill="1" applyBorder="1" applyAlignment="1">
      <alignment horizontal="right" vertical="center"/>
    </xf>
    <xf numFmtId="3" fontId="8" fillId="0" borderId="17" xfId="1" applyNumberFormat="1" applyFont="1" applyFill="1" applyBorder="1"/>
    <xf numFmtId="168" fontId="18" fillId="2" borderId="0" xfId="7" applyNumberFormat="1" applyFont="1" applyFill="1"/>
    <xf numFmtId="168" fontId="7" fillId="0" borderId="0" xfId="7" applyNumberFormat="1" applyFont="1"/>
    <xf numFmtId="168" fontId="8" fillId="0" borderId="0" xfId="7" applyNumberFormat="1" applyFont="1"/>
    <xf numFmtId="169" fontId="17" fillId="0" borderId="0" xfId="0" applyNumberFormat="1" applyFont="1"/>
    <xf numFmtId="3" fontId="18" fillId="0" borderId="18" xfId="1" applyNumberFormat="1" applyFont="1" applyBorder="1" applyAlignment="1">
      <alignment horizontal="left"/>
    </xf>
    <xf numFmtId="0" fontId="31" fillId="6" borderId="0" xfId="0" applyFont="1" applyFill="1" applyBorder="1"/>
    <xf numFmtId="0" fontId="31" fillId="6" borderId="0" xfId="8" applyFont="1" applyFill="1" applyBorder="1" applyAlignment="1">
      <alignment horizontal="left" vertical="top" wrapText="1"/>
    </xf>
    <xf numFmtId="3" fontId="31" fillId="6" borderId="0" xfId="1" applyNumberFormat="1" applyFont="1" applyFill="1" applyBorder="1"/>
    <xf numFmtId="3" fontId="31" fillId="6" borderId="0" xfId="0" applyNumberFormat="1" applyFont="1" applyFill="1" applyBorder="1"/>
    <xf numFmtId="0" fontId="32" fillId="6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vertical="top"/>
    </xf>
    <xf numFmtId="0" fontId="8" fillId="4" borderId="21" xfId="0" applyFont="1" applyFill="1" applyBorder="1" applyAlignment="1">
      <alignment horizontal="left" wrapText="1"/>
    </xf>
    <xf numFmtId="0" fontId="33" fillId="0" borderId="0" xfId="10" applyFont="1"/>
    <xf numFmtId="0" fontId="3" fillId="0" borderId="0" xfId="10" applyFont="1"/>
    <xf numFmtId="0" fontId="4" fillId="0" borderId="14" xfId="0" applyFont="1" applyBorder="1" applyAlignment="1">
      <alignment horizontal="left" vertical="center"/>
    </xf>
    <xf numFmtId="1" fontId="4" fillId="0" borderId="14" xfId="0" applyNumberFormat="1" applyFont="1" applyBorder="1" applyAlignment="1">
      <alignment horizontal="center" vertical="top" wrapText="1"/>
    </xf>
    <xf numFmtId="1" fontId="16" fillId="0" borderId="14" xfId="3" applyNumberFormat="1" applyFont="1" applyBorder="1" applyAlignment="1">
      <alignment horizontal="center" vertical="top" wrapText="1"/>
    </xf>
    <xf numFmtId="1" fontId="6" fillId="0" borderId="14" xfId="3" applyNumberFormat="1" applyFont="1" applyFill="1" applyBorder="1" applyAlignment="1">
      <alignment horizontal="left" indent="1"/>
    </xf>
    <xf numFmtId="1" fontId="0" fillId="0" borderId="14" xfId="0" applyNumberFormat="1" applyBorder="1" applyAlignment="1">
      <alignment horizontal="center" vertical="top" wrapText="1"/>
    </xf>
    <xf numFmtId="1" fontId="1" fillId="0" borderId="14" xfId="3" applyNumberFormat="1" applyFont="1" applyBorder="1" applyAlignment="1">
      <alignment horizontal="center" vertical="top" wrapText="1"/>
    </xf>
    <xf numFmtId="1" fontId="1" fillId="0" borderId="14" xfId="3" applyNumberFormat="1" applyFont="1" applyFill="1" applyBorder="1" applyAlignment="1">
      <alignment horizontal="center" vertical="top" wrapText="1"/>
    </xf>
    <xf numFmtId="49" fontId="25" fillId="5" borderId="0" xfId="4" applyNumberFormat="1" applyFont="1" applyFill="1" applyAlignment="1">
      <alignment horizontal="left"/>
    </xf>
    <xf numFmtId="49" fontId="17" fillId="0" borderId="0" xfId="4" applyNumberFormat="1" applyFont="1" applyAlignment="1">
      <alignment horizontal="center"/>
    </xf>
    <xf numFmtId="0" fontId="21" fillId="0" borderId="0" xfId="4" applyFont="1" applyAlignment="1">
      <alignment horizontal="center"/>
    </xf>
    <xf numFmtId="49" fontId="0" fillId="0" borderId="0" xfId="4" applyNumberFormat="1" applyFont="1" applyAlignment="1">
      <alignment horizontal="center" wrapText="1"/>
    </xf>
    <xf numFmtId="49" fontId="2" fillId="0" borderId="0" xfId="4" applyNumberFormat="1" applyFont="1" applyAlignment="1">
      <alignment horizontal="center" wrapText="1"/>
    </xf>
    <xf numFmtId="49" fontId="28" fillId="0" borderId="0" xfId="4" applyNumberFormat="1" applyFont="1" applyAlignment="1">
      <alignment horizontal="center" vertical="center" wrapText="1"/>
    </xf>
    <xf numFmtId="49" fontId="28" fillId="0" borderId="0" xfId="4" applyNumberFormat="1" applyFont="1" applyAlignment="1">
      <alignment horizontal="center" vertical="center"/>
    </xf>
    <xf numFmtId="49" fontId="25" fillId="5" borderId="14" xfId="4" applyNumberFormat="1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4" borderId="2" xfId="0" applyFont="1" applyFill="1" applyBorder="1" applyAlignment="1">
      <alignment horizontal="center" vertical="top"/>
    </xf>
    <xf numFmtId="3" fontId="7" fillId="0" borderId="19" xfId="1" applyNumberFormat="1" applyFont="1" applyFill="1" applyBorder="1" applyAlignment="1">
      <alignment horizontal="right" vertical="center"/>
    </xf>
    <xf numFmtId="3" fontId="7" fillId="0" borderId="20" xfId="1" applyNumberFormat="1" applyFont="1" applyFill="1" applyBorder="1" applyAlignment="1">
      <alignment horizontal="right" vertical="center"/>
    </xf>
    <xf numFmtId="0" fontId="18" fillId="0" borderId="14" xfId="0" applyFont="1" applyBorder="1" applyAlignment="1">
      <alignment horizontal="right"/>
    </xf>
    <xf numFmtId="1" fontId="7" fillId="2" borderId="2" xfId="0" applyNumberFormat="1" applyFont="1" applyFill="1" applyBorder="1" applyAlignment="1">
      <alignment horizontal="center" vertical="top" wrapText="1"/>
    </xf>
    <xf numFmtId="0" fontId="0" fillId="2" borderId="30" xfId="0" applyFill="1" applyBorder="1" applyAlignment="1">
      <alignment horizontal="center"/>
    </xf>
    <xf numFmtId="0" fontId="3" fillId="0" borderId="0" xfId="0" applyFont="1" applyAlignment="1">
      <alignment horizontal="left"/>
    </xf>
    <xf numFmtId="164" fontId="7" fillId="0" borderId="9" xfId="1" applyNumberFormat="1" applyFont="1" applyFill="1" applyBorder="1" applyAlignment="1">
      <alignment horizontal="right" vertical="center"/>
    </xf>
    <xf numFmtId="164" fontId="7" fillId="0" borderId="11" xfId="1" applyNumberFormat="1" applyFont="1" applyFill="1" applyBorder="1" applyAlignment="1">
      <alignment horizontal="right" vertical="center"/>
    </xf>
    <xf numFmtId="1" fontId="7" fillId="2" borderId="16" xfId="0" applyNumberFormat="1" applyFont="1" applyFill="1" applyBorder="1" applyAlignment="1">
      <alignment horizontal="center" vertical="top" wrapText="1"/>
    </xf>
    <xf numFmtId="1" fontId="7" fillId="2" borderId="21" xfId="0" applyNumberFormat="1" applyFont="1" applyFill="1" applyBorder="1" applyAlignment="1">
      <alignment horizontal="center" vertical="top" wrapText="1"/>
    </xf>
    <xf numFmtId="164" fontId="7" fillId="0" borderId="10" xfId="1" applyNumberFormat="1" applyFont="1" applyFill="1" applyBorder="1" applyAlignment="1">
      <alignment horizontal="right" vertical="center"/>
    </xf>
    <xf numFmtId="164" fontId="7" fillId="0" borderId="12" xfId="1" applyNumberFormat="1" applyFont="1" applyFill="1" applyBorder="1" applyAlignment="1">
      <alignment horizontal="right" vertical="center"/>
    </xf>
    <xf numFmtId="166" fontId="7" fillId="0" borderId="9" xfId="1" applyNumberFormat="1" applyFont="1" applyFill="1" applyBorder="1" applyAlignment="1">
      <alignment horizontal="right" vertical="center"/>
    </xf>
    <xf numFmtId="166" fontId="7" fillId="0" borderId="11" xfId="1" applyNumberFormat="1" applyFont="1" applyFill="1" applyBorder="1" applyAlignment="1">
      <alignment horizontal="right" vertical="center"/>
    </xf>
    <xf numFmtId="166" fontId="7" fillId="0" borderId="10" xfId="1" applyNumberFormat="1" applyFont="1" applyFill="1" applyBorder="1" applyAlignment="1">
      <alignment horizontal="right" vertical="center"/>
    </xf>
    <xf numFmtId="166" fontId="7" fillId="0" borderId="12" xfId="1" applyNumberFormat="1" applyFont="1" applyFill="1" applyBorder="1" applyAlignment="1">
      <alignment horizontal="right" vertical="center"/>
    </xf>
    <xf numFmtId="0" fontId="7" fillId="0" borderId="27" xfId="0" applyFont="1" applyBorder="1" applyAlignment="1">
      <alignment horizontal="center"/>
    </xf>
    <xf numFmtId="1" fontId="7" fillId="0" borderId="16" xfId="0" applyNumberFormat="1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1" fontId="7" fillId="0" borderId="21" xfId="0" applyNumberFormat="1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" fontId="7" fillId="0" borderId="13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19" fillId="0" borderId="27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1" fontId="7" fillId="0" borderId="26" xfId="0" applyNumberFormat="1" applyFont="1" applyBorder="1" applyAlignment="1">
      <alignment horizontal="center" vertical="top"/>
    </xf>
    <xf numFmtId="1" fontId="7" fillId="0" borderId="27" xfId="0" applyNumberFormat="1" applyFont="1" applyBorder="1" applyAlignment="1">
      <alignment horizontal="center" vertical="top"/>
    </xf>
    <xf numFmtId="1" fontId="7" fillId="0" borderId="28" xfId="0" applyNumberFormat="1" applyFont="1" applyBorder="1" applyAlignment="1">
      <alignment horizontal="center" vertical="top"/>
    </xf>
    <xf numFmtId="1" fontId="7" fillId="0" borderId="13" xfId="0" applyNumberFormat="1" applyFont="1" applyBorder="1" applyAlignment="1">
      <alignment horizontal="center" vertical="top"/>
    </xf>
    <xf numFmtId="1" fontId="7" fillId="0" borderId="14" xfId="0" applyNumberFormat="1" applyFont="1" applyBorder="1" applyAlignment="1">
      <alignment horizontal="center" vertical="top"/>
    </xf>
    <xf numFmtId="1" fontId="7" fillId="0" borderId="15" xfId="0" applyNumberFormat="1" applyFont="1" applyBorder="1" applyAlignment="1">
      <alignment horizontal="center" vertical="top"/>
    </xf>
    <xf numFmtId="0" fontId="7" fillId="0" borderId="30" xfId="0" applyFont="1" applyBorder="1" applyAlignment="1">
      <alignment horizontal="center"/>
    </xf>
  </cellXfs>
  <cellStyles count="11">
    <cellStyle name="Lien hypertexte" xfId="6" builtinId="8"/>
    <cellStyle name="Milliers" xfId="7" builtinId="3"/>
    <cellStyle name="Normal" xfId="0" builtinId="0"/>
    <cellStyle name="Normal 19" xfId="4"/>
    <cellStyle name="Normal 2" xfId="2"/>
    <cellStyle name="Normal 22" xfId="10"/>
    <cellStyle name="Normal 29" xfId="9"/>
    <cellStyle name="Normal 3" xfId="3"/>
    <cellStyle name="Normal 4 4" xfId="5"/>
    <cellStyle name="Normal_fig_complémentaire" xfId="8"/>
    <cellStyle name="Pourcentage" xfId="1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showGridLines="0" tabSelected="1" workbookViewId="0">
      <selection activeCell="A8" sqref="A8"/>
    </sheetView>
  </sheetViews>
  <sheetFormatPr baseColWidth="10" defaultRowHeight="12.75" x14ac:dyDescent="0.2"/>
  <cols>
    <col min="1" max="1" width="16.5703125" customWidth="1"/>
    <col min="2" max="2" width="97.5703125" customWidth="1"/>
  </cols>
  <sheetData>
    <row r="1" spans="1:3" x14ac:dyDescent="0.2">
      <c r="A1" s="169" t="s">
        <v>80</v>
      </c>
      <c r="B1" s="169"/>
    </row>
    <row r="2" spans="1:3" x14ac:dyDescent="0.2">
      <c r="A2" s="108"/>
      <c r="B2" s="108"/>
    </row>
    <row r="3" spans="1:3" ht="15" x14ac:dyDescent="0.25">
      <c r="A3" s="170" t="s">
        <v>53</v>
      </c>
      <c r="B3" s="170"/>
    </row>
    <row r="4" spans="1:3" x14ac:dyDescent="0.2">
      <c r="A4" s="108"/>
      <c r="B4" s="109"/>
    </row>
    <row r="5" spans="1:3" x14ac:dyDescent="0.2">
      <c r="A5" s="171" t="s">
        <v>81</v>
      </c>
      <c r="B5" s="172"/>
    </row>
    <row r="6" spans="1:3" ht="15" x14ac:dyDescent="0.25">
      <c r="A6" s="108"/>
      <c r="B6" s="110"/>
    </row>
    <row r="7" spans="1:3" ht="18" x14ac:dyDescent="0.2">
      <c r="A7" s="173" t="s">
        <v>65</v>
      </c>
      <c r="B7" s="174"/>
    </row>
    <row r="8" spans="1:3" x14ac:dyDescent="0.2">
      <c r="A8" s="108"/>
      <c r="B8" s="108"/>
    </row>
    <row r="9" spans="1:3" x14ac:dyDescent="0.2">
      <c r="A9" s="175" t="s">
        <v>54</v>
      </c>
      <c r="B9" s="175"/>
      <c r="C9" s="159"/>
    </row>
    <row r="10" spans="1:3" x14ac:dyDescent="0.2">
      <c r="A10" s="111" t="s">
        <v>55</v>
      </c>
      <c r="B10" s="112" t="s">
        <v>56</v>
      </c>
      <c r="C10" s="160"/>
    </row>
    <row r="11" spans="1:3" x14ac:dyDescent="0.2">
      <c r="A11" s="119" t="s">
        <v>66</v>
      </c>
      <c r="B11" s="18" t="s">
        <v>74</v>
      </c>
    </row>
    <row r="12" spans="1:3" x14ac:dyDescent="0.2">
      <c r="A12" s="119" t="s">
        <v>67</v>
      </c>
      <c r="B12" s="18" t="s">
        <v>79</v>
      </c>
    </row>
    <row r="13" spans="1:3" x14ac:dyDescent="0.2">
      <c r="A13" s="113"/>
      <c r="B13" s="114"/>
    </row>
    <row r="14" spans="1:3" x14ac:dyDescent="0.2">
      <c r="A14" s="168" t="s">
        <v>57</v>
      </c>
      <c r="B14" s="168"/>
    </row>
    <row r="15" spans="1:3" x14ac:dyDescent="0.2">
      <c r="A15" s="117" t="s">
        <v>68</v>
      </c>
      <c r="B15" s="118"/>
    </row>
    <row r="16" spans="1:3" x14ac:dyDescent="0.2">
      <c r="A16" s="115" t="s">
        <v>69</v>
      </c>
      <c r="B16" s="118"/>
    </row>
    <row r="17" spans="1:2" x14ac:dyDescent="0.2">
      <c r="A17" s="115" t="s">
        <v>72</v>
      </c>
      <c r="B17" s="118"/>
    </row>
    <row r="18" spans="1:2" x14ac:dyDescent="0.2">
      <c r="A18" s="115" t="s">
        <v>71</v>
      </c>
      <c r="B18" s="118"/>
    </row>
    <row r="19" spans="1:2" x14ac:dyDescent="0.2">
      <c r="A19" s="115" t="s">
        <v>70</v>
      </c>
      <c r="B19" s="118"/>
    </row>
    <row r="20" spans="1:2" x14ac:dyDescent="0.2">
      <c r="A20" s="168" t="s">
        <v>58</v>
      </c>
      <c r="B20" s="168"/>
    </row>
    <row r="21" spans="1:2" x14ac:dyDescent="0.2">
      <c r="A21" s="115" t="s">
        <v>59</v>
      </c>
      <c r="B21" s="108"/>
    </row>
    <row r="22" spans="1:2" x14ac:dyDescent="0.2">
      <c r="A22" s="115" t="s">
        <v>60</v>
      </c>
      <c r="B22" s="108"/>
    </row>
    <row r="23" spans="1:2" x14ac:dyDescent="0.2">
      <c r="A23" s="115" t="s">
        <v>61</v>
      </c>
      <c r="B23" s="108"/>
    </row>
    <row r="24" spans="1:2" x14ac:dyDescent="0.2">
      <c r="A24" s="115" t="s">
        <v>62</v>
      </c>
      <c r="B24" s="108"/>
    </row>
    <row r="25" spans="1:2" x14ac:dyDescent="0.2">
      <c r="A25" s="115" t="s">
        <v>63</v>
      </c>
      <c r="B25" s="108"/>
    </row>
    <row r="26" spans="1:2" x14ac:dyDescent="0.2">
      <c r="A26" s="108"/>
      <c r="B26" s="115"/>
    </row>
    <row r="27" spans="1:2" ht="33.75" x14ac:dyDescent="0.2">
      <c r="A27" s="108"/>
      <c r="B27" s="116" t="s">
        <v>64</v>
      </c>
    </row>
  </sheetData>
  <mergeCells count="7">
    <mergeCell ref="A20:B20"/>
    <mergeCell ref="A1:B1"/>
    <mergeCell ref="A3:B3"/>
    <mergeCell ref="A5:B5"/>
    <mergeCell ref="A7:B7"/>
    <mergeCell ref="A9:B9"/>
    <mergeCell ref="A14:B14"/>
  </mergeCells>
  <hyperlinks>
    <hyperlink ref="A11" location="Effectifs!A1" display="Effectifs"/>
    <hyperlink ref="A12" location="'% et ratio calculés'!A1" display="% et ratio calculés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P51"/>
  <sheetViews>
    <sheetView showGridLines="0" zoomScaleNormal="100" workbookViewId="0">
      <selection activeCell="A21" sqref="A21"/>
    </sheetView>
  </sheetViews>
  <sheetFormatPr baseColWidth="10" defaultRowHeight="12.75" x14ac:dyDescent="0.2"/>
  <cols>
    <col min="1" max="1" width="23.42578125" customWidth="1"/>
    <col min="2" max="2" width="5.85546875" customWidth="1"/>
    <col min="3" max="3" width="18.28515625" customWidth="1"/>
    <col min="4" max="5" width="11.42578125" customWidth="1"/>
    <col min="6" max="6" width="15.42578125" customWidth="1"/>
    <col min="7" max="10" width="11.42578125" customWidth="1"/>
    <col min="11" max="11" width="11.5703125" customWidth="1"/>
    <col min="12" max="12" width="14.42578125" customWidth="1"/>
    <col min="13" max="13" width="12.5703125" customWidth="1"/>
    <col min="14" max="15" width="7.7109375" customWidth="1"/>
    <col min="16" max="16" width="13.28515625" style="5" bestFit="1" customWidth="1"/>
  </cols>
  <sheetData>
    <row r="1" spans="1:16" x14ac:dyDescent="0.2">
      <c r="A1" s="176" t="s">
        <v>74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6" x14ac:dyDescent="0.2">
      <c r="A2" s="180" t="s">
        <v>43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</row>
    <row r="3" spans="1:16" ht="18" x14ac:dyDescent="0.2">
      <c r="A3" s="83"/>
      <c r="B3" s="83"/>
      <c r="C3" s="177" t="s">
        <v>75</v>
      </c>
      <c r="D3" s="177"/>
      <c r="E3" s="177"/>
      <c r="F3" s="177"/>
      <c r="G3" s="177"/>
      <c r="H3" s="177"/>
      <c r="I3" s="177"/>
      <c r="J3" s="177"/>
      <c r="K3" s="177"/>
      <c r="L3" s="100"/>
      <c r="M3" s="85"/>
    </row>
    <row r="4" spans="1:16" ht="62.25" customHeight="1" x14ac:dyDescent="0.2">
      <c r="A4" s="158" t="s">
        <v>48</v>
      </c>
      <c r="B4" s="80" t="s">
        <v>0</v>
      </c>
      <c r="C4" s="82" t="s">
        <v>45</v>
      </c>
      <c r="D4" s="81" t="s">
        <v>27</v>
      </c>
      <c r="E4" s="95" t="s">
        <v>41</v>
      </c>
      <c r="F4" s="95" t="s">
        <v>94</v>
      </c>
      <c r="G4" s="95" t="s">
        <v>42</v>
      </c>
      <c r="H4" s="95" t="s">
        <v>26</v>
      </c>
      <c r="I4" s="95" t="s">
        <v>24</v>
      </c>
      <c r="J4" s="81" t="s">
        <v>25</v>
      </c>
      <c r="K4" s="82" t="s">
        <v>36</v>
      </c>
      <c r="L4" s="81" t="s">
        <v>84</v>
      </c>
      <c r="M4" s="81" t="s">
        <v>77</v>
      </c>
      <c r="N4" s="121"/>
      <c r="O4" s="121"/>
      <c r="P4" s="81" t="s">
        <v>88</v>
      </c>
    </row>
    <row r="5" spans="1:16" x14ac:dyDescent="0.2">
      <c r="A5" s="24" t="s">
        <v>12</v>
      </c>
      <c r="B5" s="90" t="s">
        <v>1</v>
      </c>
      <c r="C5" s="16">
        <f t="shared" ref="C5:C15" si="0">E5+K5+P5</f>
        <v>165547.23209999994</v>
      </c>
      <c r="D5" s="16">
        <f>E5+J5</f>
        <v>119741.70929999981</v>
      </c>
      <c r="E5" s="134">
        <v>38648.409999999996</v>
      </c>
      <c r="F5" s="134">
        <v>19860.590000000004</v>
      </c>
      <c r="G5" s="134">
        <f>H5+I5</f>
        <v>17094.62</v>
      </c>
      <c r="H5" s="134">
        <v>11244.189999999999</v>
      </c>
      <c r="I5" s="134">
        <v>5850.4300000000012</v>
      </c>
      <c r="J5" s="16">
        <v>81093.299299999824</v>
      </c>
      <c r="K5" s="16">
        <v>107891.25209999994</v>
      </c>
      <c r="L5" s="16">
        <v>6332058</v>
      </c>
      <c r="M5" s="16">
        <v>26688</v>
      </c>
      <c r="N5" s="11">
        <f>D5-E5-J5</f>
        <v>0</v>
      </c>
      <c r="O5" s="122"/>
      <c r="P5" s="148">
        <v>19007.569999999996</v>
      </c>
    </row>
    <row r="6" spans="1:16" x14ac:dyDescent="0.2">
      <c r="A6" s="19" t="s">
        <v>2</v>
      </c>
      <c r="B6" s="90" t="s">
        <v>3</v>
      </c>
      <c r="C6" s="16">
        <f t="shared" si="0"/>
        <v>10996.822600000003</v>
      </c>
      <c r="D6" s="16">
        <f t="shared" ref="D6:D15" si="1">E6+J6</f>
        <v>6069.9458000000022</v>
      </c>
      <c r="E6" s="138">
        <v>2142.6400000000003</v>
      </c>
      <c r="F6" s="138">
        <v>1398.8899999999999</v>
      </c>
      <c r="G6" s="134">
        <f t="shared" ref="G6:G20" si="2">H6+I6</f>
        <v>743.75</v>
      </c>
      <c r="H6" s="138">
        <v>571.31999999999994</v>
      </c>
      <c r="I6" s="138">
        <v>172.43</v>
      </c>
      <c r="J6" s="12">
        <v>3927.3058000000019</v>
      </c>
      <c r="K6" s="12">
        <v>7308.5026000000016</v>
      </c>
      <c r="L6" s="12">
        <v>1009121</v>
      </c>
      <c r="M6" s="12">
        <v>1136</v>
      </c>
      <c r="N6" s="11">
        <f>D6-E6-J6</f>
        <v>0</v>
      </c>
      <c r="O6" s="122"/>
      <c r="P6" s="148">
        <v>1545.68</v>
      </c>
    </row>
    <row r="7" spans="1:16" x14ac:dyDescent="0.2">
      <c r="A7" s="19" t="s">
        <v>13</v>
      </c>
      <c r="B7" s="90" t="s">
        <v>14</v>
      </c>
      <c r="C7" s="16">
        <f t="shared" si="0"/>
        <v>11202.653700000008</v>
      </c>
      <c r="D7" s="16">
        <f t="shared" si="1"/>
        <v>6383.6874000000062</v>
      </c>
      <c r="E7" s="138">
        <v>1971.69</v>
      </c>
      <c r="F7" s="138">
        <v>1640.9</v>
      </c>
      <c r="G7" s="134">
        <f t="shared" si="2"/>
        <v>330.78999999999996</v>
      </c>
      <c r="H7" s="138">
        <v>325.93999999999994</v>
      </c>
      <c r="I7" s="138">
        <v>4.8499999999999996</v>
      </c>
      <c r="J7" s="12">
        <v>4411.9974000000057</v>
      </c>
      <c r="K7" s="12">
        <v>8050.7837000000072</v>
      </c>
      <c r="L7" s="12">
        <v>1090306</v>
      </c>
      <c r="M7" s="12">
        <v>1804</v>
      </c>
      <c r="N7" s="11">
        <f t="shared" ref="N7:N21" si="3">D7-E7-J7</f>
        <v>0</v>
      </c>
      <c r="O7" s="122"/>
      <c r="P7" s="148">
        <v>1180.18</v>
      </c>
    </row>
    <row r="8" spans="1:16" x14ac:dyDescent="0.2">
      <c r="A8" s="19" t="s">
        <v>15</v>
      </c>
      <c r="B8" s="90" t="s">
        <v>16</v>
      </c>
      <c r="C8" s="16">
        <f t="shared" si="0"/>
        <v>11681.841600000007</v>
      </c>
      <c r="D8" s="16">
        <f t="shared" si="1"/>
        <v>6812.7434000000003</v>
      </c>
      <c r="E8" s="138">
        <v>2571.0500000000002</v>
      </c>
      <c r="F8" s="138">
        <v>2078.88</v>
      </c>
      <c r="G8" s="134">
        <f t="shared" si="2"/>
        <v>492.17</v>
      </c>
      <c r="H8" s="138">
        <v>379.56</v>
      </c>
      <c r="I8" s="138">
        <v>112.61</v>
      </c>
      <c r="J8" s="12">
        <v>4241.6934000000001</v>
      </c>
      <c r="K8" s="12">
        <v>7670.0316000000066</v>
      </c>
      <c r="L8" s="12">
        <v>1279694</v>
      </c>
      <c r="M8" s="12">
        <v>1741</v>
      </c>
      <c r="N8" s="11">
        <f t="shared" si="3"/>
        <v>0</v>
      </c>
      <c r="O8" s="122"/>
      <c r="P8" s="148">
        <v>1440.76</v>
      </c>
    </row>
    <row r="9" spans="1:16" x14ac:dyDescent="0.2">
      <c r="A9" s="19" t="s">
        <v>32</v>
      </c>
      <c r="B9" s="90" t="s">
        <v>17</v>
      </c>
      <c r="C9" s="16">
        <f t="shared" si="0"/>
        <v>16704.386800000007</v>
      </c>
      <c r="D9" s="16">
        <f t="shared" si="1"/>
        <v>10512.458700000007</v>
      </c>
      <c r="E9" s="138">
        <v>5292.93</v>
      </c>
      <c r="F9" s="138">
        <v>4275.38</v>
      </c>
      <c r="G9" s="134">
        <f t="shared" si="2"/>
        <v>1017.5500000000001</v>
      </c>
      <c r="H9" s="138">
        <v>840.94</v>
      </c>
      <c r="I9" s="138">
        <v>176.61</v>
      </c>
      <c r="J9" s="12">
        <v>5219.5287000000053</v>
      </c>
      <c r="K9" s="12">
        <v>9136.2468000000081</v>
      </c>
      <c r="L9" s="12">
        <v>2202764</v>
      </c>
      <c r="M9" s="12">
        <v>3434</v>
      </c>
      <c r="N9" s="11">
        <f t="shared" si="3"/>
        <v>0</v>
      </c>
      <c r="O9" s="122"/>
      <c r="P9" s="148">
        <v>2275.21</v>
      </c>
    </row>
    <row r="10" spans="1:16" x14ac:dyDescent="0.2">
      <c r="A10" s="19" t="s">
        <v>30</v>
      </c>
      <c r="B10" s="90" t="s">
        <v>18</v>
      </c>
      <c r="C10" s="16">
        <f t="shared" si="0"/>
        <v>20504.217499999999</v>
      </c>
      <c r="D10" s="16">
        <f t="shared" si="1"/>
        <v>12197.33340000001</v>
      </c>
      <c r="E10" s="138">
        <v>6720.4400000000005</v>
      </c>
      <c r="F10" s="138">
        <v>4406.99</v>
      </c>
      <c r="G10" s="134">
        <f t="shared" si="2"/>
        <v>2131.1499999999996</v>
      </c>
      <c r="H10" s="138">
        <v>2064.7399999999998</v>
      </c>
      <c r="I10" s="138">
        <v>66.41</v>
      </c>
      <c r="J10" s="12">
        <v>5476.8934000000099</v>
      </c>
      <c r="K10" s="12">
        <v>10009.6775</v>
      </c>
      <c r="L10" s="12">
        <v>2133043</v>
      </c>
      <c r="M10" s="12">
        <v>4933</v>
      </c>
      <c r="N10" s="11">
        <f t="shared" si="3"/>
        <v>0</v>
      </c>
      <c r="O10" s="122"/>
      <c r="P10" s="148">
        <v>3774.1</v>
      </c>
    </row>
    <row r="11" spans="1:16" x14ac:dyDescent="0.2">
      <c r="A11" s="19" t="s">
        <v>4</v>
      </c>
      <c r="B11" s="90" t="s">
        <v>5</v>
      </c>
      <c r="C11" s="16">
        <f t="shared" si="0"/>
        <v>16128.853600000008</v>
      </c>
      <c r="D11" s="16">
        <f t="shared" si="1"/>
        <v>9615.5222000000067</v>
      </c>
      <c r="E11" s="138">
        <v>3656.67</v>
      </c>
      <c r="F11" s="138">
        <v>2658.44</v>
      </c>
      <c r="G11" s="134">
        <f t="shared" si="2"/>
        <v>998.23000000000013</v>
      </c>
      <c r="H11" s="138">
        <v>794.7700000000001</v>
      </c>
      <c r="I11" s="138">
        <v>203.46</v>
      </c>
      <c r="J11" s="12">
        <v>5958.8522000000075</v>
      </c>
      <c r="K11" s="12">
        <v>10403.443600000008</v>
      </c>
      <c r="L11" s="12">
        <v>1591559</v>
      </c>
      <c r="M11" s="12">
        <v>2154</v>
      </c>
      <c r="N11" s="11">
        <f t="shared" si="3"/>
        <v>0</v>
      </c>
      <c r="O11" s="122"/>
      <c r="P11" s="148">
        <v>2068.7399999999998</v>
      </c>
    </row>
    <row r="12" spans="1:16" x14ac:dyDescent="0.2">
      <c r="A12" s="19" t="s">
        <v>6</v>
      </c>
      <c r="B12" s="90" t="s">
        <v>7</v>
      </c>
      <c r="C12" s="16">
        <f t="shared" si="0"/>
        <v>16884.99040000001</v>
      </c>
      <c r="D12" s="16">
        <f t="shared" si="1"/>
        <v>11275.783800000008</v>
      </c>
      <c r="E12" s="138">
        <v>4492.34</v>
      </c>
      <c r="F12" s="138">
        <v>2853.9100000000003</v>
      </c>
      <c r="G12" s="134">
        <f t="shared" si="2"/>
        <v>1638.43</v>
      </c>
      <c r="H12" s="138">
        <v>1267.46</v>
      </c>
      <c r="I12" s="138">
        <v>370.96999999999997</v>
      </c>
      <c r="J12" s="12">
        <v>6783.4438000000082</v>
      </c>
      <c r="K12" s="12">
        <v>9505.830400000008</v>
      </c>
      <c r="L12" s="12">
        <v>1360472</v>
      </c>
      <c r="M12" s="12">
        <v>2787</v>
      </c>
      <c r="N12" s="11">
        <f t="shared" si="3"/>
        <v>0</v>
      </c>
      <c r="O12" s="122"/>
      <c r="P12" s="148">
        <v>2886.82</v>
      </c>
    </row>
    <row r="13" spans="1:16" x14ac:dyDescent="0.2">
      <c r="A13" s="19" t="s">
        <v>33</v>
      </c>
      <c r="B13" s="90" t="s">
        <v>19</v>
      </c>
      <c r="C13" s="16">
        <f t="shared" si="0"/>
        <v>22793.296100000014</v>
      </c>
      <c r="D13" s="16">
        <f t="shared" si="1"/>
        <v>14002.158100000011</v>
      </c>
      <c r="E13" s="138">
        <v>6267.9699999999993</v>
      </c>
      <c r="F13" s="138">
        <v>4321.2999999999993</v>
      </c>
      <c r="G13" s="134">
        <f t="shared" si="2"/>
        <v>1946.6700000000003</v>
      </c>
      <c r="H13" s="138">
        <v>1863.6800000000003</v>
      </c>
      <c r="I13" s="138">
        <v>82.990000000000009</v>
      </c>
      <c r="J13" s="12">
        <v>7734.1881000000121</v>
      </c>
      <c r="K13" s="12">
        <v>12647.696100000014</v>
      </c>
      <c r="L13" s="12">
        <v>2396892</v>
      </c>
      <c r="M13" s="12">
        <v>4771</v>
      </c>
      <c r="N13" s="11">
        <f t="shared" si="3"/>
        <v>0</v>
      </c>
      <c r="O13" s="122"/>
      <c r="P13" s="148">
        <v>3877.6299999999997</v>
      </c>
    </row>
    <row r="14" spans="1:16" x14ac:dyDescent="0.2">
      <c r="A14" s="19" t="s">
        <v>31</v>
      </c>
      <c r="B14" s="90" t="s">
        <v>20</v>
      </c>
      <c r="C14" s="16">
        <f t="shared" si="0"/>
        <v>47703.150899999921</v>
      </c>
      <c r="D14" s="16">
        <f t="shared" si="1"/>
        <v>32817.247800000012</v>
      </c>
      <c r="E14" s="138">
        <v>14478.14</v>
      </c>
      <c r="F14" s="138">
        <v>6164.95</v>
      </c>
      <c r="G14" s="134">
        <f t="shared" si="2"/>
        <v>8313.19</v>
      </c>
      <c r="H14" s="138">
        <v>4766.8600000000006</v>
      </c>
      <c r="I14" s="138">
        <v>3546.33</v>
      </c>
      <c r="J14" s="12">
        <v>18339.107800000016</v>
      </c>
      <c r="K14" s="12">
        <v>25591.480899999926</v>
      </c>
      <c r="L14" s="12">
        <v>2289437</v>
      </c>
      <c r="M14" s="12">
        <v>7268</v>
      </c>
      <c r="N14" s="11">
        <f t="shared" si="3"/>
        <v>0</v>
      </c>
      <c r="O14" s="122"/>
      <c r="P14" s="148">
        <v>7633.53</v>
      </c>
    </row>
    <row r="15" spans="1:16" x14ac:dyDescent="0.2">
      <c r="A15" s="19" t="s">
        <v>21</v>
      </c>
      <c r="B15" s="90" t="s">
        <v>22</v>
      </c>
      <c r="C15" s="16">
        <f t="shared" si="0"/>
        <v>62252.551199999871</v>
      </c>
      <c r="D15" s="16">
        <f t="shared" si="1"/>
        <v>39953.80979999993</v>
      </c>
      <c r="E15" s="138">
        <v>15720.800000000003</v>
      </c>
      <c r="F15" s="138">
        <v>8516.9699999999993</v>
      </c>
      <c r="G15" s="134">
        <f t="shared" si="2"/>
        <v>7197.96</v>
      </c>
      <c r="H15" s="138">
        <v>4298.82</v>
      </c>
      <c r="I15" s="138">
        <v>2899.1400000000003</v>
      </c>
      <c r="J15" s="12">
        <v>24233.009799999923</v>
      </c>
      <c r="K15" s="12">
        <v>39277.76119999987</v>
      </c>
      <c r="L15" s="12">
        <v>3384541</v>
      </c>
      <c r="M15" s="12">
        <v>9071</v>
      </c>
      <c r="N15" s="11">
        <f t="shared" si="3"/>
        <v>0</v>
      </c>
      <c r="O15" s="122"/>
      <c r="P15" s="148">
        <v>7253.99</v>
      </c>
    </row>
    <row r="16" spans="1:16" x14ac:dyDescent="0.2">
      <c r="A16" s="19" t="s">
        <v>23</v>
      </c>
      <c r="B16" s="90" t="s">
        <v>8</v>
      </c>
      <c r="C16" s="178">
        <f>(E16+E17)+K16+(P16+P17)</f>
        <v>31255.621600000002</v>
      </c>
      <c r="D16" s="178">
        <f>(E16+E17)+J16</f>
        <v>21883.326000000001</v>
      </c>
      <c r="E16" s="138">
        <v>8825.9600000000009</v>
      </c>
      <c r="F16" s="138">
        <v>4036.5900000000006</v>
      </c>
      <c r="G16" s="134">
        <f t="shared" si="2"/>
        <v>4789.37</v>
      </c>
      <c r="H16" s="138">
        <v>2980.6099999999997</v>
      </c>
      <c r="I16" s="138">
        <v>1808.7600000000002</v>
      </c>
      <c r="J16" s="178">
        <v>12875.716</v>
      </c>
      <c r="K16" s="178">
        <v>17708.351600000002</v>
      </c>
      <c r="L16" s="178">
        <v>2202824</v>
      </c>
      <c r="M16" s="12">
        <v>4602</v>
      </c>
      <c r="N16" s="11">
        <f t="shared" si="3"/>
        <v>181.64999999999964</v>
      </c>
      <c r="O16" s="122"/>
      <c r="P16" s="148">
        <v>4420.2199999999993</v>
      </c>
    </row>
    <row r="17" spans="1:16" x14ac:dyDescent="0.2">
      <c r="A17" s="19" t="s">
        <v>9</v>
      </c>
      <c r="B17" s="90" t="s">
        <v>10</v>
      </c>
      <c r="C17" s="179"/>
      <c r="D17" s="179"/>
      <c r="E17" s="138">
        <v>181.65</v>
      </c>
      <c r="F17" s="138">
        <v>153.30000000000001</v>
      </c>
      <c r="G17" s="134">
        <f t="shared" si="2"/>
        <v>28.349999999999998</v>
      </c>
      <c r="H17" s="138">
        <v>22.22</v>
      </c>
      <c r="I17" s="138">
        <v>6.13</v>
      </c>
      <c r="J17" s="179"/>
      <c r="K17" s="179"/>
      <c r="L17" s="179"/>
      <c r="M17" s="12">
        <v>134</v>
      </c>
      <c r="N17" s="11">
        <f t="shared" si="3"/>
        <v>-181.65</v>
      </c>
      <c r="O17" s="122"/>
      <c r="P17" s="148">
        <v>119.44</v>
      </c>
    </row>
    <row r="18" spans="1:16" x14ac:dyDescent="0.2">
      <c r="A18" s="50" t="s">
        <v>46</v>
      </c>
      <c r="B18" s="23"/>
      <c r="C18" s="16">
        <f>E18+K18+P18</f>
        <v>2750.277</v>
      </c>
      <c r="D18" s="145">
        <f>E18+J18</f>
        <v>1656.9852000000001</v>
      </c>
      <c r="E18" s="140">
        <v>1506.47</v>
      </c>
      <c r="F18" s="140">
        <v>647.85</v>
      </c>
      <c r="G18" s="134">
        <f t="shared" si="2"/>
        <v>806.00000000000011</v>
      </c>
      <c r="H18" s="140">
        <v>146.72</v>
      </c>
      <c r="I18" s="139">
        <v>659.28000000000009</v>
      </c>
      <c r="J18" s="126">
        <v>150.51519999999999</v>
      </c>
      <c r="K18" s="126">
        <v>294.68700000000001</v>
      </c>
      <c r="L18" s="88">
        <v>613722</v>
      </c>
      <c r="M18" s="88">
        <v>636</v>
      </c>
      <c r="N18" s="11">
        <f t="shared" si="3"/>
        <v>0</v>
      </c>
      <c r="O18" s="122"/>
      <c r="P18" s="148">
        <v>949.12</v>
      </c>
    </row>
    <row r="19" spans="1:16" x14ac:dyDescent="0.2">
      <c r="A19" s="20" t="s">
        <v>29</v>
      </c>
      <c r="B19" s="23"/>
      <c r="C19" s="16">
        <f>E19+K19+P19</f>
        <v>644.18000000000006</v>
      </c>
      <c r="D19" s="145">
        <f>E19+J19</f>
        <v>304.38</v>
      </c>
      <c r="E19" s="141">
        <v>304.38</v>
      </c>
      <c r="F19" s="141">
        <v>7.81</v>
      </c>
      <c r="G19" s="134">
        <f t="shared" si="2"/>
        <v>296.57</v>
      </c>
      <c r="H19" s="141">
        <v>296.57</v>
      </c>
      <c r="I19" s="46">
        <v>0</v>
      </c>
      <c r="J19" s="128">
        <v>0</v>
      </c>
      <c r="K19" s="128">
        <v>0</v>
      </c>
      <c r="L19" s="47">
        <v>0</v>
      </c>
      <c r="M19" s="15"/>
      <c r="N19" s="11">
        <f t="shared" si="3"/>
        <v>0</v>
      </c>
      <c r="O19" s="122"/>
      <c r="P19" s="148">
        <v>339.8</v>
      </c>
    </row>
    <row r="20" spans="1:16" x14ac:dyDescent="0.2">
      <c r="A20" s="151" t="s">
        <v>28</v>
      </c>
      <c r="B20" s="23"/>
      <c r="C20" s="16">
        <f>E20+K20+P20</f>
        <v>4459.3999999999996</v>
      </c>
      <c r="D20" s="12">
        <f>E20</f>
        <v>2526.5</v>
      </c>
      <c r="E20" s="138">
        <f>C32</f>
        <v>2526.5</v>
      </c>
      <c r="F20" s="138">
        <v>0</v>
      </c>
      <c r="G20" s="134">
        <f t="shared" si="2"/>
        <v>0</v>
      </c>
      <c r="H20" s="138">
        <v>0</v>
      </c>
      <c r="I20" s="48">
        <v>0</v>
      </c>
      <c r="J20" s="129">
        <v>0</v>
      </c>
      <c r="K20" s="129">
        <v>0</v>
      </c>
      <c r="L20" s="49">
        <v>0</v>
      </c>
      <c r="M20" s="15"/>
      <c r="N20" s="11">
        <f t="shared" si="3"/>
        <v>0</v>
      </c>
      <c r="O20" s="121"/>
      <c r="P20" s="148">
        <f>C33</f>
        <v>1932.9</v>
      </c>
    </row>
    <row r="21" spans="1:16" x14ac:dyDescent="0.2">
      <c r="A21" s="21" t="s">
        <v>11</v>
      </c>
      <c r="B21" s="23"/>
      <c r="C21" s="146">
        <f>SUM(C5:C20)</f>
        <v>441509.47509999981</v>
      </c>
      <c r="D21" s="146">
        <f>SUM(D5:D20)</f>
        <v>295753.59089999984</v>
      </c>
      <c r="E21" s="135">
        <v>112781.54</v>
      </c>
      <c r="F21" s="135">
        <v>63022.75</v>
      </c>
      <c r="G21" s="135">
        <f>H21+I21</f>
        <v>47824.800000000003</v>
      </c>
      <c r="H21" s="135">
        <v>31864.400000000001</v>
      </c>
      <c r="I21" s="135">
        <v>15960.4</v>
      </c>
      <c r="J21" s="13">
        <v>180445.55</v>
      </c>
      <c r="K21" s="13">
        <v>265495.75</v>
      </c>
      <c r="L21" s="13">
        <v>27886433</v>
      </c>
      <c r="M21" s="45">
        <f>M22</f>
        <v>71159</v>
      </c>
      <c r="N21" s="11">
        <f t="shared" si="3"/>
        <v>2526.5008999998681</v>
      </c>
      <c r="O21" s="121"/>
      <c r="P21" s="148"/>
    </row>
    <row r="22" spans="1:16" s="2" customFormat="1" x14ac:dyDescent="0.2">
      <c r="A22" s="22" t="s">
        <v>35</v>
      </c>
      <c r="B22" s="22"/>
      <c r="C22" s="137">
        <f>C21-C20-C19</f>
        <v>436405.89509999979</v>
      </c>
      <c r="D22" s="137">
        <f>D21-D20-D19</f>
        <v>292922.71089999983</v>
      </c>
      <c r="E22" s="136">
        <f>E21-E20-E19</f>
        <v>109950.65999999999</v>
      </c>
      <c r="F22" s="136">
        <f>F21-F20-F19</f>
        <v>63014.94</v>
      </c>
      <c r="G22" s="136">
        <f t="shared" ref="G22:H22" si="4">G21-G20-G19</f>
        <v>47528.23</v>
      </c>
      <c r="H22" s="136">
        <f t="shared" si="4"/>
        <v>31567.83</v>
      </c>
      <c r="I22" s="136">
        <f>I21-I20-I19</f>
        <v>15960.4</v>
      </c>
      <c r="J22" s="14">
        <v>180445.55</v>
      </c>
      <c r="K22" s="14">
        <v>265495.75</v>
      </c>
      <c r="L22" s="14">
        <v>27886433</v>
      </c>
      <c r="M22" s="14">
        <f>SUM(M5:M20)</f>
        <v>71159</v>
      </c>
      <c r="N22" s="123"/>
      <c r="O22" s="123"/>
      <c r="P22" s="149">
        <f>SUM(P5:P21)</f>
        <v>60705.689999999995</v>
      </c>
    </row>
    <row r="23" spans="1:16" s="9" customFormat="1" x14ac:dyDescent="0.2">
      <c r="A23" s="93"/>
      <c r="B23" s="94" t="s">
        <v>40</v>
      </c>
      <c r="C23" s="182" t="s">
        <v>38</v>
      </c>
      <c r="D23" s="182"/>
      <c r="E23" s="99"/>
      <c r="F23" s="99"/>
      <c r="G23" s="99"/>
      <c r="H23" s="99"/>
      <c r="I23" s="99"/>
      <c r="J23" s="182" t="s">
        <v>38</v>
      </c>
      <c r="K23" s="182"/>
      <c r="L23" s="98" t="s">
        <v>38</v>
      </c>
      <c r="M23" s="94"/>
      <c r="N23" s="124"/>
      <c r="O23" s="125"/>
      <c r="P23" s="147"/>
    </row>
    <row r="24" spans="1:16" s="9" customFormat="1" ht="60" x14ac:dyDescent="0.2">
      <c r="A24" s="31"/>
      <c r="B24" s="56" t="s">
        <v>39</v>
      </c>
      <c r="C24" s="181" t="s">
        <v>76</v>
      </c>
      <c r="D24" s="181"/>
      <c r="E24" s="181"/>
      <c r="F24" s="181"/>
      <c r="G24" s="181"/>
      <c r="H24" s="181"/>
      <c r="I24" s="181"/>
      <c r="J24" s="181"/>
      <c r="K24" s="181"/>
      <c r="L24" s="127" t="s">
        <v>85</v>
      </c>
      <c r="M24" s="89" t="s">
        <v>78</v>
      </c>
      <c r="N24" s="124"/>
      <c r="O24" s="125"/>
      <c r="P24" s="147"/>
    </row>
    <row r="25" spans="1:16" ht="14.25" customHeight="1" x14ac:dyDescent="0.2">
      <c r="A25" s="57" t="s">
        <v>91</v>
      </c>
      <c r="B25" s="58"/>
      <c r="C25" s="59"/>
      <c r="D25" s="59"/>
      <c r="E25" s="59"/>
      <c r="F25" s="59"/>
      <c r="G25" s="6"/>
      <c r="H25" s="6"/>
      <c r="I25" s="6"/>
      <c r="J25" s="6"/>
      <c r="K25" s="6"/>
      <c r="L25" s="6"/>
      <c r="M25" s="6"/>
    </row>
    <row r="26" spans="1:16" ht="14.25" customHeight="1" x14ac:dyDescent="0.2">
      <c r="A26" s="57" t="s">
        <v>37</v>
      </c>
      <c r="B26" s="58"/>
      <c r="C26" s="59"/>
      <c r="D26" s="59"/>
      <c r="E26" s="59"/>
      <c r="F26" s="60"/>
      <c r="G26" s="8"/>
      <c r="H26" s="6"/>
      <c r="I26" s="7"/>
      <c r="J26" s="10"/>
    </row>
    <row r="27" spans="1:16" ht="14.25" customHeight="1" x14ac:dyDescent="0.2">
      <c r="A27" s="57" t="s">
        <v>92</v>
      </c>
      <c r="B27" s="58"/>
      <c r="C27" s="59"/>
      <c r="D27" s="59"/>
      <c r="E27" s="59"/>
      <c r="F27" s="60"/>
      <c r="G27" s="8"/>
      <c r="H27" s="6"/>
      <c r="I27" s="7"/>
      <c r="J27" s="10"/>
    </row>
    <row r="28" spans="1:16" ht="14.25" customHeight="1" x14ac:dyDescent="0.2">
      <c r="A28" s="57" t="s">
        <v>44</v>
      </c>
      <c r="B28" s="58"/>
      <c r="C28" s="59"/>
      <c r="D28" s="59"/>
      <c r="E28" s="58"/>
      <c r="F28" s="60"/>
      <c r="G28" s="8"/>
      <c r="H28" s="6"/>
      <c r="I28" s="7"/>
      <c r="J28" s="10"/>
    </row>
    <row r="29" spans="1:16" ht="14.25" customHeight="1" x14ac:dyDescent="0.2">
      <c r="A29" s="161" t="s">
        <v>47</v>
      </c>
      <c r="B29" s="97"/>
      <c r="C29" s="162"/>
      <c r="D29" s="162"/>
      <c r="E29" s="161"/>
      <c r="F29" s="163"/>
      <c r="G29" s="164"/>
      <c r="H29" s="165"/>
      <c r="I29" s="166"/>
      <c r="J29" s="167"/>
      <c r="K29" s="96"/>
      <c r="L29" s="96"/>
      <c r="M29" s="96"/>
    </row>
    <row r="30" spans="1:16" ht="15" customHeight="1" x14ac:dyDescent="0.2">
      <c r="A30" s="58"/>
      <c r="B30" s="58"/>
      <c r="C30" s="58"/>
      <c r="D30" s="58"/>
      <c r="E30" s="58"/>
      <c r="F30" s="58"/>
    </row>
    <row r="31" spans="1:16" ht="12" customHeight="1" x14ac:dyDescent="0.2">
      <c r="A31" s="156" t="s">
        <v>93</v>
      </c>
      <c r="B31" s="152"/>
      <c r="C31" s="152"/>
      <c r="D31" s="131"/>
      <c r="E31" s="131"/>
      <c r="F31" s="131"/>
    </row>
    <row r="32" spans="1:16" ht="12" customHeight="1" x14ac:dyDescent="0.2">
      <c r="A32" s="153" t="s">
        <v>86</v>
      </c>
      <c r="B32" s="152"/>
      <c r="C32" s="154">
        <v>2526.5</v>
      </c>
      <c r="D32" s="131"/>
      <c r="E32" s="131"/>
      <c r="F32" s="133"/>
      <c r="G32" s="142"/>
    </row>
    <row r="33" spans="1:12" ht="12" customHeight="1" x14ac:dyDescent="0.2">
      <c r="A33" s="153" t="s">
        <v>89</v>
      </c>
      <c r="B33" s="152"/>
      <c r="C33" s="155">
        <v>1932.9</v>
      </c>
      <c r="D33" s="131"/>
      <c r="E33" s="133"/>
      <c r="F33" s="133"/>
      <c r="G33" s="143"/>
    </row>
    <row r="34" spans="1:12" ht="12" customHeight="1" x14ac:dyDescent="0.2">
      <c r="A34" s="153" t="s">
        <v>87</v>
      </c>
      <c r="B34" s="152"/>
      <c r="C34" s="155">
        <f>C32+C33</f>
        <v>4459.3999999999996</v>
      </c>
      <c r="D34" s="131"/>
      <c r="E34" s="131"/>
      <c r="F34" s="133"/>
      <c r="G34" s="143"/>
      <c r="L34" s="130"/>
    </row>
    <row r="35" spans="1:12" x14ac:dyDescent="0.2">
      <c r="A35" s="132"/>
      <c r="B35" s="131"/>
      <c r="C35" s="131"/>
      <c r="D35" s="131"/>
      <c r="E35" s="131"/>
      <c r="F35" s="133"/>
      <c r="G35" s="143"/>
      <c r="L35" s="130"/>
    </row>
    <row r="36" spans="1:12" x14ac:dyDescent="0.2">
      <c r="A36" s="132"/>
      <c r="B36" s="131"/>
      <c r="C36" s="131"/>
      <c r="D36" s="131"/>
      <c r="E36" s="131"/>
      <c r="F36" s="131"/>
      <c r="G36" s="143"/>
    </row>
    <row r="37" spans="1:12" x14ac:dyDescent="0.2">
      <c r="A37" s="132"/>
      <c r="B37" s="131"/>
      <c r="C37" s="131"/>
      <c r="D37" s="131"/>
      <c r="E37" s="131"/>
      <c r="F37" s="131"/>
      <c r="G37" s="143"/>
    </row>
    <row r="38" spans="1:12" x14ac:dyDescent="0.2">
      <c r="A38" s="132"/>
      <c r="B38" s="131"/>
      <c r="C38" s="131"/>
      <c r="D38" s="131"/>
      <c r="E38" s="131"/>
      <c r="F38" s="131"/>
      <c r="G38" s="143"/>
    </row>
    <row r="39" spans="1:12" x14ac:dyDescent="0.2">
      <c r="A39" s="132"/>
      <c r="B39" s="131"/>
      <c r="C39" s="131"/>
      <c r="D39" s="131"/>
      <c r="E39" s="131"/>
      <c r="F39" s="131"/>
      <c r="G39" s="143"/>
    </row>
    <row r="40" spans="1:12" x14ac:dyDescent="0.2">
      <c r="A40" s="132"/>
      <c r="B40" s="131"/>
      <c r="C40" s="131"/>
      <c r="D40" s="131"/>
      <c r="E40" s="131"/>
      <c r="F40" s="131"/>
      <c r="G40" s="143"/>
    </row>
    <row r="41" spans="1:12" x14ac:dyDescent="0.2">
      <c r="A41" s="132"/>
      <c r="B41" s="131"/>
      <c r="C41" s="131"/>
      <c r="D41" s="131"/>
      <c r="E41" s="131"/>
      <c r="F41" s="131"/>
      <c r="G41" s="143"/>
    </row>
    <row r="42" spans="1:12" x14ac:dyDescent="0.2">
      <c r="A42" s="132"/>
      <c r="B42" s="131"/>
      <c r="C42" s="131"/>
      <c r="D42" s="131"/>
      <c r="E42" s="131"/>
      <c r="F42" s="131"/>
      <c r="G42" s="143"/>
    </row>
    <row r="43" spans="1:12" x14ac:dyDescent="0.2">
      <c r="A43" s="132"/>
      <c r="B43" s="131"/>
      <c r="C43" s="131"/>
      <c r="D43" s="131"/>
      <c r="E43" s="131"/>
      <c r="F43" s="131"/>
      <c r="G43" s="143"/>
    </row>
    <row r="44" spans="1:12" x14ac:dyDescent="0.2">
      <c r="A44" s="132"/>
      <c r="B44" s="131"/>
      <c r="C44" s="131"/>
      <c r="D44" s="131"/>
      <c r="E44" s="131"/>
      <c r="F44" s="131"/>
      <c r="G44" s="143"/>
    </row>
    <row r="45" spans="1:12" x14ac:dyDescent="0.2">
      <c r="A45" s="132"/>
      <c r="B45" s="131"/>
      <c r="C45" s="131"/>
      <c r="D45" s="131"/>
      <c r="E45" s="131"/>
      <c r="F45" s="131"/>
      <c r="G45" s="143"/>
    </row>
    <row r="46" spans="1:12" x14ac:dyDescent="0.2">
      <c r="A46" s="132"/>
      <c r="B46" s="131"/>
      <c r="C46" s="131"/>
      <c r="D46" s="131"/>
      <c r="E46" s="131"/>
      <c r="F46" s="131"/>
      <c r="G46" s="144"/>
    </row>
    <row r="47" spans="1:12" x14ac:dyDescent="0.2">
      <c r="A47" s="132"/>
      <c r="B47" s="131"/>
      <c r="C47" s="131"/>
      <c r="D47" s="131"/>
      <c r="E47" s="131"/>
      <c r="F47" s="131"/>
      <c r="G47" s="144"/>
    </row>
    <row r="48" spans="1:12" x14ac:dyDescent="0.2">
      <c r="A48" s="132"/>
      <c r="B48" s="131"/>
      <c r="C48" s="131"/>
      <c r="D48" s="131"/>
      <c r="E48" s="131"/>
      <c r="F48" s="131"/>
      <c r="G48" s="143"/>
    </row>
    <row r="49" spans="1:7" x14ac:dyDescent="0.2">
      <c r="A49" s="131"/>
      <c r="B49" s="131"/>
      <c r="C49" s="131"/>
      <c r="D49" s="131"/>
      <c r="E49" s="131"/>
      <c r="F49" s="131"/>
      <c r="G49" s="135"/>
    </row>
    <row r="50" spans="1:7" x14ac:dyDescent="0.2">
      <c r="G50" s="135"/>
    </row>
    <row r="51" spans="1:7" x14ac:dyDescent="0.2">
      <c r="G51" s="142"/>
    </row>
  </sheetData>
  <mergeCells count="11">
    <mergeCell ref="C24:K24"/>
    <mergeCell ref="C23:D23"/>
    <mergeCell ref="J23:K23"/>
    <mergeCell ref="D16:D17"/>
    <mergeCell ref="J16:J17"/>
    <mergeCell ref="A1:N1"/>
    <mergeCell ref="C3:K3"/>
    <mergeCell ref="C16:C17"/>
    <mergeCell ref="K16:K17"/>
    <mergeCell ref="L16:L17"/>
    <mergeCell ref="A2:M2"/>
  </mergeCells>
  <pageMargins left="0.23622047244094491" right="0.23622047244094491" top="0.35433070866141736" bottom="0.35433070866141736" header="0.31496062992125984" footer="0.31496062992125984"/>
  <pageSetup paperSize="9" scale="64" fitToHeight="0" orientation="landscape" r:id="rId1"/>
  <ignoredErrors>
    <ignoredError sqref="B5:B17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O28"/>
  <sheetViews>
    <sheetView showGridLines="0" zoomScale="90" zoomScaleNormal="90" workbookViewId="0">
      <selection activeCell="D19" sqref="D19"/>
    </sheetView>
  </sheetViews>
  <sheetFormatPr baseColWidth="10" defaultRowHeight="12.75" x14ac:dyDescent="0.2"/>
  <cols>
    <col min="1" max="1" width="23" customWidth="1"/>
    <col min="2" max="2" width="6.42578125" customWidth="1"/>
    <col min="3" max="4" width="20.7109375" customWidth="1"/>
    <col min="5" max="5" width="11.7109375" customWidth="1"/>
    <col min="6" max="7" width="11.28515625" customWidth="1"/>
    <col min="8" max="8" width="12.42578125" customWidth="1"/>
    <col min="9" max="12" width="15" customWidth="1"/>
    <col min="13" max="13" width="16.140625" customWidth="1"/>
    <col min="14" max="14" width="13.28515625" customWidth="1"/>
  </cols>
  <sheetData>
    <row r="1" spans="1:15" x14ac:dyDescent="0.2">
      <c r="A1" s="183" t="s">
        <v>79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5" ht="15.75" x14ac:dyDescent="0.25">
      <c r="A2" s="30"/>
    </row>
    <row r="3" spans="1:15" s="2" customFormat="1" ht="15.75" x14ac:dyDescent="0.2">
      <c r="A3" s="83"/>
      <c r="B3" s="84"/>
      <c r="C3" s="177" t="s">
        <v>82</v>
      </c>
      <c r="D3" s="177"/>
      <c r="E3" s="177"/>
      <c r="F3" s="177"/>
      <c r="G3" s="177"/>
      <c r="H3" s="177"/>
      <c r="I3" s="86"/>
      <c r="J3" s="87"/>
      <c r="K3" s="86"/>
      <c r="L3" s="87"/>
      <c r="M3" s="87"/>
      <c r="N3" s="84"/>
    </row>
    <row r="4" spans="1:15" ht="91.5" customHeight="1" x14ac:dyDescent="0.2">
      <c r="A4" s="80" t="s">
        <v>48</v>
      </c>
      <c r="B4" s="71" t="s">
        <v>0</v>
      </c>
      <c r="C4" s="72" t="str">
        <f>Effectifs!C4</f>
        <v>Ensemble effectifs de R&amp;D, chercheurs et soutien, administrations + entreprises</v>
      </c>
      <c r="D4" s="73" t="str">
        <f>Effectifs!F4</f>
        <v xml:space="preserve">Etbts d'ens. Sup. et de recherche ** : Enseignants-chercheurs, IGR et contractuels </v>
      </c>
      <c r="E4" s="74" t="str">
        <f>Effectifs!G4</f>
        <v>Chercheurs des organismes ***</v>
      </c>
      <c r="F4" s="74" t="str">
        <f>Effectifs!H4</f>
        <v>Chercheurs des EPST et Ministères</v>
      </c>
      <c r="G4" s="75" t="str">
        <f>Effectifs!I4</f>
        <v xml:space="preserve">Chercheurs des EPIC </v>
      </c>
      <c r="H4" s="76" t="str">
        <f>Effectifs!J4</f>
        <v>Chercheurs des entreprises</v>
      </c>
      <c r="I4" s="77" t="s">
        <v>49</v>
      </c>
      <c r="J4" s="78" t="s">
        <v>50</v>
      </c>
      <c r="K4" s="79" t="s">
        <v>51</v>
      </c>
      <c r="L4" s="78" t="s">
        <v>52</v>
      </c>
      <c r="M4" s="71" t="s">
        <v>73</v>
      </c>
      <c r="N4" s="71" t="s">
        <v>83</v>
      </c>
    </row>
    <row r="5" spans="1:15" s="5" customFormat="1" ht="12" x14ac:dyDescent="0.2">
      <c r="A5" s="25" t="s">
        <v>12</v>
      </c>
      <c r="B5" s="91" t="s">
        <v>1</v>
      </c>
      <c r="C5" s="32">
        <f>Effectifs!C5/Effectifs!C$22</f>
        <v>0.37934233693627301</v>
      </c>
      <c r="D5" s="32">
        <f>Effectifs!F5/Effectifs!F$22</f>
        <v>0.31517271935829827</v>
      </c>
      <c r="E5" s="67">
        <f>Effectifs!G5/Effectifs!G$22</f>
        <v>0.35967297751252253</v>
      </c>
      <c r="F5" s="67">
        <f>Effectifs!H5/Effectifs!H$22</f>
        <v>0.3561914138539139</v>
      </c>
      <c r="G5" s="35">
        <f>Effectifs!I5/Effectifs!I$22</f>
        <v>0.3665591087942659</v>
      </c>
      <c r="H5" s="35">
        <f>Effectifs!J5/Effectifs!J$22</f>
        <v>0.44940592494522491</v>
      </c>
      <c r="I5" s="38">
        <f>Effectifs!C5/Effectifs!L5*1000</f>
        <v>26.1443012840375</v>
      </c>
      <c r="J5" s="39">
        <f>Effectifs!D5/Effectifs!L5*1000</f>
        <v>18.910393635055115</v>
      </c>
      <c r="K5" s="32">
        <f>Effectifs!J5/Effectifs!D5</f>
        <v>0.67723519042833602</v>
      </c>
      <c r="L5" s="35">
        <f>Effectifs!K5/Effectifs!C5</f>
        <v>0.65172489283799984</v>
      </c>
      <c r="M5" s="35">
        <f>Effectifs!F5/Effectifs!D5</f>
        <v>0.16586192159860905</v>
      </c>
      <c r="N5" s="26">
        <f>Effectifs!M5/Effectifs!M$22</f>
        <v>0.3750474289970348</v>
      </c>
      <c r="O5" s="44"/>
    </row>
    <row r="6" spans="1:15" s="5" customFormat="1" ht="12" x14ac:dyDescent="0.2">
      <c r="A6" s="19" t="s">
        <v>2</v>
      </c>
      <c r="B6" s="90" t="s">
        <v>3</v>
      </c>
      <c r="C6" s="33">
        <f>Effectifs!C6/Effectifs!C$22</f>
        <v>2.5198611484109644E-2</v>
      </c>
      <c r="D6" s="33">
        <f>Effectifs!F6/Effectifs!F$22</f>
        <v>2.2199338759982947E-2</v>
      </c>
      <c r="E6" s="68">
        <f>Effectifs!G6/Effectifs!G$22</f>
        <v>1.5648594530029834E-2</v>
      </c>
      <c r="F6" s="68">
        <f>Effectifs!H6/Effectifs!H$22</f>
        <v>1.8098171461262934E-2</v>
      </c>
      <c r="G6" s="36">
        <f>Effectifs!I6/Effectifs!I$22</f>
        <v>1.080361394451267E-2</v>
      </c>
      <c r="H6" s="36">
        <f>Effectifs!J6/Effectifs!J$22</f>
        <v>2.1764492391195028E-2</v>
      </c>
      <c r="I6" s="40">
        <f>Effectifs!C6/Effectifs!L6*1000</f>
        <v>10.897427166811516</v>
      </c>
      <c r="J6" s="41">
        <f>Effectifs!D6/Effectifs!L6*1000</f>
        <v>6.0150822349351589</v>
      </c>
      <c r="K6" s="33">
        <f>Effectifs!J6/Effectifs!D6</f>
        <v>0.64700838020662399</v>
      </c>
      <c r="L6" s="36">
        <f>Effectifs!K6/Effectifs!C6</f>
        <v>0.6646013003792568</v>
      </c>
      <c r="M6" s="36">
        <f>Effectifs!F6/Effectifs!D6</f>
        <v>0.2304616953910856</v>
      </c>
      <c r="N6" s="27">
        <f>Effectifs!M6/Effectifs!M$22</f>
        <v>1.5964249076012873E-2</v>
      </c>
      <c r="O6" s="44"/>
    </row>
    <row r="7" spans="1:15" s="5" customFormat="1" ht="12" x14ac:dyDescent="0.2">
      <c r="A7" s="19" t="s">
        <v>13</v>
      </c>
      <c r="B7" s="90" t="s">
        <v>14</v>
      </c>
      <c r="C7" s="33">
        <f>Effectifs!C7/Effectifs!C$22</f>
        <v>2.5670262078913913E-2</v>
      </c>
      <c r="D7" s="33">
        <f>Effectifs!F7/Effectifs!F$22</f>
        <v>2.6039856580042764E-2</v>
      </c>
      <c r="E7" s="68">
        <f>Effectifs!G7/Effectifs!G$22</f>
        <v>6.9598636431442941E-3</v>
      </c>
      <c r="F7" s="68">
        <f>Effectifs!H7/Effectifs!H$22</f>
        <v>1.0325068273619058E-2</v>
      </c>
      <c r="G7" s="36">
        <f>Effectifs!I7/Effectifs!I$22</f>
        <v>3.03877095812135E-4</v>
      </c>
      <c r="H7" s="36">
        <f>Effectifs!J7/Effectifs!J$22</f>
        <v>2.4450574702451825E-2</v>
      </c>
      <c r="I7" s="40">
        <f>Effectifs!C7/Effectifs!L7*1000</f>
        <v>10.274779465581229</v>
      </c>
      <c r="J7" s="41">
        <f>Effectifs!D7/Effectifs!L7*1000</f>
        <v>5.8549502616696651</v>
      </c>
      <c r="K7" s="33">
        <f>Effectifs!J7/Effectifs!D7</f>
        <v>0.69113619191315689</v>
      </c>
      <c r="L7" s="36">
        <f>Effectifs!K7/Effectifs!C7</f>
        <v>0.71864969815143009</v>
      </c>
      <c r="M7" s="36">
        <f>Effectifs!F7/Effectifs!D7</f>
        <v>0.25704579456694548</v>
      </c>
      <c r="N7" s="27">
        <f>Effectifs!M7/Effectifs!M$22</f>
        <v>2.5351677229865512E-2</v>
      </c>
      <c r="O7" s="44"/>
    </row>
    <row r="8" spans="1:15" s="5" customFormat="1" ht="12" x14ac:dyDescent="0.2">
      <c r="A8" s="19" t="s">
        <v>15</v>
      </c>
      <c r="B8" s="90" t="s">
        <v>16</v>
      </c>
      <c r="C8" s="33">
        <f>Effectifs!C8/Effectifs!C$22</f>
        <v>2.6768294679711379E-2</v>
      </c>
      <c r="D8" s="33">
        <f>Effectifs!F8/Effectifs!F$22</f>
        <v>3.2990271830775367E-2</v>
      </c>
      <c r="E8" s="68">
        <f>Effectifs!G8/Effectifs!G$22</f>
        <v>1.0355319354413155E-2</v>
      </c>
      <c r="F8" s="68">
        <f>Effectifs!H8/Effectifs!H$22</f>
        <v>1.2023632919969475E-2</v>
      </c>
      <c r="G8" s="36">
        <f>Effectifs!I8/Effectifs!I$22</f>
        <v>7.0555875792586657E-3</v>
      </c>
      <c r="H8" s="36">
        <f>Effectifs!J8/Effectifs!J$22</f>
        <v>2.3506777529287922E-2</v>
      </c>
      <c r="I8" s="40">
        <f>Effectifs!C8/Effectifs!L8*1000</f>
        <v>9.1286210609723941</v>
      </c>
      <c r="J8" s="41">
        <f>Effectifs!D8/Effectifs!L8*1000</f>
        <v>5.3237284850909674</v>
      </c>
      <c r="K8" s="33">
        <f>Effectifs!J8/Effectifs!D8</f>
        <v>0.62261164863482166</v>
      </c>
      <c r="L8" s="36">
        <f>Effectifs!K8/Effectifs!C8</f>
        <v>0.65657726432448815</v>
      </c>
      <c r="M8" s="36">
        <f>Effectifs!F8/Effectifs!D8</f>
        <v>0.30514579486437138</v>
      </c>
      <c r="N8" s="27">
        <f>Effectifs!M8/Effectifs!M$22</f>
        <v>2.4466335951882405E-2</v>
      </c>
      <c r="O8" s="44"/>
    </row>
    <row r="9" spans="1:15" s="5" customFormat="1" ht="12" x14ac:dyDescent="0.2">
      <c r="A9" s="19" t="s">
        <v>32</v>
      </c>
      <c r="B9" s="90" t="s">
        <v>17</v>
      </c>
      <c r="C9" s="33">
        <f>Effectifs!C9/Effectifs!C$22</f>
        <v>3.8277179542160623E-2</v>
      </c>
      <c r="D9" s="33">
        <f>Effectifs!F9/Effectifs!F$22</f>
        <v>6.7847085151552952E-2</v>
      </c>
      <c r="E9" s="68">
        <f>Effectifs!G9/Effectifs!G$22</f>
        <v>2.1409381329790738E-2</v>
      </c>
      <c r="F9" s="68">
        <f>Effectifs!H9/Effectifs!H$22</f>
        <v>2.663914497765605E-2</v>
      </c>
      <c r="G9" s="36">
        <f>Effectifs!I9/Effectifs!I$22</f>
        <v>1.106551214255282E-2</v>
      </c>
      <c r="H9" s="36">
        <f>Effectifs!J9/Effectifs!J$22</f>
        <v>2.8925782320483966E-2</v>
      </c>
      <c r="I9" s="40">
        <f>Effectifs!C9/Effectifs!L9*1000</f>
        <v>7.5833756135473465</v>
      </c>
      <c r="J9" s="41">
        <f>Effectifs!D9/Effectifs!L9*1000</f>
        <v>4.7723944553297608</v>
      </c>
      <c r="K9" s="33">
        <f>Effectifs!J9/Effectifs!D9</f>
        <v>0.496508842408104</v>
      </c>
      <c r="L9" s="36">
        <f>Effectifs!K9/Effectifs!C9</f>
        <v>0.54693697586073642</v>
      </c>
      <c r="M9" s="36">
        <f>Effectifs!F9/Effectifs!D9</f>
        <v>0.406696484809971</v>
      </c>
      <c r="N9" s="27">
        <f>Effectifs!M9/Effectifs!M$22</f>
        <v>4.8258126168158631E-2</v>
      </c>
      <c r="O9" s="44"/>
    </row>
    <row r="10" spans="1:15" s="5" customFormat="1" ht="12" x14ac:dyDescent="0.2">
      <c r="A10" s="19" t="s">
        <v>30</v>
      </c>
      <c r="B10" s="90" t="s">
        <v>18</v>
      </c>
      <c r="C10" s="33">
        <f>Effectifs!C10/Effectifs!C$22</f>
        <v>4.6984281674979624E-2</v>
      </c>
      <c r="D10" s="33">
        <f>Effectifs!F10/Effectifs!F$22</f>
        <v>6.9935637485332838E-2</v>
      </c>
      <c r="E10" s="68">
        <f>Effectifs!G10/Effectifs!G$22</f>
        <v>4.4839666867459604E-2</v>
      </c>
      <c r="F10" s="68">
        <f>Effectifs!H10/Effectifs!H$22</f>
        <v>6.540645967746278E-2</v>
      </c>
      <c r="G10" s="36">
        <f>Effectifs!I10/Effectifs!I$22</f>
        <v>4.1609232851306981E-3</v>
      </c>
      <c r="H10" s="36">
        <f>Effectifs!J10/Effectifs!J$22</f>
        <v>3.035205578635777E-2</v>
      </c>
      <c r="I10" s="40">
        <f>Effectifs!C10/Effectifs!L10*1000</f>
        <v>9.6126601760958401</v>
      </c>
      <c r="J10" s="41">
        <f>Effectifs!D10/Effectifs!L10*1000</f>
        <v>5.7182782531810243</v>
      </c>
      <c r="K10" s="33">
        <f>Effectifs!J10/Effectifs!D10</f>
        <v>0.44902383335688811</v>
      </c>
      <c r="L10" s="36">
        <f>Effectifs!K10/Effectifs!C10</f>
        <v>0.48817651783102672</v>
      </c>
      <c r="M10" s="36">
        <f>Effectifs!F10/Effectifs!D10</f>
        <v>0.36130766090234084</v>
      </c>
      <c r="N10" s="27">
        <f>Effectifs!M10/Effectifs!M$22</f>
        <v>6.9323627369693219E-2</v>
      </c>
      <c r="O10" s="44"/>
    </row>
    <row r="11" spans="1:15" s="5" customFormat="1" ht="12" x14ac:dyDescent="0.2">
      <c r="A11" s="19" t="s">
        <v>4</v>
      </c>
      <c r="B11" s="90" t="s">
        <v>5</v>
      </c>
      <c r="C11" s="33">
        <f>Effectifs!C11/Effectifs!C$22</f>
        <v>3.6958377008871932E-2</v>
      </c>
      <c r="D11" s="33">
        <f>Effectifs!F11/Effectifs!F$22</f>
        <v>4.2187455863641227E-2</v>
      </c>
      <c r="E11" s="68">
        <f>Effectifs!G11/Effectifs!G$22</f>
        <v>2.1002886074234197E-2</v>
      </c>
      <c r="F11" s="68">
        <f>Effectifs!H11/Effectifs!H$22</f>
        <v>2.5176580081684424E-2</v>
      </c>
      <c r="G11" s="36">
        <f>Effectifs!I11/Effectifs!I$22</f>
        <v>1.274780080699732E-2</v>
      </c>
      <c r="H11" s="36">
        <f>Effectifs!J11/Effectifs!J$22</f>
        <v>3.3022993362817804E-2</v>
      </c>
      <c r="I11" s="40">
        <f>Effectifs!C11/Effectifs!L11*1000</f>
        <v>10.133996666161925</v>
      </c>
      <c r="J11" s="41">
        <f>Effectifs!D11/Effectifs!L11*1000</f>
        <v>6.041574456240709</v>
      </c>
      <c r="K11" s="33">
        <f>Effectifs!J11/Effectifs!D11</f>
        <v>0.61971176146834783</v>
      </c>
      <c r="L11" s="36">
        <f>Effectifs!K11/Effectifs!C11</f>
        <v>0.64502064796471359</v>
      </c>
      <c r="M11" s="36">
        <f>Effectifs!F11/Effectifs!D11</f>
        <v>0.27647380399163324</v>
      </c>
      <c r="N11" s="27">
        <f>Effectifs!M11/Effectifs!M$22</f>
        <v>3.0270239885327226E-2</v>
      </c>
      <c r="O11" s="44"/>
    </row>
    <row r="12" spans="1:15" s="5" customFormat="1" ht="12" x14ac:dyDescent="0.2">
      <c r="A12" s="19" t="s">
        <v>6</v>
      </c>
      <c r="B12" s="90" t="s">
        <v>7</v>
      </c>
      <c r="C12" s="33">
        <f>Effectifs!C12/Effectifs!C$22</f>
        <v>3.8691022714372171E-2</v>
      </c>
      <c r="D12" s="33">
        <f>Effectifs!F12/Effectifs!F$22</f>
        <v>4.5289418668017459E-2</v>
      </c>
      <c r="E12" s="68">
        <f>Effectifs!G12/Effectifs!G$22</f>
        <v>3.4472775443141895E-2</v>
      </c>
      <c r="F12" s="68">
        <f>Effectifs!H12/Effectifs!H$22</f>
        <v>4.0150368270482954E-2</v>
      </c>
      <c r="G12" s="36">
        <f>Effectifs!I12/Effectifs!I$22</f>
        <v>2.3243151800706748E-2</v>
      </c>
      <c r="H12" s="36">
        <f>Effectifs!J12/Effectifs!J$22</f>
        <v>3.7592746399121559E-2</v>
      </c>
      <c r="I12" s="40">
        <f>Effectifs!C12/Effectifs!L12*1000</f>
        <v>12.411126726606655</v>
      </c>
      <c r="J12" s="41">
        <f>Effectifs!D12/Effectifs!L12*1000</f>
        <v>8.2881410275257483</v>
      </c>
      <c r="K12" s="33">
        <f>Effectifs!J12/Effectifs!D12</f>
        <v>0.60159399296038318</v>
      </c>
      <c r="L12" s="36">
        <f>Effectifs!K12/Effectifs!C12</f>
        <v>0.56297517350083914</v>
      </c>
      <c r="M12" s="36">
        <f>Effectifs!F12/Effectifs!D12</f>
        <v>0.25310080883246433</v>
      </c>
      <c r="N12" s="27">
        <f>Effectifs!M12/Effectifs!M$22</f>
        <v>3.9165811773633694E-2</v>
      </c>
      <c r="O12" s="44"/>
    </row>
    <row r="13" spans="1:15" s="5" customFormat="1" ht="12" x14ac:dyDescent="0.2">
      <c r="A13" s="19" t="s">
        <v>33</v>
      </c>
      <c r="B13" s="90" t="s">
        <v>19</v>
      </c>
      <c r="C13" s="33">
        <f>Effectifs!C13/Effectifs!C$22</f>
        <v>5.2229578829995106E-2</v>
      </c>
      <c r="D13" s="33">
        <f>Effectifs!F13/Effectifs!F$22</f>
        <v>6.8575801230628786E-2</v>
      </c>
      <c r="E13" s="68">
        <f>Effectifs!G13/Effectifs!G$22</f>
        <v>4.0958184220199242E-2</v>
      </c>
      <c r="F13" s="68">
        <f>Effectifs!H13/Effectifs!H$22</f>
        <v>5.9037317420931379E-2</v>
      </c>
      <c r="G13" s="36">
        <f>Effectifs!I13/Effectifs!I$22</f>
        <v>5.1997443673090903E-3</v>
      </c>
      <c r="H13" s="36">
        <f>Effectifs!J13/Effectifs!J$22</f>
        <v>4.2861617257948521E-2</v>
      </c>
      <c r="I13" s="40">
        <f>Effectifs!C13/Effectifs!L13*1000</f>
        <v>9.5095215387259895</v>
      </c>
      <c r="J13" s="41">
        <f>Effectifs!D13/Effectifs!L13*1000</f>
        <v>5.8417976696488667</v>
      </c>
      <c r="K13" s="33">
        <f>Effectifs!J13/Effectifs!D13</f>
        <v>0.55235686133268314</v>
      </c>
      <c r="L13" s="36">
        <f>Effectifs!K13/Effectifs!C13</f>
        <v>0.55488666687395005</v>
      </c>
      <c r="M13" s="36">
        <f>Effectifs!F13/Effectifs!D13</f>
        <v>0.30861671244806155</v>
      </c>
      <c r="N13" s="27">
        <f>Effectifs!M13/Effectifs!M$22</f>
        <v>6.7047035512022374E-2</v>
      </c>
      <c r="O13" s="44"/>
    </row>
    <row r="14" spans="1:15" s="5" customFormat="1" ht="12" x14ac:dyDescent="0.2">
      <c r="A14" s="19" t="s">
        <v>31</v>
      </c>
      <c r="B14" s="90" t="s">
        <v>20</v>
      </c>
      <c r="C14" s="33">
        <f>Effectifs!C14/Effectifs!C$22</f>
        <v>0.10930913499477139</v>
      </c>
      <c r="D14" s="33">
        <f>Effectifs!F14/Effectifs!F$22</f>
        <v>9.7833148773925668E-2</v>
      </c>
      <c r="E14" s="68">
        <f>Effectifs!G14/Effectifs!G$22</f>
        <v>0.17491057419979664</v>
      </c>
      <c r="F14" s="68">
        <f>Effectifs!H14/Effectifs!H$22</f>
        <v>0.15100372752894325</v>
      </c>
      <c r="G14" s="36">
        <f>Effectifs!I14/Effectifs!I$22</f>
        <v>0.22219555900854615</v>
      </c>
      <c r="H14" s="36">
        <f>Effectifs!J14/Effectifs!J$22</f>
        <v>0.10163236389038144</v>
      </c>
      <c r="I14" s="40">
        <f>Effectifs!C14/Effectifs!L14*1000</f>
        <v>20.836192871871958</v>
      </c>
      <c r="J14" s="41">
        <f>Effectifs!D14/Effectifs!L14*1000</f>
        <v>14.334199980169801</v>
      </c>
      <c r="K14" s="33">
        <f>Effectifs!J14/Effectifs!D14</f>
        <v>0.55882528333165127</v>
      </c>
      <c r="L14" s="36">
        <f>Effectifs!K14/Effectifs!C14</f>
        <v>0.53647359591921562</v>
      </c>
      <c r="M14" s="36">
        <f>Effectifs!F14/Effectifs!D14</f>
        <v>0.18785700853317741</v>
      </c>
      <c r="N14" s="27">
        <f>Effectifs!M14/Effectifs!M$22</f>
        <v>0.10213746679970208</v>
      </c>
      <c r="O14" s="44"/>
    </row>
    <row r="15" spans="1:15" s="5" customFormat="1" ht="12" x14ac:dyDescent="0.2">
      <c r="A15" s="19" t="s">
        <v>21</v>
      </c>
      <c r="B15" s="90" t="s">
        <v>22</v>
      </c>
      <c r="C15" s="33">
        <f>Effectifs!C15/Effectifs!C$22</f>
        <v>0.1426482820213395</v>
      </c>
      <c r="D15" s="33">
        <f>Effectifs!F15/Effectifs!F$22</f>
        <v>0.13515794825798452</v>
      </c>
      <c r="E15" s="68">
        <f>Effectifs!G15/Effectifs!G$22</f>
        <v>0.15144599325495606</v>
      </c>
      <c r="F15" s="68">
        <f>Effectifs!H15/Effectifs!H$22</f>
        <v>0.13617724119776364</v>
      </c>
      <c r="G15" s="36">
        <f>Effectifs!I15/Effectifs!I$22</f>
        <v>0.18164582341294708</v>
      </c>
      <c r="H15" s="36">
        <f>Effectifs!J15/Effectifs!J$22</f>
        <v>0.13429541376886228</v>
      </c>
      <c r="I15" s="40">
        <f>Effectifs!C15/Effectifs!L15*1000</f>
        <v>18.393203450630342</v>
      </c>
      <c r="J15" s="41">
        <f>Effectifs!D15/Effectifs!L15*1000</f>
        <v>11.804794150816885</v>
      </c>
      <c r="K15" s="33">
        <f>Effectifs!J15/Effectifs!D15</f>
        <v>0.60652563350792055</v>
      </c>
      <c r="L15" s="36">
        <f>Effectifs!K15/Effectifs!C15</f>
        <v>0.63094219341808999</v>
      </c>
      <c r="M15" s="36">
        <f>Effectifs!F15/Effectifs!D15</f>
        <v>0.21317040959633377</v>
      </c>
      <c r="N15" s="27">
        <f>Effectifs!M15/Effectifs!M$22</f>
        <v>0.12747509099340912</v>
      </c>
      <c r="O15" s="44"/>
    </row>
    <row r="16" spans="1:15" s="5" customFormat="1" ht="12" x14ac:dyDescent="0.2">
      <c r="A16" s="19" t="s">
        <v>23</v>
      </c>
      <c r="B16" s="90" t="s">
        <v>8</v>
      </c>
      <c r="C16" s="184">
        <f>Effectifs!C16/Effectifs!C$22</f>
        <v>7.162053022413449E-2</v>
      </c>
      <c r="D16" s="33">
        <f>Effectifs!F16/Effectifs!F$22</f>
        <v>6.4057666324842971E-2</v>
      </c>
      <c r="E16" s="68">
        <f>Effectifs!G16/Effectifs!G$22</f>
        <v>0.10076895352509445</v>
      </c>
      <c r="F16" s="68">
        <f>Effectifs!H16/Effectifs!H$22</f>
        <v>9.4419223621009088E-2</v>
      </c>
      <c r="G16" s="36">
        <f>Effectifs!I16/Effectifs!I$22</f>
        <v>0.11332798676724895</v>
      </c>
      <c r="H16" s="188">
        <f>Effectifs!J16/Effectifs!J$22</f>
        <v>7.1355131783521403E-2</v>
      </c>
      <c r="I16" s="190">
        <f>Effectifs!C16/Effectifs!L16*1000</f>
        <v>14.188887355503663</v>
      </c>
      <c r="J16" s="192">
        <f>Effectifs!D16/Effectifs!L16*1000</f>
        <v>9.9342144447309444</v>
      </c>
      <c r="K16" s="184">
        <f>Effectifs!J16/Effectifs!D16</f>
        <v>0.58838021240464089</v>
      </c>
      <c r="L16" s="188">
        <f>Effectifs!K16/Effectifs!C16</f>
        <v>0.56656533108271312</v>
      </c>
      <c r="M16" s="188">
        <f>(Effectifs!F16+Effectifs!F17)/Effectifs!D16</f>
        <v>0.19146495372778344</v>
      </c>
      <c r="N16" s="27">
        <f>Effectifs!M16/Effectifs!M$22</f>
        <v>6.4672072401242287E-2</v>
      </c>
      <c r="O16" s="44"/>
    </row>
    <row r="17" spans="1:15" s="5" customFormat="1" ht="12" x14ac:dyDescent="0.2">
      <c r="A17" s="19" t="s">
        <v>9</v>
      </c>
      <c r="B17" s="90" t="s">
        <v>10</v>
      </c>
      <c r="C17" s="185" t="e">
        <f>#REF!/#REF!</f>
        <v>#REF!</v>
      </c>
      <c r="D17" s="33">
        <f>Effectifs!F17/Effectifs!F$22</f>
        <v>2.4327564225245634E-3</v>
      </c>
      <c r="E17" s="68">
        <f>Effectifs!G17/Effectifs!G$22</f>
        <v>5.9648760326231373E-4</v>
      </c>
      <c r="F17" s="68">
        <f>Effectifs!H17/Effectifs!H$22</f>
        <v>7.0388113468679975E-4</v>
      </c>
      <c r="G17" s="36">
        <f>Effectifs!I17/Effectifs!I$22</f>
        <v>3.8407558707801809E-4</v>
      </c>
      <c r="H17" s="189" t="e">
        <f>#REF!/#REF!</f>
        <v>#REF!</v>
      </c>
      <c r="I17" s="191" t="e">
        <f>Effectifs!C17/Effectifs!L17*1000</f>
        <v>#DIV/0!</v>
      </c>
      <c r="J17" s="193" t="e">
        <f>#REF!/#REF!*1000</f>
        <v>#REF!</v>
      </c>
      <c r="K17" s="185" t="e">
        <f>#REF!/#REF!</f>
        <v>#REF!</v>
      </c>
      <c r="L17" s="189"/>
      <c r="M17" s="189"/>
      <c r="N17" s="27">
        <f>Effectifs!M17/Effectifs!M$22</f>
        <v>1.8831068452339129E-3</v>
      </c>
      <c r="O17" s="44"/>
    </row>
    <row r="18" spans="1:15" s="5" customFormat="1" ht="12" x14ac:dyDescent="0.2">
      <c r="A18" s="92" t="s">
        <v>46</v>
      </c>
      <c r="B18" s="23"/>
      <c r="C18" s="51">
        <f>Effectifs!C18/Effectifs!C$22</f>
        <v>6.3021078103672051E-3</v>
      </c>
      <c r="D18" s="51">
        <f>Effectifs!F18/Effectifs!F$22</f>
        <v>1.0280895292449695E-2</v>
      </c>
      <c r="E18" s="69">
        <f>Effectifs!G18/Effectifs!G$22</f>
        <v>1.6958342441955026E-2</v>
      </c>
      <c r="F18" s="69">
        <f>Effectifs!H18/Effectifs!H$22</f>
        <v>4.6477695806141882E-3</v>
      </c>
      <c r="G18" s="52">
        <f>Effectifs!I18/Effectifs!I$22</f>
        <v>4.1307235407633904E-2</v>
      </c>
      <c r="H18" s="52">
        <f>Effectifs!J18/Effectifs!J$22</f>
        <v>8.3413084999879464E-4</v>
      </c>
      <c r="I18" s="53">
        <f>Effectifs!C18/Effectifs!L18*1000</f>
        <v>4.4813074975314553</v>
      </c>
      <c r="J18" s="54">
        <f>Effectifs!D18/Effectifs!L18*1000</f>
        <v>2.6998953923763529</v>
      </c>
      <c r="K18" s="51">
        <f>Effectifs!J18/Effectifs!D18</f>
        <v>9.0836779954341168E-2</v>
      </c>
      <c r="L18" s="52">
        <f>Effectifs!K18/Effectifs!C18</f>
        <v>0.10714811635337096</v>
      </c>
      <c r="M18" s="120">
        <f>Effectifs!F18/Effectifs!D18</f>
        <v>0.39098116265612992</v>
      </c>
      <c r="N18" s="55">
        <f>(Effectifs!M18)/Effectifs!M$22</f>
        <v>8.9377309967818546E-3</v>
      </c>
      <c r="O18" s="44"/>
    </row>
    <row r="19" spans="1:15" s="5" customFormat="1" ht="12" x14ac:dyDescent="0.2">
      <c r="A19" s="17" t="s">
        <v>34</v>
      </c>
      <c r="B19" s="28"/>
      <c r="C19" s="34">
        <f>SUM(C5:C15,C16,C18)</f>
        <v>1</v>
      </c>
      <c r="D19" s="34">
        <f>SUM(D5:D17,D18)</f>
        <v>1.0000000000000002</v>
      </c>
      <c r="E19" s="70">
        <f>SUM(E5:E18)</f>
        <v>0.99999999999999989</v>
      </c>
      <c r="F19" s="70">
        <f>SUM(F5:F18)</f>
        <v>1</v>
      </c>
      <c r="G19" s="37">
        <f>SUM(G5:G18)</f>
        <v>1</v>
      </c>
      <c r="H19" s="37">
        <f>SUM(H5:H15,H16,H18)</f>
        <v>1.0000000049876532</v>
      </c>
      <c r="I19" s="42">
        <f>Effectifs!C21/Effectifs!L21*1000</f>
        <v>15.83241123380677</v>
      </c>
      <c r="J19" s="43">
        <f>Effectifs!D21/Effectifs!L21*1000</f>
        <v>10.605644361184517</v>
      </c>
      <c r="K19" s="34">
        <f>Effectifs!J21/Effectifs!D21</f>
        <v>0.61012124806630741</v>
      </c>
      <c r="L19" s="37">
        <f>Effectifs!K21/Effectifs!C21</f>
        <v>0.60133647174812377</v>
      </c>
      <c r="M19" s="37">
        <f>Effectifs!F21/Effectifs!D21</f>
        <v>0.21309208726161924</v>
      </c>
      <c r="N19" s="29">
        <f>Effectifs!M22/Effectifs!M$22</f>
        <v>1</v>
      </c>
    </row>
    <row r="20" spans="1:15" x14ac:dyDescent="0.2">
      <c r="A20" s="64"/>
      <c r="B20" s="61" t="s">
        <v>40</v>
      </c>
      <c r="C20" s="62" t="s">
        <v>38</v>
      </c>
      <c r="D20" s="62"/>
      <c r="E20" s="62"/>
      <c r="F20" s="62"/>
      <c r="G20" s="62"/>
      <c r="H20" s="62" t="s">
        <v>38</v>
      </c>
      <c r="I20" s="194" t="s">
        <v>38</v>
      </c>
      <c r="J20" s="194"/>
      <c r="K20" s="209" t="s">
        <v>38</v>
      </c>
      <c r="L20" s="209"/>
      <c r="M20" s="209"/>
      <c r="N20" s="62"/>
    </row>
    <row r="21" spans="1:15" x14ac:dyDescent="0.2">
      <c r="A21" s="63"/>
      <c r="B21" s="66" t="s">
        <v>39</v>
      </c>
      <c r="C21" s="195" t="str">
        <f>Effectifs!C24</f>
        <v xml:space="preserve"> enquêtes R&amp;D : 2017 semi définitif</v>
      </c>
      <c r="D21" s="196"/>
      <c r="E21" s="196"/>
      <c r="F21" s="196"/>
      <c r="G21" s="196"/>
      <c r="H21" s="196"/>
      <c r="I21" s="195" t="str">
        <f>C21</f>
        <v xml:space="preserve"> enquêtes R&amp;D : 2017 semi définitif</v>
      </c>
      <c r="J21" s="196"/>
      <c r="K21" s="203" t="str">
        <f>I21</f>
        <v xml:space="preserve"> enquêtes R&amp;D : 2017 semi définitif</v>
      </c>
      <c r="L21" s="204"/>
      <c r="M21" s="205"/>
      <c r="N21" s="186" t="str">
        <f>Effectifs!M24</f>
        <v>Enquête Ecoles doctorales 2018-2019</v>
      </c>
    </row>
    <row r="22" spans="1:15" ht="39" customHeight="1" x14ac:dyDescent="0.2">
      <c r="A22" s="64"/>
      <c r="B22" s="65"/>
      <c r="C22" s="197"/>
      <c r="D22" s="198"/>
      <c r="E22" s="198"/>
      <c r="F22" s="198"/>
      <c r="G22" s="198"/>
      <c r="H22" s="198"/>
      <c r="I22" s="199" t="s">
        <v>90</v>
      </c>
      <c r="J22" s="200"/>
      <c r="K22" s="206"/>
      <c r="L22" s="207"/>
      <c r="M22" s="208"/>
      <c r="N22" s="187"/>
    </row>
    <row r="23" spans="1:15" ht="14.25" customHeight="1" x14ac:dyDescent="0.2">
      <c r="A23" s="201" t="str">
        <f>Effectifs!A26</f>
        <v>** Universités et établissements d'enseignement supérieur ; Centres hospitaliers (CHU, CLCC) ; voir III.1</v>
      </c>
      <c r="B23" s="201"/>
      <c r="C23" s="201"/>
      <c r="D23" s="201"/>
      <c r="E23" s="201"/>
      <c r="F23" s="3"/>
      <c r="G23" s="4"/>
      <c r="H23" s="4"/>
      <c r="K23" s="150">
        <f>(Effectifs!J21-Effectifs!J18)/(Effectifs!D21-Effectifs!D18)</f>
        <v>0.61304697608075831</v>
      </c>
      <c r="L23" s="150">
        <f>(Effectifs!K18-Effectifs!K21)/(Effectifs!C18-Effectifs!C21)</f>
        <v>0.60443419567823331</v>
      </c>
    </row>
    <row r="24" spans="1:15" ht="14.25" customHeight="1" x14ac:dyDescent="0.2">
      <c r="A24" s="157" t="str">
        <f>Effectifs!A27</f>
        <v>*** Organismes : EPST, EPIC et Ministères, Instituts Curie &amp; Pasteur, INTS et INRS, hors autres ISBL</v>
      </c>
      <c r="B24" s="157"/>
      <c r="C24" s="157"/>
      <c r="D24" s="157"/>
      <c r="E24" s="157"/>
      <c r="F24" s="157"/>
      <c r="G24" s="4"/>
      <c r="H24" s="4"/>
      <c r="J24" s="1"/>
    </row>
    <row r="25" spans="1:15" ht="14.25" customHeight="1" x14ac:dyDescent="0.2">
      <c r="A25" s="202" t="str">
        <f>Effectifs!A28</f>
        <v>**** Ensemble des inscrits, selon la région de l'école doctorale</v>
      </c>
      <c r="B25" s="202"/>
      <c r="C25" s="202"/>
      <c r="D25" s="101"/>
      <c r="E25" s="101"/>
    </row>
    <row r="26" spans="1:15" ht="14.25" customHeight="1" x14ac:dyDescent="0.2">
      <c r="A26" s="202" t="str">
        <f>Effectifs!A29</f>
        <v>***** Régions, départements, collectivités territoriales uniques et celles à statuts particuliers</v>
      </c>
      <c r="B26" s="202"/>
      <c r="C26" s="202"/>
      <c r="D26" s="202"/>
      <c r="E26" s="101"/>
      <c r="I26" s="105"/>
      <c r="J26" s="105"/>
    </row>
    <row r="27" spans="1:15" ht="14.25" customHeight="1" x14ac:dyDescent="0.2">
      <c r="B27" s="104"/>
      <c r="C27" s="104"/>
      <c r="D27" s="106"/>
      <c r="E27" s="106"/>
      <c r="F27" s="106"/>
      <c r="G27" s="106"/>
      <c r="H27" s="106"/>
      <c r="I27" s="11"/>
      <c r="J27" s="11"/>
    </row>
    <row r="28" spans="1:15" ht="14.25" customHeight="1" x14ac:dyDescent="0.2">
      <c r="A28" s="102"/>
      <c r="B28" s="103"/>
      <c r="C28" s="102"/>
      <c r="D28" s="107"/>
      <c r="E28" s="107"/>
      <c r="F28" s="107"/>
      <c r="G28" s="107"/>
      <c r="H28" s="107"/>
    </row>
  </sheetData>
  <sortState ref="A24:B27">
    <sortCondition ref="B24:B27"/>
  </sortState>
  <mergeCells count="20">
    <mergeCell ref="A23:E23"/>
    <mergeCell ref="A25:C25"/>
    <mergeCell ref="A26:D26"/>
    <mergeCell ref="M16:M17"/>
    <mergeCell ref="K21:M22"/>
    <mergeCell ref="K20:M20"/>
    <mergeCell ref="A1:N1"/>
    <mergeCell ref="K16:K17"/>
    <mergeCell ref="N21:N22"/>
    <mergeCell ref="L16:L17"/>
    <mergeCell ref="C3:H3"/>
    <mergeCell ref="C16:C17"/>
    <mergeCell ref="H16:H17"/>
    <mergeCell ref="I16:I17"/>
    <mergeCell ref="J16:J17"/>
    <mergeCell ref="I20:J20"/>
    <mergeCell ref="C21:H21"/>
    <mergeCell ref="I21:J21"/>
    <mergeCell ref="C22:H22"/>
    <mergeCell ref="I22:J22"/>
  </mergeCells>
  <pageMargins left="0.23622047244094491" right="0.23622047244094491" top="0.35433070866141736" bottom="0.35433070866141736" header="0.31496062992125984" footer="0.31496062992125984"/>
  <pageSetup paperSize="9" scale="57" orientation="landscape" r:id="rId1"/>
  <ignoredErrors>
    <ignoredError sqref="B5: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Sommaire</vt:lpstr>
      <vt:lpstr>Effectifs</vt:lpstr>
      <vt:lpstr>% et ratio calculés</vt:lpstr>
      <vt:lpstr>Sommaire!Zone_d_impression</vt:lpstr>
    </vt:vector>
  </TitlesOfParts>
  <Company>Ministere de l'Education Nationale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cp:lastPrinted>2018-05-14T08:30:57Z</cp:lastPrinted>
  <dcterms:created xsi:type="dcterms:W3CDTF">2016-04-06T14:00:24Z</dcterms:created>
  <dcterms:modified xsi:type="dcterms:W3CDTF">2020-09-21T18:07:10Z</dcterms:modified>
</cp:coreProperties>
</file>