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Clixi\Documents\Publications\"/>
    </mc:Choice>
  </mc:AlternateContent>
  <bookViews>
    <workbookView xWindow="360" yWindow="1560" windowWidth="12885" windowHeight="6060" tabRatio="662"/>
  </bookViews>
  <sheets>
    <sheet name="Sommaire" sheetId="45" r:id="rId1"/>
    <sheet name="Tableau 1" sheetId="1" r:id="rId2"/>
    <sheet name="Tableau 2" sheetId="12" r:id="rId3"/>
    <sheet name="Tableau 3" sheetId="30" r:id="rId4"/>
    <sheet name="Tableau 4" sheetId="29" r:id="rId5"/>
    <sheet name="Cartes" sheetId="42" r:id="rId6"/>
    <sheet name="Graphique 1" sheetId="32" r:id="rId7"/>
    <sheet name="Graphique 2" sheetId="36" r:id="rId8"/>
    <sheet name="Graphique 3" sheetId="35" r:id="rId9"/>
    <sheet name="Graphique 4" sheetId="33" r:id="rId10"/>
    <sheet name="Graphique 5" sheetId="34" r:id="rId11"/>
    <sheet name="Graphique 6" sheetId="46" r:id="rId12"/>
    <sheet name=" Annexe 1" sheetId="47" r:id="rId13"/>
    <sheet name="Annexe 2" sheetId="48" r:id="rId14"/>
    <sheet name="Annexe 3" sheetId="49" r:id="rId15"/>
    <sheet name="Annexe 4" sheetId="50" r:id="rId16"/>
  </sheets>
  <definedNames>
    <definedName name="_xlnm.Print_Area" localSheetId="8">'Graphique 3'!$A$3:$J$21</definedName>
    <definedName name="_xlnm.Print_Area" localSheetId="1">'Tableau 1'!#REF!</definedName>
  </definedNames>
  <calcPr calcId="162913"/>
</workbook>
</file>

<file path=xl/calcChain.xml><?xml version="1.0" encoding="utf-8"?>
<calcChain xmlns="http://schemas.openxmlformats.org/spreadsheetml/2006/main">
  <c r="I10" i="1" l="1"/>
  <c r="J10" i="1"/>
  <c r="K10" i="1"/>
  <c r="A18" i="45" l="1"/>
  <c r="A17" i="45"/>
  <c r="A16" i="45"/>
  <c r="A15" i="45"/>
  <c r="M17" i="1"/>
  <c r="M18" i="1"/>
  <c r="B13" i="33"/>
  <c r="B12" i="33"/>
  <c r="B11" i="33"/>
  <c r="B10" i="33"/>
  <c r="B9" i="33"/>
  <c r="G8" i="33"/>
  <c r="G9" i="33" s="1"/>
  <c r="G10" i="33" s="1"/>
  <c r="G11" i="33" s="1"/>
  <c r="G12" i="33" s="1"/>
  <c r="G13" i="33" s="1"/>
  <c r="F8" i="33"/>
  <c r="F9" i="33" s="1"/>
  <c r="F10" i="33" s="1"/>
  <c r="F11" i="33" s="1"/>
  <c r="F12" i="33" s="1"/>
  <c r="F13" i="33" s="1"/>
  <c r="B8" i="33"/>
  <c r="G7" i="33"/>
  <c r="F7" i="33"/>
  <c r="B7" i="33"/>
  <c r="E7" i="33" s="1"/>
  <c r="G6" i="33"/>
  <c r="F6" i="33"/>
  <c r="B6" i="33"/>
  <c r="E6" i="33" s="1"/>
  <c r="B5" i="33"/>
  <c r="G23" i="50"/>
  <c r="F23" i="50"/>
  <c r="E23" i="50"/>
  <c r="D23" i="50"/>
  <c r="C23" i="50"/>
  <c r="B23" i="50"/>
  <c r="K22" i="50"/>
  <c r="H22" i="50"/>
  <c r="G22" i="50"/>
  <c r="F22" i="50"/>
  <c r="E22" i="50"/>
  <c r="D22" i="50"/>
  <c r="C22" i="50"/>
  <c r="B22" i="50"/>
  <c r="K21" i="50"/>
  <c r="H21" i="50"/>
  <c r="G21" i="50"/>
  <c r="F21" i="50"/>
  <c r="E21" i="50"/>
  <c r="D21" i="50"/>
  <c r="C21" i="50"/>
  <c r="B21" i="50"/>
  <c r="K20" i="50"/>
  <c r="H20" i="50"/>
  <c r="G20" i="50"/>
  <c r="F20" i="50"/>
  <c r="E20" i="50"/>
  <c r="D20" i="50"/>
  <c r="C20" i="50"/>
  <c r="B20" i="50"/>
  <c r="K19" i="50"/>
  <c r="H19" i="50"/>
  <c r="G19" i="50"/>
  <c r="F19" i="50"/>
  <c r="E19" i="50"/>
  <c r="D19" i="50"/>
  <c r="C19" i="50"/>
  <c r="B19" i="50"/>
  <c r="K18" i="50"/>
  <c r="H18" i="50"/>
  <c r="G18" i="50"/>
  <c r="F18" i="50"/>
  <c r="E18" i="50"/>
  <c r="D18" i="50"/>
  <c r="C18" i="50"/>
  <c r="B18" i="50"/>
  <c r="K17" i="50"/>
  <c r="H17" i="50"/>
  <c r="G17" i="50"/>
  <c r="F17" i="50"/>
  <c r="E17" i="50"/>
  <c r="D17" i="50"/>
  <c r="C17" i="50"/>
  <c r="B17" i="50"/>
  <c r="M11" i="50"/>
  <c r="K23" i="50" s="1"/>
  <c r="H11" i="50"/>
  <c r="H23" i="50" s="1"/>
  <c r="B23" i="49"/>
  <c r="K22" i="49"/>
  <c r="H22" i="49"/>
  <c r="G22" i="49"/>
  <c r="F22" i="49"/>
  <c r="E22" i="49"/>
  <c r="D22" i="49"/>
  <c r="C22" i="49"/>
  <c r="B22" i="49"/>
  <c r="K21" i="49"/>
  <c r="H21" i="49"/>
  <c r="G21" i="49"/>
  <c r="F21" i="49"/>
  <c r="E21" i="49"/>
  <c r="D21" i="49"/>
  <c r="C21" i="49"/>
  <c r="B21" i="49"/>
  <c r="K20" i="49"/>
  <c r="H20" i="49"/>
  <c r="G20" i="49"/>
  <c r="F20" i="49"/>
  <c r="E20" i="49"/>
  <c r="D20" i="49"/>
  <c r="C20" i="49"/>
  <c r="B20" i="49"/>
  <c r="K19" i="49"/>
  <c r="H19" i="49"/>
  <c r="G19" i="49"/>
  <c r="F19" i="49"/>
  <c r="E19" i="49"/>
  <c r="D19" i="49"/>
  <c r="C19" i="49"/>
  <c r="B19" i="49"/>
  <c r="K18" i="49"/>
  <c r="H18" i="49"/>
  <c r="G18" i="49"/>
  <c r="F18" i="49"/>
  <c r="E18" i="49"/>
  <c r="D18" i="49"/>
  <c r="C18" i="49"/>
  <c r="B18" i="49"/>
  <c r="K17" i="49"/>
  <c r="H17" i="49"/>
  <c r="G17" i="49"/>
  <c r="F17" i="49"/>
  <c r="E17" i="49"/>
  <c r="D17" i="49"/>
  <c r="C17" i="49"/>
  <c r="B17" i="49"/>
  <c r="M11" i="49"/>
  <c r="K23" i="49" s="1"/>
  <c r="L11" i="49"/>
  <c r="K11" i="49"/>
  <c r="H11" i="49"/>
  <c r="H23" i="49" s="1"/>
  <c r="G11" i="49"/>
  <c r="F23" i="49" s="1"/>
  <c r="F11" i="49"/>
  <c r="E23" i="49" s="1"/>
  <c r="E11" i="49"/>
  <c r="D23" i="49" s="1"/>
  <c r="D11" i="49"/>
  <c r="C11" i="49"/>
  <c r="B11" i="49"/>
  <c r="L22" i="48"/>
  <c r="H22" i="48"/>
  <c r="G22" i="48"/>
  <c r="F22" i="48"/>
  <c r="E22" i="48"/>
  <c r="D22" i="48"/>
  <c r="C22" i="48"/>
  <c r="B22" i="48"/>
  <c r="L21" i="48"/>
  <c r="H21" i="48"/>
  <c r="G21" i="48"/>
  <c r="F21" i="48"/>
  <c r="E21" i="48"/>
  <c r="D21" i="48"/>
  <c r="C21" i="48"/>
  <c r="B21" i="48"/>
  <c r="L20" i="48"/>
  <c r="H20" i="48"/>
  <c r="G20" i="48"/>
  <c r="F20" i="48"/>
  <c r="E20" i="48"/>
  <c r="D20" i="48"/>
  <c r="C20" i="48"/>
  <c r="B20" i="48"/>
  <c r="L19" i="48"/>
  <c r="H19" i="48"/>
  <c r="G19" i="48"/>
  <c r="F19" i="48"/>
  <c r="E19" i="48"/>
  <c r="D19" i="48"/>
  <c r="C19" i="48"/>
  <c r="B19" i="48"/>
  <c r="L18" i="48"/>
  <c r="H18" i="48"/>
  <c r="G18" i="48"/>
  <c r="F18" i="48"/>
  <c r="E18" i="48"/>
  <c r="D18" i="48"/>
  <c r="C18" i="48"/>
  <c r="B18" i="48"/>
  <c r="L17" i="48"/>
  <c r="H17" i="48"/>
  <c r="G17" i="48"/>
  <c r="F17" i="48"/>
  <c r="E17" i="48"/>
  <c r="D17" i="48"/>
  <c r="C17" i="48"/>
  <c r="B17" i="48"/>
  <c r="L16" i="48"/>
  <c r="H16" i="48"/>
  <c r="G16" i="48"/>
  <c r="F16" i="48"/>
  <c r="E16" i="48"/>
  <c r="D16" i="48"/>
  <c r="C16" i="48"/>
  <c r="B16" i="48"/>
  <c r="I10" i="48"/>
  <c r="I9" i="48"/>
  <c r="I8" i="48"/>
  <c r="I7" i="48"/>
  <c r="I11" i="48" s="1"/>
  <c r="I6" i="48"/>
  <c r="I5" i="48"/>
  <c r="C23" i="49" l="1"/>
  <c r="E8" i="33"/>
  <c r="E9" i="33"/>
  <c r="E10" i="33"/>
  <c r="E11" i="33"/>
  <c r="E12" i="33"/>
  <c r="E13" i="33"/>
  <c r="G23" i="49"/>
  <c r="J6" i="12" l="1"/>
  <c r="J7" i="12"/>
  <c r="J8" i="12"/>
  <c r="J9" i="12"/>
  <c r="J10" i="12"/>
  <c r="J11" i="12"/>
  <c r="J12" i="12"/>
  <c r="J13" i="12"/>
  <c r="J14" i="12"/>
  <c r="J15" i="12"/>
  <c r="J16" i="12"/>
  <c r="J17" i="12"/>
  <c r="J18" i="12"/>
  <c r="J19" i="12"/>
  <c r="J20" i="12"/>
  <c r="J21" i="12"/>
  <c r="J22" i="12"/>
  <c r="J23" i="12"/>
  <c r="J24" i="12"/>
  <c r="J25" i="12"/>
  <c r="J26" i="12"/>
  <c r="J27" i="12"/>
  <c r="J28" i="12"/>
  <c r="J29" i="12"/>
  <c r="J30" i="12"/>
  <c r="J31" i="12"/>
  <c r="J5" i="12"/>
  <c r="L6" i="29"/>
  <c r="L7" i="29"/>
  <c r="L8" i="29"/>
  <c r="L9" i="29"/>
  <c r="L10" i="29"/>
  <c r="L11" i="29"/>
  <c r="L12" i="29"/>
  <c r="L13" i="29"/>
  <c r="L14" i="29"/>
  <c r="L15" i="29"/>
  <c r="L16" i="29"/>
  <c r="L17" i="29"/>
  <c r="L18" i="29"/>
  <c r="L19" i="29"/>
  <c r="L20" i="29"/>
  <c r="L21" i="29"/>
  <c r="L22" i="29"/>
  <c r="L23" i="29"/>
  <c r="L24" i="29"/>
  <c r="L25" i="29"/>
  <c r="L26" i="29"/>
  <c r="L28" i="29"/>
  <c r="L29" i="29"/>
  <c r="L30" i="29"/>
  <c r="L33" i="29"/>
  <c r="L34" i="29"/>
  <c r="L35" i="29"/>
  <c r="L36" i="29"/>
  <c r="L37" i="29"/>
  <c r="L5" i="29"/>
  <c r="G38" i="29"/>
  <c r="G31" i="29" l="1"/>
  <c r="G27" i="29"/>
  <c r="G32" i="29" l="1"/>
  <c r="G39" i="29" s="1"/>
  <c r="L11" i="1" l="1"/>
  <c r="L18" i="1" l="1"/>
  <c r="L17" i="1"/>
  <c r="L10" i="1"/>
  <c r="J15" i="1"/>
  <c r="K15" i="1"/>
  <c r="J14" i="1"/>
  <c r="L15" i="1" l="1"/>
  <c r="M15" i="1"/>
  <c r="M14" i="1"/>
  <c r="M13" i="1"/>
  <c r="M12" i="1"/>
  <c r="M10" i="1"/>
  <c r="M9" i="1"/>
  <c r="M8" i="1"/>
  <c r="M7" i="1"/>
  <c r="M6" i="1"/>
  <c r="K14" i="1"/>
  <c r="K13" i="1"/>
  <c r="K12" i="1"/>
  <c r="K9" i="1"/>
  <c r="K6" i="1"/>
  <c r="K8" i="1"/>
  <c r="K7" i="1"/>
  <c r="K16" i="1" l="1"/>
  <c r="C27" i="29" l="1"/>
  <c r="D27" i="29"/>
  <c r="E27" i="29"/>
  <c r="F27" i="29"/>
  <c r="H27" i="29"/>
  <c r="I27" i="29"/>
  <c r="J27" i="29"/>
  <c r="K27" i="29"/>
  <c r="C31" i="29"/>
  <c r="D31" i="29"/>
  <c r="E31" i="29"/>
  <c r="F31" i="29"/>
  <c r="H31" i="29"/>
  <c r="I31" i="29"/>
  <c r="J31" i="29"/>
  <c r="K31" i="29"/>
  <c r="C38" i="29"/>
  <c r="D38" i="29"/>
  <c r="E38" i="29"/>
  <c r="F38" i="29"/>
  <c r="H38" i="29"/>
  <c r="I38" i="29"/>
  <c r="J38" i="29"/>
  <c r="K38" i="29"/>
  <c r="B38" i="29"/>
  <c r="B31" i="29"/>
  <c r="B27" i="29"/>
  <c r="I15" i="1"/>
  <c r="I14" i="1"/>
  <c r="L38" i="29" l="1"/>
  <c r="L27" i="29"/>
  <c r="L31" i="29"/>
  <c r="J32" i="29"/>
  <c r="J39" i="29" s="1"/>
  <c r="B32" i="29"/>
  <c r="F32" i="29"/>
  <c r="E32" i="29"/>
  <c r="E39" i="29" s="1"/>
  <c r="I32" i="29"/>
  <c r="I39" i="29" s="1"/>
  <c r="M16" i="1"/>
  <c r="K32" i="29"/>
  <c r="K39" i="29" s="1"/>
  <c r="H32" i="29"/>
  <c r="H39" i="29" s="1"/>
  <c r="D32" i="29"/>
  <c r="D39" i="29" s="1"/>
  <c r="C32" i="29"/>
  <c r="C39" i="29" s="1"/>
  <c r="J13" i="1"/>
  <c r="L13" i="1" s="1"/>
  <c r="J12" i="1"/>
  <c r="L12" i="1" s="1"/>
  <c r="J9" i="1"/>
  <c r="L9" i="1" s="1"/>
  <c r="J8" i="1"/>
  <c r="L8" i="1" s="1"/>
  <c r="J7" i="1"/>
  <c r="L7" i="1" s="1"/>
  <c r="J6" i="1"/>
  <c r="L6" i="1" s="1"/>
  <c r="F39" i="29" l="1"/>
  <c r="B39" i="29"/>
  <c r="L32" i="29"/>
  <c r="J16" i="1"/>
  <c r="L16" i="1" s="1"/>
  <c r="A14" i="45"/>
  <c r="L6" i="12"/>
  <c r="L7" i="12"/>
  <c r="L8" i="12"/>
  <c r="L9" i="12"/>
  <c r="L10" i="12"/>
  <c r="L11" i="12"/>
  <c r="L12" i="12"/>
  <c r="L13" i="12"/>
  <c r="L14" i="12"/>
  <c r="L15" i="12"/>
  <c r="L16" i="12"/>
  <c r="L17" i="12"/>
  <c r="L18" i="12"/>
  <c r="L19" i="12"/>
  <c r="L20" i="12"/>
  <c r="L21" i="12"/>
  <c r="L22" i="12"/>
  <c r="L23" i="12"/>
  <c r="L24" i="12"/>
  <c r="L25" i="12"/>
  <c r="L26" i="12"/>
  <c r="L27" i="12"/>
  <c r="L28" i="12"/>
  <c r="L29" i="12"/>
  <c r="L30" i="12"/>
  <c r="L31" i="12"/>
  <c r="L5" i="12"/>
  <c r="L39" i="29" l="1"/>
  <c r="A4" i="45" l="1"/>
  <c r="A5" i="45"/>
  <c r="A6" i="45"/>
  <c r="A7" i="45"/>
  <c r="A9" i="45"/>
  <c r="A10" i="45"/>
  <c r="A11" i="45"/>
  <c r="A12" i="45"/>
  <c r="A13" i="45"/>
  <c r="F6" i="1" l="1"/>
  <c r="F16" i="1" s="1"/>
  <c r="G6" i="1"/>
  <c r="G16" i="1" s="1"/>
  <c r="H6" i="1"/>
  <c r="H16" i="1" s="1"/>
  <c r="B16" i="1"/>
  <c r="C16" i="1"/>
  <c r="D16" i="1"/>
  <c r="E16" i="1"/>
  <c r="I13" i="1"/>
  <c r="I12" i="1"/>
  <c r="I9" i="1"/>
  <c r="I8" i="1"/>
  <c r="I7" i="1"/>
  <c r="I6" i="1"/>
  <c r="I16" i="1" l="1"/>
</calcChain>
</file>

<file path=xl/sharedStrings.xml><?xml version="1.0" encoding="utf-8"?>
<sst xmlns="http://schemas.openxmlformats.org/spreadsheetml/2006/main" count="667" uniqueCount="331">
  <si>
    <t>Formations d'ingénieurs (1)</t>
  </si>
  <si>
    <t>Autres diplômes universitaires
(dont santé) (2)</t>
  </si>
  <si>
    <t>Autres (3)</t>
  </si>
  <si>
    <t>Universités (1)</t>
  </si>
  <si>
    <t>Autres</t>
  </si>
  <si>
    <t>Ensemble</t>
  </si>
  <si>
    <t>Total</t>
  </si>
  <si>
    <t>Académies</t>
  </si>
  <si>
    <t>Aix-Marseille</t>
  </si>
  <si>
    <t xml:space="preserve">Amiens         </t>
  </si>
  <si>
    <t xml:space="preserve">Besançon       </t>
  </si>
  <si>
    <t xml:space="preserve">Bordeaux       </t>
  </si>
  <si>
    <t>Clermont-Ferrand</t>
  </si>
  <si>
    <t xml:space="preserve">Corse          </t>
  </si>
  <si>
    <t xml:space="preserve">Dijon          </t>
  </si>
  <si>
    <t xml:space="preserve">Grenoble </t>
  </si>
  <si>
    <t xml:space="preserve">Lille          </t>
  </si>
  <si>
    <t xml:space="preserve">Limoges        </t>
  </si>
  <si>
    <t xml:space="preserve">Lyon           </t>
  </si>
  <si>
    <t xml:space="preserve">Montpellier    </t>
  </si>
  <si>
    <t>Nancy-Metz</t>
  </si>
  <si>
    <t xml:space="preserve">Nantes         </t>
  </si>
  <si>
    <t xml:space="preserve">Nice           </t>
  </si>
  <si>
    <t>Orléans-Tours</t>
  </si>
  <si>
    <t xml:space="preserve">Poitiers       </t>
  </si>
  <si>
    <t xml:space="preserve">Reims          </t>
  </si>
  <si>
    <t xml:space="preserve">Rennes         </t>
  </si>
  <si>
    <t xml:space="preserve">Strasbourg     </t>
  </si>
  <si>
    <t xml:space="preserve">Toulouse       </t>
  </si>
  <si>
    <t>Total province</t>
  </si>
  <si>
    <t>Paris</t>
  </si>
  <si>
    <t>Créteil</t>
  </si>
  <si>
    <t xml:space="preserve">Versailles     </t>
  </si>
  <si>
    <t>Total Ile-de-France</t>
  </si>
  <si>
    <t xml:space="preserve"> France métropolitaine</t>
  </si>
  <si>
    <t>Guadeloupe</t>
  </si>
  <si>
    <t>Guyane</t>
  </si>
  <si>
    <t>Martinique</t>
  </si>
  <si>
    <t>Mayotte</t>
  </si>
  <si>
    <t>En milliers</t>
  </si>
  <si>
    <t>Diplômes LMD</t>
  </si>
  <si>
    <t>Professions de santé</t>
  </si>
  <si>
    <t>CPGE  + Préparations intégrées</t>
  </si>
  <si>
    <t>Lycées</t>
  </si>
  <si>
    <t>dont privé</t>
  </si>
  <si>
    <t xml:space="preserve">Autres écoles de spécialités diverses </t>
  </si>
  <si>
    <t>CPGE</t>
  </si>
  <si>
    <t>Ecoles  paramédicales et sociales</t>
  </si>
  <si>
    <t>Public</t>
  </si>
  <si>
    <t>Privé</t>
  </si>
  <si>
    <t>Universités (2)</t>
  </si>
  <si>
    <t>Écoles normales supérieures</t>
  </si>
  <si>
    <t>Écoles de commerce, gestion et comptabilité</t>
  </si>
  <si>
    <t>Écoles juridiques et administratives</t>
  </si>
  <si>
    <t>Écoles de journalisme et écoles littéraires</t>
  </si>
  <si>
    <t>Écoles d'architecture</t>
  </si>
  <si>
    <t>Écoles vétérinaires</t>
  </si>
  <si>
    <t>Préparation DUT</t>
  </si>
  <si>
    <t>(3) Ecoles d'art, d'architecture, établissements universitaires privés, écoles de commerce à diplôme non visé, autres établissements ou formations de spécialités diverses.</t>
  </si>
  <si>
    <t>CPGE  + préparations intégrées</t>
  </si>
  <si>
    <t>Autre établissements d'enseignement universitaire (3)</t>
  </si>
  <si>
    <t>Écoles d'ingénieurs</t>
  </si>
  <si>
    <t>Écoles paramédicales hors université (4)</t>
  </si>
  <si>
    <t>Écoles préparant aux fonctions sociales (4)</t>
  </si>
  <si>
    <t>Écoles supérieures artistiques et culturelles</t>
  </si>
  <si>
    <t>Formations d'ingénieurs ( hors universités yc en partenariat)</t>
  </si>
  <si>
    <t>2013-14</t>
  </si>
  <si>
    <t>2014-15</t>
  </si>
  <si>
    <t>La Réunion</t>
  </si>
  <si>
    <t>2015-2016</t>
  </si>
  <si>
    <t>2014-2015</t>
  </si>
  <si>
    <t>2013-2014</t>
  </si>
  <si>
    <t>2012-2013</t>
  </si>
  <si>
    <t>2010-2011</t>
  </si>
  <si>
    <t>2005-2006</t>
  </si>
  <si>
    <t>2000-2001</t>
  </si>
  <si>
    <t>Année</t>
  </si>
  <si>
    <t>Total enseignement supérieur</t>
  </si>
  <si>
    <t>Universités</t>
  </si>
  <si>
    <t>(2) y compris formations universitaires et formations d'ingénieurs en partenariat.</t>
  </si>
  <si>
    <t>(1) hors préparation au DUT et formations d'ingénieurs.</t>
  </si>
  <si>
    <t>Formations d'ingénieurs (2)</t>
  </si>
  <si>
    <t>Préparation au DUT</t>
  </si>
  <si>
    <t>Université (1)</t>
  </si>
  <si>
    <t>2015-16</t>
  </si>
  <si>
    <t xml:space="preserve">   dont étudiants étrangers</t>
  </si>
  <si>
    <t xml:space="preserve">   dont privé</t>
  </si>
  <si>
    <t xml:space="preserve">  dont ingénieurs (yc en partenariat)</t>
  </si>
  <si>
    <t xml:space="preserve">  dont préparation DUT</t>
  </si>
  <si>
    <t>Ecoles normales supérieures</t>
  </si>
  <si>
    <t>CPGE et prépas intégrées</t>
  </si>
  <si>
    <t>Sciences</t>
  </si>
  <si>
    <t>Santé</t>
  </si>
  <si>
    <t xml:space="preserve">STAPS </t>
  </si>
  <si>
    <t>Arts, lettres, langues, SHS</t>
  </si>
  <si>
    <t>Économie, AES</t>
  </si>
  <si>
    <t>Droit, sciences politiques</t>
  </si>
  <si>
    <t>Retraités et inactifs</t>
  </si>
  <si>
    <t>Ouvriers</t>
  </si>
  <si>
    <t>Employés</t>
  </si>
  <si>
    <t>Professions Intermédiaires</t>
  </si>
  <si>
    <t>Cadres et professions intellectuelles supérieures</t>
  </si>
  <si>
    <t>Agriculteurs, artisans, commerçants et chefs d'entreprise</t>
  </si>
  <si>
    <t>Ensemble univ.</t>
  </si>
  <si>
    <t>Non réponse</t>
  </si>
  <si>
    <t>Universités - Sciences, Staps</t>
  </si>
  <si>
    <t>Ensemble étudiants</t>
  </si>
  <si>
    <t>Ensemble universités (filières générales et de santé)</t>
  </si>
  <si>
    <t>Universités - Droit, économie, AES</t>
  </si>
  <si>
    <t>Universités - Médecine, odontologie, pharmacie</t>
  </si>
  <si>
    <t>Formations paramédicales et sociales (2)</t>
  </si>
  <si>
    <t> Champ : France métropolitaine + DOM.</t>
  </si>
  <si>
    <t>Boursiers sur critères sociaux</t>
  </si>
  <si>
    <t>dont aide au mérite</t>
  </si>
  <si>
    <t>En % d'étudiants concernés</t>
  </si>
  <si>
    <t>Ecoles de commerce, gestion et comptabilité (hors STS)</t>
  </si>
  <si>
    <t>Écoles de commerce, gestion et comptabilité à diplôme visé (hors STS)</t>
  </si>
  <si>
    <t>Tableau 3 - Évolution du nombre d'étudiants bénéficiant d'une aide financière</t>
  </si>
  <si>
    <t>Amérique</t>
  </si>
  <si>
    <t>(1) Y compris les formations d’ingénieurs dépendantes des universités, des INP, des universités de technologies et les formations d’ingénieurs en partenariat.</t>
  </si>
  <si>
    <t>Écoles de commerce, gestion et vente</t>
  </si>
  <si>
    <t>2016-2017</t>
  </si>
  <si>
    <t>2016-17</t>
  </si>
  <si>
    <t/>
  </si>
  <si>
    <t>dispositif constant</t>
  </si>
  <si>
    <t>2017-2018</t>
  </si>
  <si>
    <t>(2) Diplômes hors LMD, ingénieurs et DUT préparés dans les universités, les grands établissements et les établissements privés d'enseignement universitaire.</t>
  </si>
  <si>
    <t>Universités - Langues, lettres, sciences humaines</t>
  </si>
  <si>
    <t>Evolution annuelle brute
 (en %)</t>
  </si>
  <si>
    <t xml:space="preserve">Total </t>
  </si>
  <si>
    <t>2018-2019</t>
  </si>
  <si>
    <t>Code</t>
  </si>
  <si>
    <t>Académie</t>
  </si>
  <si>
    <t>Part du privé</t>
  </si>
  <si>
    <t>Aix-marseille</t>
  </si>
  <si>
    <t>Amiens</t>
  </si>
  <si>
    <t>Besancon</t>
  </si>
  <si>
    <t>Bordeaux</t>
  </si>
  <si>
    <t>Corse</t>
  </si>
  <si>
    <t>Dijon</t>
  </si>
  <si>
    <t>Grenoble</t>
  </si>
  <si>
    <t>Lille</t>
  </si>
  <si>
    <t>Limoges</t>
  </si>
  <si>
    <t>Lyon</t>
  </si>
  <si>
    <t>Montpellier</t>
  </si>
  <si>
    <t>Nantes</t>
  </si>
  <si>
    <t>Nice</t>
  </si>
  <si>
    <t>Poitiers</t>
  </si>
  <si>
    <t>Reims</t>
  </si>
  <si>
    <t>Rennes</t>
  </si>
  <si>
    <t>Strasbourg</t>
  </si>
  <si>
    <t>Toulouse</t>
  </si>
  <si>
    <t>Versailles</t>
  </si>
  <si>
    <t>Public MESRI (1)</t>
  </si>
  <si>
    <t>Public hors MESRI (1)</t>
  </si>
  <si>
    <t>Public MESRI (à dispositif équivalent)</t>
  </si>
  <si>
    <t>Public hors MESRI (à dispositif équivalent)</t>
  </si>
  <si>
    <t>Privé (à dispositif équivalent)</t>
  </si>
  <si>
    <t>2017-18</t>
  </si>
  <si>
    <t>2018-19</t>
  </si>
  <si>
    <t>En % d'étudiants concernés (méthode révisée)</t>
  </si>
  <si>
    <t>Ensemble des étudiants percevant au moins une aide (1)</t>
  </si>
  <si>
    <t>Universités  et assimilés (3) (4)</t>
  </si>
  <si>
    <t>ancienne méthode</t>
  </si>
  <si>
    <t>méthode révisée</t>
  </si>
  <si>
    <t xml:space="preserve">STS </t>
  </si>
  <si>
    <t>STS</t>
  </si>
  <si>
    <r>
      <rPr>
        <b/>
        <sz val="8"/>
        <rFont val="Arial"/>
        <family val="2"/>
      </rPr>
      <t>2</t>
    </r>
    <r>
      <rPr>
        <sz val="8"/>
        <rFont val="Arial"/>
        <family val="2"/>
      </rPr>
      <t>. Bourses sur critères sociaux du MESRI et bourses sur critères universitaires (supprimées en 2008).</t>
    </r>
  </si>
  <si>
    <r>
      <rPr>
        <b/>
        <sz val="8"/>
        <rFont val="Arial"/>
        <family val="2"/>
      </rPr>
      <t>3</t>
    </r>
    <r>
      <rPr>
        <sz val="8"/>
        <rFont val="Arial"/>
        <family val="2"/>
      </rPr>
      <t>. Avant révision, cela comprend les universités, universités de technologie, écoles normales supérieures, instituts nationaux polytechniques, instituts d'études politiques, établissements privés d'enseignement universitaire. Après révision, uniquement les universités.</t>
    </r>
  </si>
  <si>
    <r>
      <rPr>
        <b/>
        <sz val="8"/>
        <rFont val="Arial"/>
        <family val="2"/>
      </rPr>
      <t>4</t>
    </r>
    <r>
      <rPr>
        <sz val="8"/>
        <rFont val="Arial"/>
        <family val="2"/>
      </rPr>
      <t>. En 2009, les étudiants inscrits dans les IUFM intégrés dans une université de rattachement ne sont pas comptabilisés. On dénombre 13 422 boursiers dans les IUFM rattachés aux universités en 2009-2010.</t>
    </r>
  </si>
  <si>
    <t>Cartes</t>
  </si>
  <si>
    <t>AFRIQUE</t>
  </si>
  <si>
    <t>Maroc</t>
  </si>
  <si>
    <t>Algérie</t>
  </si>
  <si>
    <t>Tunisie</t>
  </si>
  <si>
    <t>Sénégal</t>
  </si>
  <si>
    <t>Autres Afrique</t>
  </si>
  <si>
    <t>ASIE, OCEANIE</t>
  </si>
  <si>
    <t>Chine</t>
  </si>
  <si>
    <t>Autres Asie, Océanie</t>
  </si>
  <si>
    <t>EUROPE</t>
  </si>
  <si>
    <t>Allemagne</t>
  </si>
  <si>
    <t>Italie</t>
  </si>
  <si>
    <t>Autres Europe</t>
  </si>
  <si>
    <t>AMERIQUE</t>
  </si>
  <si>
    <t>Données</t>
  </si>
  <si>
    <t>STS et CPGE</t>
  </si>
  <si>
    <t>Etudiants en mobilité internationale</t>
  </si>
  <si>
    <t>Etudiants étrangers en mobilité internationale</t>
  </si>
  <si>
    <t>Français (1)</t>
  </si>
  <si>
    <t xml:space="preserve">Français (1) </t>
  </si>
  <si>
    <t>Répartition (%)</t>
  </si>
  <si>
    <t>Graphique 4 - Évolution des effectifs étudiants français et étrangers en mobilité internationale depuis 2012 (base 100)</t>
  </si>
  <si>
    <t>Graphique 5 - Evolution de la proportion d'étudiants étrangers en mobilité internationale  dans les principales formations de l'enseignement supérieur</t>
  </si>
  <si>
    <r>
      <t xml:space="preserve">Graphique 2 - Part des femmes dans les différentes formations d'enseignement supérieur </t>
    </r>
    <r>
      <rPr>
        <sz val="12"/>
        <color rgb="FF000000"/>
        <rFont val="Arial"/>
        <family val="2"/>
      </rPr>
      <t>(en %)</t>
    </r>
  </si>
  <si>
    <t>En % des boursiers par type de de formation (2)</t>
  </si>
  <si>
    <t xml:space="preserve">Champ : France métropolitaine + DOM (Mayotte à partir de 2011) </t>
  </si>
  <si>
    <t>Sources : MESRI-SIES / Systèmes d'information AGLAE (extractions annuelles au 15 mars), Système d'information SISE et données sur les STS et CPGE collectées par le MEN-MESRI-DEPP.</t>
  </si>
  <si>
    <t>Sommaire</t>
  </si>
  <si>
    <t>Normandie</t>
  </si>
  <si>
    <r>
      <rPr>
        <b/>
        <sz val="10"/>
        <rFont val="Arial"/>
        <family val="2"/>
      </rPr>
      <t>1.</t>
    </r>
    <r>
      <rPr>
        <sz val="10"/>
        <rFont val="Arial"/>
        <family val="2"/>
      </rPr>
      <t xml:space="preserve"> MESRI : Ministère de l'enseignement supérieur, de la recherche et de l'innovation.</t>
    </r>
  </si>
  <si>
    <r>
      <rPr>
        <b/>
        <sz val="10"/>
        <rFont val="Arial"/>
        <family val="2"/>
      </rPr>
      <t>Note</t>
    </r>
    <r>
      <rPr>
        <sz val="10"/>
        <rFont val="Arial"/>
        <family val="2"/>
      </rPr>
      <t xml:space="preserve"> </t>
    </r>
    <r>
      <rPr>
        <b/>
        <sz val="10"/>
        <rFont val="Arial"/>
        <family val="2"/>
      </rPr>
      <t>:</t>
    </r>
    <r>
      <rPr>
        <sz val="10"/>
        <rFont val="Arial"/>
        <family val="2"/>
      </rPr>
      <t xml:space="preserve"> à partir de  2016, la forte augmentation des inscriptions dans l'enseignement privé est essentiellement due à une amélioration du dispositif de collecte. L'évolution à dispositif équivalent est représentée en pointillés.</t>
    </r>
  </si>
  <si>
    <t>2019-2020</t>
  </si>
  <si>
    <t>02</t>
  </si>
  <si>
    <t>03</t>
  </si>
  <si>
    <t>04</t>
  </si>
  <si>
    <t>06</t>
  </si>
  <si>
    <t>07</t>
  </si>
  <si>
    <t>08</t>
  </si>
  <si>
    <t>09</t>
  </si>
  <si>
    <t>01</t>
  </si>
  <si>
    <t>70</t>
  </si>
  <si>
    <t>Champ : France métropolitaine + DROM</t>
  </si>
  <si>
    <t>Économie, gestion, AES</t>
  </si>
  <si>
    <t>STAPS</t>
  </si>
  <si>
    <t>Total général</t>
  </si>
  <si>
    <t>Cursus licence</t>
  </si>
  <si>
    <t>Effectifs totaux</t>
  </si>
  <si>
    <t>Répartition</t>
  </si>
  <si>
    <t>y compris EE*</t>
  </si>
  <si>
    <t>Cursus master</t>
  </si>
  <si>
    <t>Cursus doctorat</t>
  </si>
  <si>
    <t>Effectifs totaux y compris EE*</t>
  </si>
  <si>
    <t>Evolution 14/15</t>
  </si>
  <si>
    <t>Evolution 15/16</t>
  </si>
  <si>
    <t>Evolution 16/17</t>
  </si>
  <si>
    <t>Evolution 17/18</t>
  </si>
  <si>
    <t>Evolution 18/19</t>
  </si>
  <si>
    <t>Evolution en 5 ans</t>
  </si>
  <si>
    <t>Europe UE</t>
  </si>
  <si>
    <t>Asie, Océanie</t>
  </si>
  <si>
    <t>Afrique (Maghreb)</t>
  </si>
  <si>
    <t>Total (y compris non renseigné)</t>
  </si>
  <si>
    <t>Formations d'ingénieurs (hors univ)</t>
  </si>
  <si>
    <t>Ecole de commerce, gestion, vente</t>
  </si>
  <si>
    <r>
      <rPr>
        <b/>
        <sz val="10"/>
        <rFont val="Arial"/>
        <family val="2"/>
      </rPr>
      <t>1</t>
    </r>
    <r>
      <rPr>
        <sz val="10"/>
        <rFont val="Arial"/>
        <family val="2"/>
      </rPr>
      <t>. Autres établissements d’enseignement universitaire (Paris-Dauphine, EHESS, IEP Paris, École nationale supérieure des sciences de l’information et des bibliothèques, Inalco, Observatoire de Paris, École pratique des hautes études, Muséum national d’histoire naturelle, Institut de physique du Globe, École nationale des chartes), formations comptables, écoles normales supérieures, écoles juridiques et administratives, écoles supérieures artistiques et culturelles, écoles paramédicales et sociales, préparations intégrées, autres écoles.</t>
    </r>
  </si>
  <si>
    <t>Autres écoles et formations (1)</t>
  </si>
  <si>
    <t>(1) Y compris Lorraine</t>
  </si>
  <si>
    <t>hors inscriptions simultanées Licence-CPGE</t>
  </si>
  <si>
    <t>Champ : France métropolitaine + DROM (Mayotte à partir de 2011).</t>
  </si>
  <si>
    <t> Champ : France métropolitaine + DROM.</t>
  </si>
  <si>
    <t>Champ : France métropolitaine et DROM.</t>
  </si>
  <si>
    <t xml:space="preserve">Champ : France métropolitaine + DROM (Mayotte à partir de 2011) </t>
  </si>
  <si>
    <t xml:space="preserve">Champ : France métropolitaine + DROM </t>
  </si>
  <si>
    <t>*ces lignes incluent les effectifs des huit établissements expérimentaux (EE), créés en 2020, comportant des formations universitaires. Sont comptabilisés au sein de ces regroupements les établissements membres et composantes ; les établissements associés ne sont pas pris en compte ici. Les établissements membres et composantes sont des écoles d'ingénieurs, des établissements artistiques et culturels, des établissements sanitaires et sociaux, ...</t>
  </si>
  <si>
    <t>En %</t>
  </si>
  <si>
    <t xml:space="preserve">Graphique 1: Évolution des effectifs d'inscrits dans l'enseignement supérieur, selon le secteur et la tutelle depuis 2010, base 100 en 2010 </t>
  </si>
  <si>
    <r>
      <t xml:space="preserve">Graphique 2 - Part des femmes dans les différentes formations d'enseignement supérieur </t>
    </r>
    <r>
      <rPr>
        <sz val="10"/>
        <rFont val="Arial"/>
        <family val="2"/>
      </rPr>
      <t>(en %)</t>
    </r>
  </si>
  <si>
    <r>
      <t xml:space="preserve">Tableau 1 - </t>
    </r>
    <r>
      <rPr>
        <b/>
        <sz val="11"/>
        <rFont val="Calibri"/>
        <family val="2"/>
      </rPr>
      <t>É</t>
    </r>
    <r>
      <rPr>
        <b/>
        <sz val="11"/>
        <rFont val="Arial"/>
        <family val="2"/>
      </rPr>
      <t>volution des effectifs de l'enseignement supérieur</t>
    </r>
    <r>
      <rPr>
        <sz val="11"/>
        <rFont val="Arial"/>
        <family val="2"/>
      </rPr>
      <t xml:space="preserve"> (en milliers)</t>
    </r>
  </si>
  <si>
    <r>
      <t xml:space="preserve">Graphique 5 - </t>
    </r>
    <r>
      <rPr>
        <b/>
        <sz val="12"/>
        <color rgb="FF000000"/>
        <rFont val="Calibri"/>
        <family val="2"/>
      </rPr>
      <t>É</t>
    </r>
    <r>
      <rPr>
        <b/>
        <sz val="12"/>
        <color rgb="FF000000"/>
        <rFont val="Arial"/>
        <family val="2"/>
      </rPr>
      <t>volution de la proportion d'étudiants étrangers en mobilité internationale  dans les principales formations de l'enseignement supérieur</t>
    </r>
  </si>
  <si>
    <t>Ecoles artistiques, d'architecture et de journalisme</t>
  </si>
  <si>
    <t>Europe UE (1)</t>
  </si>
  <si>
    <t>1. UE (hors Royaume Uni) + Islande, Norvège, Liechtenstein et Andorre et Suisse. Il s'agit des pays européens qui ne sont pas concernés par la différenciation des droits d'inscription.</t>
  </si>
  <si>
    <t>1. UE (hors Royaume Uni) + Islande, Norvège, Liechtenstein et Andorre et Suisse, pays européens qui ne sont pas concernés par la différenciation des frais de scolarité.</t>
  </si>
  <si>
    <t>Sur le champ de l'UE (hors Royaume Uni) + Islande, Norvège, Liechtenstein et Andorre et Suisse, pays européens qui ne sont pas concernés par la différenciation des frais de scolarité.</t>
  </si>
  <si>
    <t>Sur le champ hors UE (hors Royaume Uni) + Islande, Norvège, Liechtenstein et Andorre et Suisse, soit les pays  sontconcernés par la différenciation des frais de scolarité.</t>
  </si>
  <si>
    <t xml:space="preserve">Evolution 2020/2019 (%)
</t>
  </si>
  <si>
    <r>
      <rPr>
        <b/>
        <sz val="8"/>
        <rFont val="Arial"/>
        <family val="2"/>
      </rPr>
      <t xml:space="preserve">1. </t>
    </r>
    <r>
      <rPr>
        <sz val="8"/>
        <rFont val="Arial"/>
        <family val="2"/>
      </rPr>
      <t>Y compris les formations d’ingénieurs en partenariat, soit 13 608 étudiants en 2020.</t>
    </r>
  </si>
  <si>
    <r>
      <rPr>
        <b/>
        <sz val="8"/>
        <rFont val="Arial"/>
        <family val="2"/>
      </rPr>
      <t>3.</t>
    </r>
    <r>
      <rPr>
        <sz val="8"/>
        <rFont val="Arial"/>
        <family val="2"/>
      </rPr>
      <t xml:space="preserve"> Regroupent les établissements privés de type universitaire et les « grands établissements », qui délivrent un enseignement de type universitaire : établissements privés d’enseignement universitaire, Paris-Dauphine, EHESS, IEP Paris, École nationale supérieure des sciences de l’information et des bibliothèques, Inalco, Observatoire de Paris, École pratique des hautes études, Museum national d'histoire naturelle, École nationale des chartes.</t>
    </r>
  </si>
  <si>
    <r>
      <rPr>
        <b/>
        <sz val="8"/>
        <rFont val="Arial"/>
        <family val="2"/>
      </rPr>
      <t xml:space="preserve">4. </t>
    </r>
    <r>
      <rPr>
        <sz val="8"/>
        <rFont val="Arial"/>
        <family val="2"/>
      </rPr>
      <t>Données provisoires en 2020-2021 (reconduction des données 2019-2020).</t>
    </r>
  </si>
  <si>
    <r>
      <t>Tableau 2 - Nombre d'étudiants inscrits dans l'enseignement supérieur en fonction de la filière et du type d'établissement</t>
    </r>
    <r>
      <rPr>
        <b/>
        <sz val="11"/>
        <color indexed="10"/>
        <rFont val="Arial"/>
        <family val="2"/>
      </rPr>
      <t xml:space="preserve"> </t>
    </r>
    <r>
      <rPr>
        <b/>
        <sz val="11"/>
        <rFont val="Arial"/>
        <family val="2"/>
      </rPr>
      <t xml:space="preserve">en 2020-2021  </t>
    </r>
    <r>
      <rPr>
        <sz val="11"/>
        <rFont val="Arial"/>
        <family val="2"/>
      </rPr>
      <t>(en milliers)</t>
    </r>
  </si>
  <si>
    <t xml:space="preserve">Évolution 2019/2020 (%) </t>
  </si>
  <si>
    <t>Total DROM</t>
  </si>
  <si>
    <t xml:space="preserve"> France métro. + DROM</t>
  </si>
  <si>
    <t>(1) Ensemble des formations d'ingénieurs (universitaires ou non), y compris les formations d'ingénieurs en partenariat, soit 13 608 étudiants en 2020.</t>
  </si>
  <si>
    <t>Evolution des effectifs d'étudiants entre 2019 et 2020</t>
  </si>
  <si>
    <t>2020-2021</t>
  </si>
  <si>
    <t>(2) Les dernières données disponibles portent sur 2019-2020.</t>
  </si>
  <si>
    <r>
      <t xml:space="preserve">*** Données 2019-2020 pour les formations paramédicales et sociales. </t>
    </r>
    <r>
      <rPr>
        <b/>
        <sz val="8"/>
        <rFont val="Arial"/>
        <family val="2"/>
      </rPr>
      <t/>
    </r>
  </si>
  <si>
    <r>
      <t xml:space="preserve">Graphique 3 - Origine sociale* des étudiants français en 2020-2021 </t>
    </r>
    <r>
      <rPr>
        <sz val="18"/>
        <rFont val="Arial"/>
        <family val="2"/>
      </rPr>
      <t>(en %)</t>
    </r>
  </si>
  <si>
    <t>(1) y compris les étudiants étrangers ayant obtenu un baccalauréat ou une équivalence sur le territoire français. En 2020-21, ils sont au nombre de 86 500 (soit 3,4 % des étudiants Français ou résidents).</t>
  </si>
  <si>
    <t>(1) : hors étudiants étrangers à la nationalité non renseignée (0,8 % des étudiants étrangers en mobilité internationale en 2020-2021).</t>
  </si>
  <si>
    <t>Graphique 6 - Répartition des étudiants étrangers dans l'enseignement supérieur par nationalité en 2020-2021</t>
  </si>
  <si>
    <t>STS apprentis</t>
  </si>
  <si>
    <t>Champ : France métropolitaine + DOM (Mayotte depuis 2013-2014).</t>
  </si>
  <si>
    <t>Tableau 4 - Répartition par académie des principales filières de l'enseignement supérieur en 2020-2021, évolution par rapport à 2019-2020</t>
  </si>
  <si>
    <t>STS et assimilés (scolaires)</t>
  </si>
  <si>
    <t xml:space="preserve">STS apprentis </t>
  </si>
  <si>
    <t>Part STS (scolaires &amp; apprentis)</t>
  </si>
  <si>
    <r>
      <t>Annexe 2 -</t>
    </r>
    <r>
      <rPr>
        <b/>
        <sz val="12"/>
        <color theme="1"/>
        <rFont val="Calibri"/>
        <family val="2"/>
      </rPr>
      <t>É</t>
    </r>
    <r>
      <rPr>
        <b/>
        <sz val="12"/>
        <color theme="1"/>
        <rFont val="Calibri"/>
        <family val="2"/>
        <scheme val="minor"/>
      </rPr>
      <t>volution des étudiants étrangers en mobilité internationale par continent de provenance de 2014 à 2020</t>
    </r>
  </si>
  <si>
    <t>Part en 2020</t>
  </si>
  <si>
    <t>Evolution 19/20</t>
  </si>
  <si>
    <r>
      <t xml:space="preserve">Annexe 3 - </t>
    </r>
    <r>
      <rPr>
        <b/>
        <sz val="12"/>
        <color theme="1"/>
        <rFont val="Calibri"/>
        <family val="2"/>
      </rPr>
      <t>É</t>
    </r>
    <r>
      <rPr>
        <b/>
        <sz val="12"/>
        <color theme="1"/>
        <rFont val="Calibri"/>
        <family val="2"/>
        <scheme val="minor"/>
      </rPr>
      <t>volution des étudiants de l'union européenne en mobilité internationale par type d'établissement de 2014 à 2020</t>
    </r>
  </si>
  <si>
    <t>En 5 ans, les étudiants européens (UE) s'inscrivent moins à l'université (- 20 %) et dans les formations d'ingénieurs (-20 %). Ces deux formations comptent 69 % des effectifs d'étudiants européens (UE) en mobilité internationale. Contrairement à ces formations, les effectifs progressent fortement dans toutes les autres formations.</t>
  </si>
  <si>
    <t>Annexe 4 - Evolution des étudiants extracommunautaires  (Europe hors UE, Afrique, Asie, Amérique, Océanie) en mobilité internationale par type d'établissement de 2014 à 2020</t>
  </si>
  <si>
    <t>Annexe 1 - Répartition des effectifs universitaires par grands champs disciplinaires en 2020-2021</t>
  </si>
  <si>
    <t>Interdisciplinaire</t>
  </si>
  <si>
    <t>Evolution</t>
  </si>
  <si>
    <t xml:space="preserve">            dont effectif en IUT</t>
  </si>
  <si>
    <t xml:space="preserve">            Répartition</t>
  </si>
  <si>
    <t>Répartition hors IUT</t>
  </si>
  <si>
    <t xml:space="preserve">              dont nouveaux bacheliers</t>
  </si>
  <si>
    <t xml:space="preserve">              Evolution</t>
  </si>
  <si>
    <t xml:space="preserve">              Répartition</t>
  </si>
  <si>
    <t>STS et assimilés (yc apprentis)</t>
  </si>
  <si>
    <t>2016 (1)</t>
  </si>
  <si>
    <t>2017 (1)</t>
  </si>
  <si>
    <t>2018 (1)</t>
  </si>
  <si>
    <t>2019 (1)</t>
  </si>
  <si>
    <t>2020 (1)</t>
  </si>
  <si>
    <t>CPGE et STS (scolaires)</t>
  </si>
  <si>
    <t>STS (apprentis)</t>
  </si>
  <si>
    <t>Autres Formations</t>
  </si>
  <si>
    <t>y compris STS en apprentissage</t>
  </si>
  <si>
    <t>Afrique subsaharienne</t>
  </si>
  <si>
    <t>hors STS en apprentissage</t>
  </si>
  <si>
    <t xml:space="preserve">STS et assimilés (scolaires) </t>
  </si>
  <si>
    <t>CPGE (2)</t>
  </si>
  <si>
    <t>Ecoles paramédicales et sociales (3)</t>
  </si>
  <si>
    <t>2016 (4)</t>
  </si>
  <si>
    <t>(2) Les effectifs d'étudiants en diplôme d'études comptables et financières ont été comptés en CPGE avant 1990 et avec les autres établissements et formations ensuite.</t>
  </si>
  <si>
    <t xml:space="preserve">(3) Données provisoires en 2020-2021 pour les formations paramédicales et sociales (reconduction des données 2019-2020). </t>
  </si>
  <si>
    <t>(4) Des opérations d’identification d’établissements manquants et d’extension de la couverture du système d’informations individualisé (auparavant fondé sur des données agrégées pour certains établissements) ont été mises en œuvre depuis la collecte 2016-2017 (voir Encadré Sources, champs et définitions).</t>
  </si>
  <si>
    <t>-</t>
  </si>
  <si>
    <t>Source : MESRII-SIES / Système d'information SISE, enquêtes menées par le SIES sur les écoles d'ingénieurs, les établissements d'enseignement supérieur non rattachés aux universités, données sur les STS (y compris en apprentissage) et CPGE collectées par le MENESR-DEPP, enquêtes spécifiques aux ministères en charge de l’Agriculture, de la Santé, des Affaires sociales et de la Culture.</t>
  </si>
  <si>
    <t>Sources : MESRI-SIES, Systèmes d’information SISE, Scolarité, SIFA, enquêtes menées par le SIES sur les établissements d’enseignement supérieur, enquêtes spécifiques aux ministères en charge de l’agriculture, de la santé, des affaires sociales et de la culture.</t>
  </si>
  <si>
    <t xml:space="preserve">Sources : MESRI-SIES, Systèmes d’information SISE </t>
  </si>
  <si>
    <t>Form. d’ingénieurs ****</t>
  </si>
  <si>
    <t>* Les proportions sont calculées en excluant les étudiants pour lesquels l'origine n'est pas renseignée, soit 15 % d'entre eux.</t>
  </si>
  <si>
    <t xml:space="preserve">**L'origine des étudiants n'est pas détaillée pour  les STS en apprentissage, les écoles de commerce, gestion et comptabilité et les écoles artistiques ou de journalisme  , la non réponse dépassant 40 %. </t>
  </si>
  <si>
    <r>
      <t>**** Y compris les formations d’ingénieurs en partenariat.</t>
    </r>
    <r>
      <rPr>
        <b/>
        <sz val="8"/>
        <rFont val="Arial"/>
        <family val="2"/>
      </rPr>
      <t/>
    </r>
  </si>
  <si>
    <t>Form. d'ingénieurs hors université****</t>
  </si>
  <si>
    <t>Part des étudiants internationaux (hors STS en apprentissage)</t>
  </si>
  <si>
    <t xml:space="preserve">**L'origine des étudiants n'est pas détaillée pour  les STS en apprentissage, les écoles de commerce, gestion et comptabilité et les écoles artistiques ou de journalisme, la non réponse dépassant 40 %. </t>
  </si>
  <si>
    <t>Ensemble**</t>
  </si>
  <si>
    <t>1. Il est possible de cumuler plusieurs aides. Ainsi en 2020-2021, 19 143 étudiants ont perçu une bourse sur critères sociaux et l'aide specifique ponctuelle, 1 160 une allocation annuelle et l'aide ponctuelle. Les aides prises en compte sont les bourses sur critères sociaux, les bourses sur critères universitaires (supprimées en 2008), les bourses de mérite (remplacées progressivement à partir de 2008 par les aides au mérite), les allocations d’études (supprimées en 2008), les prêts d’honneur (supprimés en 2009), les aides du fonds national d’aide d’urgence devenues aides spécifiques.</t>
  </si>
  <si>
    <t>2020 
Périmètre EE (5)</t>
  </si>
  <si>
    <t>(5) Les chiffres prennent en compte le nouveau périmètre des universités, comprenant les établissements expérimentaux créés ou modifiés à partir de 2020 dont le contour évolue chaque année.</t>
  </si>
  <si>
    <r>
      <rPr>
        <b/>
        <sz val="8"/>
        <rFont val="Arial"/>
        <family val="2"/>
      </rPr>
      <t>2.</t>
    </r>
    <r>
      <rPr>
        <sz val="8"/>
        <rFont val="Arial"/>
        <family val="2"/>
      </rPr>
      <t xml:space="preserve"> Périmètre strict des universités, soit sans prise en compte du périmètre des grands ensembles universitaires créés ou modifiés par décrets en 2020, en application de l’ordonnance sur les établissements expérimentaux.</t>
    </r>
  </si>
  <si>
    <t>Formations paramédicales et sociales***</t>
  </si>
  <si>
    <t>Retour au sommaire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</si>
</sst>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44" formatCode="_-* #,##0.00\ &quot;€&quot;_-;\-* #,##0.00\ &quot;€&quot;_-;_-* &quot;-&quot;??\ &quot;€&quot;_-;_-@_-"/>
    <numFmt numFmtId="164" formatCode="_-* #,##0.00\ _€_-;\-* #,##0.00\ _€_-;_-* &quot;-&quot;??\ _€_-;_-@_-"/>
    <numFmt numFmtId="165" formatCode="0.0"/>
    <numFmt numFmtId="166" formatCode="0.0%"/>
    <numFmt numFmtId="167" formatCode="#,##0.0"/>
    <numFmt numFmtId="168" formatCode="&quot; F&quot;#,##0_);\(&quot; F&quot;#,##0\)"/>
    <numFmt numFmtId="169" formatCode="0&quot; F&quot;;\ \-0&quot; F&quot;"/>
    <numFmt numFmtId="170" formatCode="_-* #,##0.0\ _€_-;\-* #,##0.0\ _€_-;_-* &quot;-&quot;??\ _€_-;_-@_-"/>
    <numFmt numFmtId="171" formatCode="_-* #,##0.0\ _€_-;\-* #,##0.0\ _€_-;_-* &quot;-&quot;?\ _€_-;_-@_-"/>
    <numFmt numFmtId="172" formatCode="_-* #,##0.000\ _€_-;\-* #,##0.000\ _€_-;_-* &quot;-&quot;?\ _€_-;_-@_-"/>
    <numFmt numFmtId="173" formatCode="_-* #,##0.0000\ _€_-;\-* #,##0.0000\ _€_-;_-* &quot;-&quot;?\ _€_-;_-@_-"/>
    <numFmt numFmtId="174" formatCode="_-* #,##0.00\ [$€]_-;\-* #,##0.00\ [$€]_-;_-* &quot;-&quot;??\ [$€]_-;_-@_-"/>
    <numFmt numFmtId="175" formatCode="_(* #,##0_);_(* \(#,##0\);_(* &quot;-&quot;_);_(@_)"/>
    <numFmt numFmtId="176" formatCode="_(* #,##0.00_);_(* \(#,##0.00\);_(* &quot;-&quot;??_);_(@_)"/>
    <numFmt numFmtId="177" formatCode="_(&quot;$&quot;* #,##0_);_(&quot;$&quot;* \(#,##0\);_(&quot;$&quot;* &quot;-&quot;_);_(@_)"/>
    <numFmt numFmtId="178" formatCode="_(&quot;$&quot;* #,##0.00_);_(&quot;$&quot;* \(#,##0.00\);_(&quot;$&quot;* &quot;-&quot;??_);_(@_)"/>
    <numFmt numFmtId="179" formatCode="_-* #,##0.00\ _F_-;\-* #,##0.00\ _F_-;_-* &quot;-&quot;??\ _F_-;_-@_-"/>
    <numFmt numFmtId="180" formatCode="#,##0\ _€"/>
    <numFmt numFmtId="181" formatCode="_-* #,##0.000\ _€_-;\-* #,##0.000\ _€_-;_-* &quot;-&quot;???\ _€_-;_-@_-"/>
    <numFmt numFmtId="182" formatCode="_-* #,##0\ _€_-;\-* #,##0\ _€_-;_-* &quot;-&quot;\ _€_-;_-@_-"/>
    <numFmt numFmtId="183" formatCode="_-* #,##0.000\ _€_-;\-* #,##0.000\ _€_-;_-* &quot;-&quot;??\ _€_-;_-@_-"/>
    <numFmt numFmtId="184" formatCode="0.0000"/>
    <numFmt numFmtId="185" formatCode="0.000"/>
  </numFmts>
  <fonts count="9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indexed="10"/>
      <name val="Arial"/>
      <family val="2"/>
    </font>
    <font>
      <i/>
      <sz val="8"/>
      <name val="Arial"/>
      <family val="2"/>
    </font>
    <font>
      <b/>
      <sz val="8"/>
      <name val="Arial"/>
      <family val="2"/>
    </font>
    <font>
      <sz val="8"/>
      <name val="Arial"/>
      <family val="2"/>
    </font>
    <font>
      <b/>
      <sz val="8"/>
      <color indexed="9"/>
      <name val="Arial"/>
      <family val="2"/>
    </font>
    <font>
      <sz val="8"/>
      <name val="Arial"/>
      <family val="2"/>
    </font>
    <font>
      <u/>
      <sz val="10"/>
      <color indexed="12"/>
      <name val="Arial"/>
      <family val="2"/>
    </font>
    <font>
      <sz val="10"/>
      <name val="MS Sans Serif"/>
      <family val="2"/>
    </font>
    <font>
      <b/>
      <sz val="12"/>
      <name val="Arial"/>
      <family val="2"/>
    </font>
    <font>
      <i/>
      <sz val="10"/>
      <name val="Arial"/>
      <family val="2"/>
    </font>
    <font>
      <sz val="10"/>
      <color indexed="8"/>
      <name val="Arial"/>
      <family val="2"/>
    </font>
    <font>
      <b/>
      <sz val="10"/>
      <color indexed="9"/>
      <name val="Arial"/>
      <family val="2"/>
    </font>
    <font>
      <b/>
      <sz val="18"/>
      <name val="Arial"/>
      <family val="2"/>
    </font>
    <font>
      <sz val="18"/>
      <name val="Arial"/>
      <family val="2"/>
    </font>
    <font>
      <sz val="11"/>
      <color indexed="8"/>
      <name val="Calibri"/>
      <family val="2"/>
    </font>
    <font>
      <u/>
      <sz val="10"/>
      <color indexed="12"/>
      <name val="Times New Roman"/>
      <family val="1"/>
    </font>
    <font>
      <sz val="11"/>
      <color theme="1"/>
      <name val="Calibri"/>
      <family val="2"/>
      <scheme val="minor"/>
    </font>
    <font>
      <u/>
      <sz val="11"/>
      <color theme="10"/>
      <name val="Calibri"/>
      <family val="2"/>
      <scheme val="minor"/>
    </font>
    <font>
      <i/>
      <sz val="10"/>
      <color rgb="FF000000"/>
      <name val="Arial"/>
      <family val="2"/>
    </font>
    <font>
      <b/>
      <sz val="12"/>
      <color rgb="FF000000"/>
      <name val="Arial"/>
      <family val="2"/>
    </font>
    <font>
      <b/>
      <sz val="10"/>
      <color theme="0"/>
      <name val="Arial"/>
      <family val="2"/>
    </font>
    <font>
      <b/>
      <sz val="8"/>
      <color theme="0"/>
      <name val="Arial"/>
      <family val="2"/>
    </font>
    <font>
      <sz val="8"/>
      <color theme="0"/>
      <name val="Arial"/>
      <family val="2"/>
    </font>
    <font>
      <b/>
      <sz val="9"/>
      <color rgb="FFFF0000"/>
      <name val="Arial"/>
      <family val="2"/>
    </font>
    <font>
      <sz val="9"/>
      <name val="Arial"/>
      <family val="2"/>
    </font>
    <font>
      <sz val="8.5"/>
      <name val="Arial"/>
      <family val="2"/>
    </font>
    <font>
      <b/>
      <sz val="11"/>
      <name val="Arial"/>
      <family val="2"/>
    </font>
    <font>
      <b/>
      <sz val="11"/>
      <color indexed="10"/>
      <name val="Arial"/>
      <family val="2"/>
    </font>
    <font>
      <sz val="8.5"/>
      <name val="MS Sans Serif"/>
      <family val="2"/>
    </font>
    <font>
      <u/>
      <sz val="10"/>
      <color indexed="30"/>
      <name val="Arial"/>
      <family val="2"/>
    </font>
    <font>
      <b/>
      <sz val="7.5"/>
      <color rgb="FFFFFFFF"/>
      <name val="Arial"/>
      <family val="2"/>
    </font>
    <font>
      <sz val="8"/>
      <color indexed="8"/>
      <name val="Arial"/>
      <family val="2"/>
    </font>
    <font>
      <b/>
      <sz val="18"/>
      <color indexed="56"/>
      <name val="Cambria"/>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u/>
      <sz val="10"/>
      <color theme="10"/>
      <name val="Arial"/>
      <family val="2"/>
    </font>
    <font>
      <sz val="10"/>
      <color theme="0"/>
      <name val="Arial"/>
      <family val="2"/>
    </font>
    <font>
      <b/>
      <sz val="9"/>
      <name val="Arial"/>
      <family val="2"/>
    </font>
    <font>
      <b/>
      <i/>
      <sz val="8"/>
      <color indexed="9"/>
      <name val="Arial"/>
      <family val="2"/>
    </font>
    <font>
      <i/>
      <sz val="8"/>
      <color theme="0"/>
      <name val="Arial"/>
      <family val="2"/>
    </font>
    <font>
      <i/>
      <sz val="10"/>
      <name val="MS Sans Serif"/>
      <family val="2"/>
    </font>
    <font>
      <sz val="11"/>
      <name val="Arial"/>
      <family val="2"/>
    </font>
    <font>
      <sz val="12"/>
      <color rgb="FF000000"/>
      <name val="Arial"/>
      <family val="2"/>
    </font>
    <font>
      <i/>
      <sz val="8.5"/>
      <name val="Arial"/>
      <family val="2"/>
    </font>
    <font>
      <sz val="10"/>
      <color theme="1"/>
      <name val="Calibri"/>
      <family val="2"/>
      <scheme val="minor"/>
    </font>
    <font>
      <sz val="11"/>
      <color theme="1"/>
      <name val="Calibri Light"/>
      <family val="2"/>
    </font>
    <font>
      <u/>
      <sz val="11"/>
      <color theme="10"/>
      <name val="Calibri Light"/>
      <family val="2"/>
    </font>
    <font>
      <i/>
      <sz val="9"/>
      <name val="Arial"/>
      <family val="2"/>
    </font>
    <font>
      <b/>
      <sz val="11"/>
      <color theme="1"/>
      <name val="Calibri"/>
      <family val="2"/>
      <scheme val="minor"/>
    </font>
    <font>
      <b/>
      <sz val="12"/>
      <color theme="1"/>
      <name val="Calibri"/>
      <family val="2"/>
      <scheme val="minor"/>
    </font>
    <font>
      <sz val="11"/>
      <color rgb="FF000000"/>
      <name val="Calibri"/>
      <family val="2"/>
      <scheme val="minor"/>
    </font>
    <font>
      <b/>
      <sz val="11"/>
      <name val="Calibri"/>
      <family val="2"/>
    </font>
    <font>
      <b/>
      <sz val="12"/>
      <color rgb="FF000000"/>
      <name val="Calibri"/>
      <family val="2"/>
    </font>
    <font>
      <b/>
      <sz val="12"/>
      <color theme="1"/>
      <name val="Calibri"/>
      <family val="2"/>
    </font>
    <font>
      <b/>
      <sz val="11"/>
      <color rgb="FF000000"/>
      <name val="Calibri"/>
      <family val="2"/>
      <scheme val="minor"/>
    </font>
    <font>
      <b/>
      <sz val="11"/>
      <color rgb="FF002060"/>
      <name val="Calibri"/>
      <family val="2"/>
      <scheme val="minor"/>
    </font>
    <font>
      <sz val="11"/>
      <name val="Calibri"/>
      <family val="2"/>
      <scheme val="minor"/>
    </font>
    <font>
      <i/>
      <sz val="11"/>
      <color theme="1"/>
      <name val="Calibri"/>
      <family val="2"/>
      <scheme val="minor"/>
    </font>
    <font>
      <sz val="10"/>
      <color rgb="FF000000"/>
      <name val="Arial"/>
      <family val="2"/>
    </font>
  </fonts>
  <fills count="31">
    <fill>
      <patternFill patternType="none"/>
    </fill>
    <fill>
      <patternFill patternType="gray125"/>
    </fill>
    <fill>
      <patternFill patternType="solid">
        <fgColor indexed="44"/>
        <bgColor indexed="64"/>
      </patternFill>
    </fill>
    <fill>
      <patternFill patternType="solid">
        <fgColor theme="3" tint="-0.249977111117893"/>
        <bgColor indexed="64"/>
      </patternFill>
    </fill>
    <fill>
      <patternFill patternType="solid">
        <fgColor theme="0"/>
        <bgColor indexed="64"/>
      </patternFill>
    </fill>
    <fill>
      <patternFill patternType="solid">
        <fgColor rgb="FF3333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theme="3" tint="0.79998168889431442"/>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9"/>
      </left>
      <right style="thin">
        <color indexed="9"/>
      </right>
      <top style="thin">
        <color indexed="64"/>
      </top>
      <bottom/>
      <diagonal/>
    </border>
    <border>
      <left style="thin">
        <color indexed="9"/>
      </left>
      <right style="thin">
        <color indexed="9"/>
      </right>
      <top/>
      <bottom/>
      <diagonal/>
    </border>
    <border>
      <left/>
      <right/>
      <top/>
      <bottom style="thin">
        <color indexed="64"/>
      </bottom>
      <diagonal/>
    </border>
    <border>
      <left/>
      <right/>
      <top/>
      <bottom style="medium">
        <color indexed="9"/>
      </bottom>
      <diagonal/>
    </border>
    <border>
      <left/>
      <right/>
      <top style="medium">
        <color indexed="9"/>
      </top>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9"/>
      </left>
      <right/>
      <top style="thin">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theme="0"/>
      </left>
      <right style="thin">
        <color theme="0"/>
      </right>
      <top/>
      <bottom/>
      <diagonal/>
    </border>
    <border>
      <left/>
      <right/>
      <top/>
      <bottom style="medium">
        <color rgb="FF0000FF"/>
      </bottom>
      <diagonal/>
    </border>
    <border>
      <left style="thin">
        <color theme="0"/>
      </left>
      <right style="thin">
        <color theme="0"/>
      </right>
      <top/>
      <bottom style="medium">
        <color rgb="FF0000FF"/>
      </bottom>
      <diagonal/>
    </border>
    <border>
      <left style="thin">
        <color theme="0"/>
      </left>
      <right/>
      <top/>
      <bottom style="medium">
        <color rgb="FF0000FF"/>
      </bottom>
      <diagonal/>
    </border>
    <border>
      <left/>
      <right style="thin">
        <color theme="0"/>
      </right>
      <top/>
      <bottom/>
      <diagonal/>
    </border>
    <border>
      <left/>
      <right style="thin">
        <color indexed="9"/>
      </right>
      <top style="thin">
        <color theme="3" tint="-0.249977111117893"/>
      </top>
      <bottom/>
      <diagonal/>
    </border>
    <border>
      <left style="thin">
        <color theme="3" tint="-0.249977111117893"/>
      </left>
      <right/>
      <top/>
      <bottom/>
      <diagonal/>
    </border>
    <border>
      <left style="thin">
        <color theme="3" tint="-0.249977111117893"/>
      </left>
      <right/>
      <top style="thin">
        <color indexed="64"/>
      </top>
      <bottom/>
      <diagonal/>
    </border>
    <border>
      <left style="thin">
        <color theme="3" tint="-0.249977111117893"/>
      </left>
      <right/>
      <top/>
      <bottom style="thin">
        <color theme="3" tint="-0.249977111117893"/>
      </bottom>
      <diagonal/>
    </border>
    <border>
      <left style="thin">
        <color indexed="9"/>
      </left>
      <right style="thin">
        <color indexed="9"/>
      </right>
      <top/>
      <bottom style="thin">
        <color theme="3" tint="-0.249977111117893"/>
      </bottom>
      <diagonal/>
    </border>
    <border>
      <left/>
      <right style="thin">
        <color indexed="9"/>
      </right>
      <top/>
      <bottom style="thin">
        <color theme="0"/>
      </bottom>
      <diagonal/>
    </border>
    <border>
      <left style="thin">
        <color theme="0"/>
      </left>
      <right/>
      <top/>
      <bottom/>
      <diagonal/>
    </border>
    <border>
      <left/>
      <right style="thin">
        <color theme="0"/>
      </right>
      <top/>
      <bottom style="medium">
        <color rgb="FF0000FF"/>
      </bottom>
      <diagonal/>
    </border>
    <border>
      <left style="medium">
        <color rgb="FFFFFFFF"/>
      </left>
      <right style="medium">
        <color rgb="FFFFFFFF"/>
      </right>
      <top style="medium">
        <color rgb="FFFFFFFF"/>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theme="0"/>
      </left>
      <right style="thin">
        <color theme="0"/>
      </right>
      <top/>
      <bottom style="medium">
        <color indexed="9"/>
      </bottom>
      <diagonal/>
    </border>
    <border>
      <left style="thin">
        <color theme="0"/>
      </left>
      <right style="thin">
        <color theme="0"/>
      </right>
      <top style="medium">
        <color indexed="9"/>
      </top>
      <bottom/>
      <diagonal/>
    </border>
    <border>
      <left/>
      <right style="thin">
        <color theme="0"/>
      </right>
      <top/>
      <bottom style="medium">
        <color indexed="9"/>
      </bottom>
      <diagonal/>
    </border>
    <border>
      <left style="thin">
        <color indexed="9"/>
      </left>
      <right style="thin">
        <color indexed="9"/>
      </right>
      <top style="thin">
        <color theme="3" tint="-0.249977111117893"/>
      </top>
      <bottom/>
      <diagonal/>
    </border>
    <border>
      <left style="thin">
        <color indexed="9"/>
      </left>
      <right style="thin">
        <color indexed="9"/>
      </right>
      <top/>
      <bottom style="thin">
        <color theme="0"/>
      </bottom>
      <diagonal/>
    </border>
    <border>
      <left style="thin">
        <color indexed="64"/>
      </left>
      <right/>
      <top/>
      <bottom/>
      <diagonal/>
    </border>
    <border>
      <left style="thin">
        <color indexed="64"/>
      </left>
      <right/>
      <top style="thin">
        <color indexed="64"/>
      </top>
      <bottom/>
      <diagonal/>
    </border>
    <border>
      <left/>
      <right style="thin">
        <color indexed="9"/>
      </right>
      <top/>
      <bottom/>
      <diagonal/>
    </border>
    <border>
      <left/>
      <right style="thin">
        <color indexed="9"/>
      </right>
      <top/>
      <bottom style="thin">
        <color theme="3" tint="-0.249977111117893"/>
      </bottom>
      <diagonal/>
    </border>
    <border>
      <left/>
      <right style="thick">
        <color theme="3" tint="-0.249977111117893"/>
      </right>
      <top/>
      <bottom/>
      <diagonal/>
    </border>
    <border>
      <left style="thin">
        <color indexed="9"/>
      </left>
      <right style="thick">
        <color theme="3" tint="-0.249977111117893"/>
      </right>
      <top style="thin">
        <color indexed="64"/>
      </top>
      <bottom/>
      <diagonal/>
    </border>
    <border>
      <left style="thin">
        <color indexed="9"/>
      </left>
      <right style="thick">
        <color theme="3" tint="-0.249977111117893"/>
      </right>
      <top/>
      <bottom/>
      <diagonal/>
    </border>
    <border>
      <left style="thin">
        <color indexed="9"/>
      </left>
      <right style="thick">
        <color theme="3" tint="-0.249977111117893"/>
      </right>
      <top/>
      <bottom style="thin">
        <color theme="3" tint="-0.249977111117893"/>
      </bottom>
      <diagonal/>
    </border>
    <border>
      <left style="thin">
        <color indexed="9"/>
      </left>
      <right style="thick">
        <color theme="3" tint="-0.249977111117893"/>
      </right>
      <top style="thin">
        <color theme="3" tint="-0.249977111117893"/>
      </top>
      <bottom/>
      <diagonal/>
    </border>
    <border>
      <left style="thin">
        <color indexed="9"/>
      </left>
      <right style="thick">
        <color theme="3" tint="-0.249977111117893"/>
      </right>
      <top/>
      <bottom style="thin">
        <color theme="0"/>
      </bottom>
      <diagonal/>
    </border>
    <border>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auto="1"/>
      </left>
      <right style="thin">
        <color auto="1"/>
      </right>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diagonal/>
    </border>
  </borders>
  <cellStyleXfs count="163">
    <xf numFmtId="0" fontId="0" fillId="0" borderId="0"/>
    <xf numFmtId="0" fontId="16" fillId="0" borderId="0" applyNumberFormat="0" applyFill="0" applyBorder="0" applyAlignment="0" applyProtection="0">
      <alignment vertical="top"/>
      <protection locked="0"/>
    </xf>
    <xf numFmtId="0" fontId="27" fillId="0" borderId="0" applyNumberFormat="0" applyFill="0" applyBorder="0" applyAlignment="0" applyProtection="0"/>
    <xf numFmtId="0" fontId="25" fillId="0" borderId="0" applyNumberFormat="0" applyFill="0" applyBorder="0" applyAlignment="0" applyProtection="0">
      <alignment vertical="top"/>
      <protection locked="0"/>
    </xf>
    <xf numFmtId="164" fontId="7" fillId="0" borderId="0" applyFont="0" applyFill="0" applyBorder="0" applyAlignment="0" applyProtection="0"/>
    <xf numFmtId="40" fontId="17" fillId="0" borderId="0" applyFont="0" applyFill="0" applyBorder="0" applyAlignment="0" applyProtection="0"/>
    <xf numFmtId="164" fontId="9" fillId="0" borderId="0" applyFont="0" applyFill="0" applyBorder="0" applyAlignment="0" applyProtection="0"/>
    <xf numFmtId="0" fontId="9" fillId="0" borderId="0"/>
    <xf numFmtId="0" fontId="26" fillId="0" borderId="0"/>
    <xf numFmtId="0" fontId="17" fillId="0" borderId="0"/>
    <xf numFmtId="0" fontId="24" fillId="0" borderId="0" applyFill="0" applyProtection="0"/>
    <xf numFmtId="0" fontId="17" fillId="0" borderId="0"/>
    <xf numFmtId="0" fontId="17" fillId="0" borderId="0"/>
    <xf numFmtId="0" fontId="17" fillId="0" borderId="0"/>
    <xf numFmtId="9" fontId="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0" fontId="6" fillId="0" borderId="0"/>
    <xf numFmtId="0" fontId="5" fillId="0" borderId="0"/>
    <xf numFmtId="174" fontId="7" fillId="0" borderId="0" applyFont="0" applyFill="0" applyBorder="0" applyAlignment="0" applyProtection="0"/>
    <xf numFmtId="0" fontId="16"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164" fontId="7" fillId="0" borderId="0" applyFont="0" applyFill="0" applyBorder="0" applyAlignment="0" applyProtection="0"/>
    <xf numFmtId="40" fontId="17" fillId="0" borderId="0" applyFont="0" applyFill="0" applyBorder="0" applyAlignment="0" applyProtection="0"/>
    <xf numFmtId="0" fontId="7" fillId="0" borderId="0"/>
    <xf numFmtId="0" fontId="7" fillId="0" borderId="0"/>
    <xf numFmtId="0" fontId="17" fillId="0" borderId="0"/>
    <xf numFmtId="0" fontId="7" fillId="0" borderId="0"/>
    <xf numFmtId="0" fontId="7" fillId="0" borderId="0"/>
    <xf numFmtId="0" fontId="5" fillId="0" borderId="0"/>
    <xf numFmtId="0" fontId="5" fillId="0" borderId="0"/>
    <xf numFmtId="0" fontId="7" fillId="0" borderId="0"/>
    <xf numFmtId="0" fontId="7" fillId="0" borderId="0"/>
    <xf numFmtId="0" fontId="17" fillId="0" borderId="0"/>
    <xf numFmtId="0" fontId="7" fillId="0" borderId="0"/>
    <xf numFmtId="0" fontId="7" fillId="0" borderId="0"/>
    <xf numFmtId="9" fontId="17" fillId="0" borderId="0" applyFont="0" applyFill="0" applyBorder="0" applyAlignment="0" applyProtection="0"/>
    <xf numFmtId="9"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4" fillId="0" borderId="0"/>
    <xf numFmtId="9" fontId="4" fillId="0" borderId="0" applyFont="0" applyFill="0" applyBorder="0" applyAlignment="0" applyProtection="0"/>
    <xf numFmtId="0" fontId="7" fillId="0" borderId="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9"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43" fillId="16"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9" borderId="0" applyNumberFormat="0" applyBorder="0" applyAlignment="0" applyProtection="0"/>
    <xf numFmtId="0" fontId="44" fillId="7" borderId="0" applyNumberFormat="0" applyBorder="0" applyAlignment="0" applyProtection="0"/>
    <xf numFmtId="0" fontId="13" fillId="20" borderId="40"/>
    <xf numFmtId="0" fontId="45" fillId="21" borderId="41" applyNumberFormat="0" applyAlignment="0" applyProtection="0"/>
    <xf numFmtId="0" fontId="13" fillId="0" borderId="1"/>
    <xf numFmtId="0" fontId="21" fillId="22" borderId="43" applyNumberFormat="0" applyAlignment="0" applyProtection="0"/>
    <xf numFmtId="0" fontId="46" fillId="23" borderId="0">
      <alignment horizontal="center"/>
    </xf>
    <xf numFmtId="0" fontId="47" fillId="23" borderId="0">
      <alignment horizontal="center" vertical="center"/>
    </xf>
    <xf numFmtId="0" fontId="7" fillId="24" borderId="0">
      <alignment horizontal="center" wrapText="1"/>
    </xf>
    <xf numFmtId="0" fontId="48" fillId="23" borderId="0">
      <alignment horizontal="center"/>
    </xf>
    <xf numFmtId="175" fontId="49" fillId="0" borderId="0" applyFont="0" applyFill="0" applyBorder="0" applyAlignment="0" applyProtection="0"/>
    <xf numFmtId="176" fontId="7" fillId="0" borderId="0" applyFont="0" applyFill="0" applyBorder="0" applyAlignment="0" applyProtection="0"/>
    <xf numFmtId="176" fontId="49" fillId="0" borderId="0" applyFont="0" applyFill="0" applyBorder="0" applyAlignment="0" applyProtection="0"/>
    <xf numFmtId="177" fontId="49" fillId="0" borderId="0" applyFont="0" applyFill="0" applyBorder="0" applyAlignment="0" applyProtection="0"/>
    <xf numFmtId="178" fontId="49" fillId="0" borderId="0" applyFont="0" applyFill="0" applyBorder="0" applyAlignment="0" applyProtection="0"/>
    <xf numFmtId="0" fontId="50" fillId="26" borderId="40" applyBorder="0">
      <protection locked="0"/>
    </xf>
    <xf numFmtId="0" fontId="51" fillId="0" borderId="0" applyNumberFormat="0" applyFill="0" applyBorder="0" applyAlignment="0" applyProtection="0"/>
    <xf numFmtId="0" fontId="41" fillId="23" borderId="1">
      <alignment horizontal="left"/>
    </xf>
    <xf numFmtId="0" fontId="52" fillId="23" borderId="0">
      <alignment horizontal="left"/>
    </xf>
    <xf numFmtId="0" fontId="53" fillId="8" borderId="0" applyNumberFormat="0" applyBorder="0" applyAlignment="0" applyProtection="0"/>
    <xf numFmtId="0" fontId="54" fillId="27" borderId="0">
      <alignment horizontal="right" vertical="top" textRotation="90" wrapText="1"/>
    </xf>
    <xf numFmtId="0" fontId="55" fillId="0" borderId="45" applyNumberFormat="0" applyFill="0" applyAlignment="0" applyProtection="0"/>
    <xf numFmtId="0" fontId="56" fillId="0" borderId="46" applyNumberFormat="0" applyFill="0" applyAlignment="0" applyProtection="0"/>
    <xf numFmtId="0" fontId="57" fillId="0" borderId="47" applyNumberFormat="0" applyFill="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11" borderId="41" applyNumberFormat="0" applyAlignment="0" applyProtection="0"/>
    <xf numFmtId="0" fontId="8" fillId="24" borderId="0">
      <alignment horizontal="center"/>
    </xf>
    <xf numFmtId="0" fontId="13" fillId="23" borderId="9">
      <alignment wrapText="1"/>
    </xf>
    <xf numFmtId="0" fontId="60" fillId="23" borderId="2"/>
    <xf numFmtId="0" fontId="60" fillId="23" borderId="6"/>
    <xf numFmtId="0" fontId="13" fillId="23" borderId="48">
      <alignment horizontal="center" wrapText="1"/>
    </xf>
    <xf numFmtId="0" fontId="27" fillId="0" borderId="0" applyNumberFormat="0" applyFill="0" applyBorder="0" applyAlignment="0" applyProtection="0"/>
    <xf numFmtId="0" fontId="69" fillId="0" borderId="0" applyNumberFormat="0" applyFill="0" applyBorder="0" applyAlignment="0" applyProtection="0"/>
    <xf numFmtId="0" fontId="61" fillId="0" borderId="42" applyNumberFormat="0" applyFill="0" applyAlignment="0" applyProtection="0"/>
    <xf numFmtId="0" fontId="7" fillId="0" borderId="0" applyFont="0" applyFill="0" applyBorder="0" applyAlignment="0" applyProtection="0"/>
    <xf numFmtId="0" fontId="62" fillId="28" borderId="0" applyNumberFormat="0" applyBorder="0" applyAlignment="0" applyProtection="0"/>
    <xf numFmtId="0" fontId="63" fillId="0" borderId="0"/>
    <xf numFmtId="0" fontId="24" fillId="0" borderId="0" applyFill="0" applyProtection="0"/>
    <xf numFmtId="0" fontId="20" fillId="0" borderId="0"/>
    <xf numFmtId="0" fontId="7" fillId="0" borderId="0"/>
    <xf numFmtId="0" fontId="4" fillId="0" borderId="0"/>
    <xf numFmtId="0" fontId="20" fillId="0" borderId="0"/>
    <xf numFmtId="0" fontId="7" fillId="25" borderId="44" applyNumberFormat="0" applyFont="0" applyAlignment="0" applyProtection="0"/>
    <xf numFmtId="0" fontId="64" fillId="21" borderId="49" applyNumberFormat="0" applyAlignment="0" applyProtection="0"/>
    <xf numFmtId="9" fontId="7" fillId="0" borderId="0" applyFont="0" applyFill="0" applyBorder="0" applyAlignment="0" applyProtection="0"/>
    <xf numFmtId="9" fontId="7" fillId="0" borderId="0" applyNumberFormat="0" applyFont="0" applyFill="0" applyBorder="0" applyAlignment="0" applyProtection="0"/>
    <xf numFmtId="9" fontId="7" fillId="0" borderId="0" applyFont="0" applyFill="0" applyBorder="0" applyAlignment="0" applyProtection="0"/>
    <xf numFmtId="9" fontId="7" fillId="0" borderId="0" applyNumberFormat="0" applyFont="0" applyFill="0" applyBorder="0" applyAlignment="0" applyProtection="0"/>
    <xf numFmtId="0" fontId="13" fillId="23" borderId="1"/>
    <xf numFmtId="0" fontId="47" fillId="23" borderId="0">
      <alignment horizontal="right"/>
    </xf>
    <xf numFmtId="0" fontId="65" fillId="29" borderId="0">
      <alignment horizontal="center"/>
    </xf>
    <xf numFmtId="0" fontId="66" fillId="24" borderId="0"/>
    <xf numFmtId="0" fontId="67" fillId="27" borderId="50">
      <alignment horizontal="left" vertical="top" wrapText="1"/>
    </xf>
    <xf numFmtId="0" fontId="67" fillId="27" borderId="24">
      <alignment horizontal="left" vertical="top"/>
    </xf>
    <xf numFmtId="37" fontId="68" fillId="0" borderId="0"/>
    <xf numFmtId="0" fontId="46" fillId="23" borderId="0">
      <alignment horizontal="center"/>
    </xf>
    <xf numFmtId="0" fontId="42" fillId="0" borderId="0" applyNumberFormat="0" applyFill="0" applyBorder="0" applyAlignment="0" applyProtection="0"/>
    <xf numFmtId="0" fontId="12" fillId="23" borderId="0"/>
    <xf numFmtId="0" fontId="10" fillId="0" borderId="0" applyNumberFormat="0" applyFill="0" applyBorder="0" applyAlignment="0" applyProtection="0"/>
    <xf numFmtId="0" fontId="27" fillId="0" borderId="0" applyNumberFormat="0" applyFill="0" applyBorder="0" applyAlignment="0" applyProtection="0"/>
    <xf numFmtId="0" fontId="7" fillId="0" borderId="0"/>
    <xf numFmtId="0" fontId="4" fillId="0" borderId="0"/>
    <xf numFmtId="0" fontId="7" fillId="0" borderId="0"/>
    <xf numFmtId="164" fontId="7" fillId="0" borderId="0" applyFont="0" applyFill="0" applyBorder="0" applyAlignment="0" applyProtection="0"/>
    <xf numFmtId="0" fontId="7" fillId="0" borderId="0"/>
    <xf numFmtId="0" fontId="4" fillId="0" borderId="0"/>
    <xf numFmtId="0" fontId="17" fillId="0" borderId="0"/>
    <xf numFmtId="0" fontId="24" fillId="0" borderId="0" applyFill="0" applyProtection="0"/>
    <xf numFmtId="0" fontId="17" fillId="0" borderId="0"/>
    <xf numFmtId="9" fontId="7" fillId="0" borderId="0" applyFont="0" applyFill="0" applyBorder="0" applyAlignment="0" applyProtection="0"/>
    <xf numFmtId="9" fontId="17" fillId="0" borderId="0" applyFont="0" applyFill="0" applyBorder="0" applyAlignment="0" applyProtection="0"/>
    <xf numFmtId="0" fontId="4" fillId="0" borderId="0"/>
    <xf numFmtId="0" fontId="4" fillId="0" borderId="0"/>
    <xf numFmtId="0" fontId="4" fillId="0" borderId="0"/>
    <xf numFmtId="0" fontId="4" fillId="0" borderId="0"/>
    <xf numFmtId="0" fontId="17" fillId="0" borderId="0"/>
    <xf numFmtId="0" fontId="7" fillId="24" borderId="0">
      <alignment horizontal="center" wrapText="1"/>
    </xf>
    <xf numFmtId="176" fontId="7" fillId="0" borderId="0" applyFont="0" applyFill="0" applyBorder="0" applyAlignment="0" applyProtection="0"/>
    <xf numFmtId="0" fontId="7" fillId="25" borderId="44" applyNumberFormat="0" applyFont="0" applyAlignment="0" applyProtection="0"/>
    <xf numFmtId="9" fontId="7" fillId="0" borderId="0" applyFont="0" applyFill="0" applyBorder="0" applyAlignment="0" applyProtection="0"/>
    <xf numFmtId="179" fontId="7" fillId="0" borderId="0" applyFont="0" applyFill="0" applyBorder="0" applyAlignment="0" applyProtection="0"/>
    <xf numFmtId="179" fontId="7" fillId="0" borderId="0" applyFont="0" applyFill="0" applyBorder="0" applyAlignment="0" applyProtection="0"/>
    <xf numFmtId="0" fontId="3" fillId="0" borderId="0"/>
    <xf numFmtId="0" fontId="69" fillId="0" borderId="0" applyNumberFormat="0" applyFill="0" applyBorder="0" applyAlignment="0" applyProtection="0"/>
    <xf numFmtId="0" fontId="7" fillId="0" borderId="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9" fontId="2" fillId="0" borderId="0" applyFont="0" applyFill="0" applyBorder="0" applyAlignment="0" applyProtection="0"/>
    <xf numFmtId="0" fontId="79" fillId="0" borderId="0"/>
    <xf numFmtId="0" fontId="1" fillId="0" borderId="0"/>
    <xf numFmtId="9" fontId="1" fillId="0" borderId="0" applyFont="0" applyFill="0" applyBorder="0" applyAlignment="0" applyProtection="0"/>
    <xf numFmtId="0" fontId="79" fillId="0" borderId="0"/>
    <xf numFmtId="9" fontId="79" fillId="0" borderId="0" applyFont="0" applyFill="0" applyBorder="0" applyAlignment="0" applyProtection="0"/>
    <xf numFmtId="9" fontId="79" fillId="0" borderId="0" applyFont="0" applyFill="0" applyBorder="0" applyAlignment="0" applyProtection="0"/>
    <xf numFmtId="0" fontId="80" fillId="0" borderId="0" applyNumberFormat="0" applyFill="0" applyBorder="0" applyAlignment="0" applyProtection="0"/>
    <xf numFmtId="0" fontId="1" fillId="0" borderId="0"/>
    <xf numFmtId="0" fontId="1" fillId="0" borderId="0"/>
  </cellStyleXfs>
  <cellXfs count="456">
    <xf numFmtId="0" fontId="0" fillId="0" borderId="0" xfId="0"/>
    <xf numFmtId="0" fontId="0" fillId="0" borderId="0" xfId="0" applyFill="1" applyBorder="1"/>
    <xf numFmtId="0" fontId="0" fillId="0" borderId="0" xfId="0" applyFill="1" applyBorder="1" applyAlignment="1">
      <alignment horizontal="center"/>
    </xf>
    <xf numFmtId="0" fontId="13" fillId="0" borderId="0" xfId="0" applyFont="1"/>
    <xf numFmtId="165" fontId="0" fillId="0" borderId="1" xfId="0" applyNumberFormat="1" applyBorder="1"/>
    <xf numFmtId="0" fontId="8" fillId="0" borderId="0" xfId="7" applyFont="1" applyFill="1"/>
    <xf numFmtId="0" fontId="9" fillId="0" borderId="0" xfId="7" applyFill="1"/>
    <xf numFmtId="0" fontId="9" fillId="0" borderId="0" xfId="7"/>
    <xf numFmtId="0" fontId="9" fillId="0" borderId="2" xfId="7" applyFont="1" applyFill="1" applyBorder="1"/>
    <xf numFmtId="3" fontId="9" fillId="0" borderId="2" xfId="7" applyNumberFormat="1" applyFill="1" applyBorder="1" applyAlignment="1">
      <alignment horizontal="center" vertical="center"/>
    </xf>
    <xf numFmtId="0" fontId="8" fillId="0" borderId="0" xfId="7" applyFont="1"/>
    <xf numFmtId="0" fontId="9" fillId="0" borderId="0" xfId="7" applyFont="1"/>
    <xf numFmtId="0" fontId="28" fillId="0" borderId="0" xfId="7" applyFont="1" applyAlignment="1">
      <alignment horizontal="left" vertical="center" readingOrder="1"/>
    </xf>
    <xf numFmtId="0" fontId="13" fillId="0" borderId="0" xfId="7" applyFont="1"/>
    <xf numFmtId="0" fontId="11" fillId="0" borderId="0" xfId="7" applyFont="1"/>
    <xf numFmtId="0" fontId="13" fillId="0" borderId="0" xfId="7" applyFont="1" applyFill="1" applyBorder="1" applyProtection="1">
      <protection locked="0"/>
    </xf>
    <xf numFmtId="0" fontId="29" fillId="0" borderId="0" xfId="0" applyFont="1" applyAlignment="1">
      <alignment horizontal="left" vertical="center" readingOrder="1"/>
    </xf>
    <xf numFmtId="3" fontId="21" fillId="3" borderId="4" xfId="13" applyNumberFormat="1" applyFont="1" applyFill="1" applyBorder="1" applyAlignment="1">
      <alignment horizontal="center" wrapText="1"/>
    </xf>
    <xf numFmtId="0" fontId="30" fillId="3" borderId="4" xfId="13" applyFont="1" applyFill="1" applyBorder="1" applyAlignment="1" applyProtection="1">
      <alignment horizontal="center" wrapText="1"/>
      <protection locked="0"/>
    </xf>
    <xf numFmtId="170" fontId="9" fillId="0" borderId="5" xfId="4" applyNumberFormat="1" applyFont="1" applyBorder="1" applyAlignment="1">
      <alignment horizontal="center"/>
    </xf>
    <xf numFmtId="169" fontId="21" fillId="3" borderId="3" xfId="13" applyNumberFormat="1" applyFont="1" applyFill="1" applyBorder="1" applyAlignment="1" applyProtection="1">
      <alignment horizontal="center"/>
      <protection locked="0"/>
    </xf>
    <xf numFmtId="166" fontId="9" fillId="0" borderId="0" xfId="7" applyNumberFormat="1"/>
    <xf numFmtId="169" fontId="13" fillId="0" borderId="0" xfId="7" applyNumberFormat="1" applyFont="1" applyFill="1" applyBorder="1" applyProtection="1">
      <protection locked="0"/>
    </xf>
    <xf numFmtId="0" fontId="13" fillId="0" borderId="0" xfId="7" applyFont="1" applyFill="1" applyBorder="1" applyAlignment="1">
      <alignment wrapText="1"/>
    </xf>
    <xf numFmtId="0" fontId="9" fillId="0" borderId="0" xfId="7" applyFont="1" applyFill="1" applyAlignment="1">
      <alignment vertical="center"/>
    </xf>
    <xf numFmtId="169" fontId="8" fillId="0" borderId="9" xfId="13" applyNumberFormat="1" applyFont="1" applyBorder="1" applyAlignment="1" applyProtection="1">
      <alignment vertical="center"/>
      <protection locked="0"/>
    </xf>
    <xf numFmtId="166" fontId="8" fillId="0" borderId="10" xfId="15" applyNumberFormat="1" applyFont="1" applyBorder="1" applyAlignment="1">
      <alignment vertical="center"/>
    </xf>
    <xf numFmtId="0" fontId="9" fillId="0" borderId="0" xfId="7" applyFont="1" applyFill="1" applyBorder="1" applyAlignment="1" applyProtection="1">
      <alignment vertical="center"/>
      <protection locked="0"/>
    </xf>
    <xf numFmtId="0" fontId="9" fillId="0" borderId="0" xfId="7" applyFont="1" applyAlignment="1">
      <alignment vertical="center"/>
    </xf>
    <xf numFmtId="0" fontId="8" fillId="0" borderId="0" xfId="0" applyFont="1"/>
    <xf numFmtId="0" fontId="0" fillId="0" borderId="0" xfId="0" applyFill="1" applyBorder="1" applyAlignment="1" applyProtection="1">
      <protection locked="0"/>
    </xf>
    <xf numFmtId="169" fontId="0" fillId="0" borderId="0" xfId="0" applyNumberFormat="1" applyFill="1" applyBorder="1" applyAlignment="1" applyProtection="1">
      <protection locked="0"/>
    </xf>
    <xf numFmtId="168" fontId="0" fillId="0" borderId="0" xfId="0" applyNumberFormat="1" applyFill="1" applyBorder="1" applyAlignment="1" applyProtection="1">
      <protection locked="0"/>
    </xf>
    <xf numFmtId="0" fontId="0" fillId="0" borderId="14" xfId="0" applyFill="1" applyBorder="1" applyAlignment="1" applyProtection="1">
      <protection locked="0"/>
    </xf>
    <xf numFmtId="171" fontId="0" fillId="0" borderId="0" xfId="0" applyNumberFormat="1" applyFill="1" applyBorder="1"/>
    <xf numFmtId="0" fontId="13" fillId="0" borderId="0" xfId="12" applyFont="1"/>
    <xf numFmtId="0" fontId="11" fillId="0" borderId="0" xfId="12" applyFont="1" applyFill="1"/>
    <xf numFmtId="0" fontId="13" fillId="0" borderId="0" xfId="12" applyFont="1" applyFill="1"/>
    <xf numFmtId="0" fontId="11" fillId="0" borderId="0" xfId="12" applyFont="1"/>
    <xf numFmtId="0" fontId="17" fillId="0" borderId="0" xfId="12" applyFill="1"/>
    <xf numFmtId="0" fontId="17" fillId="0" borderId="0" xfId="12"/>
    <xf numFmtId="0" fontId="13" fillId="0" borderId="0" xfId="11" applyFont="1" applyAlignment="1"/>
    <xf numFmtId="0" fontId="13" fillId="0" borderId="0" xfId="11" applyFont="1"/>
    <xf numFmtId="0" fontId="12" fillId="0" borderId="0" xfId="11" applyFont="1"/>
    <xf numFmtId="0" fontId="17" fillId="0" borderId="0" xfId="11"/>
    <xf numFmtId="0" fontId="33" fillId="0" borderId="0" xfId="11" applyFont="1" applyAlignment="1"/>
    <xf numFmtId="172" fontId="0" fillId="0" borderId="0" xfId="0" applyNumberFormat="1" applyFill="1" applyBorder="1"/>
    <xf numFmtId="1" fontId="13" fillId="0" borderId="0" xfId="11" applyNumberFormat="1" applyFont="1"/>
    <xf numFmtId="0" fontId="36" fillId="0" borderId="0" xfId="0" applyFont="1" applyFill="1" applyBorder="1"/>
    <xf numFmtId="0" fontId="38" fillId="0" borderId="0" xfId="12" applyFont="1" applyAlignment="1">
      <alignment horizontal="left" vertical="center" wrapText="1"/>
    </xf>
    <xf numFmtId="0" fontId="35" fillId="0" borderId="0" xfId="12" applyFont="1" applyAlignment="1">
      <alignment horizontal="left" vertical="center" wrapText="1"/>
    </xf>
    <xf numFmtId="0" fontId="35" fillId="0" borderId="0" xfId="12" applyFont="1" applyFill="1" applyAlignment="1">
      <alignment horizontal="left" vertical="center" wrapText="1"/>
    </xf>
    <xf numFmtId="0" fontId="8" fillId="4" borderId="0" xfId="7" applyFont="1" applyFill="1"/>
    <xf numFmtId="167" fontId="9" fillId="4" borderId="2" xfId="7" applyNumberFormat="1" applyFont="1" applyFill="1" applyBorder="1" applyAlignment="1" applyProtection="1">
      <alignment horizontal="center" vertical="center"/>
      <protection locked="0"/>
    </xf>
    <xf numFmtId="0" fontId="9" fillId="4" borderId="0" xfId="7" applyFill="1"/>
    <xf numFmtId="165" fontId="9" fillId="0" borderId="0" xfId="4" applyNumberFormat="1" applyFont="1" applyFill="1" applyBorder="1" applyAlignment="1">
      <alignment horizontal="center" vertical="center"/>
    </xf>
    <xf numFmtId="165" fontId="8" fillId="0" borderId="22" xfId="4" applyNumberFormat="1" applyFont="1" applyFill="1" applyBorder="1" applyAlignment="1">
      <alignment horizontal="center" vertical="center"/>
    </xf>
    <xf numFmtId="165" fontId="19" fillId="0" borderId="5" xfId="4" applyNumberFormat="1" applyFont="1" applyFill="1" applyBorder="1" applyAlignment="1">
      <alignment horizontal="center" vertical="center"/>
    </xf>
    <xf numFmtId="165" fontId="19" fillId="0" borderId="35" xfId="4" applyNumberFormat="1" applyFont="1" applyFill="1" applyBorder="1" applyAlignment="1">
      <alignment horizontal="center" vertical="center"/>
    </xf>
    <xf numFmtId="0" fontId="18" fillId="0" borderId="0" xfId="12" applyFont="1" applyBorder="1" applyAlignment="1">
      <alignment horizontal="left" vertical="top"/>
    </xf>
    <xf numFmtId="0" fontId="7" fillId="0" borderId="0" xfId="0" applyFont="1" applyFill="1" applyBorder="1" applyAlignment="1" applyProtection="1">
      <protection locked="0"/>
    </xf>
    <xf numFmtId="169" fontId="13" fillId="2" borderId="0" xfId="12" applyNumberFormat="1" applyFont="1" applyFill="1" applyBorder="1" applyAlignment="1" applyProtection="1">
      <alignment horizontal="left" vertical="center"/>
      <protection locked="0"/>
    </xf>
    <xf numFmtId="169" fontId="11" fillId="0" borderId="0" xfId="12" applyNumberFormat="1" applyFont="1" applyFill="1" applyBorder="1" applyAlignment="1" applyProtection="1">
      <alignment horizontal="left" vertical="center"/>
      <protection locked="0"/>
    </xf>
    <xf numFmtId="0" fontId="11" fillId="0" borderId="27" xfId="12" applyFont="1" applyBorder="1" applyAlignment="1" applyProtection="1">
      <alignment horizontal="left"/>
      <protection locked="0"/>
    </xf>
    <xf numFmtId="165" fontId="11" fillId="0" borderId="29" xfId="12" applyNumberFormat="1" applyFont="1" applyFill="1" applyBorder="1" applyProtection="1">
      <protection locked="0"/>
    </xf>
    <xf numFmtId="165" fontId="17" fillId="0" borderId="1" xfId="26" applyNumberFormat="1" applyFont="1" applyFill="1" applyBorder="1"/>
    <xf numFmtId="165" fontId="17" fillId="0" borderId="1" xfId="26" applyNumberFormat="1" applyFill="1" applyBorder="1"/>
    <xf numFmtId="0" fontId="17" fillId="0" borderId="0" xfId="26"/>
    <xf numFmtId="0" fontId="40" fillId="5" borderId="39" xfId="26" applyFont="1" applyFill="1" applyBorder="1" applyAlignment="1">
      <alignment horizontal="center" vertical="center" wrapText="1"/>
    </xf>
    <xf numFmtId="0" fontId="13" fillId="0" borderId="1" xfId="26" applyNumberFormat="1" applyFont="1" applyFill="1" applyBorder="1" applyAlignment="1" applyProtection="1">
      <protection locked="0"/>
    </xf>
    <xf numFmtId="0" fontId="12" fillId="0" borderId="0" xfId="26" applyFont="1" applyAlignment="1">
      <alignment horizontal="center" vertical="center" wrapText="1"/>
    </xf>
    <xf numFmtId="0" fontId="12" fillId="0" borderId="0" xfId="26" applyFont="1" applyAlignment="1">
      <alignment horizontal="left" vertical="center"/>
    </xf>
    <xf numFmtId="0" fontId="18" fillId="0" borderId="0" xfId="12" applyFont="1" applyBorder="1" applyAlignment="1">
      <alignment vertical="top"/>
    </xf>
    <xf numFmtId="0" fontId="17" fillId="0" borderId="0" xfId="26"/>
    <xf numFmtId="3" fontId="13" fillId="0" borderId="0" xfId="11" applyNumberFormat="1" applyFont="1"/>
    <xf numFmtId="0" fontId="13" fillId="0" borderId="30" xfId="11" applyNumberFormat="1" applyFont="1" applyBorder="1" applyAlignment="1">
      <alignment horizontal="right"/>
    </xf>
    <xf numFmtId="167" fontId="13" fillId="0" borderId="26" xfId="11" applyNumberFormat="1" applyFont="1" applyBorder="1"/>
    <xf numFmtId="167" fontId="13" fillId="0" borderId="37" xfId="11" applyNumberFormat="1" applyFont="1" applyBorder="1"/>
    <xf numFmtId="0" fontId="13" fillId="0" borderId="38" xfId="11" applyNumberFormat="1" applyFont="1" applyFill="1" applyBorder="1" applyAlignment="1">
      <alignment horizontal="right"/>
    </xf>
    <xf numFmtId="167" fontId="13" fillId="0" borderId="28" xfId="11" applyNumberFormat="1" applyFont="1" applyFill="1" applyBorder="1"/>
    <xf numFmtId="167" fontId="13" fillId="0" borderId="29" xfId="11" applyNumberFormat="1" applyFont="1" applyFill="1" applyBorder="1"/>
    <xf numFmtId="0" fontId="4" fillId="0" borderId="0" xfId="122"/>
    <xf numFmtId="3" fontId="13" fillId="0" borderId="0" xfId="35" applyNumberFormat="1" applyFont="1" applyFill="1" applyBorder="1" applyAlignment="1">
      <alignment horizontal="right"/>
    </xf>
    <xf numFmtId="3" fontId="11" fillId="0" borderId="0" xfId="35" applyNumberFormat="1" applyFont="1" applyFill="1" applyBorder="1" applyAlignment="1">
      <alignment horizontal="right"/>
    </xf>
    <xf numFmtId="3" fontId="13" fillId="0" borderId="26" xfId="35" applyNumberFormat="1" applyFont="1" applyFill="1" applyBorder="1" applyAlignment="1">
      <alignment horizontal="right"/>
    </xf>
    <xf numFmtId="3" fontId="11" fillId="0" borderId="26" xfId="35" applyNumberFormat="1" applyFont="1" applyFill="1" applyBorder="1" applyAlignment="1">
      <alignment horizontal="right"/>
    </xf>
    <xf numFmtId="3" fontId="13" fillId="0" borderId="0" xfId="122" applyNumberFormat="1" applyFont="1" applyFill="1" applyBorder="1" applyAlignment="1">
      <alignment horizontal="right"/>
    </xf>
    <xf numFmtId="3" fontId="11" fillId="0" borderId="0" xfId="122" applyNumberFormat="1" applyFont="1" applyFill="1" applyBorder="1" applyAlignment="1">
      <alignment horizontal="right"/>
    </xf>
    <xf numFmtId="0" fontId="8" fillId="0" borderId="0" xfId="123" applyFont="1"/>
    <xf numFmtId="0" fontId="19" fillId="0" borderId="0" xfId="0" applyFont="1"/>
    <xf numFmtId="167" fontId="13" fillId="0" borderId="0" xfId="11" applyNumberFormat="1" applyFont="1" applyAlignment="1"/>
    <xf numFmtId="171" fontId="9" fillId="0" borderId="0" xfId="7" applyNumberFormat="1"/>
    <xf numFmtId="166" fontId="9" fillId="0" borderId="0" xfId="7" applyNumberFormat="1" applyFont="1" applyFill="1" applyAlignment="1">
      <alignment vertical="center"/>
    </xf>
    <xf numFmtId="0" fontId="69" fillId="0" borderId="0" xfId="144" applyAlignment="1">
      <alignment horizontal="left" vertical="center"/>
    </xf>
    <xf numFmtId="0" fontId="69" fillId="0" borderId="0" xfId="144" applyFill="1" applyBorder="1" applyAlignment="1">
      <alignment horizontal="left" vertical="center"/>
    </xf>
    <xf numFmtId="0" fontId="0" fillId="0" borderId="0" xfId="0" applyAlignment="1">
      <alignment horizontal="left" vertical="center"/>
    </xf>
    <xf numFmtId="0" fontId="69" fillId="0" borderId="0" xfId="144" applyFill="1" applyAlignment="1">
      <alignment horizontal="left" vertical="center"/>
    </xf>
    <xf numFmtId="0" fontId="69" fillId="0" borderId="0" xfId="144" applyBorder="1" applyAlignment="1">
      <alignment horizontal="left" vertical="center"/>
    </xf>
    <xf numFmtId="0" fontId="14" fillId="3" borderId="0" xfId="12" applyFont="1" applyFill="1" applyBorder="1" applyAlignment="1" applyProtection="1">
      <alignment horizontal="left"/>
      <protection locked="0"/>
    </xf>
    <xf numFmtId="165" fontId="14" fillId="3" borderId="51" xfId="35" applyNumberFormat="1" applyFont="1" applyFill="1" applyBorder="1" applyAlignment="1">
      <alignment horizontal="right" wrapText="1"/>
    </xf>
    <xf numFmtId="165" fontId="14" fillId="3" borderId="7" xfId="35" applyNumberFormat="1" applyFont="1" applyFill="1" applyBorder="1" applyAlignment="1">
      <alignment horizontal="right" wrapText="1"/>
    </xf>
    <xf numFmtId="165" fontId="14" fillId="3" borderId="51" xfId="122" applyNumberFormat="1" applyFont="1" applyFill="1" applyBorder="1" applyAlignment="1">
      <alignment horizontal="right" wrapText="1"/>
    </xf>
    <xf numFmtId="0" fontId="30" fillId="3" borderId="1" xfId="7" applyFont="1" applyFill="1" applyBorder="1" applyAlignment="1">
      <alignment horizontal="center" vertical="center" wrapText="1"/>
    </xf>
    <xf numFmtId="0" fontId="30" fillId="3" borderId="1" xfId="7" applyFont="1" applyFill="1" applyBorder="1"/>
    <xf numFmtId="3" fontId="70" fillId="3" borderId="1" xfId="7" applyNumberFormat="1" applyFont="1" applyFill="1" applyBorder="1" applyAlignment="1">
      <alignment horizontal="center" vertical="center"/>
    </xf>
    <xf numFmtId="167" fontId="70" fillId="3" borderId="1" xfId="7" applyNumberFormat="1" applyFont="1" applyFill="1" applyBorder="1" applyAlignment="1" applyProtection="1">
      <alignment horizontal="center" vertical="center"/>
      <protection locked="0"/>
    </xf>
    <xf numFmtId="0" fontId="31" fillId="3" borderId="30" xfId="11" applyFont="1" applyFill="1" applyBorder="1"/>
    <xf numFmtId="0" fontId="31" fillId="3" borderId="26" xfId="11" applyFont="1" applyFill="1" applyBorder="1" applyAlignment="1">
      <alignment wrapText="1"/>
    </xf>
    <xf numFmtId="0" fontId="31" fillId="3" borderId="37" xfId="11" applyFont="1" applyFill="1" applyBorder="1" applyAlignment="1">
      <alignment wrapText="1"/>
    </xf>
    <xf numFmtId="0" fontId="34" fillId="0" borderId="0" xfId="123" applyFont="1" applyBorder="1"/>
    <xf numFmtId="0" fontId="24" fillId="0" borderId="0" xfId="98" applyFill="1" applyProtection="1"/>
    <xf numFmtId="9" fontId="7" fillId="0" borderId="0" xfId="14" applyNumberFormat="1" applyFont="1" applyFill="1" applyBorder="1" applyAlignment="1"/>
    <xf numFmtId="9" fontId="34" fillId="0" borderId="0" xfId="14" applyFont="1" applyBorder="1"/>
    <xf numFmtId="0" fontId="71" fillId="0" borderId="24" xfId="123" applyFont="1" applyBorder="1"/>
    <xf numFmtId="0" fontId="34" fillId="0" borderId="9" xfId="123" applyFont="1" applyBorder="1" applyAlignment="1">
      <alignment horizontal="center"/>
    </xf>
    <xf numFmtId="0" fontId="34" fillId="0" borderId="56" xfId="123" applyFont="1" applyBorder="1"/>
    <xf numFmtId="9" fontId="7" fillId="0" borderId="0" xfId="14" applyFont="1" applyFill="1" applyBorder="1" applyAlignment="1"/>
    <xf numFmtId="0" fontId="34" fillId="0" borderId="56" xfId="123" applyFont="1" applyFill="1" applyBorder="1"/>
    <xf numFmtId="9" fontId="34" fillId="0" borderId="6" xfId="14" applyFont="1" applyBorder="1"/>
    <xf numFmtId="0" fontId="34" fillId="0" borderId="57" xfId="123" applyFont="1" applyBorder="1"/>
    <xf numFmtId="9" fontId="34" fillId="0" borderId="3" xfId="14" applyNumberFormat="1" applyFont="1" applyBorder="1"/>
    <xf numFmtId="9" fontId="34" fillId="0" borderId="0" xfId="14" applyNumberFormat="1" applyFont="1" applyBorder="1"/>
    <xf numFmtId="0" fontId="34" fillId="0" borderId="25" xfId="123" applyFont="1" applyBorder="1"/>
    <xf numFmtId="9" fontId="34" fillId="0" borderId="6" xfId="14" applyNumberFormat="1" applyFont="1" applyBorder="1"/>
    <xf numFmtId="44" fontId="8" fillId="0" borderId="0" xfId="145" applyNumberFormat="1" applyFont="1" applyFill="1" applyBorder="1" applyAlignment="1"/>
    <xf numFmtId="44" fontId="7" fillId="0" borderId="0" xfId="145" applyNumberFormat="1" applyFill="1" applyBorder="1" applyAlignment="1"/>
    <xf numFmtId="9" fontId="8" fillId="0" borderId="0" xfId="14" applyFont="1" applyFill="1" applyBorder="1" applyAlignment="1"/>
    <xf numFmtId="166" fontId="0" fillId="0" borderId="0" xfId="0" applyNumberFormat="1" applyFill="1"/>
    <xf numFmtId="0" fontId="24" fillId="0" borderId="0" xfId="98" applyFill="1" applyAlignment="1" applyProtection="1">
      <alignment horizontal="left" indent="1"/>
    </xf>
    <xf numFmtId="169" fontId="21" fillId="3" borderId="3" xfId="13" applyNumberFormat="1" applyFont="1" applyFill="1" applyBorder="1" applyAlignment="1" applyProtection="1">
      <alignment horizontal="center" vertical="center"/>
      <protection locked="0"/>
    </xf>
    <xf numFmtId="180" fontId="7" fillId="0" borderId="1" xfId="4" applyNumberFormat="1" applyFont="1" applyFill="1" applyBorder="1" applyAlignment="1">
      <alignment horizontal="center"/>
    </xf>
    <xf numFmtId="3" fontId="21" fillId="3" borderId="1" xfId="13" applyNumberFormat="1" applyFont="1" applyFill="1" applyBorder="1" applyAlignment="1">
      <alignment horizontal="center" wrapText="1"/>
    </xf>
    <xf numFmtId="0" fontId="35" fillId="0" borderId="0" xfId="0" applyFont="1" applyFill="1" applyBorder="1" applyAlignment="1">
      <alignment horizontal="left" vertical="center" wrapText="1"/>
    </xf>
    <xf numFmtId="165" fontId="11" fillId="2" borderId="26" xfId="12" applyNumberFormat="1" applyFont="1" applyFill="1" applyBorder="1" applyAlignment="1" applyProtection="1">
      <alignment horizontal="right" vertical="center"/>
      <protection locked="0"/>
    </xf>
    <xf numFmtId="165" fontId="11" fillId="0" borderId="26" xfId="12" applyNumberFormat="1" applyFont="1" applyFill="1" applyBorder="1" applyAlignment="1" applyProtection="1">
      <alignment horizontal="right" vertical="center"/>
      <protection locked="0"/>
    </xf>
    <xf numFmtId="165" fontId="73" fillId="3" borderId="26" xfId="12" applyNumberFormat="1" applyFont="1" applyFill="1" applyBorder="1" applyAlignment="1" applyProtection="1">
      <alignment horizontal="right" vertical="center"/>
      <protection locked="0"/>
    </xf>
    <xf numFmtId="0" fontId="74" fillId="0" borderId="0" xfId="12" applyFont="1"/>
    <xf numFmtId="167" fontId="13" fillId="2" borderId="26" xfId="12" applyNumberFormat="1" applyFont="1" applyFill="1" applyBorder="1" applyAlignment="1" applyProtection="1">
      <alignment horizontal="right" vertical="center"/>
      <protection locked="0"/>
    </xf>
    <xf numFmtId="167" fontId="13" fillId="0" borderId="26" xfId="12" applyNumberFormat="1" applyFont="1" applyFill="1" applyBorder="1" applyAlignment="1" applyProtection="1">
      <alignment horizontal="right" vertical="center"/>
      <protection locked="0"/>
    </xf>
    <xf numFmtId="167" fontId="7" fillId="0" borderId="26" xfId="12" applyNumberFormat="1" applyFont="1" applyFill="1" applyBorder="1" applyAlignment="1" applyProtection="1">
      <alignment horizontal="right" vertical="center" indent="2"/>
      <protection locked="0"/>
    </xf>
    <xf numFmtId="167" fontId="32" fillId="3" borderId="26" xfId="12" applyNumberFormat="1" applyFont="1" applyFill="1" applyBorder="1" applyAlignment="1" applyProtection="1">
      <alignment horizontal="right" vertical="center"/>
      <protection locked="0"/>
    </xf>
    <xf numFmtId="167" fontId="11" fillId="0" borderId="28" xfId="12" applyNumberFormat="1" applyFont="1" applyFill="1" applyBorder="1" applyProtection="1">
      <protection locked="0"/>
    </xf>
    <xf numFmtId="169" fontId="14" fillId="3" borderId="0" xfId="12" applyNumberFormat="1" applyFont="1" applyFill="1" applyBorder="1" applyAlignment="1" applyProtection="1">
      <alignment horizontal="center" vertical="center"/>
      <protection locked="0"/>
    </xf>
    <xf numFmtId="3" fontId="14" fillId="3" borderId="26" xfId="12" applyNumberFormat="1" applyFont="1" applyFill="1" applyBorder="1" applyAlignment="1">
      <alignment horizontal="center" vertical="center" wrapText="1"/>
    </xf>
    <xf numFmtId="3" fontId="14" fillId="3" borderId="0" xfId="12" applyNumberFormat="1" applyFont="1" applyFill="1" applyBorder="1" applyAlignment="1">
      <alignment horizontal="center" vertical="center" wrapText="1"/>
    </xf>
    <xf numFmtId="3" fontId="72" fillId="3" borderId="0" xfId="12" applyNumberFormat="1" applyFont="1" applyFill="1" applyBorder="1" applyAlignment="1">
      <alignment horizontal="center" vertical="center" wrapText="1"/>
    </xf>
    <xf numFmtId="0" fontId="13" fillId="0" borderId="0" xfId="12" applyFont="1" applyAlignment="1">
      <alignment horizontal="center" vertical="center"/>
    </xf>
    <xf numFmtId="169" fontId="9" fillId="0" borderId="32" xfId="13" applyNumberFormat="1" applyFont="1" applyFill="1" applyBorder="1" applyAlignment="1" applyProtection="1">
      <alignment vertical="center"/>
      <protection locked="0"/>
    </xf>
    <xf numFmtId="170" fontId="9" fillId="0" borderId="0" xfId="4" applyNumberFormat="1" applyFont="1" applyFill="1" applyBorder="1" applyAlignment="1">
      <alignment horizontal="center" vertical="center"/>
    </xf>
    <xf numFmtId="170" fontId="9" fillId="0" borderId="60" xfId="4" applyNumberFormat="1" applyFont="1" applyFill="1" applyBorder="1" applyAlignment="1">
      <alignment horizontal="center" vertical="center"/>
    </xf>
    <xf numFmtId="169" fontId="19" fillId="0" borderId="32" xfId="13" applyNumberFormat="1" applyFont="1" applyFill="1" applyBorder="1" applyAlignment="1" applyProtection="1">
      <alignment vertical="center"/>
      <protection locked="0"/>
    </xf>
    <xf numFmtId="170" fontId="19" fillId="0" borderId="0" xfId="4" applyNumberFormat="1" applyFont="1" applyFill="1" applyBorder="1" applyAlignment="1">
      <alignment horizontal="center" vertical="center"/>
    </xf>
    <xf numFmtId="170" fontId="19" fillId="0" borderId="60" xfId="4" applyNumberFormat="1" applyFont="1" applyFill="1" applyBorder="1" applyAlignment="1">
      <alignment horizontal="center" vertical="center"/>
    </xf>
    <xf numFmtId="169" fontId="9" fillId="0" borderId="32" xfId="13" applyNumberFormat="1" applyFont="1" applyFill="1" applyBorder="1" applyAlignment="1" applyProtection="1">
      <alignment vertical="center" wrapText="1"/>
      <protection locked="0"/>
    </xf>
    <xf numFmtId="169" fontId="8" fillId="0" borderId="33" xfId="13" applyNumberFormat="1" applyFont="1" applyBorder="1" applyAlignment="1" applyProtection="1">
      <alignment vertical="center"/>
      <protection locked="0"/>
    </xf>
    <xf numFmtId="170" fontId="8" fillId="0" borderId="22" xfId="4" applyNumberFormat="1" applyFont="1" applyFill="1" applyBorder="1" applyAlignment="1">
      <alignment horizontal="center" vertical="center"/>
    </xf>
    <xf numFmtId="170" fontId="8" fillId="0" borderId="61" xfId="4" applyNumberFormat="1" applyFont="1" applyFill="1" applyBorder="1" applyAlignment="1">
      <alignment horizontal="center" vertical="center"/>
    </xf>
    <xf numFmtId="170" fontId="8" fillId="0" borderId="3" xfId="4" applyNumberFormat="1" applyFont="1" applyFill="1" applyBorder="1" applyAlignment="1">
      <alignment horizontal="center" vertical="center"/>
    </xf>
    <xf numFmtId="169" fontId="19" fillId="0" borderId="32" xfId="13" applyNumberFormat="1" applyFont="1" applyBorder="1" applyAlignment="1" applyProtection="1">
      <alignment vertical="center"/>
      <protection locked="0"/>
    </xf>
    <xf numFmtId="170" fontId="19" fillId="0" borderId="5" xfId="4" applyNumberFormat="1" applyFont="1" applyBorder="1" applyAlignment="1">
      <alignment horizontal="center" vertical="center"/>
    </xf>
    <xf numFmtId="170" fontId="19" fillId="0" borderId="62" xfId="4" applyNumberFormat="1" applyFont="1" applyBorder="1" applyAlignment="1">
      <alignment horizontal="center" vertical="center"/>
    </xf>
    <xf numFmtId="170" fontId="19" fillId="0" borderId="58" xfId="4" applyNumberFormat="1" applyFont="1" applyFill="1" applyBorder="1" applyAlignment="1">
      <alignment horizontal="center" vertical="center"/>
    </xf>
    <xf numFmtId="170" fontId="19" fillId="0" borderId="5" xfId="4" applyNumberFormat="1" applyFont="1" applyFill="1" applyBorder="1" applyAlignment="1">
      <alignment horizontal="center" vertical="center"/>
    </xf>
    <xf numFmtId="169" fontId="19" fillId="0" borderId="34" xfId="13" applyNumberFormat="1" applyFont="1" applyBorder="1" applyAlignment="1" applyProtection="1">
      <alignment vertical="center"/>
      <protection locked="0"/>
    </xf>
    <xf numFmtId="170" fontId="19" fillId="0" borderId="35" xfId="4" applyNumberFormat="1" applyFont="1" applyBorder="1" applyAlignment="1">
      <alignment horizontal="center" vertical="center"/>
    </xf>
    <xf numFmtId="170" fontId="19" fillId="0" borderId="63" xfId="4" applyNumberFormat="1" applyFont="1" applyBorder="1" applyAlignment="1">
      <alignment horizontal="center" vertical="center"/>
    </xf>
    <xf numFmtId="170" fontId="19" fillId="0" borderId="59" xfId="4" applyNumberFormat="1" applyFont="1" applyFill="1" applyBorder="1" applyAlignment="1">
      <alignment horizontal="center" vertical="center"/>
    </xf>
    <xf numFmtId="170" fontId="19" fillId="0" borderId="35" xfId="4" applyNumberFormat="1" applyFont="1" applyFill="1" applyBorder="1" applyAlignment="1">
      <alignment horizontal="center" vertical="center"/>
    </xf>
    <xf numFmtId="0" fontId="11" fillId="0" borderId="0" xfId="12" applyFont="1" applyAlignment="1">
      <alignment horizontal="center"/>
    </xf>
    <xf numFmtId="0" fontId="0" fillId="0" borderId="0" xfId="0" applyAlignment="1">
      <alignment horizontal="center"/>
    </xf>
    <xf numFmtId="165" fontId="13" fillId="2" borderId="26" xfId="12" applyNumberFormat="1" applyFont="1" applyFill="1" applyBorder="1" applyAlignment="1" applyProtection="1">
      <alignment horizontal="center" vertical="center"/>
      <protection locked="0"/>
    </xf>
    <xf numFmtId="165" fontId="13" fillId="0" borderId="26" xfId="12" applyNumberFormat="1" applyFont="1" applyFill="1" applyBorder="1" applyAlignment="1" applyProtection="1">
      <alignment horizontal="center" vertical="center"/>
      <protection locked="0"/>
    </xf>
    <xf numFmtId="165" fontId="32" fillId="3" borderId="26" xfId="12" applyNumberFormat="1" applyFont="1" applyFill="1" applyBorder="1" applyAlignment="1" applyProtection="1">
      <alignment horizontal="center" vertical="center"/>
      <protection locked="0"/>
    </xf>
    <xf numFmtId="165" fontId="11" fillId="0" borderId="29" xfId="12" applyNumberFormat="1" applyFont="1" applyFill="1" applyBorder="1" applyAlignment="1" applyProtection="1">
      <alignment horizontal="center"/>
      <protection locked="0"/>
    </xf>
    <xf numFmtId="0" fontId="17" fillId="0" borderId="26" xfId="12" applyBorder="1" applyAlignment="1">
      <alignment horizontal="center"/>
    </xf>
    <xf numFmtId="0" fontId="17" fillId="0" borderId="0" xfId="12" applyBorder="1" applyAlignment="1">
      <alignment horizontal="center"/>
    </xf>
    <xf numFmtId="0" fontId="17" fillId="0" borderId="0" xfId="12" applyAlignment="1">
      <alignment horizontal="center"/>
    </xf>
    <xf numFmtId="0" fontId="35" fillId="0" borderId="0" xfId="0" applyFont="1" applyFill="1" applyBorder="1" applyAlignment="1">
      <alignment vertical="center" wrapText="1"/>
    </xf>
    <xf numFmtId="3" fontId="31" fillId="3" borderId="52" xfId="35" applyNumberFormat="1" applyFont="1" applyFill="1" applyBorder="1" applyAlignment="1">
      <alignment horizontal="right" vertical="center"/>
    </xf>
    <xf numFmtId="3" fontId="31" fillId="3" borderId="8" xfId="35" applyNumberFormat="1" applyFont="1" applyFill="1" applyBorder="1" applyAlignment="1">
      <alignment horizontal="right" vertical="center"/>
    </xf>
    <xf numFmtId="3" fontId="31" fillId="3" borderId="52" xfId="122" applyNumberFormat="1" applyFont="1" applyFill="1" applyBorder="1" applyAlignment="1">
      <alignment horizontal="right" vertical="center"/>
    </xf>
    <xf numFmtId="165" fontId="13" fillId="0" borderId="0" xfId="35" applyNumberFormat="1" applyFont="1" applyFill="1" applyBorder="1" applyAlignment="1">
      <alignment vertical="center"/>
    </xf>
    <xf numFmtId="165" fontId="11" fillId="0" borderId="0" xfId="35" applyNumberFormat="1" applyFont="1" applyFill="1" applyBorder="1" applyAlignment="1">
      <alignment vertical="center"/>
    </xf>
    <xf numFmtId="167" fontId="11" fillId="0" borderId="26" xfId="35" applyNumberFormat="1" applyFont="1" applyFill="1" applyBorder="1" applyAlignment="1">
      <alignment horizontal="center"/>
    </xf>
    <xf numFmtId="3" fontId="11" fillId="0" borderId="0" xfId="35" applyNumberFormat="1" applyFont="1" applyFill="1" applyBorder="1" applyAlignment="1">
      <alignment horizontal="center"/>
    </xf>
    <xf numFmtId="0" fontId="7" fillId="0" borderId="0" xfId="35" applyAlignment="1">
      <alignment horizontal="center"/>
    </xf>
    <xf numFmtId="0" fontId="4" fillId="0" borderId="0" xfId="122" applyAlignment="1">
      <alignment horizontal="center"/>
    </xf>
    <xf numFmtId="3" fontId="11" fillId="0" borderId="26" xfId="35" applyNumberFormat="1" applyFont="1" applyFill="1" applyBorder="1" applyAlignment="1">
      <alignment horizontal="center"/>
    </xf>
    <xf numFmtId="167" fontId="11" fillId="0" borderId="0" xfId="35" applyNumberFormat="1" applyFont="1" applyFill="1" applyBorder="1" applyAlignment="1">
      <alignment horizontal="center"/>
    </xf>
    <xf numFmtId="167" fontId="11" fillId="0" borderId="0" xfId="122" applyNumberFormat="1" applyFont="1" applyFill="1" applyBorder="1" applyAlignment="1">
      <alignment horizontal="center"/>
    </xf>
    <xf numFmtId="167" fontId="13" fillId="0" borderId="0" xfId="35" applyNumberFormat="1" applyFont="1" applyFill="1" applyBorder="1" applyAlignment="1" applyProtection="1">
      <alignment horizontal="center"/>
      <protection locked="0"/>
    </xf>
    <xf numFmtId="165" fontId="13" fillId="0" borderId="0" xfId="35" applyNumberFormat="1" applyFont="1" applyAlignment="1">
      <alignment horizontal="center"/>
    </xf>
    <xf numFmtId="165" fontId="13" fillId="0" borderId="0" xfId="122" applyNumberFormat="1" applyFont="1" applyAlignment="1">
      <alignment horizontal="center"/>
    </xf>
    <xf numFmtId="167" fontId="13" fillId="0" borderId="27" xfId="35" applyNumberFormat="1" applyFont="1" applyFill="1" applyBorder="1" applyAlignment="1" applyProtection="1">
      <alignment horizontal="center"/>
      <protection locked="0"/>
    </xf>
    <xf numFmtId="165" fontId="13" fillId="0" borderId="27" xfId="35" applyNumberFormat="1" applyFont="1" applyFill="1" applyBorder="1" applyAlignment="1">
      <alignment horizontal="center"/>
    </xf>
    <xf numFmtId="165" fontId="13" fillId="0" borderId="27" xfId="122" applyNumberFormat="1" applyFont="1" applyFill="1" applyBorder="1" applyAlignment="1">
      <alignment horizontal="center"/>
    </xf>
    <xf numFmtId="165" fontId="13" fillId="0" borderId="0" xfId="41" applyNumberFormat="1" applyFont="1" applyFill="1" applyBorder="1" applyAlignment="1" applyProtection="1">
      <alignment horizontal="center" vertical="center"/>
      <protection locked="0"/>
    </xf>
    <xf numFmtId="0" fontId="77" fillId="0" borderId="0" xfId="7" applyFont="1" applyFill="1" applyBorder="1" applyProtection="1">
      <protection locked="0"/>
    </xf>
    <xf numFmtId="0" fontId="18" fillId="0" borderId="0" xfId="0" applyFont="1"/>
    <xf numFmtId="181" fontId="0" fillId="0" borderId="0" xfId="0" applyNumberFormat="1" applyFill="1" applyBorder="1"/>
    <xf numFmtId="0" fontId="7" fillId="0" borderId="2" xfId="7" applyFont="1" applyFill="1" applyBorder="1"/>
    <xf numFmtId="0" fontId="7" fillId="0" borderId="0" xfId="26" applyFont="1" applyAlignment="1">
      <alignment horizontal="left" vertical="center"/>
    </xf>
    <xf numFmtId="0" fontId="7" fillId="0" borderId="0" xfId="26" applyNumberFormat="1" applyFont="1" applyFill="1" applyBorder="1" applyAlignment="1" applyProtection="1">
      <alignment horizontal="left" vertical="center" wrapText="1"/>
      <protection locked="0"/>
    </xf>
    <xf numFmtId="0" fontId="78" fillId="0" borderId="0" xfId="29" applyFont="1" applyAlignment="1">
      <alignment horizontal="left" vertical="center"/>
    </xf>
    <xf numFmtId="168" fontId="7" fillId="0" borderId="0" xfId="7" quotePrefix="1" applyNumberFormat="1" applyFont="1" applyFill="1" applyBorder="1" applyAlignment="1" applyProtection="1">
      <alignment horizontal="left" vertical="center"/>
      <protection locked="0"/>
    </xf>
    <xf numFmtId="0" fontId="7" fillId="0" borderId="0" xfId="7" applyFont="1" applyFill="1" applyAlignment="1">
      <alignment vertical="center"/>
    </xf>
    <xf numFmtId="0" fontId="7" fillId="4" borderId="0" xfId="7" applyFont="1" applyFill="1" applyAlignment="1">
      <alignment vertical="center"/>
    </xf>
    <xf numFmtId="168" fontId="7" fillId="0" borderId="0" xfId="7" applyNumberFormat="1" applyFont="1" applyFill="1" applyBorder="1" applyAlignment="1" applyProtection="1">
      <alignment horizontal="left" vertical="center"/>
      <protection locked="0"/>
    </xf>
    <xf numFmtId="0" fontId="10" fillId="0" borderId="0" xfId="7" applyFont="1" applyFill="1" applyAlignment="1">
      <alignment vertical="center"/>
    </xf>
    <xf numFmtId="165" fontId="8" fillId="0" borderId="0" xfId="0" applyNumberFormat="1" applyFont="1" applyBorder="1" applyAlignment="1">
      <alignment vertical="top" wrapText="1"/>
    </xf>
    <xf numFmtId="0" fontId="7" fillId="0" borderId="0" xfId="28"/>
    <xf numFmtId="0" fontId="7" fillId="0" borderId="0" xfId="28" applyAlignment="1">
      <alignment vertical="center"/>
    </xf>
    <xf numFmtId="0" fontId="7" fillId="0" borderId="0" xfId="28" applyFont="1"/>
    <xf numFmtId="9" fontId="34" fillId="0" borderId="0" xfId="123" applyNumberFormat="1" applyFont="1" applyBorder="1"/>
    <xf numFmtId="0" fontId="7" fillId="0" borderId="0" xfId="7" applyFont="1" applyFill="1" applyBorder="1" applyProtection="1">
      <protection locked="0"/>
    </xf>
    <xf numFmtId="49" fontId="13" fillId="0" borderId="1" xfId="26" applyNumberFormat="1" applyFont="1" applyFill="1" applyBorder="1" applyAlignment="1" applyProtection="1">
      <alignment horizontal="center"/>
      <protection locked="0"/>
    </xf>
    <xf numFmtId="49" fontId="0" fillId="0" borderId="1" xfId="0" applyNumberFormat="1" applyBorder="1"/>
    <xf numFmtId="0" fontId="7" fillId="0" borderId="0" xfId="7" applyFont="1"/>
    <xf numFmtId="166" fontId="34" fillId="0" borderId="0" xfId="123" applyNumberFormat="1" applyFont="1" applyFill="1" applyBorder="1"/>
    <xf numFmtId="165" fontId="9" fillId="0" borderId="0" xfId="7" applyNumberFormat="1" applyFont="1" applyAlignment="1">
      <alignment vertical="center"/>
    </xf>
    <xf numFmtId="165" fontId="9" fillId="0" borderId="0" xfId="7" applyNumberFormat="1" applyFont="1" applyFill="1" applyAlignment="1">
      <alignment vertical="center"/>
    </xf>
    <xf numFmtId="0" fontId="71" fillId="0" borderId="0" xfId="0" applyFont="1"/>
    <xf numFmtId="0" fontId="34" fillId="0" borderId="0" xfId="0" applyFont="1"/>
    <xf numFmtId="3" fontId="34" fillId="0" borderId="0" xfId="0" applyNumberFormat="1" applyFont="1"/>
    <xf numFmtId="0" fontId="34" fillId="0" borderId="0" xfId="0" applyFont="1" applyAlignment="1">
      <alignment wrapText="1"/>
    </xf>
    <xf numFmtId="166" fontId="34" fillId="0" borderId="0" xfId="0" applyNumberFormat="1" applyFont="1"/>
    <xf numFmtId="0" fontId="34" fillId="0" borderId="0" xfId="0" applyNumberFormat="1" applyFont="1"/>
    <xf numFmtId="0" fontId="83" fillId="0" borderId="0" xfId="0" applyFont="1"/>
    <xf numFmtId="0" fontId="82" fillId="0" borderId="1" xfId="0" applyFont="1" applyBorder="1"/>
    <xf numFmtId="182" fontId="84" fillId="0" borderId="1" xfId="0" applyNumberFormat="1" applyFont="1" applyBorder="1" applyAlignment="1">
      <alignment vertical="top" wrapText="1"/>
    </xf>
    <xf numFmtId="9" fontId="84" fillId="0" borderId="1" xfId="0" applyNumberFormat="1" applyFont="1" applyBorder="1" applyAlignment="1">
      <alignment vertical="top" wrapText="1"/>
    </xf>
    <xf numFmtId="0" fontId="0" fillId="0" borderId="1" xfId="0" applyBorder="1"/>
    <xf numFmtId="182" fontId="0" fillId="0" borderId="1" xfId="0" applyNumberFormat="1" applyBorder="1"/>
    <xf numFmtId="0" fontId="0" fillId="0" borderId="1" xfId="0" applyFill="1" applyBorder="1"/>
    <xf numFmtId="0" fontId="0" fillId="0" borderId="0" xfId="0" applyAlignment="1"/>
    <xf numFmtId="0" fontId="7" fillId="0" borderId="1" xfId="0" applyFont="1" applyBorder="1"/>
    <xf numFmtId="0" fontId="18" fillId="0" borderId="0" xfId="12" applyFont="1" applyBorder="1" applyAlignment="1">
      <alignment horizontal="left" vertical="center" wrapText="1"/>
    </xf>
    <xf numFmtId="0" fontId="34" fillId="0" borderId="0" xfId="0" applyFont="1" applyFill="1" applyBorder="1"/>
    <xf numFmtId="0" fontId="36" fillId="0" borderId="0" xfId="7" applyFont="1" applyFill="1"/>
    <xf numFmtId="0" fontId="74" fillId="0" borderId="0" xfId="26" applyFont="1"/>
    <xf numFmtId="0" fontId="19" fillId="0" borderId="0" xfId="26" applyFont="1" applyAlignment="1"/>
    <xf numFmtId="0" fontId="19" fillId="0" borderId="0" xfId="7" applyFont="1"/>
    <xf numFmtId="169" fontId="11" fillId="0" borderId="0" xfId="7" applyNumberFormat="1" applyFont="1" applyFill="1" applyBorder="1" applyProtection="1">
      <protection locked="0"/>
    </xf>
    <xf numFmtId="0" fontId="11" fillId="0" borderId="0" xfId="7" applyFont="1" applyFill="1" applyBorder="1" applyAlignment="1">
      <alignment wrapText="1"/>
    </xf>
    <xf numFmtId="0" fontId="7" fillId="0" borderId="0" xfId="7" applyFont="1" applyFill="1" applyBorder="1" applyAlignment="1" applyProtection="1">
      <alignment vertical="center"/>
      <protection locked="0"/>
    </xf>
    <xf numFmtId="0" fontId="81" fillId="0" borderId="0" xfId="0" applyFont="1"/>
    <xf numFmtId="0" fontId="7" fillId="0" borderId="0" xfId="0" applyFont="1" applyAlignment="1">
      <alignment horizontal="right"/>
    </xf>
    <xf numFmtId="0" fontId="0" fillId="0" borderId="0" xfId="0" applyBorder="1"/>
    <xf numFmtId="0" fontId="0" fillId="0" borderId="0" xfId="0" applyBorder="1" applyAlignment="1"/>
    <xf numFmtId="182" fontId="84" fillId="0" borderId="0" xfId="0" applyNumberFormat="1" applyFont="1" applyBorder="1" applyAlignment="1">
      <alignment vertical="top" wrapText="1"/>
    </xf>
    <xf numFmtId="182" fontId="0" fillId="0" borderId="0" xfId="0" applyNumberFormat="1" applyBorder="1"/>
    <xf numFmtId="0" fontId="7" fillId="0" borderId="0" xfId="0" applyFont="1" applyBorder="1" applyAlignment="1">
      <alignment horizontal="left" vertical="center" wrapText="1"/>
    </xf>
    <xf numFmtId="0" fontId="34" fillId="0" borderId="0" xfId="0" applyFont="1" applyFill="1" applyBorder="1" applyAlignment="1">
      <alignment horizontal="right" wrapText="1"/>
    </xf>
    <xf numFmtId="0" fontId="8" fillId="0" borderId="0" xfId="0" applyFont="1" applyFill="1" applyBorder="1" applyAlignment="1">
      <alignment horizontal="left" vertical="center" wrapText="1"/>
    </xf>
    <xf numFmtId="0" fontId="8" fillId="0" borderId="1" xfId="0" applyFont="1" applyFill="1" applyBorder="1"/>
    <xf numFmtId="165" fontId="8" fillId="0" borderId="1" xfId="0" applyNumberFormat="1" applyFont="1" applyBorder="1"/>
    <xf numFmtId="0" fontId="34" fillId="0" borderId="0" xfId="0" applyFont="1" applyFill="1" applyBorder="1" applyAlignment="1">
      <alignment vertical="center"/>
    </xf>
    <xf numFmtId="0" fontId="70" fillId="3" borderId="12" xfId="28" applyFont="1" applyFill="1" applyBorder="1" applyAlignment="1">
      <alignment horizontal="center" vertical="center" wrapText="1"/>
    </xf>
    <xf numFmtId="0" fontId="0" fillId="0" borderId="0" xfId="0" applyFill="1"/>
    <xf numFmtId="9" fontId="84" fillId="0" borderId="0" xfId="0" applyNumberFormat="1" applyFont="1" applyFill="1" applyBorder="1" applyAlignment="1">
      <alignment vertical="top" wrapText="1"/>
    </xf>
    <xf numFmtId="0" fontId="34" fillId="0" borderId="0" xfId="0" applyFont="1" applyFill="1"/>
    <xf numFmtId="0" fontId="0" fillId="0" borderId="0" xfId="0" applyFill="1" applyAlignment="1"/>
    <xf numFmtId="0" fontId="81" fillId="0" borderId="0" xfId="0" applyFont="1" applyFill="1" applyBorder="1" applyAlignment="1">
      <alignment horizontal="left" vertical="center"/>
    </xf>
    <xf numFmtId="0" fontId="0" fillId="0" borderId="0" xfId="0" applyBorder="1" applyAlignment="1">
      <alignment wrapText="1"/>
    </xf>
    <xf numFmtId="0" fontId="0" fillId="0" borderId="0" xfId="0" applyAlignment="1">
      <alignment wrapText="1"/>
    </xf>
    <xf numFmtId="182" fontId="88" fillId="0" borderId="1" xfId="0" applyNumberFormat="1" applyFont="1" applyBorder="1" applyAlignment="1">
      <alignment vertical="top" wrapText="1"/>
    </xf>
    <xf numFmtId="9" fontId="88" fillId="0" borderId="1" xfId="0" applyNumberFormat="1" applyFont="1" applyBorder="1" applyAlignment="1">
      <alignment vertical="top" wrapText="1"/>
    </xf>
    <xf numFmtId="183" fontId="9" fillId="0" borderId="0" xfId="4" applyNumberFormat="1" applyFont="1" applyFill="1" applyBorder="1" applyAlignment="1">
      <alignment horizontal="center" vertical="center"/>
    </xf>
    <xf numFmtId="0" fontId="13" fillId="0" borderId="0" xfId="26" applyNumberFormat="1" applyFont="1" applyFill="1" applyBorder="1" applyAlignment="1" applyProtection="1">
      <alignment horizontal="left"/>
      <protection locked="0"/>
    </xf>
    <xf numFmtId="0" fontId="17" fillId="0" borderId="0" xfId="26" applyBorder="1" applyAlignment="1"/>
    <xf numFmtId="0" fontId="13" fillId="0" borderId="0" xfId="26" applyFont="1" applyFill="1" applyAlignment="1">
      <alignment horizontal="center"/>
    </xf>
    <xf numFmtId="0" fontId="13" fillId="0" borderId="0" xfId="0" applyFont="1" applyBorder="1" applyAlignment="1" applyProtection="1">
      <alignment vertical="center"/>
      <protection locked="0"/>
    </xf>
    <xf numFmtId="0" fontId="17" fillId="0" borderId="0" xfId="26" applyAlignment="1"/>
    <xf numFmtId="0" fontId="13" fillId="0" borderId="0" xfId="26" applyFont="1" applyBorder="1" applyAlignment="1">
      <alignment horizontal="left" wrapText="1"/>
    </xf>
    <xf numFmtId="0" fontId="81" fillId="0" borderId="0" xfId="26" applyFont="1" applyAlignment="1"/>
    <xf numFmtId="165" fontId="0" fillId="0" borderId="14" xfId="0" applyNumberFormat="1" applyFill="1" applyBorder="1" applyAlignment="1" applyProtection="1">
      <alignment horizontal="left" indent="3"/>
      <protection locked="0"/>
    </xf>
    <xf numFmtId="169" fontId="7" fillId="0" borderId="1" xfId="13" applyNumberFormat="1" applyFont="1" applyBorder="1" applyProtection="1">
      <protection locked="0"/>
    </xf>
    <xf numFmtId="10" fontId="34" fillId="0" borderId="0" xfId="123" applyNumberFormat="1" applyFont="1" applyBorder="1"/>
    <xf numFmtId="169" fontId="7" fillId="0" borderId="32" xfId="13" applyNumberFormat="1" applyFont="1" applyFill="1" applyBorder="1" applyAlignment="1" applyProtection="1">
      <alignment vertical="center"/>
      <protection locked="0"/>
    </xf>
    <xf numFmtId="0" fontId="0" fillId="0" borderId="0" xfId="0" applyAlignment="1">
      <alignment vertical="center" wrapText="1"/>
    </xf>
    <xf numFmtId="0" fontId="81" fillId="0" borderId="0" xfId="0" applyFont="1" applyFill="1" applyBorder="1" applyAlignment="1">
      <alignment horizontal="left" vertical="center" wrapText="1"/>
    </xf>
    <xf numFmtId="0" fontId="0" fillId="0" borderId="0" xfId="0" applyAlignment="1">
      <alignment horizontal="left" vertical="center" wrapText="1"/>
    </xf>
    <xf numFmtId="0" fontId="83" fillId="0" borderId="0" xfId="0" applyFont="1" applyAlignment="1">
      <alignment horizontal="left" vertical="center" wrapText="1"/>
    </xf>
    <xf numFmtId="167" fontId="13" fillId="0" borderId="0" xfId="12" applyNumberFormat="1" applyFont="1"/>
    <xf numFmtId="0" fontId="70" fillId="3" borderId="11" xfId="28" applyFont="1" applyFill="1" applyBorder="1" applyAlignment="1">
      <alignment horizontal="center" vertical="center" wrapText="1"/>
    </xf>
    <xf numFmtId="0" fontId="70" fillId="3" borderId="70" xfId="28" applyFont="1" applyFill="1" applyBorder="1" applyAlignment="1">
      <alignment horizontal="center" vertical="center" wrapText="1"/>
    </xf>
    <xf numFmtId="0" fontId="70" fillId="0" borderId="0" xfId="28" applyFont="1" applyFill="1" applyBorder="1" applyAlignment="1">
      <alignment horizontal="center" vertical="center" wrapText="1"/>
    </xf>
    <xf numFmtId="0" fontId="70" fillId="3" borderId="71" xfId="28" applyFont="1" applyFill="1" applyBorder="1" applyAlignment="1">
      <alignment horizontal="center" vertical="center" wrapText="1"/>
    </xf>
    <xf numFmtId="0" fontId="0" fillId="0" borderId="0" xfId="0" applyBorder="1" applyAlignment="1">
      <alignment horizontal="left" wrapText="1"/>
    </xf>
    <xf numFmtId="182" fontId="0" fillId="0" borderId="0" xfId="0" applyNumberFormat="1"/>
    <xf numFmtId="0" fontId="89" fillId="0" borderId="24" xfId="0" applyFont="1" applyBorder="1" applyAlignment="1">
      <alignment horizontal="center" vertical="center" wrapText="1"/>
    </xf>
    <xf numFmtId="0" fontId="89" fillId="0" borderId="1" xfId="0" applyFont="1" applyBorder="1" applyAlignment="1">
      <alignment horizontal="center" vertical="center" wrapText="1"/>
    </xf>
    <xf numFmtId="0" fontId="89" fillId="0" borderId="66" xfId="0" applyFont="1" applyBorder="1" applyAlignment="1">
      <alignment horizontal="center" vertical="center" wrapText="1"/>
    </xf>
    <xf numFmtId="0" fontId="90" fillId="0" borderId="67" xfId="0" applyFont="1" applyBorder="1"/>
    <xf numFmtId="3" fontId="90" fillId="0" borderId="68" xfId="0" applyNumberFormat="1" applyFont="1" applyBorder="1"/>
    <xf numFmtId="3" fontId="90" fillId="0" borderId="67" xfId="0" applyNumberFormat="1" applyFont="1" applyBorder="1"/>
    <xf numFmtId="0" fontId="90" fillId="0" borderId="69" xfId="0" applyFont="1" applyBorder="1"/>
    <xf numFmtId="166" fontId="90" fillId="0" borderId="0" xfId="36" applyNumberFormat="1" applyFont="1" applyBorder="1"/>
    <xf numFmtId="166" fontId="90" fillId="0" borderId="69" xfId="36" applyNumberFormat="1" applyFont="1" applyBorder="1"/>
    <xf numFmtId="0" fontId="89" fillId="30" borderId="69" xfId="0" applyFont="1" applyFill="1" applyBorder="1"/>
    <xf numFmtId="166" fontId="89" fillId="30" borderId="0" xfId="36" applyNumberFormat="1" applyFont="1" applyFill="1" applyBorder="1"/>
    <xf numFmtId="166" fontId="89" fillId="30" borderId="69" xfId="36" applyNumberFormat="1" applyFont="1" applyFill="1" applyBorder="1"/>
    <xf numFmtId="0" fontId="91" fillId="0" borderId="69" xfId="0" applyFont="1" applyBorder="1"/>
    <xf numFmtId="3" fontId="91" fillId="0" borderId="0" xfId="0" applyNumberFormat="1" applyFont="1" applyBorder="1"/>
    <xf numFmtId="3" fontId="91" fillId="0" borderId="69" xfId="0" applyNumberFormat="1" applyFont="1" applyBorder="1"/>
    <xf numFmtId="166" fontId="91" fillId="0" borderId="0" xfId="36" applyNumberFormat="1" applyFont="1" applyBorder="1"/>
    <xf numFmtId="166" fontId="91" fillId="0" borderId="69" xfId="36" applyNumberFormat="1" applyFont="1" applyBorder="1"/>
    <xf numFmtId="3" fontId="90" fillId="0" borderId="0" xfId="0" applyNumberFormat="1" applyFont="1" applyBorder="1"/>
    <xf numFmtId="3" fontId="90" fillId="0" borderId="69" xfId="0" applyNumberFormat="1" applyFont="1" applyBorder="1"/>
    <xf numFmtId="0" fontId="90" fillId="0" borderId="48" xfId="0" applyFont="1" applyBorder="1"/>
    <xf numFmtId="3" fontId="90" fillId="0" borderId="6" xfId="0" applyNumberFormat="1" applyFont="1" applyBorder="1"/>
    <xf numFmtId="3" fontId="90" fillId="0" borderId="48" xfId="0" applyNumberFormat="1" applyFont="1" applyBorder="1"/>
    <xf numFmtId="0" fontId="89" fillId="30" borderId="67" xfId="0" applyFont="1" applyFill="1" applyBorder="1"/>
    <xf numFmtId="3" fontId="89" fillId="30" borderId="68" xfId="0" applyNumberFormat="1" applyFont="1" applyFill="1" applyBorder="1"/>
    <xf numFmtId="3" fontId="89" fillId="30" borderId="67" xfId="0" applyNumberFormat="1" applyFont="1" applyFill="1" applyBorder="1"/>
    <xf numFmtId="0" fontId="89" fillId="30" borderId="48" xfId="0" applyFont="1" applyFill="1" applyBorder="1"/>
    <xf numFmtId="3" fontId="89" fillId="30" borderId="6" xfId="0" applyNumberFormat="1" applyFont="1" applyFill="1" applyBorder="1"/>
    <xf numFmtId="3" fontId="89" fillId="30" borderId="48" xfId="0" applyNumberFormat="1" applyFont="1" applyFill="1" applyBorder="1"/>
    <xf numFmtId="170" fontId="7" fillId="0" borderId="0" xfId="4" applyNumberFormat="1" applyFont="1" applyFill="1" applyBorder="1" applyAlignment="1">
      <alignment horizontal="center" vertical="center"/>
    </xf>
    <xf numFmtId="0" fontId="22" fillId="0" borderId="0" xfId="28" applyFont="1"/>
    <xf numFmtId="0" fontId="70" fillId="3" borderId="16" xfId="28" applyFont="1" applyFill="1" applyBorder="1"/>
    <xf numFmtId="0" fontId="70" fillId="3" borderId="11" xfId="28" applyFont="1" applyFill="1" applyBorder="1"/>
    <xf numFmtId="0" fontId="70" fillId="3" borderId="11" xfId="28" applyFont="1" applyFill="1" applyBorder="1" applyAlignment="1">
      <alignment horizontal="left" vertical="center" wrapText="1"/>
    </xf>
    <xf numFmtId="0" fontId="70" fillId="3" borderId="12" xfId="28" applyFont="1" applyFill="1" applyBorder="1" applyAlignment="1">
      <alignment horizontal="left" vertical="center" wrapText="1"/>
    </xf>
    <xf numFmtId="0" fontId="7" fillId="0" borderId="17" xfId="28" applyBorder="1"/>
    <xf numFmtId="0" fontId="8" fillId="0" borderId="24" xfId="28" applyFont="1" applyBorder="1"/>
    <xf numFmtId="165" fontId="8" fillId="4" borderId="66" xfId="28" applyNumberFormat="1" applyFont="1" applyFill="1" applyBorder="1"/>
    <xf numFmtId="165" fontId="8" fillId="0" borderId="66" xfId="28" applyNumberFormat="1" applyFont="1" applyBorder="1"/>
    <xf numFmtId="165" fontId="8" fillId="0" borderId="15" xfId="28" applyNumberFormat="1" applyFont="1" applyBorder="1"/>
    <xf numFmtId="0" fontId="7" fillId="0" borderId="18" xfId="28" applyBorder="1"/>
    <xf numFmtId="0" fontId="8" fillId="0" borderId="25" xfId="28" applyFont="1" applyBorder="1"/>
    <xf numFmtId="165" fontId="8" fillId="0" borderId="6" xfId="28" applyNumberFormat="1" applyFont="1" applyBorder="1"/>
    <xf numFmtId="165" fontId="8" fillId="0" borderId="13" xfId="28" applyNumberFormat="1" applyFont="1" applyBorder="1"/>
    <xf numFmtId="0" fontId="7" fillId="0" borderId="19" xfId="28" applyBorder="1"/>
    <xf numFmtId="0" fontId="8" fillId="0" borderId="0" xfId="28" applyFont="1" applyBorder="1"/>
    <xf numFmtId="165" fontId="7" fillId="0" borderId="0" xfId="0" applyNumberFormat="1" applyFont="1" applyBorder="1" applyAlignment="1">
      <alignment vertical="top" wrapText="1"/>
    </xf>
    <xf numFmtId="165" fontId="8" fillId="0" borderId="0" xfId="28" applyNumberFormat="1" applyFont="1" applyBorder="1"/>
    <xf numFmtId="165" fontId="7" fillId="0" borderId="72" xfId="0" applyNumberFormat="1" applyFont="1" applyBorder="1" applyAlignment="1">
      <alignment vertical="top" wrapText="1"/>
    </xf>
    <xf numFmtId="0" fontId="7" fillId="0" borderId="20" xfId="28" applyBorder="1"/>
    <xf numFmtId="0" fontId="8" fillId="0" borderId="6" xfId="28" applyFont="1" applyBorder="1"/>
    <xf numFmtId="165" fontId="7" fillId="0" borderId="6" xfId="0" applyNumberFormat="1" applyFont="1" applyBorder="1" applyAlignment="1">
      <alignment vertical="top" wrapText="1"/>
    </xf>
    <xf numFmtId="165" fontId="7" fillId="0" borderId="13" xfId="0" applyNumberFormat="1" applyFont="1" applyBorder="1" applyAlignment="1">
      <alignment vertical="top" wrapText="1"/>
    </xf>
    <xf numFmtId="0" fontId="7" fillId="0" borderId="0" xfId="28" applyBorder="1"/>
    <xf numFmtId="165" fontId="7" fillId="0" borderId="0" xfId="28" applyNumberFormat="1" applyBorder="1"/>
    <xf numFmtId="0" fontId="7" fillId="0" borderId="15" xfId="28" applyBorder="1"/>
    <xf numFmtId="0" fontId="7" fillId="4" borderId="68" xfId="28" applyFont="1" applyFill="1" applyBorder="1"/>
    <xf numFmtId="165" fontId="8" fillId="4" borderId="68" xfId="28" applyNumberFormat="1" applyFont="1" applyFill="1" applyBorder="1"/>
    <xf numFmtId="165" fontId="8" fillId="4" borderId="72" xfId="28" applyNumberFormat="1" applyFont="1" applyFill="1" applyBorder="1"/>
    <xf numFmtId="0" fontId="7" fillId="4" borderId="0" xfId="28" applyFill="1" applyBorder="1"/>
    <xf numFmtId="165" fontId="7" fillId="4" borderId="13" xfId="28" applyNumberFormat="1" applyFill="1" applyBorder="1"/>
    <xf numFmtId="165" fontId="8" fillId="4" borderId="0" xfId="28" applyNumberFormat="1" applyFont="1" applyFill="1" applyBorder="1"/>
    <xf numFmtId="165" fontId="7" fillId="4" borderId="0" xfId="28" applyNumberFormat="1" applyFill="1" applyBorder="1"/>
    <xf numFmtId="0" fontId="7" fillId="4" borderId="0" xfId="28" applyFont="1" applyFill="1" applyBorder="1"/>
    <xf numFmtId="0" fontId="7" fillId="4" borderId="6" xfId="28" applyFill="1" applyBorder="1"/>
    <xf numFmtId="165" fontId="8" fillId="4" borderId="6" xfId="28" applyNumberFormat="1" applyFont="1" applyFill="1" applyBorder="1"/>
    <xf numFmtId="0" fontId="8" fillId="4" borderId="20" xfId="28" applyFont="1" applyFill="1" applyBorder="1"/>
    <xf numFmtId="165" fontId="7" fillId="4" borderId="6" xfId="28" applyNumberFormat="1" applyFill="1" applyBorder="1"/>
    <xf numFmtId="165" fontId="7" fillId="4" borderId="15" xfId="28" applyNumberFormat="1" applyFill="1" applyBorder="1"/>
    <xf numFmtId="0" fontId="7" fillId="0" borderId="21" xfId="28" applyBorder="1"/>
    <xf numFmtId="0" fontId="8" fillId="0" borderId="14" xfId="28" applyFont="1" applyBorder="1"/>
    <xf numFmtId="165" fontId="7" fillId="0" borderId="14" xfId="0" applyNumberFormat="1" applyFont="1" applyBorder="1" applyAlignment="1">
      <alignment vertical="top" wrapText="1"/>
    </xf>
    <xf numFmtId="165" fontId="8" fillId="0" borderId="14" xfId="28" applyNumberFormat="1" applyFont="1" applyBorder="1"/>
    <xf numFmtId="165" fontId="7" fillId="4" borderId="23" xfId="28" applyNumberFormat="1" applyFill="1" applyBorder="1"/>
    <xf numFmtId="0" fontId="13" fillId="0" borderId="0" xfId="28" applyFont="1" applyAlignment="1">
      <alignment horizontal="left"/>
    </xf>
    <xf numFmtId="0" fontId="11" fillId="0" borderId="0" xfId="28" applyFont="1" applyAlignment="1">
      <alignment horizontal="left"/>
    </xf>
    <xf numFmtId="0" fontId="19" fillId="0" borderId="0" xfId="28" applyFont="1"/>
    <xf numFmtId="165" fontId="7" fillId="0" borderId="1" xfId="28" applyNumberFormat="1" applyBorder="1"/>
    <xf numFmtId="0" fontId="7" fillId="0" borderId="0" xfId="28" applyFill="1"/>
    <xf numFmtId="165" fontId="7" fillId="0" borderId="0" xfId="28" applyNumberFormat="1" applyFill="1"/>
    <xf numFmtId="0" fontId="7" fillId="0" borderId="0" xfId="28" applyFont="1" applyAlignment="1"/>
    <xf numFmtId="171" fontId="7" fillId="0" borderId="0" xfId="28" applyNumberFormat="1"/>
    <xf numFmtId="173" fontId="7" fillId="0" borderId="0" xfId="28" applyNumberFormat="1"/>
    <xf numFmtId="184" fontId="7" fillId="0" borderId="0" xfId="28" applyNumberFormat="1"/>
    <xf numFmtId="0" fontId="13" fillId="0" borderId="0" xfId="28" applyFont="1" applyFill="1" applyBorder="1" applyProtection="1">
      <protection locked="0"/>
    </xf>
    <xf numFmtId="0" fontId="13" fillId="0" borderId="0" xfId="28" applyFont="1"/>
    <xf numFmtId="165" fontId="9" fillId="0" borderId="0" xfId="7" applyNumberFormat="1"/>
    <xf numFmtId="2" fontId="7" fillId="0" borderId="0" xfId="4" applyNumberFormat="1" applyFont="1" applyFill="1" applyBorder="1" applyAlignment="1">
      <alignment horizontal="center" vertical="center"/>
    </xf>
    <xf numFmtId="49" fontId="11" fillId="0" borderId="28" xfId="12" applyNumberFormat="1" applyFont="1" applyFill="1" applyBorder="1" applyProtection="1">
      <protection locked="0"/>
    </xf>
    <xf numFmtId="2" fontId="9" fillId="0" borderId="0" xfId="7" applyNumberFormat="1"/>
    <xf numFmtId="0" fontId="92" fillId="0" borderId="0" xfId="0" applyFont="1"/>
    <xf numFmtId="165" fontId="4" fillId="0" borderId="0" xfId="122" applyNumberFormat="1"/>
    <xf numFmtId="0" fontId="35" fillId="0" borderId="0" xfId="12" applyFont="1" applyBorder="1" applyAlignment="1" applyProtection="1">
      <alignment horizontal="left" vertical="center" wrapText="1"/>
      <protection locked="0"/>
    </xf>
    <xf numFmtId="165" fontId="0" fillId="0" borderId="0" xfId="0" applyNumberFormat="1" applyFill="1" applyBorder="1"/>
    <xf numFmtId="185" fontId="0" fillId="0" borderId="0" xfId="0" applyNumberFormat="1"/>
    <xf numFmtId="165" fontId="7" fillId="0" borderId="0" xfId="28" applyNumberFormat="1"/>
    <xf numFmtId="167" fontId="7" fillId="0" borderId="0" xfId="28" applyNumberFormat="1"/>
    <xf numFmtId="2" fontId="9" fillId="0" borderId="0" xfId="7" applyNumberFormat="1" applyFont="1" applyAlignment="1">
      <alignment vertical="center"/>
    </xf>
    <xf numFmtId="171" fontId="0" fillId="0" borderId="0" xfId="0" applyNumberFormat="1" applyFill="1" applyBorder="1" applyAlignment="1">
      <alignment horizontal="center"/>
    </xf>
    <xf numFmtId="165" fontId="0" fillId="0" borderId="0" xfId="0" applyNumberFormat="1" applyFill="1" applyBorder="1" applyAlignment="1">
      <alignment horizontal="center"/>
    </xf>
    <xf numFmtId="1" fontId="4" fillId="0" borderId="0" xfId="122" applyNumberFormat="1"/>
    <xf numFmtId="1" fontId="7" fillId="0" borderId="0" xfId="28" applyNumberFormat="1"/>
    <xf numFmtId="0" fontId="69" fillId="0" borderId="0" xfId="144" applyFill="1" applyBorder="1"/>
    <xf numFmtId="0" fontId="35" fillId="0" borderId="0" xfId="0" applyFont="1" applyFill="1" applyBorder="1" applyAlignment="1">
      <alignment horizontal="left" vertical="center" wrapText="1"/>
    </xf>
    <xf numFmtId="0" fontId="77" fillId="0" borderId="0" xfId="0" applyFont="1" applyFill="1" applyBorder="1" applyAlignment="1">
      <alignment horizontal="left" vertical="center" wrapText="1"/>
    </xf>
    <xf numFmtId="1" fontId="21" fillId="3" borderId="54" xfId="4" applyNumberFormat="1" applyFont="1" applyFill="1" applyBorder="1" applyAlignment="1">
      <alignment horizontal="center" vertical="center" wrapText="1"/>
    </xf>
    <xf numFmtId="1" fontId="21" fillId="3" borderId="55" xfId="4" applyNumberFormat="1" applyFont="1" applyFill="1" applyBorder="1" applyAlignment="1">
      <alignment horizontal="center" vertical="center" wrapText="1"/>
    </xf>
    <xf numFmtId="1" fontId="21" fillId="3" borderId="64" xfId="4" applyNumberFormat="1" applyFont="1" applyFill="1" applyBorder="1" applyAlignment="1">
      <alignment horizontal="center" vertical="center" wrapText="1"/>
    </xf>
    <xf numFmtId="1" fontId="21" fillId="3" borderId="65" xfId="4" applyNumberFormat="1" applyFont="1" applyFill="1" applyBorder="1" applyAlignment="1">
      <alignment horizontal="center" vertical="center" wrapText="1"/>
    </xf>
    <xf numFmtId="1" fontId="21" fillId="3" borderId="31" xfId="4" applyNumberFormat="1" applyFont="1" applyFill="1" applyBorder="1" applyAlignment="1">
      <alignment horizontal="center" vertical="center" wrapText="1"/>
    </xf>
    <xf numFmtId="1" fontId="21" fillId="3" borderId="36" xfId="4" applyNumberFormat="1" applyFont="1" applyFill="1" applyBorder="1" applyAlignment="1">
      <alignment horizontal="center" vertical="center" wrapText="1"/>
    </xf>
    <xf numFmtId="1" fontId="30" fillId="3" borderId="31" xfId="4" applyNumberFormat="1" applyFont="1" applyFill="1" applyBorder="1" applyAlignment="1">
      <alignment horizontal="center" vertical="center" wrapText="1"/>
    </xf>
    <xf numFmtId="1" fontId="30" fillId="3" borderId="36" xfId="4" applyNumberFormat="1" applyFont="1" applyFill="1" applyBorder="1" applyAlignment="1">
      <alignment horizontal="center" vertical="center" wrapText="1"/>
    </xf>
    <xf numFmtId="3" fontId="21" fillId="3" borderId="54" xfId="13" applyNumberFormat="1" applyFont="1" applyFill="1" applyBorder="1" applyAlignment="1">
      <alignment horizontal="center" vertical="center" wrapText="1"/>
    </xf>
    <xf numFmtId="3" fontId="21" fillId="3" borderId="55" xfId="13" applyNumberFormat="1" applyFont="1" applyFill="1" applyBorder="1" applyAlignment="1">
      <alignment horizontal="center" vertical="center" wrapText="1"/>
    </xf>
    <xf numFmtId="0" fontId="36" fillId="0" borderId="0" xfId="0" applyFont="1" applyFill="1" applyBorder="1" applyAlignment="1">
      <alignment horizontal="left" vertical="center" wrapText="1"/>
    </xf>
    <xf numFmtId="0" fontId="13" fillId="0" borderId="0" xfId="0" applyFont="1" applyBorder="1" applyAlignment="1" applyProtection="1">
      <alignment horizontal="left" vertical="center" wrapText="1"/>
      <protection locked="0"/>
    </xf>
    <xf numFmtId="0" fontId="0" fillId="0" borderId="0" xfId="0" applyAlignment="1">
      <alignment vertical="center" wrapText="1"/>
    </xf>
    <xf numFmtId="0" fontId="13" fillId="0" borderId="0" xfId="26" applyNumberFormat="1" applyFont="1" applyFill="1" applyBorder="1" applyAlignment="1" applyProtection="1">
      <alignment horizontal="left" wrapText="1"/>
      <protection locked="0"/>
    </xf>
    <xf numFmtId="0" fontId="13" fillId="0" borderId="0" xfId="26" applyNumberFormat="1" applyFont="1" applyFill="1" applyBorder="1" applyAlignment="1" applyProtection="1">
      <alignment horizontal="left"/>
      <protection locked="0"/>
    </xf>
    <xf numFmtId="0" fontId="35" fillId="0" borderId="0" xfId="12" applyFont="1" applyBorder="1" applyAlignment="1" applyProtection="1">
      <alignment horizontal="left" vertical="center" wrapText="1"/>
      <protection locked="0"/>
    </xf>
    <xf numFmtId="0" fontId="13" fillId="0" borderId="0" xfId="35" applyFont="1" applyFill="1" applyAlignment="1">
      <alignment horizontal="left" vertical="center" wrapText="1"/>
    </xf>
    <xf numFmtId="165" fontId="14" fillId="3" borderId="7" xfId="35" applyNumberFormat="1" applyFont="1" applyFill="1" applyBorder="1" applyAlignment="1">
      <alignment horizontal="center" wrapText="1"/>
    </xf>
    <xf numFmtId="165" fontId="14" fillId="3" borderId="53" xfId="35" applyNumberFormat="1" applyFont="1" applyFill="1" applyBorder="1" applyAlignment="1">
      <alignment horizontal="center" wrapText="1"/>
    </xf>
    <xf numFmtId="1" fontId="13" fillId="0" borderId="0" xfId="35" applyNumberFormat="1" applyFont="1" applyFill="1" applyBorder="1" applyAlignment="1">
      <alignment horizontal="left"/>
    </xf>
    <xf numFmtId="1" fontId="13" fillId="0" borderId="30" xfId="35" applyNumberFormat="1" applyFont="1" applyFill="1" applyBorder="1" applyAlignment="1">
      <alignment horizontal="left"/>
    </xf>
    <xf numFmtId="165" fontId="11" fillId="0" borderId="0" xfId="35" applyNumberFormat="1" applyFont="1" applyFill="1" applyBorder="1" applyAlignment="1">
      <alignment horizontal="right"/>
    </xf>
    <xf numFmtId="165" fontId="11" fillId="0" borderId="30" xfId="35" applyNumberFormat="1" applyFont="1" applyFill="1" applyBorder="1" applyAlignment="1">
      <alignment horizontal="right"/>
    </xf>
    <xf numFmtId="165" fontId="13" fillId="0" borderId="0" xfId="35" applyNumberFormat="1" applyFont="1" applyFill="1" applyBorder="1" applyAlignment="1">
      <alignment horizontal="left"/>
    </xf>
    <xf numFmtId="165" fontId="13" fillId="0" borderId="30" xfId="35" applyNumberFormat="1" applyFont="1" applyFill="1" applyBorder="1" applyAlignment="1">
      <alignment horizontal="left"/>
    </xf>
    <xf numFmtId="3" fontId="14" fillId="3" borderId="0" xfId="35" applyNumberFormat="1" applyFont="1" applyFill="1" applyBorder="1" applyAlignment="1">
      <alignment horizontal="left" vertical="center" wrapText="1"/>
    </xf>
    <xf numFmtId="3" fontId="14" fillId="3" borderId="30" xfId="35" applyNumberFormat="1" applyFont="1" applyFill="1" applyBorder="1" applyAlignment="1">
      <alignment horizontal="left" vertical="center" wrapText="1"/>
    </xf>
    <xf numFmtId="0" fontId="13" fillId="0" borderId="0" xfId="35" applyFont="1" applyFill="1" applyAlignment="1">
      <alignment horizontal="left" wrapText="1"/>
    </xf>
    <xf numFmtId="0" fontId="13" fillId="4" borderId="0" xfId="35" applyFont="1" applyFill="1" applyAlignment="1">
      <alignment horizontal="left" vertical="center" wrapText="1"/>
    </xf>
    <xf numFmtId="0" fontId="12" fillId="0" borderId="0" xfId="26" applyFont="1" applyAlignment="1">
      <alignment horizontal="left" vertical="center" wrapText="1"/>
    </xf>
    <xf numFmtId="0" fontId="19" fillId="0" borderId="0" xfId="0" applyFont="1" applyAlignment="1">
      <alignment horizontal="left" vertical="center" wrapText="1"/>
    </xf>
    <xf numFmtId="0" fontId="18" fillId="0" borderId="0" xfId="12" applyFont="1" applyBorder="1" applyAlignment="1">
      <alignment horizontal="left" vertical="center" wrapText="1"/>
    </xf>
    <xf numFmtId="0" fontId="19" fillId="0" borderId="0" xfId="0" applyFont="1" applyFill="1" applyBorder="1" applyAlignment="1">
      <alignment horizontal="left" vertical="center" wrapText="1"/>
    </xf>
    <xf numFmtId="0" fontId="7" fillId="0" borderId="0" xfId="26" applyFont="1" applyAlignment="1">
      <alignment horizontal="left" vertical="center" wrapText="1"/>
    </xf>
    <xf numFmtId="0" fontId="81" fillId="0" borderId="0" xfId="0" applyFont="1" applyFill="1" applyBorder="1" applyAlignment="1">
      <alignment horizontal="left" vertical="center" wrapText="1"/>
    </xf>
    <xf numFmtId="0" fontId="11" fillId="0" borderId="0" xfId="7" applyFont="1" applyAlignment="1">
      <alignment horizontal="left" wrapText="1"/>
    </xf>
    <xf numFmtId="0" fontId="8" fillId="4" borderId="19" xfId="28" applyFont="1" applyFill="1" applyBorder="1" applyAlignment="1">
      <alignment horizontal="center" vertical="center"/>
    </xf>
    <xf numFmtId="0" fontId="8" fillId="4" borderId="18" xfId="28" applyFont="1" applyFill="1" applyBorder="1" applyAlignment="1">
      <alignment horizontal="center" vertical="center"/>
    </xf>
    <xf numFmtId="0" fontId="8" fillId="4" borderId="20" xfId="28" applyFont="1" applyFill="1" applyBorder="1" applyAlignment="1">
      <alignment horizontal="center" vertical="center"/>
    </xf>
    <xf numFmtId="0" fontId="7" fillId="0" borderId="0" xfId="0" applyFont="1" applyFill="1" applyBorder="1" applyAlignment="1">
      <alignment horizontal="left" vertical="center" wrapText="1"/>
    </xf>
    <xf numFmtId="0" fontId="34" fillId="0" borderId="0" xfId="0" applyFont="1" applyAlignment="1">
      <alignment horizontal="left" vertical="center" wrapText="1"/>
    </xf>
    <xf numFmtId="0" fontId="34" fillId="0" borderId="67" xfId="0" applyFont="1" applyBorder="1" applyAlignment="1">
      <alignment horizontal="center" vertical="center"/>
    </xf>
    <xf numFmtId="0" fontId="34" fillId="0" borderId="69" xfId="0" applyFont="1" applyBorder="1" applyAlignment="1">
      <alignment horizontal="center" vertical="center"/>
    </xf>
    <xf numFmtId="0" fontId="0" fillId="0" borderId="48" xfId="0" applyBorder="1" applyAlignment="1">
      <alignment horizontal="center" vertical="center"/>
    </xf>
    <xf numFmtId="0" fontId="71" fillId="0" borderId="67" xfId="0" applyFont="1" applyBorder="1" applyAlignment="1">
      <alignment horizontal="center" vertical="center"/>
    </xf>
    <xf numFmtId="0" fontId="71" fillId="0" borderId="69" xfId="0" applyFont="1" applyBorder="1" applyAlignment="1">
      <alignment horizontal="center" vertical="center"/>
    </xf>
    <xf numFmtId="0" fontId="0" fillId="0" borderId="69" xfId="0" applyBorder="1" applyAlignment="1"/>
    <xf numFmtId="0" fontId="0" fillId="0" borderId="48" xfId="0" applyBorder="1" applyAlignment="1"/>
    <xf numFmtId="0" fontId="34" fillId="0" borderId="24" xfId="0" applyFont="1" applyBorder="1" applyAlignment="1">
      <alignment horizontal="center" wrapText="1"/>
    </xf>
    <xf numFmtId="0" fontId="34" fillId="0" borderId="50" xfId="0" applyFont="1" applyBorder="1" applyAlignment="1">
      <alignment horizontal="center" wrapText="1"/>
    </xf>
    <xf numFmtId="0" fontId="0" fillId="0" borderId="68" xfId="0" applyBorder="1" applyAlignment="1">
      <alignment horizontal="left" wrapText="1"/>
    </xf>
    <xf numFmtId="0" fontId="81" fillId="0" borderId="68" xfId="0" applyFont="1" applyFill="1" applyBorder="1" applyAlignment="1">
      <alignment horizontal="left" vertical="center" wrapText="1"/>
    </xf>
    <xf numFmtId="0" fontId="19" fillId="0" borderId="68" xfId="0" applyFont="1" applyBorder="1" applyAlignment="1">
      <alignment horizontal="left" wrapText="1"/>
    </xf>
    <xf numFmtId="0" fontId="7" fillId="0" borderId="68" xfId="0" applyFont="1" applyBorder="1" applyAlignment="1">
      <alignment horizontal="left" wrapText="1"/>
    </xf>
    <xf numFmtId="0" fontId="7" fillId="0" borderId="68" xfId="0" applyFont="1" applyBorder="1" applyAlignment="1">
      <alignment horizontal="left" vertical="center" wrapText="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0" fillId="0" borderId="0" xfId="0" applyAlignment="1">
      <alignment horizontal="left" vertical="center" wrapText="1"/>
    </xf>
    <xf numFmtId="0" fontId="83" fillId="0" borderId="0" xfId="0" applyFont="1" applyAlignment="1">
      <alignment horizontal="left" vertical="center" wrapText="1"/>
    </xf>
    <xf numFmtId="0" fontId="8" fillId="0" borderId="0" xfId="0" applyFont="1" applyBorder="1" applyAlignment="1">
      <alignment horizontal="left" vertical="center" wrapText="1"/>
    </xf>
    <xf numFmtId="0" fontId="69" fillId="0" borderId="0" xfId="144" applyFill="1" applyBorder="1" applyAlignment="1">
      <alignment vertical="center"/>
    </xf>
    <xf numFmtId="0" fontId="34" fillId="0" borderId="0" xfId="0" applyFont="1" applyAlignment="1">
      <alignment vertical="center"/>
    </xf>
  </cellXfs>
  <cellStyles count="163">
    <cellStyle name="20% - Accent1" xfId="43"/>
    <cellStyle name="20% - Accent2" xfId="44"/>
    <cellStyle name="20% - Accent3" xfId="45"/>
    <cellStyle name="20% - Accent4" xfId="46"/>
    <cellStyle name="20% - Accent5" xfId="47"/>
    <cellStyle name="20% - Accent6" xfId="48"/>
    <cellStyle name="40% - Accent1" xfId="49"/>
    <cellStyle name="40% - Accent2" xfId="50"/>
    <cellStyle name="40% - Accent3" xfId="51"/>
    <cellStyle name="40% - Accent4" xfId="52"/>
    <cellStyle name="40% - Accent5" xfId="53"/>
    <cellStyle name="40% - Accent6" xfId="54"/>
    <cellStyle name="60% - Accent1" xfId="55"/>
    <cellStyle name="60% - Accent2" xfId="56"/>
    <cellStyle name="60% - Accent3" xfId="57"/>
    <cellStyle name="60% - Accent4" xfId="58"/>
    <cellStyle name="60% - Accent5" xfId="59"/>
    <cellStyle name="60% - Accent6" xfId="60"/>
    <cellStyle name="Bad" xfId="61"/>
    <cellStyle name="bin" xfId="62"/>
    <cellStyle name="Calculation" xfId="63"/>
    <cellStyle name="cell" xfId="64"/>
    <cellStyle name="Check Cell" xfId="65"/>
    <cellStyle name="Col&amp;RowHeadings" xfId="66"/>
    <cellStyle name="ColCodes" xfId="67"/>
    <cellStyle name="ColTitles" xfId="68"/>
    <cellStyle name="ColTitles 2" xfId="137"/>
    <cellStyle name="column" xfId="69"/>
    <cellStyle name="Comma [0]_B3.1a" xfId="70"/>
    <cellStyle name="Comma 2" xfId="71"/>
    <cellStyle name="Comma 2 2" xfId="138"/>
    <cellStyle name="Comma_B3.1a" xfId="72"/>
    <cellStyle name="Currency [0]_B3.1a" xfId="73"/>
    <cellStyle name="Currency_B3.1a" xfId="74"/>
    <cellStyle name="DataEntryCells" xfId="75"/>
    <cellStyle name="Euro" xfId="19"/>
    <cellStyle name="Explanatory Text" xfId="76"/>
    <cellStyle name="formula" xfId="77"/>
    <cellStyle name="gap" xfId="78"/>
    <cellStyle name="Good" xfId="79"/>
    <cellStyle name="GreyBackground" xfId="80"/>
    <cellStyle name="Heading 1" xfId="81"/>
    <cellStyle name="Heading 2" xfId="82"/>
    <cellStyle name="Heading 3" xfId="83"/>
    <cellStyle name="Heading 4" xfId="84"/>
    <cellStyle name="Hyperlink 2" xfId="85"/>
    <cellStyle name="Input" xfId="86"/>
    <cellStyle name="ISC" xfId="87"/>
    <cellStyle name="level1a" xfId="88"/>
    <cellStyle name="level2" xfId="89"/>
    <cellStyle name="level2a" xfId="90"/>
    <cellStyle name="level3" xfId="91"/>
    <cellStyle name="Lien hypertexte" xfId="144" builtinId="8"/>
    <cellStyle name="Lien hypertexte 2" xfId="1"/>
    <cellStyle name="Lien hypertexte 2 2" xfId="20"/>
    <cellStyle name="Lien hypertexte 2 3" xfId="92"/>
    <cellStyle name="Lien hypertexte 3" xfId="2"/>
    <cellStyle name="Lien hypertexte 3 2" xfId="120"/>
    <cellStyle name="Lien hypertexte 3 3" xfId="93"/>
    <cellStyle name="Lien hypertexte 4" xfId="3"/>
    <cellStyle name="Lien hypertexte 4 2" xfId="21"/>
    <cellStyle name="Lien hypertexte 5" xfId="160"/>
    <cellStyle name="Linked Cell" xfId="94"/>
    <cellStyle name="Migliaia (0)_conti99" xfId="95"/>
    <cellStyle name="Milliers" xfId="4" builtinId="3"/>
    <cellStyle name="Milliers 2" xfId="5"/>
    <cellStyle name="Milliers 2 2" xfId="22"/>
    <cellStyle name="Milliers 2 3" xfId="142"/>
    <cellStyle name="Milliers 3" xfId="6"/>
    <cellStyle name="Milliers 3 2" xfId="23"/>
    <cellStyle name="Milliers 3 3" xfId="38"/>
    <cellStyle name="Milliers 4" xfId="124"/>
    <cellStyle name="Milliers 5" xfId="141"/>
    <cellStyle name="Milliers 6" xfId="146"/>
    <cellStyle name="Milliers 6 2" xfId="147"/>
    <cellStyle name="Milliers 6 3" xfId="148"/>
    <cellStyle name="Neutral" xfId="96"/>
    <cellStyle name="Normaali_Y8_Fin02" xfId="97"/>
    <cellStyle name="Normal" xfId="0" builtinId="0"/>
    <cellStyle name="Normal 10" xfId="123"/>
    <cellStyle name="Normal 11" xfId="24"/>
    <cellStyle name="Normal 12" xfId="25"/>
    <cellStyle name="Normal 13" xfId="122"/>
    <cellStyle name="Normal 14" xfId="154"/>
    <cellStyle name="Normal 2" xfId="7"/>
    <cellStyle name="Normal 2 2" xfId="8"/>
    <cellStyle name="Normal 2 2 2" xfId="28"/>
    <cellStyle name="Normal 2 2 3" xfId="27"/>
    <cellStyle name="Normal 2 2 4" xfId="126"/>
    <cellStyle name="Normal 2 2 5" xfId="143"/>
    <cellStyle name="Normal 2 3" xfId="29"/>
    <cellStyle name="Normal 2 3 2" xfId="99"/>
    <cellStyle name="Normal 2 3 3" xfId="134"/>
    <cellStyle name="Normal 2 3 4" xfId="145"/>
    <cellStyle name="Normal 2 4" xfId="26"/>
    <cellStyle name="Normal 2 5" xfId="98"/>
    <cellStyle name="Normal 2 6" xfId="125"/>
    <cellStyle name="Normal 2 7" xfId="157"/>
    <cellStyle name="Normal 2_TC_A1" xfId="100"/>
    <cellStyle name="Normal 3" xfId="9"/>
    <cellStyle name="Normal 3 2" xfId="10"/>
    <cellStyle name="Normal 3 2 2" xfId="31"/>
    <cellStyle name="Normal 3 2 3" xfId="102"/>
    <cellStyle name="Normal 3 2 4" xfId="128"/>
    <cellStyle name="Normal 3 2 5" xfId="161"/>
    <cellStyle name="Normal 3 3" xfId="30"/>
    <cellStyle name="Normal 3 3 2" xfId="135"/>
    <cellStyle name="Normal 3 3 3" xfId="162"/>
    <cellStyle name="Normal 3 4" xfId="101"/>
    <cellStyle name="Normal 3 5" xfId="127"/>
    <cellStyle name="Normal 3 6" xfId="155"/>
    <cellStyle name="Normal 4" xfId="17"/>
    <cellStyle name="Normal 4 2" xfId="11"/>
    <cellStyle name="Normal 4 3" xfId="32"/>
    <cellStyle name="Normal 4 4" xfId="132"/>
    <cellStyle name="Normal 5" xfId="12"/>
    <cellStyle name="Normal 5 2" xfId="42"/>
    <cellStyle name="Normal 5 3" xfId="129"/>
    <cellStyle name="Normal 6" xfId="33"/>
    <cellStyle name="Normal 6 2" xfId="34"/>
    <cellStyle name="Normal 6 3" xfId="136"/>
    <cellStyle name="Normal 7" xfId="35"/>
    <cellStyle name="Normal 7 2" xfId="149"/>
    <cellStyle name="Normal 7 3" xfId="150"/>
    <cellStyle name="Normal 8" xfId="18"/>
    <cellStyle name="Normal 8 2" xfId="121"/>
    <cellStyle name="Normal 8 3" xfId="133"/>
    <cellStyle name="Normal 9" xfId="40"/>
    <cellStyle name="Normal_RERS2004_06_01" xfId="13"/>
    <cellStyle name="Note" xfId="103"/>
    <cellStyle name="Note 2" xfId="139"/>
    <cellStyle name="Output" xfId="104"/>
    <cellStyle name="Percent 2" xfId="105"/>
    <cellStyle name="Percent 2 2" xfId="140"/>
    <cellStyle name="Percent_1 SubOverv.USd" xfId="106"/>
    <cellStyle name="Pourcentage" xfId="14" builtinId="5"/>
    <cellStyle name="Pourcentage 2" xfId="15"/>
    <cellStyle name="Pourcentage 2 2" xfId="36"/>
    <cellStyle name="Pourcentage 2 3" xfId="39"/>
    <cellStyle name="Pourcentage 2 4" xfId="130"/>
    <cellStyle name="Pourcentage 2 5" xfId="158"/>
    <cellStyle name="Pourcentage 3" xfId="16"/>
    <cellStyle name="Pourcentage 3 2" xfId="37"/>
    <cellStyle name="Pourcentage 3 3" xfId="131"/>
    <cellStyle name="Pourcentage 3 4" xfId="156"/>
    <cellStyle name="Pourcentage 4" xfId="107"/>
    <cellStyle name="Pourcentage 5" xfId="41"/>
    <cellStyle name="Pourcentage 5 2" xfId="151"/>
    <cellStyle name="Pourcentage 5 3" xfId="152"/>
    <cellStyle name="Pourcentage 6" xfId="153"/>
    <cellStyle name="Pourcentage 7" xfId="159"/>
    <cellStyle name="Prozent_SubCatperStud" xfId="108"/>
    <cellStyle name="row" xfId="109"/>
    <cellStyle name="RowCodes" xfId="110"/>
    <cellStyle name="Row-Col Headings" xfId="111"/>
    <cellStyle name="RowTitles_CENTRAL_GOVT" xfId="112"/>
    <cellStyle name="RowTitles-Col2" xfId="113"/>
    <cellStyle name="RowTitles-Detail" xfId="114"/>
    <cellStyle name="Standard_Info" xfId="115"/>
    <cellStyle name="temp" xfId="116"/>
    <cellStyle name="Title" xfId="117"/>
    <cellStyle name="title1" xfId="118"/>
    <cellStyle name="Warning Text" xfId="119"/>
  </cellStyles>
  <dxfs count="0"/>
  <tableStyles count="0" defaultTableStyle="TableStyleMedium2" defaultPivotStyle="PivotStyleLight16"/>
  <colors>
    <mruColors>
      <color rgb="FFFC12FC"/>
      <color rgb="FFF618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44786391101055E-2"/>
          <c:y val="6.2397620922622132E-2"/>
          <c:w val="0.90717424178951545"/>
          <c:h val="0.77011571829383474"/>
        </c:manualLayout>
      </c:layout>
      <c:lineChart>
        <c:grouping val="standard"/>
        <c:varyColors val="0"/>
        <c:ser>
          <c:idx val="0"/>
          <c:order val="0"/>
          <c:tx>
            <c:strRef>
              <c:f>'Graphique 1'!$B$5</c:f>
              <c:strCache>
                <c:ptCount val="1"/>
                <c:pt idx="0">
                  <c:v>Public MESRI (1)</c:v>
                </c:pt>
              </c:strCache>
            </c:strRef>
          </c:tx>
          <c:spPr>
            <a:ln w="25400">
              <a:solidFill>
                <a:srgbClr val="7030A0"/>
              </a:solidFill>
              <a:prstDash val="solid"/>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1'!$B$6:$B$16</c:f>
              <c:numCache>
                <c:formatCode>#\ ##0.0</c:formatCode>
                <c:ptCount val="11"/>
                <c:pt idx="0">
                  <c:v>100</c:v>
                </c:pt>
                <c:pt idx="1">
                  <c:v>101.0322510531569</c:v>
                </c:pt>
                <c:pt idx="2">
                  <c:v>102.43365755026983</c:v>
                </c:pt>
                <c:pt idx="3">
                  <c:v>104.64996296433995</c:v>
                </c:pt>
                <c:pt idx="4">
                  <c:v>106.43613994045695</c:v>
                </c:pt>
                <c:pt idx="5">
                  <c:v>109.22299471205132</c:v>
                </c:pt>
                <c:pt idx="6">
                  <c:v>110.69738576858289</c:v>
                </c:pt>
                <c:pt idx="7">
                  <c:v>111.65539390784842</c:v>
                </c:pt>
                <c:pt idx="8">
                  <c:v>113.7913934273858</c:v>
                </c:pt>
                <c:pt idx="9">
                  <c:v>115.06204545519543</c:v>
                </c:pt>
                <c:pt idx="10">
                  <c:v>116.74149109285226</c:v>
                </c:pt>
              </c:numCache>
            </c:numRef>
          </c:val>
          <c:smooth val="0"/>
          <c:extLst>
            <c:ext xmlns:c16="http://schemas.microsoft.com/office/drawing/2014/chart" uri="{C3380CC4-5D6E-409C-BE32-E72D297353CC}">
              <c16:uniqueId val="{00000000-753A-4527-999E-9F5A5FCAA151}"/>
            </c:ext>
          </c:extLst>
        </c:ser>
        <c:ser>
          <c:idx val="1"/>
          <c:order val="1"/>
          <c:tx>
            <c:strRef>
              <c:f>'Graphique 1'!$C$5</c:f>
              <c:strCache>
                <c:ptCount val="1"/>
                <c:pt idx="0">
                  <c:v>Public hors MESRI (1)</c:v>
                </c:pt>
              </c:strCache>
            </c:strRef>
          </c:tx>
          <c:spPr>
            <a:ln w="25400">
              <a:solidFill>
                <a:schemeClr val="bg1">
                  <a:lumMod val="50000"/>
                </a:schemeClr>
              </a:solidFill>
              <a:prstDash val="solid"/>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1'!$C$6:$C$16</c:f>
              <c:numCache>
                <c:formatCode>#\ ##0.0</c:formatCode>
                <c:ptCount val="11"/>
                <c:pt idx="0">
                  <c:v>100</c:v>
                </c:pt>
                <c:pt idx="1">
                  <c:v>102.26137669911741</c:v>
                </c:pt>
                <c:pt idx="2">
                  <c:v>108.29084863323743</c:v>
                </c:pt>
                <c:pt idx="3">
                  <c:v>105.82489592601492</c:v>
                </c:pt>
                <c:pt idx="4">
                  <c:v>109.63585470557291</c:v>
                </c:pt>
                <c:pt idx="5">
                  <c:v>109.45725660325893</c:v>
                </c:pt>
                <c:pt idx="6">
                  <c:v>107.44202056151244</c:v>
                </c:pt>
                <c:pt idx="7">
                  <c:v>111.7075926924151</c:v>
                </c:pt>
                <c:pt idx="8">
                  <c:v>114.74116264117369</c:v>
                </c:pt>
                <c:pt idx="9">
                  <c:v>115.67312001143029</c:v>
                </c:pt>
                <c:pt idx="10">
                  <c:v>118.26961169525319</c:v>
                </c:pt>
              </c:numCache>
            </c:numRef>
          </c:val>
          <c:smooth val="0"/>
          <c:extLst>
            <c:ext xmlns:c16="http://schemas.microsoft.com/office/drawing/2014/chart" uri="{C3380CC4-5D6E-409C-BE32-E72D297353CC}">
              <c16:uniqueId val="{00000001-753A-4527-999E-9F5A5FCAA151}"/>
            </c:ext>
          </c:extLst>
        </c:ser>
        <c:ser>
          <c:idx val="2"/>
          <c:order val="2"/>
          <c:tx>
            <c:strRef>
              <c:f>'Graphique 1'!$D$5</c:f>
              <c:strCache>
                <c:ptCount val="1"/>
                <c:pt idx="0">
                  <c:v>Privé</c:v>
                </c:pt>
              </c:strCache>
            </c:strRef>
          </c:tx>
          <c:spPr>
            <a:ln w="25400">
              <a:solidFill>
                <a:schemeClr val="tx1"/>
              </a:solidFill>
              <a:prstDash val="solid"/>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1'!$D$6:$D$16</c:f>
              <c:numCache>
                <c:formatCode>#\ ##0.0</c:formatCode>
                <c:ptCount val="11"/>
                <c:pt idx="0">
                  <c:v>100</c:v>
                </c:pt>
                <c:pt idx="1">
                  <c:v>103.2037627094372</c:v>
                </c:pt>
                <c:pt idx="2">
                  <c:v>107.44218101102678</c:v>
                </c:pt>
                <c:pt idx="3">
                  <c:v>110.6052198195618</c:v>
                </c:pt>
                <c:pt idx="4">
                  <c:v>106.98974294715738</c:v>
                </c:pt>
                <c:pt idx="5">
                  <c:v>110.04291672633539</c:v>
                </c:pt>
                <c:pt idx="6">
                  <c:v>115.58002470284978</c:v>
                </c:pt>
                <c:pt idx="7">
                  <c:v>126.58353322354289</c:v>
                </c:pt>
                <c:pt idx="8">
                  <c:v>131.67670592868396</c:v>
                </c:pt>
                <c:pt idx="9">
                  <c:v>138.11331984820279</c:v>
                </c:pt>
                <c:pt idx="10">
                  <c:v>150.21973005871402</c:v>
                </c:pt>
              </c:numCache>
            </c:numRef>
          </c:val>
          <c:smooth val="0"/>
          <c:extLst>
            <c:ext xmlns:c16="http://schemas.microsoft.com/office/drawing/2014/chart" uri="{C3380CC4-5D6E-409C-BE32-E72D297353CC}">
              <c16:uniqueId val="{00000002-753A-4527-999E-9F5A5FCAA151}"/>
            </c:ext>
          </c:extLst>
        </c:ser>
        <c:ser>
          <c:idx val="3"/>
          <c:order val="3"/>
          <c:tx>
            <c:strRef>
              <c:f>'Graphique 1'!$E$5</c:f>
              <c:strCache>
                <c:ptCount val="1"/>
                <c:pt idx="0">
                  <c:v>Public</c:v>
                </c:pt>
              </c:strCache>
            </c:strRef>
          </c:tx>
          <c:spPr>
            <a:ln w="25400">
              <a:solidFill>
                <a:srgbClr val="00FFFF"/>
              </a:solidFill>
              <a:prstDash val="solid"/>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1'!$E$6:$E$16</c:f>
              <c:numCache>
                <c:formatCode>#\ ##0.0</c:formatCode>
                <c:ptCount val="11"/>
                <c:pt idx="0">
                  <c:v>100</c:v>
                </c:pt>
                <c:pt idx="1">
                  <c:v>101.03427622112646</c:v>
                </c:pt>
                <c:pt idx="2">
                  <c:v>102.67609042529247</c:v>
                </c:pt>
                <c:pt idx="3">
                  <c:v>104.52131758211321</c:v>
                </c:pt>
                <c:pt idx="4">
                  <c:v>106.5291797760604</c:v>
                </c:pt>
                <c:pt idx="5">
                  <c:v>109.04909608071273</c:v>
                </c:pt>
                <c:pt idx="6">
                  <c:v>110.17271300767842</c:v>
                </c:pt>
                <c:pt idx="7">
                  <c:v>111.30475030940906</c:v>
                </c:pt>
                <c:pt idx="8">
                  <c:v>113.41233304223904</c:v>
                </c:pt>
                <c:pt idx="9">
                  <c:v>114.59250946762577</c:v>
                </c:pt>
                <c:pt idx="10">
                  <c:v>116.1060585920392</c:v>
                </c:pt>
              </c:numCache>
            </c:numRef>
          </c:val>
          <c:smooth val="0"/>
          <c:extLst>
            <c:ext xmlns:c16="http://schemas.microsoft.com/office/drawing/2014/chart" uri="{C3380CC4-5D6E-409C-BE32-E72D297353CC}">
              <c16:uniqueId val="{00000003-753A-4527-999E-9F5A5FCAA151}"/>
            </c:ext>
          </c:extLst>
        </c:ser>
        <c:ser>
          <c:idx val="4"/>
          <c:order val="4"/>
          <c:tx>
            <c:strRef>
              <c:f>'Graphique 1'!$F$5</c:f>
              <c:strCache>
                <c:ptCount val="1"/>
                <c:pt idx="0">
                  <c:v>Ensemble</c:v>
                </c:pt>
              </c:strCache>
            </c:strRef>
          </c:tx>
          <c:spPr>
            <a:ln w="25400">
              <a:solidFill>
                <a:srgbClr val="0070C0"/>
              </a:solidFill>
              <a:prstDash val="solid"/>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1'!$F$6:$F$16</c:f>
              <c:numCache>
                <c:formatCode>#\ ##0.0</c:formatCode>
                <c:ptCount val="11"/>
                <c:pt idx="0">
                  <c:v>100</c:v>
                </c:pt>
                <c:pt idx="1">
                  <c:v>101.33418057017995</c:v>
                </c:pt>
                <c:pt idx="2">
                  <c:v>103.33893083755103</c:v>
                </c:pt>
                <c:pt idx="3">
                  <c:v>105.5145202390878</c:v>
                </c:pt>
                <c:pt idx="4">
                  <c:v>106.52146210115608</c:v>
                </c:pt>
                <c:pt idx="5">
                  <c:v>109.15789963548809</c:v>
                </c:pt>
                <c:pt idx="6">
                  <c:v>111.10136875722793</c:v>
                </c:pt>
                <c:pt idx="7">
                  <c:v>114.05547661639351</c:v>
                </c:pt>
                <c:pt idx="8">
                  <c:v>116.64633385220067</c:v>
                </c:pt>
                <c:pt idx="9">
                  <c:v>118.63821029479755</c:v>
                </c:pt>
                <c:pt idx="10">
                  <c:v>121.12646836627249</c:v>
                </c:pt>
              </c:numCache>
            </c:numRef>
          </c:val>
          <c:smooth val="0"/>
          <c:extLst>
            <c:ext xmlns:c16="http://schemas.microsoft.com/office/drawing/2014/chart" uri="{C3380CC4-5D6E-409C-BE32-E72D297353CC}">
              <c16:uniqueId val="{00000004-753A-4527-999E-9F5A5FCAA151}"/>
            </c:ext>
          </c:extLst>
        </c:ser>
        <c:ser>
          <c:idx val="5"/>
          <c:order val="5"/>
          <c:tx>
            <c:strRef>
              <c:f>'Graphique 1'!$H$5</c:f>
              <c:strCache>
                <c:ptCount val="1"/>
                <c:pt idx="0">
                  <c:v>Public hors MESRI (à dispositif équivalent)</c:v>
                </c:pt>
              </c:strCache>
            </c:strRef>
          </c:tx>
          <c:spPr>
            <a:ln w="25400">
              <a:solidFill>
                <a:schemeClr val="bg1">
                  <a:lumMod val="50000"/>
                </a:schemeClr>
              </a:solidFill>
              <a:prstDash val="sysDash"/>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1'!$H$6:$H$16</c:f>
              <c:numCache>
                <c:formatCode>#\ ##0.0</c:formatCode>
                <c:ptCount val="11"/>
                <c:pt idx="5">
                  <c:v>109.45725660325893</c:v>
                </c:pt>
                <c:pt idx="6">
                  <c:v>106.89388674931971</c:v>
                </c:pt>
                <c:pt idx="7">
                  <c:v>109.54882872117264</c:v>
                </c:pt>
                <c:pt idx="8">
                  <c:v>113.84557433902467</c:v>
                </c:pt>
                <c:pt idx="9">
                  <c:v>114.0014417737714</c:v>
                </c:pt>
                <c:pt idx="10">
                  <c:v>117.24088662592466</c:v>
                </c:pt>
              </c:numCache>
            </c:numRef>
          </c:val>
          <c:smooth val="0"/>
          <c:extLst>
            <c:ext xmlns:c16="http://schemas.microsoft.com/office/drawing/2014/chart" uri="{C3380CC4-5D6E-409C-BE32-E72D297353CC}">
              <c16:uniqueId val="{00000005-753A-4527-999E-9F5A5FCAA151}"/>
            </c:ext>
          </c:extLst>
        </c:ser>
        <c:ser>
          <c:idx val="6"/>
          <c:order val="6"/>
          <c:tx>
            <c:strRef>
              <c:f>'Graphique 1'!$I$5</c:f>
              <c:strCache>
                <c:ptCount val="1"/>
                <c:pt idx="0">
                  <c:v>Privé (à dispositif équivalent)</c:v>
                </c:pt>
              </c:strCache>
            </c:strRef>
          </c:tx>
          <c:spPr>
            <a:ln>
              <a:solidFill>
                <a:schemeClr val="tx1"/>
              </a:solidFill>
              <a:prstDash val="sysDash"/>
            </a:ln>
          </c:spPr>
          <c:marker>
            <c:symbol val="none"/>
          </c:marker>
          <c:cat>
            <c:strRef>
              <c:f>'Graphique 1'!$A$6:$A$16</c:f>
              <c:strCache>
                <c:ptCount val="11"/>
                <c:pt idx="0">
                  <c:v>2010</c:v>
                </c:pt>
                <c:pt idx="1">
                  <c:v>2011</c:v>
                </c:pt>
                <c:pt idx="2">
                  <c:v>2012</c:v>
                </c:pt>
                <c:pt idx="3">
                  <c:v>2013</c:v>
                </c:pt>
                <c:pt idx="4">
                  <c:v>2014</c:v>
                </c:pt>
                <c:pt idx="5">
                  <c:v>2015</c:v>
                </c:pt>
                <c:pt idx="6">
                  <c:v>2016 (1)</c:v>
                </c:pt>
                <c:pt idx="7">
                  <c:v>2017 (1)</c:v>
                </c:pt>
                <c:pt idx="8">
                  <c:v>2018 (1)</c:v>
                </c:pt>
                <c:pt idx="9">
                  <c:v>2019 (1)</c:v>
                </c:pt>
                <c:pt idx="10">
                  <c:v>2020 (1)</c:v>
                </c:pt>
              </c:strCache>
            </c:strRef>
          </c:cat>
          <c:val>
            <c:numRef>
              <c:f>'Graphique 1'!$I$6:$I$16</c:f>
              <c:numCache>
                <c:formatCode>#\ ##0.0</c:formatCode>
                <c:ptCount val="11"/>
                <c:pt idx="5">
                  <c:v>110.04291672633539</c:v>
                </c:pt>
                <c:pt idx="6">
                  <c:v>113.42926571674066</c:v>
                </c:pt>
                <c:pt idx="7">
                  <c:v>117.05995811255907</c:v>
                </c:pt>
                <c:pt idx="8">
                  <c:v>124.96912143777746</c:v>
                </c:pt>
                <c:pt idx="9">
                  <c:v>129.43062616354004</c:v>
                </c:pt>
                <c:pt idx="10">
                  <c:v>138.30575146785048</c:v>
                </c:pt>
              </c:numCache>
            </c:numRef>
          </c:val>
          <c:smooth val="0"/>
          <c:extLst>
            <c:ext xmlns:c16="http://schemas.microsoft.com/office/drawing/2014/chart" uri="{C3380CC4-5D6E-409C-BE32-E72D297353CC}">
              <c16:uniqueId val="{00000006-753A-4527-999E-9F5A5FCAA151}"/>
            </c:ext>
          </c:extLst>
        </c:ser>
        <c:dLbls>
          <c:showLegendKey val="0"/>
          <c:showVal val="0"/>
          <c:showCatName val="0"/>
          <c:showSerName val="0"/>
          <c:showPercent val="0"/>
          <c:showBubbleSize val="0"/>
        </c:dLbls>
        <c:smooth val="0"/>
        <c:axId val="203411840"/>
        <c:axId val="203413376"/>
      </c:lineChart>
      <c:catAx>
        <c:axId val="203411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3376"/>
        <c:crosses val="autoZero"/>
        <c:auto val="1"/>
        <c:lblAlgn val="ctr"/>
        <c:lblOffset val="100"/>
        <c:tickLblSkip val="1"/>
        <c:tickMarkSkip val="1"/>
        <c:noMultiLvlLbl val="0"/>
      </c:catAx>
      <c:valAx>
        <c:axId val="203413376"/>
        <c:scaling>
          <c:orientation val="minMax"/>
          <c:max val="160"/>
          <c:min val="9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3411840"/>
        <c:crosses val="autoZero"/>
        <c:crossBetween val="between"/>
        <c:majorUnit val="10"/>
      </c:valAx>
      <c:spPr>
        <a:noFill/>
        <a:ln w="12700">
          <a:solidFill>
            <a:sysClr val="windowText" lastClr="000000"/>
          </a:solidFill>
          <a:prstDash val="solid"/>
        </a:ln>
      </c:spPr>
    </c:plotArea>
    <c:legend>
      <c:legendPos val="r"/>
      <c:layout>
        <c:manualLayout>
          <c:xMode val="edge"/>
          <c:yMode val="edge"/>
          <c:x val="0.24583568972192296"/>
          <c:y val="7.8504575884423777E-2"/>
          <c:w val="0.30925511140948636"/>
          <c:h val="0.3795975419902368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899999956" l="0.78740157499999996" r="0.78740157499999996" t="0.98425196899999956" header="0.49212598450000022" footer="0.49212598450000022"/>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5495014141660997"/>
          <c:y val="0.10537936316679276"/>
          <c:w val="0.62105036450716478"/>
          <c:h val="0.81705150976909413"/>
        </c:manualLayout>
      </c:layout>
      <c:barChart>
        <c:barDir val="bar"/>
        <c:grouping val="clustered"/>
        <c:varyColors val="0"/>
        <c:ser>
          <c:idx val="0"/>
          <c:order val="0"/>
          <c:tx>
            <c:strRef>
              <c:f>'Graphique 2'!$B$3</c:f>
              <c:strCache>
                <c:ptCount val="1"/>
                <c:pt idx="0">
                  <c:v>2010-2011</c:v>
                </c:pt>
              </c:strCache>
            </c:strRef>
          </c:tx>
          <c:spPr>
            <a:solidFill>
              <a:schemeClr val="bg1">
                <a:lumMod val="65000"/>
              </a:schemeClr>
            </a:solidFill>
            <a:ln w="15875">
              <a:noFill/>
            </a:ln>
          </c:spPr>
          <c:invertIfNegative val="0"/>
          <c:dPt>
            <c:idx val="6"/>
            <c:invertIfNegative val="0"/>
            <c:bubble3D val="0"/>
            <c:spPr>
              <a:solidFill>
                <a:schemeClr val="bg1">
                  <a:lumMod val="65000"/>
                </a:schemeClr>
              </a:solidFill>
              <a:ln w="25400">
                <a:solidFill>
                  <a:schemeClr val="tx1"/>
                </a:solidFill>
              </a:ln>
            </c:spPr>
            <c:extLst>
              <c:ext xmlns:c16="http://schemas.microsoft.com/office/drawing/2014/chart" uri="{C3380CC4-5D6E-409C-BE32-E72D297353CC}">
                <c16:uniqueId val="{00000001-0E43-4030-8139-707B662A7971}"/>
              </c:ext>
            </c:extLst>
          </c:dPt>
          <c:dLbls>
            <c:dLbl>
              <c:idx val="6"/>
              <c:layout/>
              <c:spPr/>
              <c:txPr>
                <a:bodyPr/>
                <a:lstStyle/>
                <a:p>
                  <a:pPr>
                    <a:defRPr sz="700" b="1"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E43-4030-8139-707B662A7971}"/>
                </c:ext>
              </c:extLst>
            </c:dLbl>
            <c:spPr>
              <a:noFill/>
              <a:ln>
                <a:noFill/>
              </a:ln>
              <a:effectLst/>
            </c:spPr>
            <c:txPr>
              <a:bodyPr/>
              <a:lstStyle/>
              <a:p>
                <a:pPr>
                  <a:defRPr b="1">
                    <a:solidFill>
                      <a:sysClr val="windowText" lastClr="000000"/>
                    </a:solidFill>
                  </a:defRPr>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 2'!$A$4:$A$15</c:f>
              <c:strCache>
                <c:ptCount val="12"/>
                <c:pt idx="0">
                  <c:v>Formations d'ingénieurs (1)</c:v>
                </c:pt>
                <c:pt idx="1">
                  <c:v>Universités - Sciences, Staps</c:v>
                </c:pt>
                <c:pt idx="2">
                  <c:v>Préparation DUT</c:v>
                </c:pt>
                <c:pt idx="3">
                  <c:v>CPGE</c:v>
                </c:pt>
                <c:pt idx="4">
                  <c:v>STS et assimilés (yc apprentis)</c:v>
                </c:pt>
                <c:pt idx="5">
                  <c:v>Écoles de commerce, gestion et comptabilité</c:v>
                </c:pt>
                <c:pt idx="6">
                  <c:v>Ensemble étudiants</c:v>
                </c:pt>
                <c:pt idx="7">
                  <c:v>Ensemble universités (filières générales et de santé)</c:v>
                </c:pt>
                <c:pt idx="8">
                  <c:v>Universités - Droit, économie, AES</c:v>
                </c:pt>
                <c:pt idx="9">
                  <c:v>Universités - Médecine, odontologie, pharmacie</c:v>
                </c:pt>
                <c:pt idx="10">
                  <c:v>Universités - Langues, lettres, sciences humaines</c:v>
                </c:pt>
                <c:pt idx="11">
                  <c:v>Formations paramédicales et sociales (2)</c:v>
                </c:pt>
              </c:strCache>
            </c:strRef>
          </c:cat>
          <c:val>
            <c:numRef>
              <c:f>'Graphique 2'!$B$4:$B$15</c:f>
              <c:numCache>
                <c:formatCode>_-* #\ ##0.0\ _€_-;\-* #\ ##0.0\ _€_-;_-* "-"??\ _€_-;_-@_-</c:formatCode>
                <c:ptCount val="12"/>
                <c:pt idx="0">
                  <c:v>26.48</c:v>
                </c:pt>
                <c:pt idx="1">
                  <c:v>38.1</c:v>
                </c:pt>
                <c:pt idx="2">
                  <c:v>39.869999999999997</c:v>
                </c:pt>
                <c:pt idx="3">
                  <c:v>41.94</c:v>
                </c:pt>
                <c:pt idx="4">
                  <c:v>48.8</c:v>
                </c:pt>
                <c:pt idx="5">
                  <c:v>49.22</c:v>
                </c:pt>
                <c:pt idx="6">
                  <c:v>55.17</c:v>
                </c:pt>
                <c:pt idx="7">
                  <c:v>58.68</c:v>
                </c:pt>
                <c:pt idx="8">
                  <c:v>59.03</c:v>
                </c:pt>
                <c:pt idx="9">
                  <c:v>62.33</c:v>
                </c:pt>
                <c:pt idx="10">
                  <c:v>70.53</c:v>
                </c:pt>
                <c:pt idx="11" formatCode="0.0">
                  <c:v>83.26</c:v>
                </c:pt>
              </c:numCache>
            </c:numRef>
          </c:val>
          <c:extLst>
            <c:ext xmlns:c16="http://schemas.microsoft.com/office/drawing/2014/chart" uri="{C3380CC4-5D6E-409C-BE32-E72D297353CC}">
              <c16:uniqueId val="{00000002-0E43-4030-8139-707B662A7971}"/>
            </c:ext>
          </c:extLst>
        </c:ser>
        <c:ser>
          <c:idx val="1"/>
          <c:order val="1"/>
          <c:tx>
            <c:strRef>
              <c:f>'Graphique 2'!$C$3</c:f>
              <c:strCache>
                <c:ptCount val="1"/>
                <c:pt idx="0">
                  <c:v>2020-2021</c:v>
                </c:pt>
              </c:strCache>
            </c:strRef>
          </c:tx>
          <c:spPr>
            <a:solidFill>
              <a:schemeClr val="accent5">
                <a:lumMod val="75000"/>
              </a:schemeClr>
            </a:solidFill>
          </c:spPr>
          <c:invertIfNegative val="0"/>
          <c:dPt>
            <c:idx val="6"/>
            <c:invertIfNegative val="0"/>
            <c:bubble3D val="0"/>
            <c:spPr>
              <a:solidFill>
                <a:schemeClr val="accent5">
                  <a:lumMod val="75000"/>
                </a:schemeClr>
              </a:solidFill>
              <a:ln w="22225">
                <a:solidFill>
                  <a:srgbClr val="000000"/>
                </a:solidFill>
              </a:ln>
            </c:spPr>
            <c:extLst>
              <c:ext xmlns:c16="http://schemas.microsoft.com/office/drawing/2014/chart" uri="{C3380CC4-5D6E-409C-BE32-E72D297353CC}">
                <c16:uniqueId val="{00000004-0E43-4030-8139-707B662A7971}"/>
              </c:ext>
            </c:extLst>
          </c:dPt>
          <c:dLbls>
            <c:dLbl>
              <c:idx val="6"/>
              <c:layout/>
              <c:spPr/>
              <c:txPr>
                <a:bodyPr/>
                <a:lstStyle/>
                <a:p>
                  <a:pPr>
                    <a:defRPr sz="800" b="1" i="0" u="none" strike="noStrike" baseline="0">
                      <a:solidFill>
                        <a:sysClr val="windowText" lastClr="000000"/>
                      </a:solidFill>
                      <a:latin typeface="Arial"/>
                      <a:ea typeface="Arial"/>
                      <a:cs typeface="Arial"/>
                    </a:defRPr>
                  </a:pPr>
                  <a:endParaRPr lang="fr-FR"/>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E43-4030-8139-707B662A7971}"/>
                </c:ext>
              </c:extLst>
            </c:dLbl>
            <c:spPr>
              <a:noFill/>
              <a:ln>
                <a:noFill/>
              </a:ln>
              <a:effectLst/>
            </c:spPr>
            <c:txPr>
              <a:bodyPr/>
              <a:lstStyle/>
              <a:p>
                <a:pPr>
                  <a:defRPr>
                    <a:solidFill>
                      <a:sysClr val="windowText" lastClr="000000"/>
                    </a:solidFill>
                  </a:defRPr>
                </a:pPr>
                <a:endParaRPr lang="fr-FR"/>
              </a:p>
            </c:txPr>
            <c:dLblPos val="outEnd"/>
            <c:showLegendKey val="0"/>
            <c:showVal val="0"/>
            <c:showCatName val="0"/>
            <c:showSerName val="0"/>
            <c:showPercent val="0"/>
            <c:showBubbleSize val="0"/>
            <c:extLst>
              <c:ext xmlns:c15="http://schemas.microsoft.com/office/drawing/2012/chart" uri="{CE6537A1-D6FC-4f65-9D91-7224C49458BB}">
                <c15:showLeaderLines val="0"/>
              </c:ext>
            </c:extLst>
          </c:dLbls>
          <c:cat>
            <c:strRef>
              <c:f>'Graphique 2'!$A$4:$A$15</c:f>
              <c:strCache>
                <c:ptCount val="12"/>
                <c:pt idx="0">
                  <c:v>Formations d'ingénieurs (1)</c:v>
                </c:pt>
                <c:pt idx="1">
                  <c:v>Universités - Sciences, Staps</c:v>
                </c:pt>
                <c:pt idx="2">
                  <c:v>Préparation DUT</c:v>
                </c:pt>
                <c:pt idx="3">
                  <c:v>CPGE</c:v>
                </c:pt>
                <c:pt idx="4">
                  <c:v>STS et assimilés (yc apprentis)</c:v>
                </c:pt>
                <c:pt idx="5">
                  <c:v>Écoles de commerce, gestion et comptabilité</c:v>
                </c:pt>
                <c:pt idx="6">
                  <c:v>Ensemble étudiants</c:v>
                </c:pt>
                <c:pt idx="7">
                  <c:v>Ensemble universités (filières générales et de santé)</c:v>
                </c:pt>
                <c:pt idx="8">
                  <c:v>Universités - Droit, économie, AES</c:v>
                </c:pt>
                <c:pt idx="9">
                  <c:v>Universités - Médecine, odontologie, pharmacie</c:v>
                </c:pt>
                <c:pt idx="10">
                  <c:v>Universités - Langues, lettres, sciences humaines</c:v>
                </c:pt>
                <c:pt idx="11">
                  <c:v>Formations paramédicales et sociales (2)</c:v>
                </c:pt>
              </c:strCache>
            </c:strRef>
          </c:cat>
          <c:val>
            <c:numRef>
              <c:f>'Graphique 2'!$C$4:$C$15</c:f>
              <c:numCache>
                <c:formatCode>_-* #\ ##0.0\ _€_-;\-* #\ ##0.0\ _€_-;_-* "-"??\ _€_-;_-@_-</c:formatCode>
                <c:ptCount val="12"/>
                <c:pt idx="0">
                  <c:v>28.9</c:v>
                </c:pt>
                <c:pt idx="1">
                  <c:v>41.43</c:v>
                </c:pt>
                <c:pt idx="2">
                  <c:v>40.86</c:v>
                </c:pt>
                <c:pt idx="3">
                  <c:v>41.85</c:v>
                </c:pt>
                <c:pt idx="4">
                  <c:v>46.2</c:v>
                </c:pt>
                <c:pt idx="5">
                  <c:v>51.09</c:v>
                </c:pt>
                <c:pt idx="6">
                  <c:v>55.253488811584312</c:v>
                </c:pt>
                <c:pt idx="7">
                  <c:v>59.71</c:v>
                </c:pt>
                <c:pt idx="8">
                  <c:v>61.71</c:v>
                </c:pt>
                <c:pt idx="9">
                  <c:v>65.569999999999993</c:v>
                </c:pt>
                <c:pt idx="10">
                  <c:v>69.69</c:v>
                </c:pt>
                <c:pt idx="11" formatCode="0.0">
                  <c:v>85.97</c:v>
                </c:pt>
              </c:numCache>
            </c:numRef>
          </c:val>
          <c:extLst>
            <c:ext xmlns:c16="http://schemas.microsoft.com/office/drawing/2014/chart" uri="{C3380CC4-5D6E-409C-BE32-E72D297353CC}">
              <c16:uniqueId val="{00000005-0E43-4030-8139-707B662A7971}"/>
            </c:ext>
          </c:extLst>
        </c:ser>
        <c:dLbls>
          <c:dLblPos val="outEnd"/>
          <c:showLegendKey val="0"/>
          <c:showVal val="1"/>
          <c:showCatName val="0"/>
          <c:showSerName val="0"/>
          <c:showPercent val="0"/>
          <c:showBubbleSize val="0"/>
        </c:dLbls>
        <c:gapWidth val="150"/>
        <c:axId val="171015552"/>
        <c:axId val="171021440"/>
      </c:barChart>
      <c:catAx>
        <c:axId val="171015552"/>
        <c:scaling>
          <c:orientation val="minMax"/>
        </c:scaling>
        <c:delete val="0"/>
        <c:axPos val="l"/>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21440"/>
        <c:crosses val="autoZero"/>
        <c:auto val="1"/>
        <c:lblAlgn val="ctr"/>
        <c:lblOffset val="100"/>
        <c:tickLblSkip val="1"/>
        <c:tickMarkSkip val="1"/>
        <c:noMultiLvlLbl val="0"/>
      </c:catAx>
      <c:valAx>
        <c:axId val="171021440"/>
        <c:scaling>
          <c:orientation val="minMax"/>
        </c:scaling>
        <c:delete val="0"/>
        <c:axPos val="b"/>
        <c:numFmt formatCode="#,##0" sourceLinked="0"/>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fr-FR"/>
          </a:p>
        </c:txPr>
        <c:crossAx val="171015552"/>
        <c:crosses val="autoZero"/>
        <c:crossBetween val="between"/>
      </c:valAx>
    </c:plotArea>
    <c:legend>
      <c:legendPos val="r"/>
      <c:layout>
        <c:manualLayout>
          <c:xMode val="edge"/>
          <c:yMode val="edge"/>
          <c:x val="0.85321694148076299"/>
          <c:y val="0.41385434471936555"/>
          <c:w val="8.2444228903976721E-2"/>
          <c:h val="7.7505907846928387E-2"/>
        </c:manualLayout>
      </c:layout>
      <c:overlay val="0"/>
      <c:spPr>
        <a:noFill/>
      </c:spPr>
      <c:txPr>
        <a:bodyPr/>
        <a:lstStyle/>
        <a:p>
          <a:pPr>
            <a:defRPr sz="850" b="0" i="0" u="none" strike="noStrike" baseline="0">
              <a:solidFill>
                <a:srgbClr val="000000"/>
              </a:solidFill>
              <a:latin typeface="Arial"/>
              <a:ea typeface="Arial"/>
              <a:cs typeface="Arial"/>
            </a:defRPr>
          </a:pPr>
          <a:endParaRPr lang="fr-FR"/>
        </a:p>
      </c:txPr>
    </c:legend>
    <c:plotVisOnly val="1"/>
    <c:dispBlanksAs val="gap"/>
    <c:showDLblsOverMax val="0"/>
  </c:chart>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3'!$C$3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3'!$C$4:$C$21</c:f>
              <c:numCache>
                <c:formatCode>0.0</c:formatCode>
                <c:ptCount val="18"/>
                <c:pt idx="0">
                  <c:v>10.648145998174002</c:v>
                </c:pt>
                <c:pt idx="2">
                  <c:v>12.08</c:v>
                </c:pt>
                <c:pt idx="3">
                  <c:v>15.12</c:v>
                </c:pt>
                <c:pt idx="5">
                  <c:v>8.98</c:v>
                </c:pt>
                <c:pt idx="6">
                  <c:v>8.77</c:v>
                </c:pt>
                <c:pt idx="7">
                  <c:v>7.79</c:v>
                </c:pt>
                <c:pt idx="8">
                  <c:v>10.63</c:v>
                </c:pt>
                <c:pt idx="9">
                  <c:v>10</c:v>
                </c:pt>
                <c:pt idx="10">
                  <c:v>8.86</c:v>
                </c:pt>
                <c:pt idx="11">
                  <c:v>9.9700000000000006</c:v>
                </c:pt>
                <c:pt idx="12">
                  <c:v>8.68</c:v>
                </c:pt>
                <c:pt idx="13">
                  <c:v>9.07</c:v>
                </c:pt>
                <c:pt idx="15">
                  <c:v>10.66</c:v>
                </c:pt>
                <c:pt idx="16">
                  <c:v>12.01</c:v>
                </c:pt>
                <c:pt idx="17">
                  <c:v>6.8</c:v>
                </c:pt>
              </c:numCache>
            </c:numRef>
          </c:val>
          <c:extLst>
            <c:ext xmlns:c16="http://schemas.microsoft.com/office/drawing/2014/chart" uri="{C3380CC4-5D6E-409C-BE32-E72D297353CC}">
              <c16:uniqueId val="{00000000-C74E-4238-863F-01E4A97A4A56}"/>
            </c:ext>
          </c:extLst>
        </c:ser>
        <c:ser>
          <c:idx val="1"/>
          <c:order val="1"/>
          <c:tx>
            <c:strRef>
              <c:f>'Graphique 3'!$D$3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3'!$D$4:$D$21</c:f>
              <c:numCache>
                <c:formatCode>0.0</c:formatCode>
                <c:ptCount val="18"/>
                <c:pt idx="0">
                  <c:v>33.577759594156433</c:v>
                </c:pt>
                <c:pt idx="2">
                  <c:v>15.4</c:v>
                </c:pt>
                <c:pt idx="3">
                  <c:v>23.52</c:v>
                </c:pt>
                <c:pt idx="5">
                  <c:v>32.82</c:v>
                </c:pt>
                <c:pt idx="6">
                  <c:v>30.25</c:v>
                </c:pt>
                <c:pt idx="7">
                  <c:v>26.54</c:v>
                </c:pt>
                <c:pt idx="8">
                  <c:v>27.69</c:v>
                </c:pt>
                <c:pt idx="9">
                  <c:v>30.37</c:v>
                </c:pt>
                <c:pt idx="10">
                  <c:v>33.26</c:v>
                </c:pt>
                <c:pt idx="11">
                  <c:v>36.07</c:v>
                </c:pt>
                <c:pt idx="12">
                  <c:v>45.36</c:v>
                </c:pt>
                <c:pt idx="13">
                  <c:v>48.25</c:v>
                </c:pt>
                <c:pt idx="15">
                  <c:v>52.1</c:v>
                </c:pt>
                <c:pt idx="16">
                  <c:v>54.94</c:v>
                </c:pt>
                <c:pt idx="17">
                  <c:v>63.45</c:v>
                </c:pt>
              </c:numCache>
            </c:numRef>
          </c:val>
          <c:extLst>
            <c:ext xmlns:c16="http://schemas.microsoft.com/office/drawing/2014/chart" uri="{C3380CC4-5D6E-409C-BE32-E72D297353CC}">
              <c16:uniqueId val="{00000001-C74E-4238-863F-01E4A97A4A56}"/>
            </c:ext>
          </c:extLst>
        </c:ser>
        <c:ser>
          <c:idx val="2"/>
          <c:order val="2"/>
          <c:tx>
            <c:strRef>
              <c:f>'Graphique 3'!$E$3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3'!$E$4:$E$21</c:f>
              <c:numCache>
                <c:formatCode>0.0</c:formatCode>
                <c:ptCount val="18"/>
                <c:pt idx="0">
                  <c:v>13.915578667949633</c:v>
                </c:pt>
                <c:pt idx="2">
                  <c:v>14.66</c:v>
                </c:pt>
                <c:pt idx="3">
                  <c:v>9.35</c:v>
                </c:pt>
                <c:pt idx="5">
                  <c:v>15.16</c:v>
                </c:pt>
                <c:pt idx="6">
                  <c:v>19.02</c:v>
                </c:pt>
                <c:pt idx="7">
                  <c:v>15.63</c:v>
                </c:pt>
                <c:pt idx="8">
                  <c:v>13.5</c:v>
                </c:pt>
                <c:pt idx="9">
                  <c:v>18.16</c:v>
                </c:pt>
                <c:pt idx="10">
                  <c:v>15.87</c:v>
                </c:pt>
                <c:pt idx="11">
                  <c:v>13.33</c:v>
                </c:pt>
                <c:pt idx="12">
                  <c:v>15.79</c:v>
                </c:pt>
                <c:pt idx="13">
                  <c:v>13.17</c:v>
                </c:pt>
                <c:pt idx="15">
                  <c:v>12.47</c:v>
                </c:pt>
                <c:pt idx="16">
                  <c:v>11.64</c:v>
                </c:pt>
                <c:pt idx="17">
                  <c:v>10.38</c:v>
                </c:pt>
              </c:numCache>
            </c:numRef>
          </c:val>
          <c:extLst>
            <c:ext xmlns:c16="http://schemas.microsoft.com/office/drawing/2014/chart" uri="{C3380CC4-5D6E-409C-BE32-E72D297353CC}">
              <c16:uniqueId val="{00000002-C74E-4238-863F-01E4A97A4A56}"/>
            </c:ext>
          </c:extLst>
        </c:ser>
        <c:ser>
          <c:idx val="3"/>
          <c:order val="3"/>
          <c:tx>
            <c:strRef>
              <c:f>'Graphique 3'!$F$3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3'!$F$4:$F$21</c:f>
              <c:numCache>
                <c:formatCode>0.0</c:formatCode>
                <c:ptCount val="18"/>
                <c:pt idx="0">
                  <c:v>16.997532208074706</c:v>
                </c:pt>
                <c:pt idx="2">
                  <c:v>19.71</c:v>
                </c:pt>
                <c:pt idx="3">
                  <c:v>31.29</c:v>
                </c:pt>
                <c:pt idx="5">
                  <c:v>17.559999999999999</c:v>
                </c:pt>
                <c:pt idx="6">
                  <c:v>21.16</c:v>
                </c:pt>
                <c:pt idx="7">
                  <c:v>19.72</c:v>
                </c:pt>
                <c:pt idx="8">
                  <c:v>18.68</c:v>
                </c:pt>
                <c:pt idx="9">
                  <c:v>20.14</c:v>
                </c:pt>
                <c:pt idx="10">
                  <c:v>16.98</c:v>
                </c:pt>
                <c:pt idx="11">
                  <c:v>16.71</c:v>
                </c:pt>
                <c:pt idx="12">
                  <c:v>13.1</c:v>
                </c:pt>
                <c:pt idx="13">
                  <c:v>11.01</c:v>
                </c:pt>
                <c:pt idx="15">
                  <c:v>11.03</c:v>
                </c:pt>
                <c:pt idx="16">
                  <c:v>9.24</c:v>
                </c:pt>
                <c:pt idx="17">
                  <c:v>7.09</c:v>
                </c:pt>
              </c:numCache>
            </c:numRef>
          </c:val>
          <c:extLst>
            <c:ext xmlns:c16="http://schemas.microsoft.com/office/drawing/2014/chart" uri="{C3380CC4-5D6E-409C-BE32-E72D297353CC}">
              <c16:uniqueId val="{00000003-C74E-4238-863F-01E4A97A4A56}"/>
            </c:ext>
          </c:extLst>
        </c:ser>
        <c:ser>
          <c:idx val="4"/>
          <c:order val="4"/>
          <c:tx>
            <c:strRef>
              <c:f>'Graphique 3'!$G$3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3'!$G$4:$G$21</c:f>
              <c:numCache>
                <c:formatCode>0.0</c:formatCode>
                <c:ptCount val="18"/>
                <c:pt idx="0">
                  <c:v>11.904240013894681</c:v>
                </c:pt>
                <c:pt idx="2">
                  <c:v>22.89</c:v>
                </c:pt>
                <c:pt idx="3">
                  <c:v>18.690000000000001</c:v>
                </c:pt>
                <c:pt idx="5">
                  <c:v>10.68</c:v>
                </c:pt>
                <c:pt idx="6">
                  <c:v>11.9</c:v>
                </c:pt>
                <c:pt idx="7">
                  <c:v>11.65</c:v>
                </c:pt>
                <c:pt idx="8">
                  <c:v>13.21</c:v>
                </c:pt>
                <c:pt idx="9">
                  <c:v>12.46</c:v>
                </c:pt>
                <c:pt idx="10">
                  <c:v>11.17</c:v>
                </c:pt>
                <c:pt idx="11">
                  <c:v>9.2100000000000009</c:v>
                </c:pt>
                <c:pt idx="12">
                  <c:v>8.07</c:v>
                </c:pt>
                <c:pt idx="13">
                  <c:v>6.25</c:v>
                </c:pt>
                <c:pt idx="15">
                  <c:v>7.24</c:v>
                </c:pt>
                <c:pt idx="16">
                  <c:v>5.15</c:v>
                </c:pt>
                <c:pt idx="17">
                  <c:v>2.41</c:v>
                </c:pt>
              </c:numCache>
            </c:numRef>
          </c:val>
          <c:extLst>
            <c:ext xmlns:c16="http://schemas.microsoft.com/office/drawing/2014/chart" uri="{C3380CC4-5D6E-409C-BE32-E72D297353CC}">
              <c16:uniqueId val="{00000004-C74E-4238-863F-01E4A97A4A56}"/>
            </c:ext>
          </c:extLst>
        </c:ser>
        <c:ser>
          <c:idx val="5"/>
          <c:order val="5"/>
          <c:tx>
            <c:strRef>
              <c:f>'Graphique 3'!$H$3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3'!$H$4:$H$21</c:f>
              <c:numCache>
                <c:formatCode>0.0</c:formatCode>
                <c:ptCount val="18"/>
                <c:pt idx="0">
                  <c:v>12.956743517750548</c:v>
                </c:pt>
                <c:pt idx="2">
                  <c:v>15.26</c:v>
                </c:pt>
                <c:pt idx="3">
                  <c:v>2.0299999999999998</c:v>
                </c:pt>
                <c:pt idx="5">
                  <c:v>14.79</c:v>
                </c:pt>
                <c:pt idx="6">
                  <c:v>8.9</c:v>
                </c:pt>
                <c:pt idx="7">
                  <c:v>18.670000000000002</c:v>
                </c:pt>
                <c:pt idx="8">
                  <c:v>16.309999999999999</c:v>
                </c:pt>
                <c:pt idx="9">
                  <c:v>8.8699999999999992</c:v>
                </c:pt>
                <c:pt idx="10">
                  <c:v>13.86</c:v>
                </c:pt>
                <c:pt idx="11">
                  <c:v>14.7</c:v>
                </c:pt>
                <c:pt idx="12">
                  <c:v>8.99</c:v>
                </c:pt>
                <c:pt idx="13">
                  <c:v>12.25</c:v>
                </c:pt>
                <c:pt idx="15">
                  <c:v>6.5</c:v>
                </c:pt>
                <c:pt idx="16">
                  <c:v>7.02</c:v>
                </c:pt>
                <c:pt idx="17">
                  <c:v>9.8699999999999992</c:v>
                </c:pt>
              </c:numCache>
            </c:numRef>
          </c:val>
          <c:extLst>
            <c:ext xmlns:c16="http://schemas.microsoft.com/office/drawing/2014/chart" uri="{C3380CC4-5D6E-409C-BE32-E72D297353CC}">
              <c16:uniqueId val="{00000005-C74E-4238-863F-01E4A97A4A56}"/>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1786784568709092"/>
          <c:y val="0.10847626184573743"/>
          <c:w val="0.65363275915462216"/>
          <c:h val="0.77890756455771093"/>
        </c:manualLayout>
      </c:layout>
      <c:barChart>
        <c:barDir val="bar"/>
        <c:grouping val="stacked"/>
        <c:varyColors val="0"/>
        <c:ser>
          <c:idx val="0"/>
          <c:order val="0"/>
          <c:tx>
            <c:strRef>
              <c:f>'Graphique 3'!$C$3</c:f>
              <c:strCache>
                <c:ptCount val="1"/>
                <c:pt idx="0">
                  <c:v>Agriculteurs, artisans, commerçants et chefs d'entreprise</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3'!$C$4:$C$21</c:f>
              <c:numCache>
                <c:formatCode>0.0</c:formatCode>
                <c:ptCount val="18"/>
                <c:pt idx="0">
                  <c:v>10.648145998174002</c:v>
                </c:pt>
                <c:pt idx="2">
                  <c:v>12.08</c:v>
                </c:pt>
                <c:pt idx="3">
                  <c:v>15.12</c:v>
                </c:pt>
                <c:pt idx="5">
                  <c:v>8.98</c:v>
                </c:pt>
                <c:pt idx="6">
                  <c:v>8.77</c:v>
                </c:pt>
                <c:pt idx="7">
                  <c:v>7.79</c:v>
                </c:pt>
                <c:pt idx="8">
                  <c:v>10.63</c:v>
                </c:pt>
                <c:pt idx="9">
                  <c:v>10</c:v>
                </c:pt>
                <c:pt idx="10">
                  <c:v>8.86</c:v>
                </c:pt>
                <c:pt idx="11">
                  <c:v>9.9700000000000006</c:v>
                </c:pt>
                <c:pt idx="12">
                  <c:v>8.68</c:v>
                </c:pt>
                <c:pt idx="13">
                  <c:v>9.07</c:v>
                </c:pt>
                <c:pt idx="15">
                  <c:v>10.66</c:v>
                </c:pt>
                <c:pt idx="16">
                  <c:v>12.01</c:v>
                </c:pt>
                <c:pt idx="17">
                  <c:v>6.8</c:v>
                </c:pt>
              </c:numCache>
            </c:numRef>
          </c:val>
          <c:extLst>
            <c:ext xmlns:c16="http://schemas.microsoft.com/office/drawing/2014/chart" uri="{C3380CC4-5D6E-409C-BE32-E72D297353CC}">
              <c16:uniqueId val="{00000000-ECD4-47FB-A479-8DD0247125DE}"/>
            </c:ext>
          </c:extLst>
        </c:ser>
        <c:ser>
          <c:idx val="1"/>
          <c:order val="1"/>
          <c:tx>
            <c:strRef>
              <c:f>'Graphique 3'!$D$3</c:f>
              <c:strCache>
                <c:ptCount val="1"/>
                <c:pt idx="0">
                  <c:v>Cadres et professions intellectuelles supérieures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3'!$D$4:$D$21</c:f>
              <c:numCache>
                <c:formatCode>0.0</c:formatCode>
                <c:ptCount val="18"/>
                <c:pt idx="0">
                  <c:v>33.577759594156433</c:v>
                </c:pt>
                <c:pt idx="2">
                  <c:v>15.4</c:v>
                </c:pt>
                <c:pt idx="3">
                  <c:v>23.52</c:v>
                </c:pt>
                <c:pt idx="5">
                  <c:v>32.82</c:v>
                </c:pt>
                <c:pt idx="6">
                  <c:v>30.25</c:v>
                </c:pt>
                <c:pt idx="7">
                  <c:v>26.54</c:v>
                </c:pt>
                <c:pt idx="8">
                  <c:v>27.69</c:v>
                </c:pt>
                <c:pt idx="9">
                  <c:v>30.37</c:v>
                </c:pt>
                <c:pt idx="10">
                  <c:v>33.26</c:v>
                </c:pt>
                <c:pt idx="11">
                  <c:v>36.07</c:v>
                </c:pt>
                <c:pt idx="12">
                  <c:v>45.36</c:v>
                </c:pt>
                <c:pt idx="13">
                  <c:v>48.25</c:v>
                </c:pt>
                <c:pt idx="15">
                  <c:v>52.1</c:v>
                </c:pt>
                <c:pt idx="16">
                  <c:v>54.94</c:v>
                </c:pt>
                <c:pt idx="17">
                  <c:v>63.45</c:v>
                </c:pt>
              </c:numCache>
            </c:numRef>
          </c:val>
          <c:extLst>
            <c:ext xmlns:c16="http://schemas.microsoft.com/office/drawing/2014/chart" uri="{C3380CC4-5D6E-409C-BE32-E72D297353CC}">
              <c16:uniqueId val="{00000001-ECD4-47FB-A479-8DD0247125DE}"/>
            </c:ext>
          </c:extLst>
        </c:ser>
        <c:ser>
          <c:idx val="2"/>
          <c:order val="2"/>
          <c:tx>
            <c:strRef>
              <c:f>'Graphique 3'!$E$3</c:f>
              <c:strCache>
                <c:ptCount val="1"/>
                <c:pt idx="0">
                  <c:v>Professions Intermédiaires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3'!$E$4:$E$21</c:f>
              <c:numCache>
                <c:formatCode>0.0</c:formatCode>
                <c:ptCount val="18"/>
                <c:pt idx="0">
                  <c:v>13.915578667949633</c:v>
                </c:pt>
                <c:pt idx="2">
                  <c:v>14.66</c:v>
                </c:pt>
                <c:pt idx="3">
                  <c:v>9.35</c:v>
                </c:pt>
                <c:pt idx="5">
                  <c:v>15.16</c:v>
                </c:pt>
                <c:pt idx="6">
                  <c:v>19.02</c:v>
                </c:pt>
                <c:pt idx="7">
                  <c:v>15.63</c:v>
                </c:pt>
                <c:pt idx="8">
                  <c:v>13.5</c:v>
                </c:pt>
                <c:pt idx="9">
                  <c:v>18.16</c:v>
                </c:pt>
                <c:pt idx="10">
                  <c:v>15.87</c:v>
                </c:pt>
                <c:pt idx="11">
                  <c:v>13.33</c:v>
                </c:pt>
                <c:pt idx="12">
                  <c:v>15.79</c:v>
                </c:pt>
                <c:pt idx="13">
                  <c:v>13.17</c:v>
                </c:pt>
                <c:pt idx="15">
                  <c:v>12.47</c:v>
                </c:pt>
                <c:pt idx="16">
                  <c:v>11.64</c:v>
                </c:pt>
                <c:pt idx="17">
                  <c:v>10.38</c:v>
                </c:pt>
              </c:numCache>
            </c:numRef>
          </c:val>
          <c:extLst>
            <c:ext xmlns:c16="http://schemas.microsoft.com/office/drawing/2014/chart" uri="{C3380CC4-5D6E-409C-BE32-E72D297353CC}">
              <c16:uniqueId val="{00000002-ECD4-47FB-A479-8DD0247125DE}"/>
            </c:ext>
          </c:extLst>
        </c:ser>
        <c:ser>
          <c:idx val="3"/>
          <c:order val="3"/>
          <c:tx>
            <c:strRef>
              <c:f>'Graphique 3'!$F$3</c:f>
              <c:strCache>
                <c:ptCount val="1"/>
                <c:pt idx="0">
                  <c:v>Employés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3'!$F$4:$F$21</c:f>
              <c:numCache>
                <c:formatCode>0.0</c:formatCode>
                <c:ptCount val="18"/>
                <c:pt idx="0">
                  <c:v>16.997532208074706</c:v>
                </c:pt>
                <c:pt idx="2">
                  <c:v>19.71</c:v>
                </c:pt>
                <c:pt idx="3">
                  <c:v>31.29</c:v>
                </c:pt>
                <c:pt idx="5">
                  <c:v>17.559999999999999</c:v>
                </c:pt>
                <c:pt idx="6">
                  <c:v>21.16</c:v>
                </c:pt>
                <c:pt idx="7">
                  <c:v>19.72</c:v>
                </c:pt>
                <c:pt idx="8">
                  <c:v>18.68</c:v>
                </c:pt>
                <c:pt idx="9">
                  <c:v>20.14</c:v>
                </c:pt>
                <c:pt idx="10">
                  <c:v>16.98</c:v>
                </c:pt>
                <c:pt idx="11">
                  <c:v>16.71</c:v>
                </c:pt>
                <c:pt idx="12">
                  <c:v>13.1</c:v>
                </c:pt>
                <c:pt idx="13">
                  <c:v>11.01</c:v>
                </c:pt>
                <c:pt idx="15">
                  <c:v>11.03</c:v>
                </c:pt>
                <c:pt idx="16">
                  <c:v>9.24</c:v>
                </c:pt>
                <c:pt idx="17">
                  <c:v>7.09</c:v>
                </c:pt>
              </c:numCache>
            </c:numRef>
          </c:val>
          <c:extLst>
            <c:ext xmlns:c16="http://schemas.microsoft.com/office/drawing/2014/chart" uri="{C3380CC4-5D6E-409C-BE32-E72D297353CC}">
              <c16:uniqueId val="{00000003-ECD4-47FB-A479-8DD0247125DE}"/>
            </c:ext>
          </c:extLst>
        </c:ser>
        <c:ser>
          <c:idx val="4"/>
          <c:order val="4"/>
          <c:tx>
            <c:strRef>
              <c:f>'Graphique 3'!$G$3</c:f>
              <c:strCache>
                <c:ptCount val="1"/>
                <c:pt idx="0">
                  <c:v>Ouvriers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3'!$G$4:$G$21</c:f>
              <c:numCache>
                <c:formatCode>0.0</c:formatCode>
                <c:ptCount val="18"/>
                <c:pt idx="0">
                  <c:v>11.904240013894681</c:v>
                </c:pt>
                <c:pt idx="2">
                  <c:v>22.89</c:v>
                </c:pt>
                <c:pt idx="3">
                  <c:v>18.690000000000001</c:v>
                </c:pt>
                <c:pt idx="5">
                  <c:v>10.68</c:v>
                </c:pt>
                <c:pt idx="6">
                  <c:v>11.9</c:v>
                </c:pt>
                <c:pt idx="7">
                  <c:v>11.65</c:v>
                </c:pt>
                <c:pt idx="8">
                  <c:v>13.21</c:v>
                </c:pt>
                <c:pt idx="9">
                  <c:v>12.46</c:v>
                </c:pt>
                <c:pt idx="10">
                  <c:v>11.17</c:v>
                </c:pt>
                <c:pt idx="11">
                  <c:v>9.2100000000000009</c:v>
                </c:pt>
                <c:pt idx="12">
                  <c:v>8.07</c:v>
                </c:pt>
                <c:pt idx="13">
                  <c:v>6.25</c:v>
                </c:pt>
                <c:pt idx="15">
                  <c:v>7.24</c:v>
                </c:pt>
                <c:pt idx="16">
                  <c:v>5.15</c:v>
                </c:pt>
                <c:pt idx="17">
                  <c:v>2.41</c:v>
                </c:pt>
              </c:numCache>
            </c:numRef>
          </c:val>
          <c:extLst>
            <c:ext xmlns:c16="http://schemas.microsoft.com/office/drawing/2014/chart" uri="{C3380CC4-5D6E-409C-BE32-E72D297353CC}">
              <c16:uniqueId val="{00000004-ECD4-47FB-A479-8DD0247125DE}"/>
            </c:ext>
          </c:extLst>
        </c:ser>
        <c:ser>
          <c:idx val="5"/>
          <c:order val="5"/>
          <c:tx>
            <c:strRef>
              <c:f>'Graphique 3'!$H$3</c:f>
              <c:strCache>
                <c:ptCount val="1"/>
                <c:pt idx="0">
                  <c:v>Retraités et inactifs</c:v>
                </c:pt>
              </c:strCache>
            </c:strRef>
          </c:tx>
          <c:invertIfNegative val="0"/>
          <c:dLbls>
            <c:numFmt formatCode="#,##0" sourceLinked="0"/>
            <c:spPr>
              <a:noFill/>
              <a:ln>
                <a:noFill/>
              </a:ln>
              <a:effectLst/>
            </c:spPr>
            <c:txPr>
              <a:bodyPr/>
              <a:lstStyle/>
              <a:p>
                <a:pPr>
                  <a:defRPr sz="10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'Graphique 3'!$B$4:$B$21</c:f>
              <c:strCache>
                <c:ptCount val="18"/>
                <c:pt idx="0">
                  <c:v>Ensemble**</c:v>
                </c:pt>
                <c:pt idx="2">
                  <c:v>STS et assimilés (scolaires)</c:v>
                </c:pt>
                <c:pt idx="3">
                  <c:v>Formations paramédicales et sociales***</c:v>
                </c:pt>
                <c:pt idx="5">
                  <c:v>Ensemble univ.</c:v>
                </c:pt>
                <c:pt idx="6">
                  <c:v>STAPS </c:v>
                </c:pt>
                <c:pt idx="7">
                  <c:v>Arts, lettres, langues, SHS</c:v>
                </c:pt>
                <c:pt idx="8">
                  <c:v>Économie, AES</c:v>
                </c:pt>
                <c:pt idx="9">
                  <c:v>Préparation au DUT</c:v>
                </c:pt>
                <c:pt idx="10">
                  <c:v>Sciences</c:v>
                </c:pt>
                <c:pt idx="11">
                  <c:v>Droit, sciences politiques</c:v>
                </c:pt>
                <c:pt idx="12">
                  <c:v>Form. d’ingénieurs ****</c:v>
                </c:pt>
                <c:pt idx="13">
                  <c:v>Santé</c:v>
                </c:pt>
                <c:pt idx="15">
                  <c:v>CPGE et prépas intégrées</c:v>
                </c:pt>
                <c:pt idx="16">
                  <c:v>Form. d'ingénieurs hors université****</c:v>
                </c:pt>
                <c:pt idx="17">
                  <c:v>Ecoles normales supérieures</c:v>
                </c:pt>
              </c:strCache>
            </c:strRef>
          </c:cat>
          <c:val>
            <c:numRef>
              <c:f>'Graphique 3'!$H$4:$H$21</c:f>
              <c:numCache>
                <c:formatCode>0.0</c:formatCode>
                <c:ptCount val="18"/>
                <c:pt idx="0">
                  <c:v>12.956743517750548</c:v>
                </c:pt>
                <c:pt idx="2">
                  <c:v>15.26</c:v>
                </c:pt>
                <c:pt idx="3">
                  <c:v>2.0299999999999998</c:v>
                </c:pt>
                <c:pt idx="5">
                  <c:v>14.79</c:v>
                </c:pt>
                <c:pt idx="6">
                  <c:v>8.9</c:v>
                </c:pt>
                <c:pt idx="7">
                  <c:v>18.670000000000002</c:v>
                </c:pt>
                <c:pt idx="8">
                  <c:v>16.309999999999999</c:v>
                </c:pt>
                <c:pt idx="9">
                  <c:v>8.8699999999999992</c:v>
                </c:pt>
                <c:pt idx="10">
                  <c:v>13.86</c:v>
                </c:pt>
                <c:pt idx="11">
                  <c:v>14.7</c:v>
                </c:pt>
                <c:pt idx="12">
                  <c:v>8.99</c:v>
                </c:pt>
                <c:pt idx="13">
                  <c:v>12.25</c:v>
                </c:pt>
                <c:pt idx="15">
                  <c:v>6.5</c:v>
                </c:pt>
                <c:pt idx="16">
                  <c:v>7.02</c:v>
                </c:pt>
                <c:pt idx="17">
                  <c:v>9.8699999999999992</c:v>
                </c:pt>
              </c:numCache>
            </c:numRef>
          </c:val>
          <c:extLst>
            <c:ext xmlns:c16="http://schemas.microsoft.com/office/drawing/2014/chart" uri="{C3380CC4-5D6E-409C-BE32-E72D297353CC}">
              <c16:uniqueId val="{00000005-ECD4-47FB-A479-8DD0247125DE}"/>
            </c:ext>
          </c:extLst>
        </c:ser>
        <c:dLbls>
          <c:showLegendKey val="0"/>
          <c:showVal val="0"/>
          <c:showCatName val="0"/>
          <c:showSerName val="0"/>
          <c:showPercent val="0"/>
          <c:showBubbleSize val="0"/>
        </c:dLbls>
        <c:gapWidth val="18"/>
        <c:overlap val="100"/>
        <c:axId val="171126784"/>
        <c:axId val="171128320"/>
      </c:barChart>
      <c:catAx>
        <c:axId val="171126784"/>
        <c:scaling>
          <c:orientation val="maxMin"/>
        </c:scaling>
        <c:delete val="0"/>
        <c:axPos val="l"/>
        <c:numFmt formatCode="General" sourceLinked="1"/>
        <c:majorTickMark val="none"/>
        <c:minorTickMark val="none"/>
        <c:tickLblPos val="nextTo"/>
        <c:txPr>
          <a:bodyPr rot="0" vert="horz"/>
          <a:lstStyle/>
          <a:p>
            <a:pPr>
              <a:defRPr sz="1050" b="0" i="0" u="none" strike="noStrike" baseline="0">
                <a:solidFill>
                  <a:srgbClr val="000000"/>
                </a:solidFill>
                <a:latin typeface="Calibri"/>
                <a:ea typeface="Calibri"/>
                <a:cs typeface="Calibri"/>
              </a:defRPr>
            </a:pPr>
            <a:endParaRPr lang="fr-FR"/>
          </a:p>
        </c:txPr>
        <c:crossAx val="171128320"/>
        <c:crossesAt val="0"/>
        <c:auto val="1"/>
        <c:lblAlgn val="ctr"/>
        <c:lblOffset val="100"/>
        <c:noMultiLvlLbl val="1"/>
      </c:catAx>
      <c:valAx>
        <c:axId val="171128320"/>
        <c:scaling>
          <c:orientation val="minMax"/>
          <c:max val="100"/>
        </c:scaling>
        <c:delete val="0"/>
        <c:axPos val="t"/>
        <c:majorGridlines/>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fr-FR"/>
          </a:p>
        </c:txPr>
        <c:crossAx val="171126784"/>
        <c:crosses val="autoZero"/>
        <c:crossBetween val="between"/>
        <c:majorUnit val="20"/>
      </c:valAx>
    </c:plotArea>
    <c:legend>
      <c:legendPos val="r"/>
      <c:layout>
        <c:manualLayout>
          <c:xMode val="edge"/>
          <c:yMode val="edge"/>
          <c:x val="4.7926306116957813E-2"/>
          <c:y val="0.89649748399284479"/>
          <c:w val="0.72258060585753658"/>
          <c:h val="9.5541401273885329E-2"/>
        </c:manualLayout>
      </c:layout>
      <c:overlay val="0"/>
      <c:txPr>
        <a:bodyPr/>
        <a:lstStyle/>
        <a:p>
          <a:pPr>
            <a:defRPr sz="10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4'!$E$4</c:f>
              <c:strCache>
                <c:ptCount val="1"/>
                <c:pt idx="0">
                  <c:v>Français (1) </c:v>
                </c:pt>
              </c:strCache>
            </c:strRef>
          </c:tx>
          <c:spPr>
            <a:ln w="25400">
              <a:solidFill>
                <a:srgbClr val="FF0000"/>
              </a:solidFill>
              <a:prstDash val="solid"/>
            </a:ln>
          </c:spPr>
          <c:marker>
            <c:symbol val="none"/>
          </c:marker>
          <c:cat>
            <c:strRef>
              <c:f>'Graphique 4'!$A$5:$A$13</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4'!$E$5:$E$13</c:f>
              <c:numCache>
                <c:formatCode>0.0</c:formatCode>
                <c:ptCount val="9"/>
                <c:pt idx="0">
                  <c:v>100</c:v>
                </c:pt>
                <c:pt idx="1">
                  <c:v>102.26726060836116</c:v>
                </c:pt>
                <c:pt idx="2">
                  <c:v>103.87009514216828</c:v>
                </c:pt>
                <c:pt idx="3">
                  <c:v>106.44070010203869</c:v>
                </c:pt>
                <c:pt idx="4">
                  <c:v>108.04198432399825</c:v>
                </c:pt>
                <c:pt idx="5">
                  <c:v>110.49063141852592</c:v>
                </c:pt>
                <c:pt idx="6">
                  <c:v>112.51327160899817</c:v>
                </c:pt>
                <c:pt idx="7">
                  <c:v>114.38581342513682</c:v>
                </c:pt>
                <c:pt idx="8">
                  <c:v>117.76305033721628</c:v>
                </c:pt>
              </c:numCache>
            </c:numRef>
          </c:val>
          <c:smooth val="0"/>
          <c:extLst>
            <c:ext xmlns:c16="http://schemas.microsoft.com/office/drawing/2014/chart" uri="{C3380CC4-5D6E-409C-BE32-E72D297353CC}">
              <c16:uniqueId val="{00000000-097D-40B4-98AD-354A9D0EE058}"/>
            </c:ext>
          </c:extLst>
        </c:ser>
        <c:ser>
          <c:idx val="0"/>
          <c:order val="1"/>
          <c:tx>
            <c:strRef>
              <c:f>'Graphique 4'!$F$4</c:f>
              <c:strCache>
                <c:ptCount val="1"/>
                <c:pt idx="0">
                  <c:v>Etudiants étrangers en mobilité internationale</c:v>
                </c:pt>
              </c:strCache>
            </c:strRef>
          </c:tx>
          <c:marker>
            <c:symbol val="none"/>
          </c:marker>
          <c:cat>
            <c:strRef>
              <c:f>'Graphique 4'!$A$5:$A$13</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4'!$F$5:$F$13</c:f>
              <c:numCache>
                <c:formatCode>0.0</c:formatCode>
                <c:ptCount val="9"/>
                <c:pt idx="0">
                  <c:v>100</c:v>
                </c:pt>
                <c:pt idx="1">
                  <c:v>101.68685121107266</c:v>
                </c:pt>
                <c:pt idx="2">
                  <c:v>103.02768166089965</c:v>
                </c:pt>
                <c:pt idx="3">
                  <c:v>105.57958477508649</c:v>
                </c:pt>
                <c:pt idx="4">
                  <c:v>110.16435986159168</c:v>
                </c:pt>
                <c:pt idx="5">
                  <c:v>116.99826989619375</c:v>
                </c:pt>
                <c:pt idx="6">
                  <c:v>122.70761245674738</c:v>
                </c:pt>
                <c:pt idx="7">
                  <c:v>125.6358131487889</c:v>
                </c:pt>
                <c:pt idx="8">
                  <c:v>120.36245674740481</c:v>
                </c:pt>
              </c:numCache>
            </c:numRef>
          </c:val>
          <c:smooth val="0"/>
          <c:extLst>
            <c:ext xmlns:c16="http://schemas.microsoft.com/office/drawing/2014/chart" uri="{C3380CC4-5D6E-409C-BE32-E72D297353CC}">
              <c16:uniqueId val="{00000001-097D-40B4-98AD-354A9D0EE058}"/>
            </c:ext>
          </c:extLst>
        </c:ser>
        <c:ser>
          <c:idx val="1"/>
          <c:order val="2"/>
          <c:tx>
            <c:strRef>
              <c:f>'Graphique 4'!$G$4</c:f>
              <c:strCache>
                <c:ptCount val="1"/>
                <c:pt idx="0">
                  <c:v>Ensemble</c:v>
                </c:pt>
              </c:strCache>
            </c:strRef>
          </c:tx>
          <c:marker>
            <c:symbol val="none"/>
          </c:marker>
          <c:cat>
            <c:strRef>
              <c:f>'Graphique 4'!$A$5:$A$13</c:f>
              <c:strCache>
                <c:ptCount val="9"/>
                <c:pt idx="0">
                  <c:v>2012-2013</c:v>
                </c:pt>
                <c:pt idx="1">
                  <c:v>2013-2014</c:v>
                </c:pt>
                <c:pt idx="2">
                  <c:v>2014-2015</c:v>
                </c:pt>
                <c:pt idx="3">
                  <c:v>2015-2016</c:v>
                </c:pt>
                <c:pt idx="4">
                  <c:v>2016-2017</c:v>
                </c:pt>
                <c:pt idx="5">
                  <c:v>2017-2018</c:v>
                </c:pt>
                <c:pt idx="6">
                  <c:v>2018-2019</c:v>
                </c:pt>
                <c:pt idx="7">
                  <c:v>2019-2020</c:v>
                </c:pt>
                <c:pt idx="8">
                  <c:v>2020-2021</c:v>
                </c:pt>
              </c:strCache>
            </c:strRef>
          </c:cat>
          <c:val>
            <c:numRef>
              <c:f>'Graphique 4'!$G$5:$G$13</c:f>
              <c:numCache>
                <c:formatCode>0.0</c:formatCode>
                <c:ptCount val="9"/>
                <c:pt idx="0">
                  <c:v>100</c:v>
                </c:pt>
                <c:pt idx="1">
                  <c:v>102.21039543962125</c:v>
                </c:pt>
                <c:pt idx="2">
                  <c:v>103.78756032280647</c:v>
                </c:pt>
                <c:pt idx="3">
                  <c:v>106.35633298358677</c:v>
                </c:pt>
                <c:pt idx="4">
                  <c:v>108.24992245118662</c:v>
                </c:pt>
                <c:pt idx="5">
                  <c:v>111.12821234305899</c:v>
                </c:pt>
                <c:pt idx="6">
                  <c:v>113.51205439095789</c:v>
                </c:pt>
                <c:pt idx="7">
                  <c:v>115.48802358161947</c:v>
                </c:pt>
                <c:pt idx="8">
                  <c:v>118.01772520090648</c:v>
                </c:pt>
              </c:numCache>
            </c:numRef>
          </c:val>
          <c:smooth val="0"/>
          <c:extLst>
            <c:ext xmlns:c16="http://schemas.microsoft.com/office/drawing/2014/chart" uri="{C3380CC4-5D6E-409C-BE32-E72D297353CC}">
              <c16:uniqueId val="{00000002-097D-40B4-98AD-354A9D0EE058}"/>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95"/>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73104553125071E-2"/>
          <c:y val="0.10612582518094328"/>
          <c:w val="0.89781085895504886"/>
          <c:h val="0.5830264853256979"/>
        </c:manualLayout>
      </c:layout>
      <c:lineChart>
        <c:grouping val="standard"/>
        <c:varyColors val="0"/>
        <c:ser>
          <c:idx val="2"/>
          <c:order val="0"/>
          <c:tx>
            <c:strRef>
              <c:f>'Graphique 4'!$E$2</c:f>
              <c:strCache>
                <c:ptCount val="1"/>
              </c:strCache>
            </c:strRef>
          </c:tx>
          <c:spPr>
            <a:ln w="25400">
              <a:solidFill>
                <a:srgbClr val="FF0000"/>
              </a:solidFill>
              <a:prstDash val="solid"/>
            </a:ln>
          </c:spPr>
          <c:marker>
            <c:symbol val="none"/>
          </c:marker>
          <c:cat>
            <c:strRef>
              <c:f>'Graphique 4'!$A$4:$A$12</c:f>
              <c:strCache>
                <c:ptCount val="9"/>
                <c:pt idx="0">
                  <c:v>Année</c:v>
                </c:pt>
                <c:pt idx="1">
                  <c:v>2012-2013</c:v>
                </c:pt>
                <c:pt idx="2">
                  <c:v>2013-2014</c:v>
                </c:pt>
                <c:pt idx="3">
                  <c:v>2014-2015</c:v>
                </c:pt>
                <c:pt idx="4">
                  <c:v>2015-2016</c:v>
                </c:pt>
                <c:pt idx="5">
                  <c:v>2016-2017</c:v>
                </c:pt>
                <c:pt idx="6">
                  <c:v>2017-2018</c:v>
                </c:pt>
                <c:pt idx="7">
                  <c:v>2018-2019</c:v>
                </c:pt>
                <c:pt idx="8">
                  <c:v>2019-2020</c:v>
                </c:pt>
              </c:strCache>
            </c:strRef>
          </c:cat>
          <c:val>
            <c:numRef>
              <c:f>'Graphique 4'!$E$4:$E$12</c:f>
              <c:numCache>
                <c:formatCode>0.0</c:formatCode>
                <c:ptCount val="9"/>
                <c:pt idx="0" formatCode="#,##0">
                  <c:v>0</c:v>
                </c:pt>
                <c:pt idx="1">
                  <c:v>100</c:v>
                </c:pt>
                <c:pt idx="2">
                  <c:v>102.26726060836116</c:v>
                </c:pt>
                <c:pt idx="3">
                  <c:v>103.87009514216828</c:v>
                </c:pt>
                <c:pt idx="4">
                  <c:v>106.44070010203869</c:v>
                </c:pt>
                <c:pt idx="5">
                  <c:v>108.04198432399825</c:v>
                </c:pt>
                <c:pt idx="6">
                  <c:v>110.49063141852592</c:v>
                </c:pt>
                <c:pt idx="7">
                  <c:v>112.51327160899817</c:v>
                </c:pt>
                <c:pt idx="8">
                  <c:v>114.38581342513682</c:v>
                </c:pt>
              </c:numCache>
            </c:numRef>
          </c:val>
          <c:smooth val="0"/>
          <c:extLst>
            <c:ext xmlns:c16="http://schemas.microsoft.com/office/drawing/2014/chart" uri="{C3380CC4-5D6E-409C-BE32-E72D297353CC}">
              <c16:uniqueId val="{00000000-1D37-49CD-B01C-A1C686972054}"/>
            </c:ext>
          </c:extLst>
        </c:ser>
        <c:ser>
          <c:idx val="0"/>
          <c:order val="1"/>
          <c:tx>
            <c:strRef>
              <c:f>'Graphique 4'!$F$2</c:f>
              <c:strCache>
                <c:ptCount val="1"/>
              </c:strCache>
            </c:strRef>
          </c:tx>
          <c:marker>
            <c:symbol val="none"/>
          </c:marker>
          <c:cat>
            <c:strRef>
              <c:f>'Graphique 4'!$A$4:$A$12</c:f>
              <c:strCache>
                <c:ptCount val="9"/>
                <c:pt idx="0">
                  <c:v>Année</c:v>
                </c:pt>
                <c:pt idx="1">
                  <c:v>2012-2013</c:v>
                </c:pt>
                <c:pt idx="2">
                  <c:v>2013-2014</c:v>
                </c:pt>
                <c:pt idx="3">
                  <c:v>2014-2015</c:v>
                </c:pt>
                <c:pt idx="4">
                  <c:v>2015-2016</c:v>
                </c:pt>
                <c:pt idx="5">
                  <c:v>2016-2017</c:v>
                </c:pt>
                <c:pt idx="6">
                  <c:v>2017-2018</c:v>
                </c:pt>
                <c:pt idx="7">
                  <c:v>2018-2019</c:v>
                </c:pt>
                <c:pt idx="8">
                  <c:v>2019-2020</c:v>
                </c:pt>
              </c:strCache>
            </c:strRef>
          </c:cat>
          <c:val>
            <c:numRef>
              <c:f>'Graphique 4'!$F$4:$F$12</c:f>
              <c:numCache>
                <c:formatCode>0.0</c:formatCode>
                <c:ptCount val="9"/>
                <c:pt idx="0" formatCode="#,##0">
                  <c:v>0</c:v>
                </c:pt>
                <c:pt idx="1">
                  <c:v>100</c:v>
                </c:pt>
                <c:pt idx="2">
                  <c:v>101.68685121107266</c:v>
                </c:pt>
                <c:pt idx="3">
                  <c:v>103.02768166089965</c:v>
                </c:pt>
                <c:pt idx="4">
                  <c:v>105.57958477508649</c:v>
                </c:pt>
                <c:pt idx="5">
                  <c:v>110.16435986159168</c:v>
                </c:pt>
                <c:pt idx="6">
                  <c:v>116.99826989619375</c:v>
                </c:pt>
                <c:pt idx="7">
                  <c:v>122.70761245674738</c:v>
                </c:pt>
                <c:pt idx="8">
                  <c:v>125.6358131487889</c:v>
                </c:pt>
              </c:numCache>
            </c:numRef>
          </c:val>
          <c:smooth val="0"/>
          <c:extLst>
            <c:ext xmlns:c16="http://schemas.microsoft.com/office/drawing/2014/chart" uri="{C3380CC4-5D6E-409C-BE32-E72D297353CC}">
              <c16:uniqueId val="{00000001-1D37-49CD-B01C-A1C686972054}"/>
            </c:ext>
          </c:extLst>
        </c:ser>
        <c:ser>
          <c:idx val="1"/>
          <c:order val="2"/>
          <c:tx>
            <c:strRef>
              <c:f>'Graphique 4'!$G$2</c:f>
              <c:strCache>
                <c:ptCount val="1"/>
              </c:strCache>
            </c:strRef>
          </c:tx>
          <c:marker>
            <c:symbol val="none"/>
          </c:marker>
          <c:cat>
            <c:strRef>
              <c:f>'Graphique 4'!$A$4:$A$12</c:f>
              <c:strCache>
                <c:ptCount val="9"/>
                <c:pt idx="0">
                  <c:v>Année</c:v>
                </c:pt>
                <c:pt idx="1">
                  <c:v>2012-2013</c:v>
                </c:pt>
                <c:pt idx="2">
                  <c:v>2013-2014</c:v>
                </c:pt>
                <c:pt idx="3">
                  <c:v>2014-2015</c:v>
                </c:pt>
                <c:pt idx="4">
                  <c:v>2015-2016</c:v>
                </c:pt>
                <c:pt idx="5">
                  <c:v>2016-2017</c:v>
                </c:pt>
                <c:pt idx="6">
                  <c:v>2017-2018</c:v>
                </c:pt>
                <c:pt idx="7">
                  <c:v>2018-2019</c:v>
                </c:pt>
                <c:pt idx="8">
                  <c:v>2019-2020</c:v>
                </c:pt>
              </c:strCache>
            </c:strRef>
          </c:cat>
          <c:val>
            <c:numRef>
              <c:f>'Graphique 4'!$G$4:$G$12</c:f>
              <c:numCache>
                <c:formatCode>0.0</c:formatCode>
                <c:ptCount val="9"/>
                <c:pt idx="0" formatCode="#,##0">
                  <c:v>0</c:v>
                </c:pt>
                <c:pt idx="1">
                  <c:v>100</c:v>
                </c:pt>
                <c:pt idx="2">
                  <c:v>102.21039543962125</c:v>
                </c:pt>
                <c:pt idx="3">
                  <c:v>103.78756032280647</c:v>
                </c:pt>
                <c:pt idx="4">
                  <c:v>106.35633298358677</c:v>
                </c:pt>
                <c:pt idx="5">
                  <c:v>108.24992245118662</c:v>
                </c:pt>
                <c:pt idx="6">
                  <c:v>111.12821234305899</c:v>
                </c:pt>
                <c:pt idx="7">
                  <c:v>113.51205439095789</c:v>
                </c:pt>
                <c:pt idx="8">
                  <c:v>115.48802358161947</c:v>
                </c:pt>
              </c:numCache>
            </c:numRef>
          </c:val>
          <c:smooth val="0"/>
          <c:extLst>
            <c:ext xmlns:c16="http://schemas.microsoft.com/office/drawing/2014/chart" uri="{C3380CC4-5D6E-409C-BE32-E72D297353CC}">
              <c16:uniqueId val="{00000002-1D37-49CD-B01C-A1C686972054}"/>
            </c:ext>
          </c:extLst>
        </c:ser>
        <c:dLbls>
          <c:showLegendKey val="0"/>
          <c:showVal val="0"/>
          <c:showCatName val="0"/>
          <c:showSerName val="0"/>
          <c:showPercent val="0"/>
          <c:showBubbleSize val="0"/>
        </c:dLbls>
        <c:smooth val="0"/>
        <c:axId val="226046336"/>
        <c:axId val="226047872"/>
      </c:lineChart>
      <c:catAx>
        <c:axId val="22604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047872"/>
        <c:crosses val="autoZero"/>
        <c:auto val="1"/>
        <c:lblAlgn val="ctr"/>
        <c:lblOffset val="100"/>
        <c:tickLblSkip val="1"/>
        <c:tickMarkSkip val="1"/>
        <c:noMultiLvlLbl val="0"/>
      </c:catAx>
      <c:valAx>
        <c:axId val="226047872"/>
        <c:scaling>
          <c:orientation val="minMax"/>
          <c:min val="100"/>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26046336"/>
        <c:crosses val="autoZero"/>
        <c:crossBetween val="between"/>
      </c:valAx>
      <c:spPr>
        <a:noFill/>
        <a:ln w="25400">
          <a:noFill/>
        </a:ln>
      </c:spPr>
    </c:plotArea>
    <c:legend>
      <c:legendPos val="r"/>
      <c:layout>
        <c:manualLayout>
          <c:xMode val="edge"/>
          <c:yMode val="edge"/>
          <c:x val="6.7453751634483569E-2"/>
          <c:y val="0.77335687584506485"/>
          <c:w val="0.90152876849380559"/>
          <c:h val="6.2404075742720652E-2"/>
        </c:manualLayout>
      </c:layout>
      <c:overlay val="0"/>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242849383046162E-2"/>
          <c:y val="9.5898903373671865E-2"/>
          <c:w val="0.93657029508111667"/>
          <c:h val="0.6048413727048445"/>
        </c:manualLayout>
      </c:layout>
      <c:lineChart>
        <c:grouping val="standard"/>
        <c:varyColors val="0"/>
        <c:ser>
          <c:idx val="0"/>
          <c:order val="0"/>
          <c:tx>
            <c:strRef>
              <c:f>'Graphique 5'!$A$5</c:f>
              <c:strCache>
                <c:ptCount val="1"/>
                <c:pt idx="0">
                  <c:v>Université (1)</c:v>
                </c:pt>
              </c:strCache>
            </c:strRef>
          </c:tx>
          <c:spPr>
            <a:ln w="25400">
              <a:solidFill>
                <a:srgbClr val="FF0000"/>
              </a:solidFill>
              <a:prstDash val="solid"/>
            </a:ln>
          </c:spPr>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5'!$B$5:$I$5</c:f>
              <c:numCache>
                <c:formatCode>0.0%</c:formatCode>
                <c:ptCount val="8"/>
                <c:pt idx="0">
                  <c:v>0.129</c:v>
                </c:pt>
                <c:pt idx="1">
                  <c:v>0.126</c:v>
                </c:pt>
                <c:pt idx="2">
                  <c:v>0.125</c:v>
                </c:pt>
                <c:pt idx="3">
                  <c:v>0.123</c:v>
                </c:pt>
                <c:pt idx="4">
                  <c:v>0.13</c:v>
                </c:pt>
                <c:pt idx="5">
                  <c:v>0.13300000000000001</c:v>
                </c:pt>
                <c:pt idx="6">
                  <c:v>0.13100000000000001</c:v>
                </c:pt>
                <c:pt idx="7">
                  <c:v>0.12189999999999999</c:v>
                </c:pt>
              </c:numCache>
            </c:numRef>
          </c:val>
          <c:smooth val="0"/>
          <c:extLst>
            <c:ext xmlns:c16="http://schemas.microsoft.com/office/drawing/2014/chart" uri="{C3380CC4-5D6E-409C-BE32-E72D297353CC}">
              <c16:uniqueId val="{00000000-0E1F-4A6C-AF77-B9ECA5A661D5}"/>
            </c:ext>
          </c:extLst>
        </c:ser>
        <c:ser>
          <c:idx val="1"/>
          <c:order val="1"/>
          <c:tx>
            <c:strRef>
              <c:f>'Graphique 5'!$A$6</c:f>
              <c:strCache>
                <c:ptCount val="1"/>
                <c:pt idx="0">
                  <c:v>Préparation DUT</c:v>
                </c:pt>
              </c:strCache>
            </c:strRef>
          </c:tx>
          <c:spPr>
            <a:ln w="25400">
              <a:solidFill>
                <a:srgbClr val="FF00FF"/>
              </a:solidFill>
              <a:prstDash val="solid"/>
            </a:ln>
          </c:spPr>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5'!$B$6:$I$6</c:f>
              <c:numCache>
                <c:formatCode>0.0%</c:formatCode>
                <c:ptCount val="8"/>
                <c:pt idx="0">
                  <c:v>3.9E-2</c:v>
                </c:pt>
                <c:pt idx="1">
                  <c:v>3.7999999999999999E-2</c:v>
                </c:pt>
                <c:pt idx="2">
                  <c:v>3.6999999999999998E-2</c:v>
                </c:pt>
                <c:pt idx="3">
                  <c:v>3.5999999999999997E-2</c:v>
                </c:pt>
                <c:pt idx="4">
                  <c:v>3.4000000000000002E-2</c:v>
                </c:pt>
                <c:pt idx="5">
                  <c:v>3.1E-2</c:v>
                </c:pt>
                <c:pt idx="6">
                  <c:v>3.1E-2</c:v>
                </c:pt>
                <c:pt idx="7">
                  <c:v>2.64E-2</c:v>
                </c:pt>
              </c:numCache>
            </c:numRef>
          </c:val>
          <c:smooth val="0"/>
          <c:extLst>
            <c:ext xmlns:c16="http://schemas.microsoft.com/office/drawing/2014/chart" uri="{C3380CC4-5D6E-409C-BE32-E72D297353CC}">
              <c16:uniqueId val="{00000001-0E1F-4A6C-AF77-B9ECA5A661D5}"/>
            </c:ext>
          </c:extLst>
        </c:ser>
        <c:ser>
          <c:idx val="2"/>
          <c:order val="2"/>
          <c:tx>
            <c:strRef>
              <c:f>'Graphique 5'!$A$7</c:f>
              <c:strCache>
                <c:ptCount val="1"/>
                <c:pt idx="0">
                  <c:v>Formations d'ingénieurs (2)</c:v>
                </c:pt>
              </c:strCache>
            </c:strRef>
          </c:tx>
          <c:spPr>
            <a:ln w="25400">
              <a:solidFill>
                <a:srgbClr val="0000FF"/>
              </a:solidFill>
              <a:prstDash val="solid"/>
            </a:ln>
          </c:spPr>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5'!$B$7:$I$7</c:f>
              <c:numCache>
                <c:formatCode>0.0%</c:formatCode>
                <c:ptCount val="8"/>
                <c:pt idx="0">
                  <c:v>0.107</c:v>
                </c:pt>
                <c:pt idx="1">
                  <c:v>0.106</c:v>
                </c:pt>
                <c:pt idx="2">
                  <c:v>0.107</c:v>
                </c:pt>
                <c:pt idx="3">
                  <c:v>0.111</c:v>
                </c:pt>
                <c:pt idx="4">
                  <c:v>0.104</c:v>
                </c:pt>
                <c:pt idx="5">
                  <c:v>0.108</c:v>
                </c:pt>
                <c:pt idx="6">
                  <c:v>0.112</c:v>
                </c:pt>
                <c:pt idx="7">
                  <c:v>0.109</c:v>
                </c:pt>
              </c:numCache>
            </c:numRef>
          </c:val>
          <c:smooth val="0"/>
          <c:extLst>
            <c:ext xmlns:c16="http://schemas.microsoft.com/office/drawing/2014/chart" uri="{C3380CC4-5D6E-409C-BE32-E72D297353CC}">
              <c16:uniqueId val="{00000002-0E1F-4A6C-AF77-B9ECA5A661D5}"/>
            </c:ext>
          </c:extLst>
        </c:ser>
        <c:ser>
          <c:idx val="5"/>
          <c:order val="3"/>
          <c:tx>
            <c:strRef>
              <c:f>'Graphique 5'!$A$8</c:f>
              <c:strCache>
                <c:ptCount val="1"/>
                <c:pt idx="0">
                  <c:v>STS et CPGE</c:v>
                </c:pt>
              </c:strCache>
            </c:strRef>
          </c:tx>
          <c:spPr>
            <a:ln w="25400">
              <a:solidFill>
                <a:srgbClr val="800000"/>
              </a:solidFill>
              <a:prstDash val="solid"/>
            </a:ln>
          </c:spPr>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5'!$B$8:$I$8</c:f>
              <c:numCache>
                <c:formatCode>0.0%</c:formatCode>
                <c:ptCount val="8"/>
                <c:pt idx="0">
                  <c:v>6.0000000000000001E-3</c:v>
                </c:pt>
                <c:pt idx="1">
                  <c:v>7.0000000000000001E-3</c:v>
                </c:pt>
                <c:pt idx="2">
                  <c:v>8.0000000000000002E-3</c:v>
                </c:pt>
                <c:pt idx="3">
                  <c:v>8.0000000000000002E-3</c:v>
                </c:pt>
                <c:pt idx="4">
                  <c:v>8.9999999999999993E-3</c:v>
                </c:pt>
                <c:pt idx="5">
                  <c:v>0.01</c:v>
                </c:pt>
                <c:pt idx="6">
                  <c:v>8.9999999999999993E-3</c:v>
                </c:pt>
                <c:pt idx="7">
                  <c:v>1.128E-2</c:v>
                </c:pt>
              </c:numCache>
            </c:numRef>
          </c:val>
          <c:smooth val="0"/>
          <c:extLst>
            <c:ext xmlns:c16="http://schemas.microsoft.com/office/drawing/2014/chart" uri="{C3380CC4-5D6E-409C-BE32-E72D297353CC}">
              <c16:uniqueId val="{00000003-0E1F-4A6C-AF77-B9ECA5A661D5}"/>
            </c:ext>
          </c:extLst>
        </c:ser>
        <c:ser>
          <c:idx val="6"/>
          <c:order val="4"/>
          <c:tx>
            <c:strRef>
              <c:f>'Graphique 5'!$A$9</c:f>
              <c:strCache>
                <c:ptCount val="1"/>
                <c:pt idx="0">
                  <c:v>Écoles de commerce, gestion et comptabilité</c:v>
                </c:pt>
              </c:strCache>
            </c:strRef>
          </c:tx>
          <c:spPr>
            <a:ln w="25400">
              <a:solidFill>
                <a:srgbClr val="000000"/>
              </a:solidFill>
              <a:prstDash val="solid"/>
            </a:ln>
          </c:spPr>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5'!$B$9:$I$9</c:f>
              <c:numCache>
                <c:formatCode>0.0%</c:formatCode>
                <c:ptCount val="8"/>
                <c:pt idx="0">
                  <c:v>0.123</c:v>
                </c:pt>
                <c:pt idx="1">
                  <c:v>0.129</c:v>
                </c:pt>
                <c:pt idx="2">
                  <c:v>0.128</c:v>
                </c:pt>
                <c:pt idx="3">
                  <c:v>0.14000000000000001</c:v>
                </c:pt>
                <c:pt idx="4">
                  <c:v>0.14799999999999999</c:v>
                </c:pt>
                <c:pt idx="5">
                  <c:v>0.16500000000000001</c:v>
                </c:pt>
                <c:pt idx="6">
                  <c:v>0.17399999999999999</c:v>
                </c:pt>
                <c:pt idx="7">
                  <c:v>0.1646</c:v>
                </c:pt>
              </c:numCache>
            </c:numRef>
          </c:val>
          <c:smooth val="0"/>
          <c:extLst>
            <c:ext xmlns:c16="http://schemas.microsoft.com/office/drawing/2014/chart" uri="{C3380CC4-5D6E-409C-BE32-E72D297353CC}">
              <c16:uniqueId val="{00000004-0E1F-4A6C-AF77-B9ECA5A661D5}"/>
            </c:ext>
          </c:extLst>
        </c:ser>
        <c:ser>
          <c:idx val="4"/>
          <c:order val="5"/>
          <c:tx>
            <c:strRef>
              <c:f>'Graphique 5'!$A$10</c:f>
              <c:strCache>
                <c:ptCount val="1"/>
                <c:pt idx="0">
                  <c:v>Total enseignement supérieur</c:v>
                </c:pt>
              </c:strCache>
            </c:strRef>
          </c:tx>
          <c:marker>
            <c:symbol val="none"/>
          </c:marker>
          <c:cat>
            <c:strRef>
              <c:f>'Graphique 5'!$B$4:$I$4</c:f>
              <c:strCache>
                <c:ptCount val="8"/>
                <c:pt idx="0">
                  <c:v>2013-14</c:v>
                </c:pt>
                <c:pt idx="1">
                  <c:v>2014-15</c:v>
                </c:pt>
                <c:pt idx="2">
                  <c:v>2015-16</c:v>
                </c:pt>
                <c:pt idx="3">
                  <c:v>2016-17</c:v>
                </c:pt>
                <c:pt idx="4">
                  <c:v>2017-18</c:v>
                </c:pt>
                <c:pt idx="5">
                  <c:v>2018-19</c:v>
                </c:pt>
                <c:pt idx="6">
                  <c:v>2019-2020</c:v>
                </c:pt>
                <c:pt idx="7">
                  <c:v>2020-2021</c:v>
                </c:pt>
              </c:strCache>
            </c:strRef>
          </c:cat>
          <c:val>
            <c:numRef>
              <c:f>'Graphique 5'!$B$10:$I$10</c:f>
              <c:numCache>
                <c:formatCode>0.0%</c:formatCode>
                <c:ptCount val="8"/>
                <c:pt idx="0">
                  <c:v>9.7000000000000003E-2</c:v>
                </c:pt>
                <c:pt idx="1">
                  <c:v>9.7000000000000003E-2</c:v>
                </c:pt>
                <c:pt idx="2">
                  <c:v>9.7000000000000003E-2</c:v>
                </c:pt>
                <c:pt idx="3">
                  <c:v>0.1</c:v>
                </c:pt>
                <c:pt idx="4">
                  <c:v>0.10299999999999999</c:v>
                </c:pt>
                <c:pt idx="5">
                  <c:v>0.106</c:v>
                </c:pt>
                <c:pt idx="6">
                  <c:v>0.107</c:v>
                </c:pt>
                <c:pt idx="7">
                  <c:v>9.9919999999999995E-2</c:v>
                </c:pt>
              </c:numCache>
            </c:numRef>
          </c:val>
          <c:smooth val="0"/>
          <c:extLst>
            <c:ext xmlns:c16="http://schemas.microsoft.com/office/drawing/2014/chart" uri="{C3380CC4-5D6E-409C-BE32-E72D297353CC}">
              <c16:uniqueId val="{00000005-0E1F-4A6C-AF77-B9ECA5A661D5}"/>
            </c:ext>
          </c:extLst>
        </c:ser>
        <c:dLbls>
          <c:showLegendKey val="0"/>
          <c:showVal val="0"/>
          <c:showCatName val="0"/>
          <c:showSerName val="0"/>
          <c:showPercent val="0"/>
          <c:showBubbleSize val="0"/>
        </c:dLbls>
        <c:smooth val="0"/>
        <c:axId val="226113408"/>
        <c:axId val="226114944"/>
      </c:lineChart>
      <c:catAx>
        <c:axId val="226113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4944"/>
        <c:crosses val="autoZero"/>
        <c:auto val="1"/>
        <c:lblAlgn val="ctr"/>
        <c:lblOffset val="100"/>
        <c:tickLblSkip val="1"/>
        <c:tickMarkSkip val="1"/>
        <c:noMultiLvlLbl val="0"/>
      </c:catAx>
      <c:valAx>
        <c:axId val="226114944"/>
        <c:scaling>
          <c:orientation val="minMax"/>
          <c:max val="0.2"/>
          <c:min val="0"/>
        </c:scaling>
        <c:delete val="0"/>
        <c:axPos val="l"/>
        <c:majorGridlines>
          <c:spPr>
            <a:ln w="3175">
              <a:solidFill>
                <a:schemeClr val="bg1">
                  <a:lumMod val="75000"/>
                </a:schemeClr>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26113408"/>
        <c:crosses val="autoZero"/>
        <c:crossBetween val="between"/>
        <c:majorUnit val="2.0000000000000004E-2"/>
      </c:valAx>
      <c:spPr>
        <a:noFill/>
        <a:ln w="25400">
          <a:noFill/>
        </a:ln>
      </c:spPr>
    </c:plotArea>
    <c:legend>
      <c:legendPos val="r"/>
      <c:layout>
        <c:manualLayout>
          <c:xMode val="edge"/>
          <c:yMode val="edge"/>
          <c:x val="2.9079110047704609E-3"/>
          <c:y val="0.75361140089786471"/>
          <c:w val="0.97995171209336429"/>
          <c:h val="0.104287818332442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98556078613497"/>
          <c:y val="4.2861097440944879E-2"/>
          <c:w val="0.7907780428250758"/>
          <c:h val="0.91507874015748036"/>
        </c:manualLayout>
      </c:layout>
      <c:doughnutChart>
        <c:varyColors val="1"/>
        <c:ser>
          <c:idx val="1"/>
          <c:order val="0"/>
          <c:tx>
            <c:v>Continent</c:v>
          </c:tx>
          <c:dPt>
            <c:idx val="0"/>
            <c:bubble3D val="0"/>
            <c:spPr>
              <a:solidFill>
                <a:schemeClr val="accent5">
                  <a:lumMod val="50000"/>
                </a:schemeClr>
              </a:solidFill>
            </c:spPr>
            <c:extLst>
              <c:ext xmlns:c16="http://schemas.microsoft.com/office/drawing/2014/chart" uri="{C3380CC4-5D6E-409C-BE32-E72D297353CC}">
                <c16:uniqueId val="{00000001-7AC6-4202-BF6C-69709D0BE73C}"/>
              </c:ext>
            </c:extLst>
          </c:dPt>
          <c:dPt>
            <c:idx val="1"/>
            <c:bubble3D val="0"/>
            <c:spPr>
              <a:solidFill>
                <a:schemeClr val="accent6">
                  <a:lumMod val="75000"/>
                </a:schemeClr>
              </a:solidFill>
            </c:spPr>
            <c:extLst>
              <c:ext xmlns:c16="http://schemas.microsoft.com/office/drawing/2014/chart" uri="{C3380CC4-5D6E-409C-BE32-E72D297353CC}">
                <c16:uniqueId val="{00000003-7AC6-4202-BF6C-69709D0BE73C}"/>
              </c:ext>
            </c:extLst>
          </c:dPt>
          <c:dPt>
            <c:idx val="2"/>
            <c:bubble3D val="0"/>
            <c:spPr>
              <a:solidFill>
                <a:schemeClr val="accent3">
                  <a:lumMod val="50000"/>
                </a:schemeClr>
              </a:solidFill>
            </c:spPr>
            <c:extLst>
              <c:ext xmlns:c16="http://schemas.microsoft.com/office/drawing/2014/chart" uri="{C3380CC4-5D6E-409C-BE32-E72D297353CC}">
                <c16:uniqueId val="{00000005-7AC6-4202-BF6C-69709D0BE73C}"/>
              </c:ext>
            </c:extLst>
          </c:dPt>
          <c:dPt>
            <c:idx val="3"/>
            <c:bubble3D val="0"/>
            <c:spPr>
              <a:solidFill>
                <a:schemeClr val="accent4">
                  <a:lumMod val="50000"/>
                </a:schemeClr>
              </a:solidFill>
            </c:spPr>
            <c:extLst>
              <c:ext xmlns:c16="http://schemas.microsoft.com/office/drawing/2014/chart" uri="{C3380CC4-5D6E-409C-BE32-E72D297353CC}">
                <c16:uniqueId val="{00000007-7AC6-4202-BF6C-69709D0BE73C}"/>
              </c:ext>
            </c:extLst>
          </c:dPt>
          <c:dPt>
            <c:idx val="4"/>
            <c:bubble3D val="0"/>
            <c:extLst>
              <c:ext xmlns:c16="http://schemas.microsoft.com/office/drawing/2014/chart" uri="{C3380CC4-5D6E-409C-BE32-E72D297353CC}">
                <c16:uniqueId val="{00000008-7AC6-4202-BF6C-69709D0BE73C}"/>
              </c:ext>
            </c:extLst>
          </c:dPt>
          <c:dPt>
            <c:idx val="5"/>
            <c:bubble3D val="0"/>
            <c:extLst>
              <c:ext xmlns:c16="http://schemas.microsoft.com/office/drawing/2014/chart" uri="{C3380CC4-5D6E-409C-BE32-E72D297353CC}">
                <c16:uniqueId val="{00000009-7AC6-4202-BF6C-69709D0BE73C}"/>
              </c:ext>
            </c:extLst>
          </c:dPt>
          <c:dPt>
            <c:idx val="6"/>
            <c:bubble3D val="0"/>
            <c:extLst>
              <c:ext xmlns:c16="http://schemas.microsoft.com/office/drawing/2014/chart" uri="{C3380CC4-5D6E-409C-BE32-E72D297353CC}">
                <c16:uniqueId val="{0000000A-7AC6-4202-BF6C-69709D0BE73C}"/>
              </c:ext>
            </c:extLst>
          </c:dPt>
          <c:dPt>
            <c:idx val="7"/>
            <c:bubble3D val="0"/>
            <c:extLst>
              <c:ext xmlns:c16="http://schemas.microsoft.com/office/drawing/2014/chart" uri="{C3380CC4-5D6E-409C-BE32-E72D297353CC}">
                <c16:uniqueId val="{0000000B-7AC6-4202-BF6C-69709D0BE73C}"/>
              </c:ext>
            </c:extLst>
          </c:dPt>
          <c:dPt>
            <c:idx val="8"/>
            <c:bubble3D val="0"/>
            <c:extLst>
              <c:ext xmlns:c16="http://schemas.microsoft.com/office/drawing/2014/chart" uri="{C3380CC4-5D6E-409C-BE32-E72D297353CC}">
                <c16:uniqueId val="{0000000C-7AC6-4202-BF6C-69709D0BE73C}"/>
              </c:ext>
            </c:extLst>
          </c:dPt>
          <c:dPt>
            <c:idx val="9"/>
            <c:bubble3D val="0"/>
            <c:extLst>
              <c:ext xmlns:c16="http://schemas.microsoft.com/office/drawing/2014/chart" uri="{C3380CC4-5D6E-409C-BE32-E72D297353CC}">
                <c16:uniqueId val="{0000000D-7AC6-4202-BF6C-69709D0BE73C}"/>
              </c:ext>
            </c:extLst>
          </c:dPt>
          <c:dPt>
            <c:idx val="10"/>
            <c:bubble3D val="0"/>
            <c:extLst>
              <c:ext xmlns:c16="http://schemas.microsoft.com/office/drawing/2014/chart" uri="{C3380CC4-5D6E-409C-BE32-E72D297353CC}">
                <c16:uniqueId val="{0000000E-7AC6-4202-BF6C-69709D0BE73C}"/>
              </c:ext>
            </c:extLst>
          </c:dPt>
          <c:cat>
            <c:strRef>
              <c:f>'Graphique 6'!$A$5:$A$15</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'Graphique 6'!$B$16:$B$19</c:f>
              <c:numCache>
                <c:formatCode>0%</c:formatCode>
                <c:ptCount val="4"/>
                <c:pt idx="0">
                  <c:v>0.51</c:v>
                </c:pt>
                <c:pt idx="1">
                  <c:v>0.23</c:v>
                </c:pt>
                <c:pt idx="2">
                  <c:v>0.18</c:v>
                </c:pt>
                <c:pt idx="3">
                  <c:v>0.08</c:v>
                </c:pt>
              </c:numCache>
            </c:numRef>
          </c:val>
          <c:extLst>
            <c:ext xmlns:c16="http://schemas.microsoft.com/office/drawing/2014/chart" uri="{C3380CC4-5D6E-409C-BE32-E72D297353CC}">
              <c16:uniqueId val="{0000000F-7AC6-4202-BF6C-69709D0BE73C}"/>
            </c:ext>
          </c:extLst>
        </c:ser>
        <c:ser>
          <c:idx val="0"/>
          <c:order val="1"/>
          <c:tx>
            <c:v>Serie 1</c:v>
          </c:tx>
          <c:dPt>
            <c:idx val="0"/>
            <c:bubble3D val="0"/>
            <c:spPr>
              <a:solidFill>
                <a:schemeClr val="accent5">
                  <a:lumMod val="75000"/>
                </a:schemeClr>
              </a:solidFill>
            </c:spPr>
            <c:extLst>
              <c:ext xmlns:c16="http://schemas.microsoft.com/office/drawing/2014/chart" uri="{C3380CC4-5D6E-409C-BE32-E72D297353CC}">
                <c16:uniqueId val="{00000011-7AC6-4202-BF6C-69709D0BE73C}"/>
              </c:ext>
            </c:extLst>
          </c:dPt>
          <c:dPt>
            <c:idx val="1"/>
            <c:bubble3D val="0"/>
            <c:spPr>
              <a:solidFill>
                <a:schemeClr val="accent5">
                  <a:lumMod val="60000"/>
                  <a:lumOff val="40000"/>
                </a:schemeClr>
              </a:solidFill>
            </c:spPr>
            <c:extLst>
              <c:ext xmlns:c16="http://schemas.microsoft.com/office/drawing/2014/chart" uri="{C3380CC4-5D6E-409C-BE32-E72D297353CC}">
                <c16:uniqueId val="{00000013-7AC6-4202-BF6C-69709D0BE73C}"/>
              </c:ext>
            </c:extLst>
          </c:dPt>
          <c:dPt>
            <c:idx val="2"/>
            <c:bubble3D val="0"/>
            <c:spPr>
              <a:solidFill>
                <a:schemeClr val="accent5">
                  <a:lumMod val="40000"/>
                  <a:lumOff val="60000"/>
                </a:schemeClr>
              </a:solidFill>
            </c:spPr>
            <c:extLst>
              <c:ext xmlns:c16="http://schemas.microsoft.com/office/drawing/2014/chart" uri="{C3380CC4-5D6E-409C-BE32-E72D297353CC}">
                <c16:uniqueId val="{00000015-7AC6-4202-BF6C-69709D0BE73C}"/>
              </c:ext>
            </c:extLst>
          </c:dPt>
          <c:dPt>
            <c:idx val="3"/>
            <c:bubble3D val="0"/>
            <c:spPr>
              <a:solidFill>
                <a:schemeClr val="accent5">
                  <a:lumMod val="20000"/>
                  <a:lumOff val="80000"/>
                </a:schemeClr>
              </a:solidFill>
            </c:spPr>
            <c:extLst>
              <c:ext xmlns:c16="http://schemas.microsoft.com/office/drawing/2014/chart" uri="{C3380CC4-5D6E-409C-BE32-E72D297353CC}">
                <c16:uniqueId val="{00000017-7AC6-4202-BF6C-69709D0BE73C}"/>
              </c:ext>
            </c:extLst>
          </c:dPt>
          <c:dPt>
            <c:idx val="4"/>
            <c:bubble3D val="0"/>
            <c:spPr>
              <a:solidFill>
                <a:schemeClr val="bg1">
                  <a:lumMod val="75000"/>
                </a:schemeClr>
              </a:solidFill>
            </c:spPr>
            <c:extLst>
              <c:ext xmlns:c16="http://schemas.microsoft.com/office/drawing/2014/chart" uri="{C3380CC4-5D6E-409C-BE32-E72D297353CC}">
                <c16:uniqueId val="{00000019-7AC6-4202-BF6C-69709D0BE73C}"/>
              </c:ext>
            </c:extLst>
          </c:dPt>
          <c:dPt>
            <c:idx val="5"/>
            <c:bubble3D val="0"/>
            <c:spPr>
              <a:solidFill>
                <a:schemeClr val="accent6">
                  <a:lumMod val="60000"/>
                  <a:lumOff val="40000"/>
                </a:schemeClr>
              </a:solidFill>
            </c:spPr>
            <c:extLst>
              <c:ext xmlns:c16="http://schemas.microsoft.com/office/drawing/2014/chart" uri="{C3380CC4-5D6E-409C-BE32-E72D297353CC}">
                <c16:uniqueId val="{0000001B-7AC6-4202-BF6C-69709D0BE73C}"/>
              </c:ext>
            </c:extLst>
          </c:dPt>
          <c:dPt>
            <c:idx val="6"/>
            <c:bubble3D val="0"/>
            <c:spPr>
              <a:solidFill>
                <a:schemeClr val="accent6">
                  <a:lumMod val="40000"/>
                  <a:lumOff val="60000"/>
                </a:schemeClr>
              </a:solidFill>
            </c:spPr>
            <c:extLst>
              <c:ext xmlns:c16="http://schemas.microsoft.com/office/drawing/2014/chart" uri="{C3380CC4-5D6E-409C-BE32-E72D297353CC}">
                <c16:uniqueId val="{0000001D-7AC6-4202-BF6C-69709D0BE73C}"/>
              </c:ext>
            </c:extLst>
          </c:dPt>
          <c:dPt>
            <c:idx val="7"/>
            <c:bubble3D val="0"/>
            <c:spPr>
              <a:solidFill>
                <a:schemeClr val="accent3">
                  <a:lumMod val="75000"/>
                </a:schemeClr>
              </a:solidFill>
            </c:spPr>
            <c:extLst>
              <c:ext xmlns:c16="http://schemas.microsoft.com/office/drawing/2014/chart" uri="{C3380CC4-5D6E-409C-BE32-E72D297353CC}">
                <c16:uniqueId val="{0000001F-7AC6-4202-BF6C-69709D0BE73C}"/>
              </c:ext>
            </c:extLst>
          </c:dPt>
          <c:dPt>
            <c:idx val="8"/>
            <c:bubble3D val="0"/>
            <c:spPr>
              <a:solidFill>
                <a:schemeClr val="accent3">
                  <a:lumMod val="60000"/>
                  <a:lumOff val="40000"/>
                </a:schemeClr>
              </a:solidFill>
            </c:spPr>
            <c:extLst>
              <c:ext xmlns:c16="http://schemas.microsoft.com/office/drawing/2014/chart" uri="{C3380CC4-5D6E-409C-BE32-E72D297353CC}">
                <c16:uniqueId val="{00000021-7AC6-4202-BF6C-69709D0BE73C}"/>
              </c:ext>
            </c:extLst>
          </c:dPt>
          <c:dPt>
            <c:idx val="9"/>
            <c:bubble3D val="0"/>
            <c:spPr>
              <a:solidFill>
                <a:schemeClr val="accent3">
                  <a:lumMod val="40000"/>
                  <a:lumOff val="60000"/>
                </a:schemeClr>
              </a:solidFill>
            </c:spPr>
            <c:extLst>
              <c:ext xmlns:c16="http://schemas.microsoft.com/office/drawing/2014/chart" uri="{C3380CC4-5D6E-409C-BE32-E72D297353CC}">
                <c16:uniqueId val="{00000023-7AC6-4202-BF6C-69709D0BE73C}"/>
              </c:ext>
            </c:extLst>
          </c:dPt>
          <c:dPt>
            <c:idx val="10"/>
            <c:bubble3D val="0"/>
            <c:spPr>
              <a:solidFill>
                <a:schemeClr val="accent4">
                  <a:lumMod val="40000"/>
                  <a:lumOff val="60000"/>
                </a:schemeClr>
              </a:solidFill>
            </c:spPr>
            <c:extLst>
              <c:ext xmlns:c16="http://schemas.microsoft.com/office/drawing/2014/chart" uri="{C3380CC4-5D6E-409C-BE32-E72D297353CC}">
                <c16:uniqueId val="{00000025-7AC6-4202-BF6C-69709D0BE73C}"/>
              </c:ext>
            </c:extLst>
          </c:dPt>
          <c:dLbls>
            <c:dLbl>
              <c:idx val="12"/>
              <c:delete val="1"/>
              <c:extLst>
                <c:ext xmlns:c15="http://schemas.microsoft.com/office/drawing/2012/chart" uri="{CE6537A1-D6FC-4f65-9D91-7224C49458BB}"/>
                <c:ext xmlns:c16="http://schemas.microsoft.com/office/drawing/2014/chart" uri="{C3380CC4-5D6E-409C-BE32-E72D297353CC}">
                  <c16:uniqueId val="{00000026-7AC6-4202-BF6C-69709D0BE73C}"/>
                </c:ext>
              </c:extLst>
            </c:dLbl>
            <c:spPr>
              <a:noFill/>
              <a:ln>
                <a:noFill/>
              </a:ln>
              <a:effectLst/>
            </c:spPr>
            <c:txPr>
              <a:bodyPr/>
              <a:lstStyle/>
              <a:p>
                <a:pPr>
                  <a:defRPr sz="800" b="0" i="0" u="none" strike="noStrike" baseline="0">
                    <a:solidFill>
                      <a:srgbClr val="000000"/>
                    </a:solidFill>
                    <a:latin typeface="Calibri"/>
                    <a:ea typeface="Calibri"/>
                    <a:cs typeface="Calibri"/>
                  </a:defRPr>
                </a:pPr>
                <a:endParaRPr lang="fr-FR"/>
              </a:p>
            </c:txPr>
            <c:showLegendKey val="0"/>
            <c:showVal val="1"/>
            <c:showCatName val="1"/>
            <c:showSerName val="0"/>
            <c:showPercent val="0"/>
            <c:showBubbleSize val="0"/>
            <c:showLeaderLines val="0"/>
            <c:extLst>
              <c:ext xmlns:c15="http://schemas.microsoft.com/office/drawing/2012/chart" uri="{CE6537A1-D6FC-4f65-9D91-7224C49458BB}">
                <c15:layout/>
              </c:ext>
            </c:extLst>
          </c:dLbls>
          <c:cat>
            <c:strRef>
              <c:f>'Graphique 6'!$A$5:$A$15</c:f>
              <c:strCache>
                <c:ptCount val="11"/>
                <c:pt idx="0">
                  <c:v>Maroc</c:v>
                </c:pt>
                <c:pt idx="1">
                  <c:v>Algérie</c:v>
                </c:pt>
                <c:pt idx="2">
                  <c:v>Tunisie</c:v>
                </c:pt>
                <c:pt idx="3">
                  <c:v>Sénégal</c:v>
                </c:pt>
                <c:pt idx="4">
                  <c:v>Autres Afrique</c:v>
                </c:pt>
                <c:pt idx="5">
                  <c:v>Chine</c:v>
                </c:pt>
                <c:pt idx="6">
                  <c:v>Autres Asie, Océanie</c:v>
                </c:pt>
                <c:pt idx="7">
                  <c:v>Allemagne</c:v>
                </c:pt>
                <c:pt idx="8">
                  <c:v>Italie</c:v>
                </c:pt>
                <c:pt idx="9">
                  <c:v>Autres Europe</c:v>
                </c:pt>
                <c:pt idx="10">
                  <c:v>Amérique</c:v>
                </c:pt>
              </c:strCache>
            </c:strRef>
          </c:cat>
          <c:val>
            <c:numRef>
              <c:f>'Graphique 6'!$B$5:$B$15</c:f>
              <c:numCache>
                <c:formatCode>0%</c:formatCode>
                <c:ptCount val="11"/>
                <c:pt idx="0">
                  <c:v>0.13</c:v>
                </c:pt>
                <c:pt idx="1">
                  <c:v>0.09</c:v>
                </c:pt>
                <c:pt idx="2">
                  <c:v>0.04</c:v>
                </c:pt>
                <c:pt idx="3">
                  <c:v>0.05</c:v>
                </c:pt>
                <c:pt idx="4">
                  <c:v>0.2</c:v>
                </c:pt>
                <c:pt idx="5">
                  <c:v>0.09</c:v>
                </c:pt>
                <c:pt idx="6">
                  <c:v>0.14000000000000001</c:v>
                </c:pt>
                <c:pt idx="7">
                  <c:v>0.02</c:v>
                </c:pt>
                <c:pt idx="8">
                  <c:v>0.04</c:v>
                </c:pt>
                <c:pt idx="9">
                  <c:v>0.12</c:v>
                </c:pt>
                <c:pt idx="10">
                  <c:v>0.08</c:v>
                </c:pt>
              </c:numCache>
            </c:numRef>
          </c:val>
          <c:extLst>
            <c:ext xmlns:c16="http://schemas.microsoft.com/office/drawing/2014/chart" uri="{C3380CC4-5D6E-409C-BE32-E72D297353CC}">
              <c16:uniqueId val="{00000027-7AC6-4202-BF6C-69709D0BE73C}"/>
            </c:ext>
          </c:extLst>
        </c:ser>
        <c:dLbls>
          <c:showLegendKey val="0"/>
          <c:showVal val="0"/>
          <c:showCatName val="0"/>
          <c:showSerName val="0"/>
          <c:showPercent val="0"/>
          <c:showBubbleSize val="0"/>
          <c:showLeaderLines val="0"/>
        </c:dLbls>
        <c:firstSliceAng val="0"/>
        <c:holeSize val="10"/>
      </c:doughnutChart>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66675</xdr:rowOff>
    </xdr:from>
    <xdr:to>
      <xdr:col>8</xdr:col>
      <xdr:colOff>265925</xdr:colOff>
      <xdr:row>39</xdr:row>
      <xdr:rowOff>122924</xdr:rowOff>
    </xdr:to>
    <xdr:pic>
      <xdr:nvPicPr>
        <xdr:cNvPr id="2" name="Image 1"/>
        <xdr:cNvPicPr>
          <a:picLocks noChangeAspect="1"/>
        </xdr:cNvPicPr>
      </xdr:nvPicPr>
      <xdr:blipFill>
        <a:blip xmlns:r="http://schemas.openxmlformats.org/officeDocument/2006/relationships" r:embed="rId1"/>
        <a:stretch>
          <a:fillRect/>
        </a:stretch>
      </xdr:blipFill>
      <xdr:spPr>
        <a:xfrm>
          <a:off x="161925" y="66675"/>
          <a:ext cx="6200000" cy="720952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11.xml><?xml version="1.0" encoding="utf-8"?>
<c:userShapes xmlns:c="http://schemas.openxmlformats.org/drawingml/2006/chart">
  <cdr:relSizeAnchor xmlns:cdr="http://schemas.openxmlformats.org/drawingml/2006/chartDrawing">
    <cdr:from>
      <cdr:x>0.00255</cdr:x>
      <cdr:y>0.84287</cdr:y>
    </cdr:from>
    <cdr:to>
      <cdr:x>1</cdr:x>
      <cdr:y>0.95511</cdr:y>
    </cdr:to>
    <cdr:sp macro="" textlink="">
      <cdr:nvSpPr>
        <cdr:cNvPr id="18433" name="Text Box 1"/>
        <cdr:cNvSpPr txBox="1">
          <a:spLocks xmlns:a="http://schemas.openxmlformats.org/drawingml/2006/main" noChangeArrowheads="1"/>
        </cdr:cNvSpPr>
      </cdr:nvSpPr>
      <cdr:spPr bwMode="auto">
        <a:xfrm xmlns:a="http://schemas.openxmlformats.org/drawingml/2006/main">
          <a:off x="20108" y="3974027"/>
          <a:ext cx="7876117" cy="52919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r>
            <a:rPr lang="fr-FR" i="1">
              <a:effectLst/>
            </a:rPr>
            <a:t>(1) y compris les étudiants étrangers ayant obtenu un baccalauréat ou une équivalence sur le territoire français. En 2020</a:t>
          </a:r>
          <a:r>
            <a:rPr lang="fr-FR" i="1" baseline="0">
              <a:effectLst/>
            </a:rPr>
            <a:t> -</a:t>
          </a:r>
          <a:r>
            <a:rPr lang="fr-FR" i="1">
              <a:effectLst/>
            </a:rPr>
            <a:t>2021, ils sont au nombre de 86 500 (soit 3,4 % des étudiants Français ou résidents).</a:t>
          </a:r>
        </a:p>
        <a:p xmlns:a="http://schemas.openxmlformats.org/drawingml/2006/main">
          <a:endParaRPr lang="fr-F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86845</xdr:colOff>
      <xdr:row>16</xdr:row>
      <xdr:rowOff>9525</xdr:rowOff>
    </xdr:from>
    <xdr:to>
      <xdr:col>9</xdr:col>
      <xdr:colOff>224117</xdr:colOff>
      <xdr:row>49</xdr:row>
      <xdr:rowOff>0</xdr:rowOff>
    </xdr:to>
    <xdr:graphicFrame macro="">
      <xdr:nvGraphicFramePr>
        <xdr:cNvPr id="2054761"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66675</xdr:colOff>
      <xdr:row>40</xdr:row>
      <xdr:rowOff>19050</xdr:rowOff>
    </xdr:from>
    <xdr:to>
      <xdr:col>4</xdr:col>
      <xdr:colOff>171450</xdr:colOff>
      <xdr:row>41</xdr:row>
      <xdr:rowOff>47625</xdr:rowOff>
    </xdr:to>
    <xdr:sp macro="" textlink="">
      <xdr:nvSpPr>
        <xdr:cNvPr id="2054762" name="Text Box 2"/>
        <xdr:cNvSpPr txBox="1">
          <a:spLocks noChangeArrowheads="1"/>
        </xdr:cNvSpPr>
      </xdr:nvSpPr>
      <xdr:spPr bwMode="auto">
        <a:xfrm>
          <a:off x="66675" y="7077075"/>
          <a:ext cx="54768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3.xml><?xml version="1.0" encoding="utf-8"?>
<c:userShapes xmlns:c="http://schemas.openxmlformats.org/drawingml/2006/chart">
  <cdr:relSizeAnchor xmlns:cdr="http://schemas.openxmlformats.org/drawingml/2006/chartDrawing">
    <cdr:from>
      <cdr:x>0.00388</cdr:x>
      <cdr:y>0.9423</cdr:y>
    </cdr:from>
    <cdr:to>
      <cdr:x>0.00388</cdr:x>
      <cdr:y>0.9423</cdr:y>
    </cdr:to>
    <cdr:sp macro="" textlink="">
      <cdr:nvSpPr>
        <cdr:cNvPr id="26625" name="Text Box 1"/>
        <cdr:cNvSpPr txBox="1">
          <a:spLocks xmlns:a="http://schemas.openxmlformats.org/drawingml/2006/main" noChangeArrowheads="1"/>
        </cdr:cNvSpPr>
      </cdr:nvSpPr>
      <cdr:spPr bwMode="auto">
        <a:xfrm xmlns:a="http://schemas.openxmlformats.org/drawingml/2006/main">
          <a:off x="50800" y="3638225"/>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fr-FR" sz="800" b="0" i="1" u="none" strike="noStrike" baseline="0">
              <a:solidFill>
                <a:srgbClr val="000000"/>
              </a:solidFill>
              <a:latin typeface="Arial"/>
              <a:cs typeface="Arial"/>
            </a:rPr>
            <a:t>Sources : MESR-DGESIP-DGRI-SIES et MEN-MESR-DEPP</a:t>
          </a:r>
        </a:p>
      </cdr:txBody>
    </cdr:sp>
  </cdr:relSizeAnchor>
  <cdr:relSizeAnchor xmlns:cdr="http://schemas.openxmlformats.org/drawingml/2006/chartDrawing">
    <cdr:from>
      <cdr:x>0.07972</cdr:x>
      <cdr:y>0.83109</cdr:y>
    </cdr:from>
    <cdr:to>
      <cdr:x>0.20222</cdr:x>
      <cdr:y>1</cdr:y>
    </cdr:to>
    <cdr:sp macro="" textlink="">
      <cdr:nvSpPr>
        <cdr:cNvPr id="2" name="ZoneTexte 1"/>
        <cdr:cNvSpPr txBox="1"/>
      </cdr:nvSpPr>
      <cdr:spPr>
        <a:xfrm xmlns:a="http://schemas.openxmlformats.org/drawingml/2006/main">
          <a:off x="595033" y="5178239"/>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fr-FR"/>
        </a:p>
      </cdr:txBody>
    </cdr:sp>
  </cdr:relSizeAnchor>
  <cdr:relSizeAnchor xmlns:cdr="http://schemas.openxmlformats.org/drawingml/2006/chartDrawing">
    <cdr:from>
      <cdr:x>0.01066</cdr:x>
      <cdr:y>0.86989</cdr:y>
    </cdr:from>
    <cdr:to>
      <cdr:x>0.99715</cdr:x>
      <cdr:y>0.9588</cdr:y>
    </cdr:to>
    <cdr:sp macro="" textlink="">
      <cdr:nvSpPr>
        <cdr:cNvPr id="3" name="ZoneTexte 2"/>
        <cdr:cNvSpPr txBox="1"/>
      </cdr:nvSpPr>
      <cdr:spPr>
        <a:xfrm xmlns:a="http://schemas.openxmlformats.org/drawingml/2006/main">
          <a:off x="93205" y="4495238"/>
          <a:ext cx="8625266" cy="459444"/>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nSpc>
              <a:spcPts val="1000"/>
            </a:lnSpc>
          </a:pPr>
          <a:r>
            <a:rPr lang="fr-FR" sz="1000">
              <a:latin typeface="Arial" panose="020B0604020202020204" pitchFamily="34" charset="0"/>
              <a:cs typeface="Arial" panose="020B0604020202020204" pitchFamily="34" charset="0"/>
            </a:rPr>
            <a:t>(1) hors préparation au DUT et formations d'ingénieurs.</a:t>
          </a:r>
        </a:p>
        <a:p xmlns:a="http://schemas.openxmlformats.org/drawingml/2006/main">
          <a:pPr>
            <a:lnSpc>
              <a:spcPts val="1000"/>
            </a:lnSpc>
          </a:pPr>
          <a:r>
            <a:rPr lang="fr-FR" sz="1000">
              <a:latin typeface="Arial" panose="020B0604020202020204" pitchFamily="34" charset="0"/>
              <a:cs typeface="Arial" panose="020B0604020202020204" pitchFamily="34" charset="0"/>
            </a:rPr>
            <a:t>(2) y compris formations universitaires et formations d'ingénieurs en partenariat.</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25</xdr:row>
      <xdr:rowOff>133350</xdr:rowOff>
    </xdr:from>
    <xdr:to>
      <xdr:col>8</xdr:col>
      <xdr:colOff>104775</xdr:colOff>
      <xdr:row>57</xdr:row>
      <xdr:rowOff>85725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0.4363</cdr:x>
      <cdr:y>0.26436</cdr:y>
    </cdr:from>
    <cdr:to>
      <cdr:x>0.53458</cdr:x>
      <cdr:y>0.41474</cdr:y>
    </cdr:to>
    <cdr:sp macro="" textlink="">
      <cdr:nvSpPr>
        <cdr:cNvPr id="2" name="ZoneTexte 1"/>
        <cdr:cNvSpPr txBox="1"/>
      </cdr:nvSpPr>
      <cdr:spPr>
        <a:xfrm xmlns:a="http://schemas.openxmlformats.org/drawingml/2006/main">
          <a:off x="3100162" y="1289225"/>
          <a:ext cx="698343" cy="73337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fr-FR" sz="1100" b="1">
              <a:solidFill>
                <a:schemeClr val="bg1"/>
              </a:solidFill>
            </a:rPr>
            <a:t>Amérique </a:t>
          </a:r>
        </a:p>
        <a:p xmlns:a="http://schemas.openxmlformats.org/drawingml/2006/main">
          <a:pPr algn="ctr"/>
          <a:r>
            <a:rPr lang="fr-FR" sz="1100" b="1">
              <a:solidFill>
                <a:schemeClr val="bg1"/>
              </a:solidFill>
            </a:rPr>
            <a:t>8 %</a:t>
          </a:r>
        </a:p>
      </cdr:txBody>
    </cdr:sp>
  </cdr:relSizeAnchor>
  <cdr:relSizeAnchor xmlns:cdr="http://schemas.openxmlformats.org/drawingml/2006/chartDrawing">
    <cdr:from>
      <cdr:x>0.57578</cdr:x>
      <cdr:y>0.49361</cdr:y>
    </cdr:from>
    <cdr:to>
      <cdr:x>0.67406</cdr:x>
      <cdr:y>0.64399</cdr:y>
    </cdr:to>
    <cdr:sp macro="" textlink="">
      <cdr:nvSpPr>
        <cdr:cNvPr id="3" name="ZoneTexte 1"/>
        <cdr:cNvSpPr txBox="1"/>
      </cdr:nvSpPr>
      <cdr:spPr>
        <a:xfrm xmlns:a="http://schemas.openxmlformats.org/drawingml/2006/main">
          <a:off x="4091314" y="2407228"/>
          <a:ext cx="698343" cy="7333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51</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0.00546</cdr:x>
      <cdr:y>0.00835</cdr:y>
    </cdr:from>
    <cdr:to>
      <cdr:x>0.10374</cdr:x>
      <cdr:y>0.15873</cdr:y>
    </cdr:to>
    <cdr:sp macro="" textlink="">
      <cdr:nvSpPr>
        <cdr:cNvPr id="4" name="ZoneTexte 1"/>
        <cdr:cNvSpPr txBox="1"/>
      </cdr:nvSpPr>
      <cdr:spPr>
        <a:xfrm xmlns:a="http://schemas.openxmlformats.org/drawingml/2006/main">
          <a:off x="50800" y="50800"/>
          <a:ext cx="914400" cy="9144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Afrique</a:t>
          </a:r>
        </a:p>
        <a:p xmlns:a="http://schemas.openxmlformats.org/drawingml/2006/main">
          <a:pPr algn="ctr"/>
          <a:r>
            <a:rPr lang="fr-FR" sz="1100" b="1">
              <a:solidFill>
                <a:schemeClr val="bg1"/>
              </a:solidFill>
            </a:rPr>
            <a:t> 11%</a:t>
          </a:r>
        </a:p>
      </cdr:txBody>
    </cdr:sp>
  </cdr:relSizeAnchor>
  <cdr:relSizeAnchor xmlns:cdr="http://schemas.openxmlformats.org/drawingml/2006/chartDrawing">
    <cdr:from>
      <cdr:x>0.39429</cdr:x>
      <cdr:y>0.58187</cdr:y>
    </cdr:from>
    <cdr:to>
      <cdr:x>0.49257</cdr:x>
      <cdr:y>0.73225</cdr:y>
    </cdr:to>
    <cdr:sp macro="" textlink="">
      <cdr:nvSpPr>
        <cdr:cNvPr id="5" name="ZoneTexte 1"/>
        <cdr:cNvSpPr txBox="1"/>
      </cdr:nvSpPr>
      <cdr:spPr>
        <a:xfrm xmlns:a="http://schemas.openxmlformats.org/drawingml/2006/main">
          <a:off x="2801694" y="2843220"/>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Asie, Océanie</a:t>
          </a:r>
        </a:p>
        <a:p xmlns:a="http://schemas.openxmlformats.org/drawingml/2006/main">
          <a:pPr algn="ctr"/>
          <a:r>
            <a:rPr lang="fr-FR" sz="1100" b="1">
              <a:solidFill>
                <a:schemeClr val="bg1"/>
              </a:solidFill>
            </a:rPr>
            <a:t>23</a:t>
          </a:r>
          <a:r>
            <a:rPr lang="fr-FR" sz="1100" b="1" baseline="0">
              <a:solidFill>
                <a:schemeClr val="bg1"/>
              </a:solidFill>
            </a:rPr>
            <a:t> </a:t>
          </a:r>
          <a:r>
            <a:rPr lang="fr-FR" sz="1100" b="1">
              <a:solidFill>
                <a:schemeClr val="bg1"/>
              </a:solidFill>
            </a:rPr>
            <a:t>%</a:t>
          </a:r>
        </a:p>
      </cdr:txBody>
    </cdr:sp>
  </cdr:relSizeAnchor>
  <cdr:relSizeAnchor xmlns:cdr="http://schemas.openxmlformats.org/drawingml/2006/chartDrawing">
    <cdr:from>
      <cdr:x>0.37514</cdr:x>
      <cdr:y>0.40456</cdr:y>
    </cdr:from>
    <cdr:to>
      <cdr:x>0.47342</cdr:x>
      <cdr:y>0.55494</cdr:y>
    </cdr:to>
    <cdr:sp macro="" textlink="">
      <cdr:nvSpPr>
        <cdr:cNvPr id="6" name="ZoneTexte 1"/>
        <cdr:cNvSpPr txBox="1"/>
      </cdr:nvSpPr>
      <cdr:spPr>
        <a:xfrm xmlns:a="http://schemas.openxmlformats.org/drawingml/2006/main">
          <a:off x="2665634" y="1976807"/>
          <a:ext cx="698343" cy="734806"/>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100" b="1">
              <a:solidFill>
                <a:schemeClr val="bg1"/>
              </a:solidFill>
            </a:rPr>
            <a:t>Europe</a:t>
          </a:r>
        </a:p>
        <a:p xmlns:a="http://schemas.openxmlformats.org/drawingml/2006/main">
          <a:pPr algn="ctr"/>
          <a:r>
            <a:rPr lang="fr-FR" sz="1100" b="1">
              <a:solidFill>
                <a:schemeClr val="bg1"/>
              </a:solidFill>
            </a:rPr>
            <a:t>18 %</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165145</xdr:colOff>
      <xdr:row>22</xdr:row>
      <xdr:rowOff>65940</xdr:rowOff>
    </xdr:from>
    <xdr:to>
      <xdr:col>10</xdr:col>
      <xdr:colOff>490682</xdr:colOff>
      <xdr:row>43</xdr:row>
      <xdr:rowOff>125077</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0.91114</cdr:x>
      <cdr:y>0.17467</cdr:y>
    </cdr:from>
    <cdr:to>
      <cdr:x>0.91114</cdr:x>
      <cdr:y>0.17467</cdr:y>
    </cdr:to>
    <cdr:sp macro="" textlink="">
      <cdr:nvSpPr>
        <cdr:cNvPr id="2050" name="Text Box 2"/>
        <cdr:cNvSpPr txBox="1">
          <a:spLocks xmlns:a="http://schemas.openxmlformats.org/drawingml/2006/main" noChangeArrowheads="1"/>
        </cdr:cNvSpPr>
      </cdr:nvSpPr>
      <cdr:spPr bwMode="auto">
        <a:xfrm xmlns:a="http://schemas.openxmlformats.org/drawingml/2006/main">
          <a:off x="6168993" y="670008"/>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0.9109</cdr:x>
      <cdr:y>0.47756</cdr:y>
    </cdr:from>
    <cdr:to>
      <cdr:x>0.9109</cdr:x>
      <cdr:y>0.47756</cdr:y>
    </cdr:to>
    <cdr:sp macro="" textlink="">
      <cdr:nvSpPr>
        <cdr:cNvPr id="2051" name="Text Box 3"/>
        <cdr:cNvSpPr txBox="1">
          <a:spLocks xmlns:a="http://schemas.openxmlformats.org/drawingml/2006/main" noChangeArrowheads="1"/>
        </cdr:cNvSpPr>
      </cdr:nvSpPr>
      <cdr:spPr bwMode="auto">
        <a:xfrm xmlns:a="http://schemas.openxmlformats.org/drawingml/2006/main">
          <a:off x="6168993" y="18403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0.90203</cdr:x>
      <cdr:y>0.59974</cdr:y>
    </cdr:from>
    <cdr:to>
      <cdr:x>0.90203</cdr:x>
      <cdr:y>0.59974</cdr:y>
    </cdr:to>
    <cdr:sp macro="" textlink="">
      <cdr:nvSpPr>
        <cdr:cNvPr id="2052" name="Text Box 4"/>
        <cdr:cNvSpPr txBox="1">
          <a:spLocks xmlns:a="http://schemas.openxmlformats.org/drawingml/2006/main" noChangeArrowheads="1"/>
        </cdr:cNvSpPr>
      </cdr:nvSpPr>
      <cdr:spPr bwMode="auto">
        <a:xfrm xmlns:a="http://schemas.openxmlformats.org/drawingml/2006/main">
          <a:off x="6113829" y="231681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0.68266</cdr:y>
    </cdr:from>
    <cdr:to>
      <cdr:x>0.91114</cdr:x>
      <cdr:y>0.68266</cdr:y>
    </cdr:to>
    <cdr:sp macro="" textlink="">
      <cdr:nvSpPr>
        <cdr:cNvPr id="2053" name="Text Box 5"/>
        <cdr:cNvSpPr txBox="1">
          <a:spLocks xmlns:a="http://schemas.openxmlformats.org/drawingml/2006/main" noChangeArrowheads="1"/>
        </cdr:cNvSpPr>
      </cdr:nvSpPr>
      <cdr:spPr bwMode="auto">
        <a:xfrm xmlns:a="http://schemas.openxmlformats.org/drawingml/2006/main">
          <a:off x="6168993" y="264296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0.91114</cdr:x>
      <cdr:y>0.74705</cdr:y>
    </cdr:from>
    <cdr:to>
      <cdr:x>0.91114</cdr:x>
      <cdr:y>0.74705</cdr:y>
    </cdr:to>
    <cdr:sp macro="" textlink="">
      <cdr:nvSpPr>
        <cdr:cNvPr id="2054" name="Text Box 6"/>
        <cdr:cNvSpPr txBox="1">
          <a:spLocks xmlns:a="http://schemas.openxmlformats.org/drawingml/2006/main" noChangeArrowheads="1"/>
        </cdr:cNvSpPr>
      </cdr:nvSpPr>
      <cdr:spPr bwMode="auto">
        <a:xfrm xmlns:a="http://schemas.openxmlformats.org/drawingml/2006/main">
          <a:off x="6168993" y="2888759"/>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21</xdr:row>
      <xdr:rowOff>0</xdr:rowOff>
    </xdr:from>
    <xdr:to>
      <xdr:col>6</xdr:col>
      <xdr:colOff>1219201</xdr:colOff>
      <xdr:row>54</xdr:row>
      <xdr:rowOff>9525</xdr:rowOff>
    </xdr:to>
    <xdr:graphicFrame macro="">
      <xdr:nvGraphicFramePr>
        <xdr:cNvPr id="2134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0.19548</cdr:x>
      <cdr:y>0.46102</cdr:y>
    </cdr:from>
    <cdr:to>
      <cdr:x>0.35417</cdr:x>
      <cdr:y>0.5105</cdr:y>
    </cdr:to>
    <cdr:sp macro="" textlink="">
      <cdr:nvSpPr>
        <cdr:cNvPr id="2" name="ZoneTexte 1"/>
        <cdr:cNvSpPr txBox="1"/>
      </cdr:nvSpPr>
      <cdr:spPr>
        <a:xfrm xmlns:a="http://schemas.openxmlformats.org/drawingml/2006/main">
          <a:off x="1776605" y="2466975"/>
          <a:ext cx="1442845" cy="266700"/>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fr-FR" sz="1000" b="1">
              <a:solidFill>
                <a:sysClr val="windowText" lastClr="000000"/>
              </a:solidFill>
              <a:latin typeface="Arial" panose="020B0604020202020204" pitchFamily="34" charset="0"/>
              <a:cs typeface="Arial" panose="020B0604020202020204" pitchFamily="34" charset="0"/>
            </a:rPr>
            <a:t>Ensemble étudiants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19050</xdr:colOff>
      <xdr:row>27</xdr:row>
      <xdr:rowOff>57150</xdr:rowOff>
    </xdr:from>
    <xdr:to>
      <xdr:col>12</xdr:col>
      <xdr:colOff>0</xdr:colOff>
      <xdr:row>64</xdr:row>
      <xdr:rowOff>47625</xdr:rowOff>
    </xdr:to>
    <xdr:graphicFrame macro="">
      <xdr:nvGraphicFramePr>
        <xdr:cNvPr id="2121032"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27</xdr:row>
      <xdr:rowOff>57150</xdr:rowOff>
    </xdr:from>
    <xdr:to>
      <xdr:col>12</xdr:col>
      <xdr:colOff>0</xdr:colOff>
      <xdr:row>64</xdr:row>
      <xdr:rowOff>47625</xdr:rowOff>
    </xdr:to>
    <xdr:graphicFrame macro="">
      <xdr:nvGraphicFramePr>
        <xdr:cNvPr id="3"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8.xml><?xml version="1.0" encoding="utf-8"?>
<c:userShapes xmlns:c="http://schemas.openxmlformats.org/drawingml/2006/chart">
  <cdr:relSizeAnchor xmlns:cdr="http://schemas.openxmlformats.org/drawingml/2006/chartDrawing">
    <cdr:from>
      <cdr:x>0.13458</cdr:x>
      <cdr:y>0.33265</cdr:y>
    </cdr:from>
    <cdr:to>
      <cdr:x>0.16716</cdr:x>
      <cdr:y>0.71499</cdr:y>
    </cdr:to>
    <cdr:sp macro="" textlink="">
      <cdr:nvSpPr>
        <cdr:cNvPr id="2" name="Accolade ouvrante 1"/>
        <cdr:cNvSpPr/>
      </cdr:nvSpPr>
      <cdr:spPr>
        <a:xfrm xmlns:a="http://schemas.openxmlformats.org/drawingml/2006/main">
          <a:off x="1266827" y="1976440"/>
          <a:ext cx="304798" cy="2295526"/>
        </a:xfrm>
        <a:prstGeom xmlns:a="http://schemas.openxmlformats.org/drawingml/2006/main" prst="leftBrace">
          <a:avLst/>
        </a:prstGeom>
        <a:ln xmlns:a="http://schemas.openxmlformats.org/drawingml/2006/main" w="19050" cmpd="thickTh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0.04444</cdr:x>
      <cdr:y>0.499</cdr:y>
    </cdr:from>
    <cdr:to>
      <cdr:x>0.14165</cdr:x>
      <cdr:y>0.54178</cdr:y>
    </cdr:to>
    <cdr:sp macro="" textlink="">
      <cdr:nvSpPr>
        <cdr:cNvPr id="3" name="ZoneTexte 2"/>
        <cdr:cNvSpPr txBox="1"/>
      </cdr:nvSpPr>
      <cdr:spPr>
        <a:xfrm xmlns:a="http://schemas.openxmlformats.org/drawingml/2006/main">
          <a:off x="419100" y="2976565"/>
          <a:ext cx="914400" cy="2571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100" b="1"/>
            <a:t>Universités</a:t>
          </a:r>
        </a:p>
      </cdr:txBody>
    </cdr:sp>
  </cdr:relSizeAnchor>
  <cdr:relSizeAnchor xmlns:cdr="http://schemas.openxmlformats.org/drawingml/2006/chartDrawing">
    <cdr:from>
      <cdr:x>0.23013</cdr:x>
      <cdr:y>0.1029</cdr:y>
    </cdr:from>
    <cdr:to>
      <cdr:x>0.31363</cdr:x>
      <cdr:y>0.14691</cdr:y>
    </cdr:to>
    <cdr:sp macro="" textlink="">
      <cdr:nvSpPr>
        <cdr:cNvPr id="4" name="ZoneTexte 1"/>
        <cdr:cNvSpPr txBox="1"/>
      </cdr:nvSpPr>
      <cdr:spPr>
        <a:xfrm xmlns:a="http://schemas.openxmlformats.org/drawingml/2006/main">
          <a:off x="2165350" y="603250"/>
          <a:ext cx="787400" cy="2571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b="1"/>
            <a:t>Ensemble**</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688975</xdr:colOff>
      <xdr:row>20</xdr:row>
      <xdr:rowOff>68790</xdr:rowOff>
    </xdr:from>
    <xdr:to>
      <xdr:col>10</xdr:col>
      <xdr:colOff>615950</xdr:colOff>
      <xdr:row>48</xdr:row>
      <xdr:rowOff>126999</xdr:rowOff>
    </xdr:to>
    <xdr:graphicFrame macro="">
      <xdr:nvGraphicFramePr>
        <xdr:cNvPr id="205035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688975</xdr:colOff>
      <xdr:row>20</xdr:row>
      <xdr:rowOff>68790</xdr:rowOff>
    </xdr:from>
    <xdr:to>
      <xdr:col>10</xdr:col>
      <xdr:colOff>615950</xdr:colOff>
      <xdr:row>48</xdr:row>
      <xdr:rowOff>126999</xdr:rowOff>
    </xdr:to>
    <xdr:graphicFrame macro="">
      <xdr:nvGraphicFramePr>
        <xdr:cNvPr id="3"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9"/>
  <sheetViews>
    <sheetView showGridLines="0" tabSelected="1" zoomScale="107" workbookViewId="0"/>
  </sheetViews>
  <sheetFormatPr baseColWidth="10" defaultRowHeight="12.75" x14ac:dyDescent="0.2"/>
  <sheetData>
    <row r="2" spans="1:10" ht="15.75" x14ac:dyDescent="0.25">
      <c r="A2" s="198" t="s">
        <v>198</v>
      </c>
    </row>
    <row r="4" spans="1:10" ht="20.25" customHeight="1" x14ac:dyDescent="0.2">
      <c r="A4" s="94" t="str">
        <f>'Tableau 1'!$A$1</f>
        <v>Tableau 1 - Évolution des effectifs de l'enseignement supérieur (en milliers)</v>
      </c>
      <c r="B4" s="95"/>
      <c r="C4" s="95"/>
      <c r="D4" s="95"/>
      <c r="E4" s="95"/>
      <c r="F4" s="95"/>
      <c r="G4" s="95"/>
      <c r="H4" s="95"/>
      <c r="I4" s="95"/>
      <c r="J4" s="95"/>
    </row>
    <row r="5" spans="1:10" ht="30.75" customHeight="1" x14ac:dyDescent="0.2">
      <c r="A5" s="94" t="str">
        <f>'Tableau 2'!$A$1</f>
        <v>Tableau 2 - Nombre d'étudiants inscrits dans l'enseignement supérieur en fonction de la filière et du type d'établissement en 2020-2021  (en milliers)</v>
      </c>
      <c r="B5" s="94"/>
      <c r="C5" s="94"/>
      <c r="D5" s="94"/>
      <c r="E5" s="94"/>
      <c r="F5" s="94"/>
      <c r="G5" s="94"/>
      <c r="H5" s="94"/>
      <c r="I5" s="94"/>
      <c r="J5" s="94"/>
    </row>
    <row r="6" spans="1:10" ht="24.75" customHeight="1" x14ac:dyDescent="0.2">
      <c r="A6" s="93" t="str">
        <f>'Tableau 3'!$A$1</f>
        <v>Tableau 3 - Évolution du nombre d'étudiants bénéficiant d'une aide financière</v>
      </c>
      <c r="B6" s="95"/>
      <c r="C6" s="95"/>
      <c r="D6" s="95"/>
      <c r="E6" s="95"/>
      <c r="F6" s="95"/>
      <c r="G6" s="95"/>
      <c r="H6" s="95"/>
      <c r="I6" s="95"/>
      <c r="J6" s="95"/>
    </row>
    <row r="7" spans="1:10" ht="29.25" customHeight="1" x14ac:dyDescent="0.2">
      <c r="A7" s="96" t="str">
        <f>'Tableau 4'!$A$1</f>
        <v>Tableau 4 - Répartition par académie des principales filières de l'enseignement supérieur en 2020-2021, évolution par rapport à 2019-2020</v>
      </c>
      <c r="B7" s="95"/>
      <c r="C7" s="95"/>
      <c r="D7" s="95"/>
      <c r="E7" s="95"/>
      <c r="F7" s="95"/>
      <c r="G7" s="95"/>
      <c r="H7" s="95"/>
      <c r="I7" s="95"/>
      <c r="J7" s="95"/>
    </row>
    <row r="8" spans="1:10" ht="24" customHeight="1" x14ac:dyDescent="0.2">
      <c r="A8" s="93" t="s">
        <v>170</v>
      </c>
      <c r="B8" s="93"/>
      <c r="C8" s="93"/>
      <c r="D8" s="95"/>
      <c r="E8" s="95"/>
      <c r="F8" s="95"/>
      <c r="G8" s="95"/>
      <c r="H8" s="95"/>
      <c r="I8" s="95"/>
      <c r="J8" s="95"/>
    </row>
    <row r="9" spans="1:10" ht="25.5" customHeight="1" x14ac:dyDescent="0.2">
      <c r="A9" s="97" t="str">
        <f>'Graphique 1'!$A$1</f>
        <v xml:space="preserve">Graphique 1: Évolution des effectifs d'inscrits dans l'enseignement supérieur, selon le secteur et la tutelle depuis 2010, base 100 en 2010 </v>
      </c>
      <c r="B9" s="95"/>
      <c r="C9" s="95"/>
      <c r="D9" s="95"/>
      <c r="E9" s="95"/>
      <c r="F9" s="95"/>
      <c r="G9" s="95"/>
      <c r="H9" s="95"/>
      <c r="I9" s="95"/>
      <c r="J9" s="95"/>
    </row>
    <row r="10" spans="1:10" ht="26.25" customHeight="1" x14ac:dyDescent="0.2">
      <c r="A10" s="93" t="str">
        <f>'Graphique 2'!$A$1</f>
        <v>Graphique 2 - Part des femmes dans les différentes formations d'enseignement supérieur (en %)</v>
      </c>
      <c r="B10" s="95"/>
      <c r="C10" s="95"/>
      <c r="D10" s="95"/>
      <c r="E10" s="95"/>
      <c r="F10" s="95"/>
      <c r="G10" s="95"/>
      <c r="H10" s="95"/>
      <c r="I10" s="95"/>
      <c r="J10" s="95"/>
    </row>
    <row r="11" spans="1:10" ht="21" customHeight="1" x14ac:dyDescent="0.2">
      <c r="A11" s="93" t="str">
        <f>'Graphique 3'!$B$1</f>
        <v>Graphique 3 - Origine sociale* des étudiants français en 2020-2021 (en %)</v>
      </c>
      <c r="B11" s="95"/>
      <c r="C11" s="95"/>
      <c r="D11" s="95"/>
      <c r="E11" s="95"/>
      <c r="F11" s="95"/>
      <c r="G11" s="95"/>
      <c r="H11" s="95"/>
      <c r="I11" s="95"/>
      <c r="J11" s="95"/>
    </row>
    <row r="12" spans="1:10" ht="22.5" customHeight="1" x14ac:dyDescent="0.2">
      <c r="A12" s="93" t="str">
        <f>'Graphique 4'!$A$1</f>
        <v>Graphique 4 - Évolution des effectifs étudiants français et étrangers en mobilité internationale depuis 2012 (base 100)</v>
      </c>
      <c r="B12" s="95"/>
      <c r="C12" s="95"/>
      <c r="D12" s="95"/>
      <c r="E12" s="95"/>
      <c r="F12" s="95"/>
      <c r="G12" s="95"/>
      <c r="H12" s="95"/>
      <c r="I12" s="95"/>
      <c r="J12" s="95"/>
    </row>
    <row r="13" spans="1:10" ht="22.5" customHeight="1" x14ac:dyDescent="0.2">
      <c r="A13" s="93" t="str">
        <f>'Graphique 5'!$A$1</f>
        <v>Graphique 5 - Évolution de la proportion d'étudiants étrangers en mobilité internationale  dans les principales formations de l'enseignement supérieur</v>
      </c>
      <c r="B13" s="95"/>
      <c r="C13" s="95"/>
      <c r="D13" s="95"/>
      <c r="E13" s="95"/>
      <c r="F13" s="95"/>
      <c r="G13" s="95"/>
      <c r="H13" s="95"/>
      <c r="I13" s="95"/>
      <c r="J13" s="95"/>
    </row>
    <row r="14" spans="1:10" ht="22.5" customHeight="1" x14ac:dyDescent="0.2">
      <c r="A14" s="93" t="str">
        <f>'Graphique 6'!$A$1</f>
        <v>Graphique 6 - Répartition des étudiants étrangers dans l'enseignement supérieur par nationalité en 2020-2021</v>
      </c>
      <c r="B14" s="95"/>
      <c r="C14" s="95"/>
      <c r="D14" s="95"/>
      <c r="E14" s="95"/>
      <c r="F14" s="95"/>
      <c r="G14" s="95"/>
      <c r="H14" s="95"/>
      <c r="I14" s="95"/>
      <c r="J14" s="95"/>
    </row>
    <row r="15" spans="1:10" ht="22.5" customHeight="1" x14ac:dyDescent="0.2">
      <c r="A15" s="93" t="str">
        <f>' Annexe 1'!A1</f>
        <v>Annexe 1 - Répartition des effectifs universitaires par grands champs disciplinaires en 2020-2021</v>
      </c>
      <c r="B15" s="95"/>
      <c r="C15" s="95"/>
      <c r="D15" s="95"/>
      <c r="E15" s="95"/>
      <c r="F15" s="95"/>
      <c r="G15" s="95"/>
      <c r="H15" s="95"/>
      <c r="I15" s="95"/>
      <c r="J15" s="95"/>
    </row>
    <row r="16" spans="1:10" ht="22.5" customHeight="1" x14ac:dyDescent="0.2">
      <c r="A16" s="93" t="str">
        <f>'Annexe 2'!A1</f>
        <v>Annexe 2 -Évolution des étudiants étrangers en mobilité internationale par continent de provenance de 2014 à 2020</v>
      </c>
      <c r="B16" s="95"/>
      <c r="C16" s="95"/>
      <c r="D16" s="95"/>
      <c r="E16" s="95"/>
      <c r="F16" s="95"/>
      <c r="G16" s="95"/>
      <c r="H16" s="95"/>
      <c r="I16" s="95"/>
      <c r="J16" s="95"/>
    </row>
    <row r="17" spans="1:10" ht="22.5" customHeight="1" x14ac:dyDescent="0.2">
      <c r="A17" s="93" t="str">
        <f>'Annexe 3'!A1</f>
        <v>Annexe 3 - Évolution des étudiants de l'union européenne en mobilité internationale par type d'établissement de 2014 à 2020</v>
      </c>
      <c r="B17" s="95"/>
      <c r="C17" s="95"/>
      <c r="D17" s="95"/>
      <c r="E17" s="95"/>
      <c r="F17" s="95"/>
      <c r="G17" s="95"/>
      <c r="H17" s="95"/>
      <c r="I17" s="95"/>
      <c r="J17" s="95"/>
    </row>
    <row r="18" spans="1:10" ht="22.5" customHeight="1" x14ac:dyDescent="0.2">
      <c r="A18" s="93" t="str">
        <f>'Annexe 4'!A1:G1</f>
        <v>Annexe 4 - Evolution des étudiants extracommunautaires  (Europe hors UE, Afrique, Asie, Amérique, Océanie) en mobilité internationale par type d'établissement de 2014 à 2020</v>
      </c>
      <c r="B18" s="95"/>
      <c r="C18" s="95"/>
      <c r="D18" s="95"/>
      <c r="E18" s="95"/>
      <c r="F18" s="95"/>
      <c r="G18" s="95"/>
      <c r="H18" s="95"/>
      <c r="I18" s="95"/>
      <c r="J18" s="95"/>
    </row>
    <row r="19" spans="1:10" ht="22.5" customHeight="1" x14ac:dyDescent="0.2">
      <c r="A19" s="93"/>
      <c r="B19" s="95"/>
      <c r="C19" s="95"/>
      <c r="D19" s="95"/>
      <c r="E19" s="95"/>
      <c r="F19" s="95"/>
      <c r="G19" s="95"/>
      <c r="H19" s="95"/>
      <c r="I19" s="95"/>
      <c r="J19" s="95"/>
    </row>
  </sheetData>
  <hyperlinks>
    <hyperlink ref="A4" location="'Tableau 1'!A1" display="Tableau 1 - Evolution des effectifs de l'enseignement supérieur (en milliers), hors doubles inscriptions Licence-CPGE"/>
    <hyperlink ref="A5:J5" location="'Tableau 2'!A1" display="'Tableau 2'!A1"/>
    <hyperlink ref="A6" location="'Tableau 3'!A1" display="'Tableau 3'!A1"/>
    <hyperlink ref="A7" location="'Tableau 4'!A1" display="'Tableau 4'!A1"/>
    <hyperlink ref="A8:C8" location="Cartes!A1" display="Cartes"/>
    <hyperlink ref="A9" location="'Graphique 1'!A1" display="'Graphique 1'!A1"/>
    <hyperlink ref="A10" location="'Graphique 2'!A1" display="'Graphique 2'!A1"/>
    <hyperlink ref="A11" location="'Graphique 3'!A1" display="'Graphique 3'!A1"/>
    <hyperlink ref="A12" location="'Graphique 4'!A1" display="'Graphique 4'!A1"/>
    <hyperlink ref="A13" location="'Graphique 5'!A1" display="'Graphique 5'!A1"/>
    <hyperlink ref="A14" location="'Graphique 6'!A1" display="'Graphique 6'!A1"/>
    <hyperlink ref="A15" location="' Annexe 1'!A1" display="Annexe 1 - Répartition par grands champs disciplinaires en 2019-2020"/>
    <hyperlink ref="A16" location="'Annexe 2'!A1" display="Annexe 2 -Evolution des étudiants étrangers en mobilité internationale par continent de provenance de 2014 à 2019"/>
    <hyperlink ref="A17" location="'Annexe 3'!A1" display="Annexe 3 - Evolution des étudiants européens (UE) en mobilité internationale par type d'établissement de 2014 à 2019"/>
    <hyperlink ref="A18" location="'Annexe 4'!A1" display="Annexe 4 - Evolution des étudiants européens (extracommunautaires) en mobilité internationale par type d'établissement de 2014 à 201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51"/>
  <sheetViews>
    <sheetView showGridLines="0" zoomScale="90" zoomScaleNormal="90" workbookViewId="0"/>
  </sheetViews>
  <sheetFormatPr baseColWidth="10" defaultRowHeight="12.75" x14ac:dyDescent="0.2"/>
  <cols>
    <col min="1" max="1" width="11.28515625" style="210" customWidth="1"/>
    <col min="2" max="2" width="14.28515625" style="210" bestFit="1" customWidth="1"/>
    <col min="3" max="3" width="11.42578125" style="210"/>
    <col min="4" max="4" width="14" style="210" customWidth="1"/>
    <col min="5" max="16384" width="11.42578125" style="210"/>
  </cols>
  <sheetData>
    <row r="1" spans="1:15" ht="19.5" customHeight="1" x14ac:dyDescent="0.2">
      <c r="A1" s="16" t="s">
        <v>192</v>
      </c>
    </row>
    <row r="2" spans="1:15" ht="15" customHeight="1" x14ac:dyDescent="0.2">
      <c r="A2" s="455" t="s">
        <v>305</v>
      </c>
    </row>
    <row r="3" spans="1:15" ht="19.5" customHeight="1" x14ac:dyDescent="0.2">
      <c r="A3" s="391" t="s">
        <v>330</v>
      </c>
    </row>
    <row r="4" spans="1:15" ht="37.5" customHeight="1" x14ac:dyDescent="0.2">
      <c r="A4" s="131" t="s">
        <v>76</v>
      </c>
      <c r="B4" s="131" t="s">
        <v>189</v>
      </c>
      <c r="C4" s="131" t="s">
        <v>187</v>
      </c>
      <c r="D4" s="131" t="s">
        <v>5</v>
      </c>
      <c r="E4" s="131" t="s">
        <v>190</v>
      </c>
      <c r="F4" s="131" t="s">
        <v>188</v>
      </c>
      <c r="G4" s="131" t="s">
        <v>5</v>
      </c>
    </row>
    <row r="5" spans="1:15" s="367" customFormat="1" ht="19.5" customHeight="1" x14ac:dyDescent="0.2">
      <c r="A5" s="276" t="s">
        <v>72</v>
      </c>
      <c r="B5" s="130">
        <f>D5-C5</f>
        <v>2128604</v>
      </c>
      <c r="C5" s="130">
        <v>231200</v>
      </c>
      <c r="D5" s="130">
        <v>2359804</v>
      </c>
      <c r="E5" s="366">
        <v>100</v>
      </c>
      <c r="F5" s="366">
        <v>100</v>
      </c>
      <c r="G5" s="366">
        <v>100</v>
      </c>
    </row>
    <row r="6" spans="1:15" s="367" customFormat="1" ht="19.5" customHeight="1" x14ac:dyDescent="0.2">
      <c r="A6" s="276" t="s">
        <v>71</v>
      </c>
      <c r="B6" s="130">
        <f t="shared" ref="B6:B13" si="0">D6-C6</f>
        <v>2176865</v>
      </c>
      <c r="C6" s="130">
        <v>235100</v>
      </c>
      <c r="D6" s="130">
        <v>2411965</v>
      </c>
      <c r="E6" s="366">
        <f>B6*E5/B5</f>
        <v>102.26726060836116</v>
      </c>
      <c r="F6" s="366">
        <f t="shared" ref="F6:G13" si="1">C6*F5/C5</f>
        <v>101.68685121107266</v>
      </c>
      <c r="G6" s="366">
        <f t="shared" si="1"/>
        <v>102.21039543962125</v>
      </c>
    </row>
    <row r="7" spans="1:15" s="367" customFormat="1" ht="19.5" customHeight="1" x14ac:dyDescent="0.2">
      <c r="A7" s="276" t="s">
        <v>70</v>
      </c>
      <c r="B7" s="130">
        <f t="shared" si="0"/>
        <v>2210983</v>
      </c>
      <c r="C7" s="130">
        <v>238200</v>
      </c>
      <c r="D7" s="130">
        <v>2449183</v>
      </c>
      <c r="E7" s="366">
        <f t="shared" ref="E7:E13" si="2">B7*E6/B6</f>
        <v>103.87009514216828</v>
      </c>
      <c r="F7" s="366">
        <f t="shared" si="1"/>
        <v>103.02768166089965</v>
      </c>
      <c r="G7" s="366">
        <f t="shared" si="1"/>
        <v>103.78756032280647</v>
      </c>
      <c r="I7" s="368"/>
      <c r="J7" s="368"/>
    </row>
    <row r="8" spans="1:15" s="367" customFormat="1" ht="19.5" customHeight="1" x14ac:dyDescent="0.2">
      <c r="A8" s="276" t="s">
        <v>69</v>
      </c>
      <c r="B8" s="130">
        <f t="shared" si="0"/>
        <v>2265701</v>
      </c>
      <c r="C8" s="130">
        <v>244100</v>
      </c>
      <c r="D8" s="130">
        <v>2509801</v>
      </c>
      <c r="E8" s="366">
        <f t="shared" si="2"/>
        <v>106.44070010203869</v>
      </c>
      <c r="F8" s="366">
        <f t="shared" si="1"/>
        <v>105.57958477508649</v>
      </c>
      <c r="G8" s="366">
        <f t="shared" si="1"/>
        <v>106.35633298358677</v>
      </c>
      <c r="I8" s="368"/>
      <c r="J8" s="368"/>
    </row>
    <row r="9" spans="1:15" s="367" customFormat="1" ht="19.5" customHeight="1" x14ac:dyDescent="0.2">
      <c r="A9" s="276" t="s">
        <v>121</v>
      </c>
      <c r="B9" s="130">
        <f t="shared" si="0"/>
        <v>2299786</v>
      </c>
      <c r="C9" s="130">
        <v>254700</v>
      </c>
      <c r="D9" s="130">
        <v>2554486</v>
      </c>
      <c r="E9" s="366">
        <f t="shared" si="2"/>
        <v>108.04198432399825</v>
      </c>
      <c r="F9" s="366">
        <f t="shared" si="1"/>
        <v>110.16435986159168</v>
      </c>
      <c r="G9" s="366">
        <f t="shared" si="1"/>
        <v>108.24992245118662</v>
      </c>
      <c r="I9" s="368"/>
      <c r="J9" s="368"/>
    </row>
    <row r="10" spans="1:15" s="367" customFormat="1" ht="19.5" customHeight="1" x14ac:dyDescent="0.2">
      <c r="A10" s="276" t="s">
        <v>125</v>
      </c>
      <c r="B10" s="130">
        <f t="shared" si="0"/>
        <v>2351908</v>
      </c>
      <c r="C10" s="130">
        <v>270500</v>
      </c>
      <c r="D10" s="130">
        <v>2622408</v>
      </c>
      <c r="E10" s="366">
        <f t="shared" si="2"/>
        <v>110.49063141852592</v>
      </c>
      <c r="F10" s="366">
        <f t="shared" si="1"/>
        <v>116.99826989619375</v>
      </c>
      <c r="G10" s="366">
        <f t="shared" si="1"/>
        <v>111.12821234305899</v>
      </c>
      <c r="I10" s="368"/>
      <c r="J10" s="368"/>
    </row>
    <row r="11" spans="1:15" s="367" customFormat="1" ht="19.5" customHeight="1" x14ac:dyDescent="0.2">
      <c r="A11" s="276" t="s">
        <v>130</v>
      </c>
      <c r="B11" s="130">
        <f t="shared" si="0"/>
        <v>2394962</v>
      </c>
      <c r="C11" s="130">
        <v>283700</v>
      </c>
      <c r="D11" s="130">
        <v>2678662</v>
      </c>
      <c r="E11" s="366">
        <f t="shared" si="2"/>
        <v>112.51327160899817</v>
      </c>
      <c r="F11" s="366">
        <f t="shared" si="1"/>
        <v>122.70761245674738</v>
      </c>
      <c r="G11" s="366">
        <f t="shared" si="1"/>
        <v>113.51205439095789</v>
      </c>
      <c r="I11" s="368"/>
      <c r="J11" s="368"/>
      <c r="O11" s="368"/>
    </row>
    <row r="12" spans="1:15" s="367" customFormat="1" ht="19.5" customHeight="1" x14ac:dyDescent="0.2">
      <c r="A12" s="276" t="s">
        <v>202</v>
      </c>
      <c r="B12" s="130">
        <f t="shared" si="0"/>
        <v>2434821</v>
      </c>
      <c r="C12" s="130">
        <v>290470</v>
      </c>
      <c r="D12" s="130">
        <v>2725291</v>
      </c>
      <c r="E12" s="366">
        <f t="shared" si="2"/>
        <v>114.38581342513682</v>
      </c>
      <c r="F12" s="366">
        <f t="shared" si="1"/>
        <v>125.6358131487889</v>
      </c>
      <c r="G12" s="366">
        <f t="shared" si="1"/>
        <v>115.48802358161947</v>
      </c>
      <c r="I12" s="368"/>
      <c r="J12" s="368"/>
    </row>
    <row r="13" spans="1:15" s="367" customFormat="1" ht="19.5" customHeight="1" x14ac:dyDescent="0.2">
      <c r="A13" s="276" t="s">
        <v>266</v>
      </c>
      <c r="B13" s="130">
        <f t="shared" si="0"/>
        <v>2506709</v>
      </c>
      <c r="C13" s="130">
        <v>278278</v>
      </c>
      <c r="D13" s="130">
        <v>2784987</v>
      </c>
      <c r="E13" s="366">
        <f t="shared" si="2"/>
        <v>117.76305033721628</v>
      </c>
      <c r="F13" s="366">
        <f t="shared" si="1"/>
        <v>120.36245674740481</v>
      </c>
      <c r="G13" s="366">
        <f t="shared" si="1"/>
        <v>118.01772520090648</v>
      </c>
      <c r="I13" s="368"/>
      <c r="J13" s="368"/>
    </row>
    <row r="14" spans="1:15" ht="19.5" customHeight="1" x14ac:dyDescent="0.2">
      <c r="A14" s="369" t="s">
        <v>270</v>
      </c>
    </row>
    <row r="15" spans="1:15" x14ac:dyDescent="0.2">
      <c r="A15" s="428" t="s">
        <v>243</v>
      </c>
      <c r="B15" s="428"/>
      <c r="C15" s="428"/>
      <c r="D15" s="428"/>
      <c r="E15" s="428"/>
      <c r="F15" s="428"/>
      <c r="G15" s="428"/>
      <c r="H15" s="428"/>
      <c r="I15" s="428"/>
      <c r="J15" s="428"/>
    </row>
    <row r="16" spans="1:15" ht="35.25" customHeight="1" x14ac:dyDescent="0.2">
      <c r="A16" s="428" t="s">
        <v>315</v>
      </c>
      <c r="B16" s="428"/>
      <c r="C16" s="428"/>
      <c r="D16" s="428"/>
      <c r="E16" s="428"/>
      <c r="F16" s="428"/>
      <c r="G16" s="428"/>
      <c r="H16" s="428"/>
      <c r="I16" s="428"/>
      <c r="J16" s="428"/>
    </row>
    <row r="18" spans="1:14" x14ac:dyDescent="0.2">
      <c r="C18" s="370"/>
    </row>
    <row r="19" spans="1:14" x14ac:dyDescent="0.2">
      <c r="K19" s="371"/>
      <c r="N19" s="372"/>
    </row>
    <row r="20" spans="1:14" ht="15.75" x14ac:dyDescent="0.2">
      <c r="A20" s="16" t="s">
        <v>192</v>
      </c>
    </row>
    <row r="23" spans="1:14" x14ac:dyDescent="0.2">
      <c r="A23" s="373"/>
    </row>
    <row r="24" spans="1:14" x14ac:dyDescent="0.2">
      <c r="A24" s="373"/>
    </row>
    <row r="36" s="374" customFormat="1" ht="22.7" customHeight="1" x14ac:dyDescent="0.2"/>
    <row r="37" s="374" customFormat="1" ht="13.7" customHeight="1" x14ac:dyDescent="0.2"/>
    <row r="42" s="367" customFormat="1" x14ac:dyDescent="0.2"/>
    <row r="43" s="367" customFormat="1" ht="18" customHeight="1" x14ac:dyDescent="0.2"/>
    <row r="50" spans="2:12" x14ac:dyDescent="0.2">
      <c r="B50" s="426" t="s">
        <v>242</v>
      </c>
      <c r="C50" s="426"/>
      <c r="D50" s="426"/>
      <c r="E50" s="426"/>
      <c r="F50" s="426"/>
      <c r="G50" s="426"/>
      <c r="H50" s="426"/>
      <c r="I50" s="426"/>
      <c r="J50" s="426"/>
      <c r="K50" s="426"/>
    </row>
    <row r="51" spans="2:12" ht="39.75" customHeight="1" x14ac:dyDescent="0.2">
      <c r="B51" s="426" t="s">
        <v>315</v>
      </c>
      <c r="C51" s="426"/>
      <c r="D51" s="426"/>
      <c r="E51" s="426"/>
      <c r="F51" s="426"/>
      <c r="G51" s="426"/>
      <c r="H51" s="426"/>
      <c r="I51" s="426"/>
      <c r="J51" s="426"/>
      <c r="K51" s="426"/>
      <c r="L51" s="177"/>
    </row>
  </sheetData>
  <mergeCells count="4">
    <mergeCell ref="B51:K51"/>
    <mergeCell ref="B50:K50"/>
    <mergeCell ref="A15:J15"/>
    <mergeCell ref="A16:J16"/>
  </mergeCells>
  <hyperlinks>
    <hyperlink ref="A3" location="Sommaire!A1"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2"/>
  <sheetViews>
    <sheetView showGridLines="0" zoomScale="85" workbookViewId="0"/>
  </sheetViews>
  <sheetFormatPr baseColWidth="10" defaultRowHeight="12.75" x14ac:dyDescent="0.2"/>
  <cols>
    <col min="1" max="1" width="46.28515625" style="7" customWidth="1"/>
    <col min="2" max="7" width="8.5703125" style="7" customWidth="1"/>
    <col min="8" max="9" width="11.42578125" style="7"/>
    <col min="10" max="10" width="14.85546875" style="7" customWidth="1"/>
    <col min="11" max="12" width="13.140625" style="7" bestFit="1" customWidth="1"/>
    <col min="13" max="13" width="15.42578125" style="7" customWidth="1"/>
    <col min="14" max="16384" width="11.42578125" style="7"/>
  </cols>
  <sheetData>
    <row r="1" spans="1:13" s="11" customFormat="1" ht="17.45" customHeight="1" x14ac:dyDescent="0.2">
      <c r="A1" s="16" t="s">
        <v>249</v>
      </c>
    </row>
    <row r="2" spans="1:13" s="11" customFormat="1" ht="17.45" customHeight="1" x14ac:dyDescent="0.2">
      <c r="A2" s="455" t="s">
        <v>305</v>
      </c>
    </row>
    <row r="3" spans="1:13" s="11" customFormat="1" ht="17.45" customHeight="1" x14ac:dyDescent="0.2">
      <c r="A3" s="391" t="s">
        <v>330</v>
      </c>
    </row>
    <row r="4" spans="1:13" s="24" customFormat="1" ht="17.45" customHeight="1" x14ac:dyDescent="0.2">
      <c r="A4" s="129"/>
      <c r="B4" s="129" t="s">
        <v>66</v>
      </c>
      <c r="C4" s="129" t="s">
        <v>67</v>
      </c>
      <c r="D4" s="129" t="s">
        <v>84</v>
      </c>
      <c r="E4" s="129" t="s">
        <v>122</v>
      </c>
      <c r="F4" s="129" t="s">
        <v>158</v>
      </c>
      <c r="G4" s="129" t="s">
        <v>159</v>
      </c>
      <c r="H4" s="129" t="s">
        <v>202</v>
      </c>
      <c r="I4" s="129" t="s">
        <v>266</v>
      </c>
    </row>
    <row r="5" spans="1:13" s="24" customFormat="1" ht="17.45" customHeight="1" x14ac:dyDescent="0.25">
      <c r="A5" s="110" t="s">
        <v>83</v>
      </c>
      <c r="B5" s="127">
        <v>0.129</v>
      </c>
      <c r="C5" s="127">
        <v>0.126</v>
      </c>
      <c r="D5" s="127">
        <v>0.125</v>
      </c>
      <c r="E5" s="127">
        <v>0.123</v>
      </c>
      <c r="F5" s="127">
        <v>0.13</v>
      </c>
      <c r="G5" s="127">
        <v>0.13300000000000001</v>
      </c>
      <c r="H5" s="127">
        <v>0.13100000000000001</v>
      </c>
      <c r="I5" s="127">
        <v>0.12189999999999999</v>
      </c>
      <c r="J5" s="219"/>
      <c r="K5" s="386"/>
      <c r="L5" s="220"/>
      <c r="M5" s="219"/>
    </row>
    <row r="6" spans="1:13" s="24" customFormat="1" ht="17.45" customHeight="1" x14ac:dyDescent="0.25">
      <c r="A6" s="128" t="s">
        <v>57</v>
      </c>
      <c r="B6" s="127">
        <v>3.9E-2</v>
      </c>
      <c r="C6" s="127">
        <v>3.7999999999999999E-2</v>
      </c>
      <c r="D6" s="127">
        <v>3.6999999999999998E-2</v>
      </c>
      <c r="E6" s="127">
        <v>3.5999999999999997E-2</v>
      </c>
      <c r="F6" s="127">
        <v>3.4000000000000002E-2</v>
      </c>
      <c r="G6" s="127">
        <v>3.1E-2</v>
      </c>
      <c r="H6" s="127">
        <v>3.1E-2</v>
      </c>
      <c r="I6" s="127">
        <v>2.64E-2</v>
      </c>
      <c r="J6" s="92"/>
      <c r="K6" s="219"/>
      <c r="L6" s="28"/>
      <c r="M6" s="28"/>
    </row>
    <row r="7" spans="1:13" s="24" customFormat="1" ht="17.45" customHeight="1" x14ac:dyDescent="0.25">
      <c r="A7" s="110" t="s">
        <v>81</v>
      </c>
      <c r="B7" s="127">
        <v>0.107</v>
      </c>
      <c r="C7" s="127">
        <v>0.106</v>
      </c>
      <c r="D7" s="127">
        <v>0.107</v>
      </c>
      <c r="E7" s="127">
        <v>0.111</v>
      </c>
      <c r="F7" s="127">
        <v>0.104</v>
      </c>
      <c r="G7" s="127">
        <v>0.108</v>
      </c>
      <c r="H7" s="127">
        <v>0.112</v>
      </c>
      <c r="I7" s="127">
        <v>0.109</v>
      </c>
      <c r="J7" s="92"/>
      <c r="K7" s="219"/>
      <c r="L7" s="28"/>
      <c r="M7" s="28"/>
    </row>
    <row r="8" spans="1:13" s="24" customFormat="1" ht="17.25" customHeight="1" x14ac:dyDescent="0.25">
      <c r="A8" s="110" t="s">
        <v>186</v>
      </c>
      <c r="B8" s="127">
        <v>6.0000000000000001E-3</v>
      </c>
      <c r="C8" s="127">
        <v>7.0000000000000001E-3</v>
      </c>
      <c r="D8" s="127">
        <v>8.0000000000000002E-3</v>
      </c>
      <c r="E8" s="127">
        <v>8.0000000000000002E-3</v>
      </c>
      <c r="F8" s="127">
        <v>8.9999999999999993E-3</v>
      </c>
      <c r="G8" s="127">
        <v>0.01</v>
      </c>
      <c r="H8" s="127">
        <v>8.9999999999999993E-3</v>
      </c>
      <c r="I8" s="127">
        <v>1.128E-2</v>
      </c>
      <c r="J8" s="92"/>
      <c r="K8" s="219"/>
      <c r="L8" s="7"/>
      <c r="M8" s="7"/>
    </row>
    <row r="9" spans="1:13" s="24" customFormat="1" ht="17.45" customHeight="1" x14ac:dyDescent="0.25">
      <c r="A9" s="110" t="s">
        <v>52</v>
      </c>
      <c r="B9" s="127">
        <v>0.123</v>
      </c>
      <c r="C9" s="127">
        <v>0.129</v>
      </c>
      <c r="D9" s="127">
        <v>0.128</v>
      </c>
      <c r="E9" s="127">
        <v>0.14000000000000001</v>
      </c>
      <c r="F9" s="127">
        <v>0.14799999999999999</v>
      </c>
      <c r="G9" s="127">
        <v>0.16500000000000001</v>
      </c>
      <c r="H9" s="127">
        <v>0.17399999999999999</v>
      </c>
      <c r="I9" s="127">
        <v>0.1646</v>
      </c>
      <c r="J9" s="92"/>
      <c r="K9" s="219"/>
      <c r="L9" s="7"/>
      <c r="M9" s="7"/>
    </row>
    <row r="10" spans="1:13" s="24" customFormat="1" ht="17.45" customHeight="1" x14ac:dyDescent="0.2">
      <c r="A10" s="25" t="s">
        <v>77</v>
      </c>
      <c r="B10" s="26">
        <v>9.7000000000000003E-2</v>
      </c>
      <c r="C10" s="26">
        <v>9.7000000000000003E-2</v>
      </c>
      <c r="D10" s="26">
        <v>9.7000000000000003E-2</v>
      </c>
      <c r="E10" s="26">
        <v>0.1</v>
      </c>
      <c r="F10" s="26">
        <v>0.10299999999999999</v>
      </c>
      <c r="G10" s="26">
        <v>0.106</v>
      </c>
      <c r="H10" s="26">
        <v>0.107</v>
      </c>
      <c r="I10" s="26">
        <v>9.9919999999999995E-2</v>
      </c>
      <c r="J10" s="92"/>
      <c r="K10" s="219"/>
      <c r="L10" s="7"/>
      <c r="M10" s="375"/>
    </row>
    <row r="11" spans="1:13" s="28" customFormat="1" ht="17.45" customHeight="1" x14ac:dyDescent="0.2">
      <c r="A11" s="27" t="s">
        <v>80</v>
      </c>
      <c r="K11" s="7"/>
      <c r="L11" s="7"/>
      <c r="M11" s="375"/>
    </row>
    <row r="12" spans="1:13" s="28" customFormat="1" ht="17.45" customHeight="1" x14ac:dyDescent="0.2">
      <c r="A12" s="27" t="s">
        <v>79</v>
      </c>
      <c r="F12" s="24"/>
      <c r="G12" s="24"/>
      <c r="K12" s="7"/>
      <c r="L12" s="7"/>
      <c r="M12" s="375"/>
    </row>
    <row r="13" spans="1:13" s="28" customFormat="1" ht="17.45" customHeight="1" x14ac:dyDescent="0.2">
      <c r="A13" s="244" t="s">
        <v>242</v>
      </c>
      <c r="B13" s="27"/>
      <c r="C13" s="27"/>
      <c r="D13" s="27"/>
      <c r="E13" s="27"/>
      <c r="F13" s="27"/>
      <c r="G13" s="27"/>
      <c r="H13" s="27"/>
      <c r="I13" s="27"/>
      <c r="K13" s="7"/>
      <c r="L13" s="7"/>
      <c r="M13" s="7"/>
    </row>
    <row r="14" spans="1:13" s="28" customFormat="1" ht="28.5" customHeight="1" x14ac:dyDescent="0.2">
      <c r="A14" s="433" t="s">
        <v>315</v>
      </c>
      <c r="B14" s="433"/>
      <c r="C14" s="433"/>
      <c r="D14" s="433"/>
      <c r="E14" s="433"/>
      <c r="F14" s="433"/>
      <c r="G14" s="433"/>
      <c r="H14" s="433"/>
      <c r="I14" s="433"/>
      <c r="K14" s="7"/>
      <c r="L14" s="7"/>
      <c r="M14" s="7"/>
    </row>
    <row r="16" spans="1:13" ht="15.75" x14ac:dyDescent="0.2">
      <c r="A16" s="16" t="s">
        <v>193</v>
      </c>
    </row>
    <row r="17" spans="6:6" x14ac:dyDescent="0.2">
      <c r="F17" s="10"/>
    </row>
    <row r="37" spans="1:13" x14ac:dyDescent="0.2">
      <c r="A37" s="15"/>
    </row>
    <row r="38" spans="1:13" x14ac:dyDescent="0.2">
      <c r="A38" s="15"/>
    </row>
    <row r="41" spans="1:13" x14ac:dyDescent="0.2">
      <c r="M41" s="217"/>
    </row>
    <row r="48" spans="1:13" x14ac:dyDescent="0.2">
      <c r="A48" s="12"/>
    </row>
    <row r="51" spans="1:9" ht="12.75" customHeight="1" x14ac:dyDescent="0.2">
      <c r="A51" s="433" t="s">
        <v>196</v>
      </c>
      <c r="B51" s="433"/>
      <c r="C51" s="433"/>
      <c r="D51" s="433"/>
      <c r="E51" s="433"/>
      <c r="F51" s="433"/>
      <c r="G51" s="433"/>
      <c r="H51" s="433"/>
      <c r="I51" s="433"/>
    </row>
    <row r="52" spans="1:9" ht="24" customHeight="1" x14ac:dyDescent="0.2">
      <c r="A52" s="433" t="s">
        <v>315</v>
      </c>
      <c r="B52" s="433"/>
      <c r="C52" s="433"/>
      <c r="D52" s="433"/>
      <c r="E52" s="433"/>
      <c r="F52" s="433"/>
      <c r="G52" s="433"/>
      <c r="H52" s="433"/>
      <c r="I52" s="433"/>
    </row>
  </sheetData>
  <mergeCells count="3">
    <mergeCell ref="A52:I52"/>
    <mergeCell ref="A51:I51"/>
    <mergeCell ref="A14:I14"/>
  </mergeCells>
  <hyperlinks>
    <hyperlink ref="A3" location="Sommaire!A1"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workbookViewId="0"/>
  </sheetViews>
  <sheetFormatPr baseColWidth="10" defaultRowHeight="12" x14ac:dyDescent="0.2"/>
  <cols>
    <col min="1" max="1" width="20.140625" style="109" customWidth="1"/>
    <col min="2" max="2" width="12.140625" style="109" customWidth="1"/>
    <col min="3" max="3" width="8.140625" style="109" customWidth="1"/>
    <col min="4" max="4" width="9.28515625" style="109" customWidth="1"/>
    <col min="5" max="6" width="16.42578125" style="109" customWidth="1"/>
    <col min="7" max="7" width="6" style="109" customWidth="1"/>
    <col min="8" max="9" width="16.42578125" style="109" customWidth="1"/>
    <col min="10" max="10" width="11.42578125" style="109" customWidth="1"/>
    <col min="11" max="254" width="11.42578125" style="109"/>
    <col min="255" max="255" width="20.140625" style="109" customWidth="1"/>
    <col min="256" max="256" width="9.7109375" style="109" customWidth="1"/>
    <col min="257" max="257" width="12.140625" style="109" customWidth="1"/>
    <col min="258" max="258" width="7.140625" style="109" customWidth="1"/>
    <col min="259" max="259" width="8.140625" style="109" customWidth="1"/>
    <col min="260" max="260" width="9.28515625" style="109" customWidth="1"/>
    <col min="261" max="262" width="16.42578125" style="109" customWidth="1"/>
    <col min="263" max="263" width="6" style="109" customWidth="1"/>
    <col min="264" max="265" width="16.42578125" style="109" customWidth="1"/>
    <col min="266" max="266" width="11.42578125" style="109" customWidth="1"/>
    <col min="267" max="510" width="11.42578125" style="109"/>
    <col min="511" max="511" width="20.140625" style="109" customWidth="1"/>
    <col min="512" max="512" width="9.7109375" style="109" customWidth="1"/>
    <col min="513" max="513" width="12.140625" style="109" customWidth="1"/>
    <col min="514" max="514" width="7.140625" style="109" customWidth="1"/>
    <col min="515" max="515" width="8.140625" style="109" customWidth="1"/>
    <col min="516" max="516" width="9.28515625" style="109" customWidth="1"/>
    <col min="517" max="518" width="16.42578125" style="109" customWidth="1"/>
    <col min="519" max="519" width="6" style="109" customWidth="1"/>
    <col min="520" max="521" width="16.42578125" style="109" customWidth="1"/>
    <col min="522" max="522" width="11.42578125" style="109" customWidth="1"/>
    <col min="523" max="766" width="11.42578125" style="109"/>
    <col min="767" max="767" width="20.140625" style="109" customWidth="1"/>
    <col min="768" max="768" width="9.7109375" style="109" customWidth="1"/>
    <col min="769" max="769" width="12.140625" style="109" customWidth="1"/>
    <col min="770" max="770" width="7.140625" style="109" customWidth="1"/>
    <col min="771" max="771" width="8.140625" style="109" customWidth="1"/>
    <col min="772" max="772" width="9.28515625" style="109" customWidth="1"/>
    <col min="773" max="774" width="16.42578125" style="109" customWidth="1"/>
    <col min="775" max="775" width="6" style="109" customWidth="1"/>
    <col min="776" max="777" width="16.42578125" style="109" customWidth="1"/>
    <col min="778" max="778" width="11.42578125" style="109" customWidth="1"/>
    <col min="779" max="1022" width="11.42578125" style="109"/>
    <col min="1023" max="1023" width="20.140625" style="109" customWidth="1"/>
    <col min="1024" max="1024" width="9.7109375" style="109" customWidth="1"/>
    <col min="1025" max="1025" width="12.140625" style="109" customWidth="1"/>
    <col min="1026" max="1026" width="7.140625" style="109" customWidth="1"/>
    <col min="1027" max="1027" width="8.140625" style="109" customWidth="1"/>
    <col min="1028" max="1028" width="9.28515625" style="109" customWidth="1"/>
    <col min="1029" max="1030" width="16.42578125" style="109" customWidth="1"/>
    <col min="1031" max="1031" width="6" style="109" customWidth="1"/>
    <col min="1032" max="1033" width="16.42578125" style="109" customWidth="1"/>
    <col min="1034" max="1034" width="11.42578125" style="109" customWidth="1"/>
    <col min="1035" max="1278" width="11.42578125" style="109"/>
    <col min="1279" max="1279" width="20.140625" style="109" customWidth="1"/>
    <col min="1280" max="1280" width="9.7109375" style="109" customWidth="1"/>
    <col min="1281" max="1281" width="12.140625" style="109" customWidth="1"/>
    <col min="1282" max="1282" width="7.140625" style="109" customWidth="1"/>
    <col min="1283" max="1283" width="8.140625" style="109" customWidth="1"/>
    <col min="1284" max="1284" width="9.28515625" style="109" customWidth="1"/>
    <col min="1285" max="1286" width="16.42578125" style="109" customWidth="1"/>
    <col min="1287" max="1287" width="6" style="109" customWidth="1"/>
    <col min="1288" max="1289" width="16.42578125" style="109" customWidth="1"/>
    <col min="1290" max="1290" width="11.42578125" style="109" customWidth="1"/>
    <col min="1291" max="1534" width="11.42578125" style="109"/>
    <col min="1535" max="1535" width="20.140625" style="109" customWidth="1"/>
    <col min="1536" max="1536" width="9.7109375" style="109" customWidth="1"/>
    <col min="1537" max="1537" width="12.140625" style="109" customWidth="1"/>
    <col min="1538" max="1538" width="7.140625" style="109" customWidth="1"/>
    <col min="1539" max="1539" width="8.140625" style="109" customWidth="1"/>
    <col min="1540" max="1540" width="9.28515625" style="109" customWidth="1"/>
    <col min="1541" max="1542" width="16.42578125" style="109" customWidth="1"/>
    <col min="1543" max="1543" width="6" style="109" customWidth="1"/>
    <col min="1544" max="1545" width="16.42578125" style="109" customWidth="1"/>
    <col min="1546" max="1546" width="11.42578125" style="109" customWidth="1"/>
    <col min="1547" max="1790" width="11.42578125" style="109"/>
    <col min="1791" max="1791" width="20.140625" style="109" customWidth="1"/>
    <col min="1792" max="1792" width="9.7109375" style="109" customWidth="1"/>
    <col min="1793" max="1793" width="12.140625" style="109" customWidth="1"/>
    <col min="1794" max="1794" width="7.140625" style="109" customWidth="1"/>
    <col min="1795" max="1795" width="8.140625" style="109" customWidth="1"/>
    <col min="1796" max="1796" width="9.28515625" style="109" customWidth="1"/>
    <col min="1797" max="1798" width="16.42578125" style="109" customWidth="1"/>
    <col min="1799" max="1799" width="6" style="109" customWidth="1"/>
    <col min="1800" max="1801" width="16.42578125" style="109" customWidth="1"/>
    <col min="1802" max="1802" width="11.42578125" style="109" customWidth="1"/>
    <col min="1803" max="2046" width="11.42578125" style="109"/>
    <col min="2047" max="2047" width="20.140625" style="109" customWidth="1"/>
    <col min="2048" max="2048" width="9.7109375" style="109" customWidth="1"/>
    <col min="2049" max="2049" width="12.140625" style="109" customWidth="1"/>
    <col min="2050" max="2050" width="7.140625" style="109" customWidth="1"/>
    <col min="2051" max="2051" width="8.140625" style="109" customWidth="1"/>
    <col min="2052" max="2052" width="9.28515625" style="109" customWidth="1"/>
    <col min="2053" max="2054" width="16.42578125" style="109" customWidth="1"/>
    <col min="2055" max="2055" width="6" style="109" customWidth="1"/>
    <col min="2056" max="2057" width="16.42578125" style="109" customWidth="1"/>
    <col min="2058" max="2058" width="11.42578125" style="109" customWidth="1"/>
    <col min="2059" max="2302" width="11.42578125" style="109"/>
    <col min="2303" max="2303" width="20.140625" style="109" customWidth="1"/>
    <col min="2304" max="2304" width="9.7109375" style="109" customWidth="1"/>
    <col min="2305" max="2305" width="12.140625" style="109" customWidth="1"/>
    <col min="2306" max="2306" width="7.140625" style="109" customWidth="1"/>
    <col min="2307" max="2307" width="8.140625" style="109" customWidth="1"/>
    <col min="2308" max="2308" width="9.28515625" style="109" customWidth="1"/>
    <col min="2309" max="2310" width="16.42578125" style="109" customWidth="1"/>
    <col min="2311" max="2311" width="6" style="109" customWidth="1"/>
    <col min="2312" max="2313" width="16.42578125" style="109" customWidth="1"/>
    <col min="2314" max="2314" width="11.42578125" style="109" customWidth="1"/>
    <col min="2315" max="2558" width="11.42578125" style="109"/>
    <col min="2559" max="2559" width="20.140625" style="109" customWidth="1"/>
    <col min="2560" max="2560" width="9.7109375" style="109" customWidth="1"/>
    <col min="2561" max="2561" width="12.140625" style="109" customWidth="1"/>
    <col min="2562" max="2562" width="7.140625" style="109" customWidth="1"/>
    <col min="2563" max="2563" width="8.140625" style="109" customWidth="1"/>
    <col min="2564" max="2564" width="9.28515625" style="109" customWidth="1"/>
    <col min="2565" max="2566" width="16.42578125" style="109" customWidth="1"/>
    <col min="2567" max="2567" width="6" style="109" customWidth="1"/>
    <col min="2568" max="2569" width="16.42578125" style="109" customWidth="1"/>
    <col min="2570" max="2570" width="11.42578125" style="109" customWidth="1"/>
    <col min="2571" max="2814" width="11.42578125" style="109"/>
    <col min="2815" max="2815" width="20.140625" style="109" customWidth="1"/>
    <col min="2816" max="2816" width="9.7109375" style="109" customWidth="1"/>
    <col min="2817" max="2817" width="12.140625" style="109" customWidth="1"/>
    <col min="2818" max="2818" width="7.140625" style="109" customWidth="1"/>
    <col min="2819" max="2819" width="8.140625" style="109" customWidth="1"/>
    <col min="2820" max="2820" width="9.28515625" style="109" customWidth="1"/>
    <col min="2821" max="2822" width="16.42578125" style="109" customWidth="1"/>
    <col min="2823" max="2823" width="6" style="109" customWidth="1"/>
    <col min="2824" max="2825" width="16.42578125" style="109" customWidth="1"/>
    <col min="2826" max="2826" width="11.42578125" style="109" customWidth="1"/>
    <col min="2827" max="3070" width="11.42578125" style="109"/>
    <col min="3071" max="3071" width="20.140625" style="109" customWidth="1"/>
    <col min="3072" max="3072" width="9.7109375" style="109" customWidth="1"/>
    <col min="3073" max="3073" width="12.140625" style="109" customWidth="1"/>
    <col min="3074" max="3074" width="7.140625" style="109" customWidth="1"/>
    <col min="3075" max="3075" width="8.140625" style="109" customWidth="1"/>
    <col min="3076" max="3076" width="9.28515625" style="109" customWidth="1"/>
    <col min="3077" max="3078" width="16.42578125" style="109" customWidth="1"/>
    <col min="3079" max="3079" width="6" style="109" customWidth="1"/>
    <col min="3080" max="3081" width="16.42578125" style="109" customWidth="1"/>
    <col min="3082" max="3082" width="11.42578125" style="109" customWidth="1"/>
    <col min="3083" max="3326" width="11.42578125" style="109"/>
    <col min="3327" max="3327" width="20.140625" style="109" customWidth="1"/>
    <col min="3328" max="3328" width="9.7109375" style="109" customWidth="1"/>
    <col min="3329" max="3329" width="12.140625" style="109" customWidth="1"/>
    <col min="3330" max="3330" width="7.140625" style="109" customWidth="1"/>
    <col min="3331" max="3331" width="8.140625" style="109" customWidth="1"/>
    <col min="3332" max="3332" width="9.28515625" style="109" customWidth="1"/>
    <col min="3333" max="3334" width="16.42578125" style="109" customWidth="1"/>
    <col min="3335" max="3335" width="6" style="109" customWidth="1"/>
    <col min="3336" max="3337" width="16.42578125" style="109" customWidth="1"/>
    <col min="3338" max="3338" width="11.42578125" style="109" customWidth="1"/>
    <col min="3339" max="3582" width="11.42578125" style="109"/>
    <col min="3583" max="3583" width="20.140625" style="109" customWidth="1"/>
    <col min="3584" max="3584" width="9.7109375" style="109" customWidth="1"/>
    <col min="3585" max="3585" width="12.140625" style="109" customWidth="1"/>
    <col min="3586" max="3586" width="7.140625" style="109" customWidth="1"/>
    <col min="3587" max="3587" width="8.140625" style="109" customWidth="1"/>
    <col min="3588" max="3588" width="9.28515625" style="109" customWidth="1"/>
    <col min="3589" max="3590" width="16.42578125" style="109" customWidth="1"/>
    <col min="3591" max="3591" width="6" style="109" customWidth="1"/>
    <col min="3592" max="3593" width="16.42578125" style="109" customWidth="1"/>
    <col min="3594" max="3594" width="11.42578125" style="109" customWidth="1"/>
    <col min="3595" max="3838" width="11.42578125" style="109"/>
    <col min="3839" max="3839" width="20.140625" style="109" customWidth="1"/>
    <col min="3840" max="3840" width="9.7109375" style="109" customWidth="1"/>
    <col min="3841" max="3841" width="12.140625" style="109" customWidth="1"/>
    <col min="3842" max="3842" width="7.140625" style="109" customWidth="1"/>
    <col min="3843" max="3843" width="8.140625" style="109" customWidth="1"/>
    <col min="3844" max="3844" width="9.28515625" style="109" customWidth="1"/>
    <col min="3845" max="3846" width="16.42578125" style="109" customWidth="1"/>
    <col min="3847" max="3847" width="6" style="109" customWidth="1"/>
    <col min="3848" max="3849" width="16.42578125" style="109" customWidth="1"/>
    <col min="3850" max="3850" width="11.42578125" style="109" customWidth="1"/>
    <col min="3851" max="4094" width="11.42578125" style="109"/>
    <col min="4095" max="4095" width="20.140625" style="109" customWidth="1"/>
    <col min="4096" max="4096" width="9.7109375" style="109" customWidth="1"/>
    <col min="4097" max="4097" width="12.140625" style="109" customWidth="1"/>
    <col min="4098" max="4098" width="7.140625" style="109" customWidth="1"/>
    <col min="4099" max="4099" width="8.140625" style="109" customWidth="1"/>
    <col min="4100" max="4100" width="9.28515625" style="109" customWidth="1"/>
    <col min="4101" max="4102" width="16.42578125" style="109" customWidth="1"/>
    <col min="4103" max="4103" width="6" style="109" customWidth="1"/>
    <col min="4104" max="4105" width="16.42578125" style="109" customWidth="1"/>
    <col min="4106" max="4106" width="11.42578125" style="109" customWidth="1"/>
    <col min="4107" max="4350" width="11.42578125" style="109"/>
    <col min="4351" max="4351" width="20.140625" style="109" customWidth="1"/>
    <col min="4352" max="4352" width="9.7109375" style="109" customWidth="1"/>
    <col min="4353" max="4353" width="12.140625" style="109" customWidth="1"/>
    <col min="4354" max="4354" width="7.140625" style="109" customWidth="1"/>
    <col min="4355" max="4355" width="8.140625" style="109" customWidth="1"/>
    <col min="4356" max="4356" width="9.28515625" style="109" customWidth="1"/>
    <col min="4357" max="4358" width="16.42578125" style="109" customWidth="1"/>
    <col min="4359" max="4359" width="6" style="109" customWidth="1"/>
    <col min="4360" max="4361" width="16.42578125" style="109" customWidth="1"/>
    <col min="4362" max="4362" width="11.42578125" style="109" customWidth="1"/>
    <col min="4363" max="4606" width="11.42578125" style="109"/>
    <col min="4607" max="4607" width="20.140625" style="109" customWidth="1"/>
    <col min="4608" max="4608" width="9.7109375" style="109" customWidth="1"/>
    <col min="4609" max="4609" width="12.140625" style="109" customWidth="1"/>
    <col min="4610" max="4610" width="7.140625" style="109" customWidth="1"/>
    <col min="4611" max="4611" width="8.140625" style="109" customWidth="1"/>
    <col min="4612" max="4612" width="9.28515625" style="109" customWidth="1"/>
    <col min="4613" max="4614" width="16.42578125" style="109" customWidth="1"/>
    <col min="4615" max="4615" width="6" style="109" customWidth="1"/>
    <col min="4616" max="4617" width="16.42578125" style="109" customWidth="1"/>
    <col min="4618" max="4618" width="11.42578125" style="109" customWidth="1"/>
    <col min="4619" max="4862" width="11.42578125" style="109"/>
    <col min="4863" max="4863" width="20.140625" style="109" customWidth="1"/>
    <col min="4864" max="4864" width="9.7109375" style="109" customWidth="1"/>
    <col min="4865" max="4865" width="12.140625" style="109" customWidth="1"/>
    <col min="4866" max="4866" width="7.140625" style="109" customWidth="1"/>
    <col min="4867" max="4867" width="8.140625" style="109" customWidth="1"/>
    <col min="4868" max="4868" width="9.28515625" style="109" customWidth="1"/>
    <col min="4869" max="4870" width="16.42578125" style="109" customWidth="1"/>
    <col min="4871" max="4871" width="6" style="109" customWidth="1"/>
    <col min="4872" max="4873" width="16.42578125" style="109" customWidth="1"/>
    <col min="4874" max="4874" width="11.42578125" style="109" customWidth="1"/>
    <col min="4875" max="5118" width="11.42578125" style="109"/>
    <col min="5119" max="5119" width="20.140625" style="109" customWidth="1"/>
    <col min="5120" max="5120" width="9.7109375" style="109" customWidth="1"/>
    <col min="5121" max="5121" width="12.140625" style="109" customWidth="1"/>
    <col min="5122" max="5122" width="7.140625" style="109" customWidth="1"/>
    <col min="5123" max="5123" width="8.140625" style="109" customWidth="1"/>
    <col min="5124" max="5124" width="9.28515625" style="109" customWidth="1"/>
    <col min="5125" max="5126" width="16.42578125" style="109" customWidth="1"/>
    <col min="5127" max="5127" width="6" style="109" customWidth="1"/>
    <col min="5128" max="5129" width="16.42578125" style="109" customWidth="1"/>
    <col min="5130" max="5130" width="11.42578125" style="109" customWidth="1"/>
    <col min="5131" max="5374" width="11.42578125" style="109"/>
    <col min="5375" max="5375" width="20.140625" style="109" customWidth="1"/>
    <col min="5376" max="5376" width="9.7109375" style="109" customWidth="1"/>
    <col min="5377" max="5377" width="12.140625" style="109" customWidth="1"/>
    <col min="5378" max="5378" width="7.140625" style="109" customWidth="1"/>
    <col min="5379" max="5379" width="8.140625" style="109" customWidth="1"/>
    <col min="5380" max="5380" width="9.28515625" style="109" customWidth="1"/>
    <col min="5381" max="5382" width="16.42578125" style="109" customWidth="1"/>
    <col min="5383" max="5383" width="6" style="109" customWidth="1"/>
    <col min="5384" max="5385" width="16.42578125" style="109" customWidth="1"/>
    <col min="5386" max="5386" width="11.42578125" style="109" customWidth="1"/>
    <col min="5387" max="5630" width="11.42578125" style="109"/>
    <col min="5631" max="5631" width="20.140625" style="109" customWidth="1"/>
    <col min="5632" max="5632" width="9.7109375" style="109" customWidth="1"/>
    <col min="5633" max="5633" width="12.140625" style="109" customWidth="1"/>
    <col min="5634" max="5634" width="7.140625" style="109" customWidth="1"/>
    <col min="5635" max="5635" width="8.140625" style="109" customWidth="1"/>
    <col min="5636" max="5636" width="9.28515625" style="109" customWidth="1"/>
    <col min="5637" max="5638" width="16.42578125" style="109" customWidth="1"/>
    <col min="5639" max="5639" width="6" style="109" customWidth="1"/>
    <col min="5640" max="5641" width="16.42578125" style="109" customWidth="1"/>
    <col min="5642" max="5642" width="11.42578125" style="109" customWidth="1"/>
    <col min="5643" max="5886" width="11.42578125" style="109"/>
    <col min="5887" max="5887" width="20.140625" style="109" customWidth="1"/>
    <col min="5888" max="5888" width="9.7109375" style="109" customWidth="1"/>
    <col min="5889" max="5889" width="12.140625" style="109" customWidth="1"/>
    <col min="5890" max="5890" width="7.140625" style="109" customWidth="1"/>
    <col min="5891" max="5891" width="8.140625" style="109" customWidth="1"/>
    <col min="5892" max="5892" width="9.28515625" style="109" customWidth="1"/>
    <col min="5893" max="5894" width="16.42578125" style="109" customWidth="1"/>
    <col min="5895" max="5895" width="6" style="109" customWidth="1"/>
    <col min="5896" max="5897" width="16.42578125" style="109" customWidth="1"/>
    <col min="5898" max="5898" width="11.42578125" style="109" customWidth="1"/>
    <col min="5899" max="6142" width="11.42578125" style="109"/>
    <col min="6143" max="6143" width="20.140625" style="109" customWidth="1"/>
    <col min="6144" max="6144" width="9.7109375" style="109" customWidth="1"/>
    <col min="6145" max="6145" width="12.140625" style="109" customWidth="1"/>
    <col min="6146" max="6146" width="7.140625" style="109" customWidth="1"/>
    <col min="6147" max="6147" width="8.140625" style="109" customWidth="1"/>
    <col min="6148" max="6148" width="9.28515625" style="109" customWidth="1"/>
    <col min="6149" max="6150" width="16.42578125" style="109" customWidth="1"/>
    <col min="6151" max="6151" width="6" style="109" customWidth="1"/>
    <col min="6152" max="6153" width="16.42578125" style="109" customWidth="1"/>
    <col min="6154" max="6154" width="11.42578125" style="109" customWidth="1"/>
    <col min="6155" max="6398" width="11.42578125" style="109"/>
    <col min="6399" max="6399" width="20.140625" style="109" customWidth="1"/>
    <col min="6400" max="6400" width="9.7109375" style="109" customWidth="1"/>
    <col min="6401" max="6401" width="12.140625" style="109" customWidth="1"/>
    <col min="6402" max="6402" width="7.140625" style="109" customWidth="1"/>
    <col min="6403" max="6403" width="8.140625" style="109" customWidth="1"/>
    <col min="6404" max="6404" width="9.28515625" style="109" customWidth="1"/>
    <col min="6405" max="6406" width="16.42578125" style="109" customWidth="1"/>
    <col min="6407" max="6407" width="6" style="109" customWidth="1"/>
    <col min="6408" max="6409" width="16.42578125" style="109" customWidth="1"/>
    <col min="6410" max="6410" width="11.42578125" style="109" customWidth="1"/>
    <col min="6411" max="6654" width="11.42578125" style="109"/>
    <col min="6655" max="6655" width="20.140625" style="109" customWidth="1"/>
    <col min="6656" max="6656" width="9.7109375" style="109" customWidth="1"/>
    <col min="6657" max="6657" width="12.140625" style="109" customWidth="1"/>
    <col min="6658" max="6658" width="7.140625" style="109" customWidth="1"/>
    <col min="6659" max="6659" width="8.140625" style="109" customWidth="1"/>
    <col min="6660" max="6660" width="9.28515625" style="109" customWidth="1"/>
    <col min="6661" max="6662" width="16.42578125" style="109" customWidth="1"/>
    <col min="6663" max="6663" width="6" style="109" customWidth="1"/>
    <col min="6664" max="6665" width="16.42578125" style="109" customWidth="1"/>
    <col min="6666" max="6666" width="11.42578125" style="109" customWidth="1"/>
    <col min="6667" max="6910" width="11.42578125" style="109"/>
    <col min="6911" max="6911" width="20.140625" style="109" customWidth="1"/>
    <col min="6912" max="6912" width="9.7109375" style="109" customWidth="1"/>
    <col min="6913" max="6913" width="12.140625" style="109" customWidth="1"/>
    <col min="6914" max="6914" width="7.140625" style="109" customWidth="1"/>
    <col min="6915" max="6915" width="8.140625" style="109" customWidth="1"/>
    <col min="6916" max="6916" width="9.28515625" style="109" customWidth="1"/>
    <col min="6917" max="6918" width="16.42578125" style="109" customWidth="1"/>
    <col min="6919" max="6919" width="6" style="109" customWidth="1"/>
    <col min="6920" max="6921" width="16.42578125" style="109" customWidth="1"/>
    <col min="6922" max="6922" width="11.42578125" style="109" customWidth="1"/>
    <col min="6923" max="7166" width="11.42578125" style="109"/>
    <col min="7167" max="7167" width="20.140625" style="109" customWidth="1"/>
    <col min="7168" max="7168" width="9.7109375" style="109" customWidth="1"/>
    <col min="7169" max="7169" width="12.140625" style="109" customWidth="1"/>
    <col min="7170" max="7170" width="7.140625" style="109" customWidth="1"/>
    <col min="7171" max="7171" width="8.140625" style="109" customWidth="1"/>
    <col min="7172" max="7172" width="9.28515625" style="109" customWidth="1"/>
    <col min="7173" max="7174" width="16.42578125" style="109" customWidth="1"/>
    <col min="7175" max="7175" width="6" style="109" customWidth="1"/>
    <col min="7176" max="7177" width="16.42578125" style="109" customWidth="1"/>
    <col min="7178" max="7178" width="11.42578125" style="109" customWidth="1"/>
    <col min="7179" max="7422" width="11.42578125" style="109"/>
    <col min="7423" max="7423" width="20.140625" style="109" customWidth="1"/>
    <col min="7424" max="7424" width="9.7109375" style="109" customWidth="1"/>
    <col min="7425" max="7425" width="12.140625" style="109" customWidth="1"/>
    <col min="7426" max="7426" width="7.140625" style="109" customWidth="1"/>
    <col min="7427" max="7427" width="8.140625" style="109" customWidth="1"/>
    <col min="7428" max="7428" width="9.28515625" style="109" customWidth="1"/>
    <col min="7429" max="7430" width="16.42578125" style="109" customWidth="1"/>
    <col min="7431" max="7431" width="6" style="109" customWidth="1"/>
    <col min="7432" max="7433" width="16.42578125" style="109" customWidth="1"/>
    <col min="7434" max="7434" width="11.42578125" style="109" customWidth="1"/>
    <col min="7435" max="7678" width="11.42578125" style="109"/>
    <col min="7679" max="7679" width="20.140625" style="109" customWidth="1"/>
    <col min="7680" max="7680" width="9.7109375" style="109" customWidth="1"/>
    <col min="7681" max="7681" width="12.140625" style="109" customWidth="1"/>
    <col min="7682" max="7682" width="7.140625" style="109" customWidth="1"/>
    <col min="7683" max="7683" width="8.140625" style="109" customWidth="1"/>
    <col min="7684" max="7684" width="9.28515625" style="109" customWidth="1"/>
    <col min="7685" max="7686" width="16.42578125" style="109" customWidth="1"/>
    <col min="7687" max="7687" width="6" style="109" customWidth="1"/>
    <col min="7688" max="7689" width="16.42578125" style="109" customWidth="1"/>
    <col min="7690" max="7690" width="11.42578125" style="109" customWidth="1"/>
    <col min="7691" max="7934" width="11.42578125" style="109"/>
    <col min="7935" max="7935" width="20.140625" style="109" customWidth="1"/>
    <col min="7936" max="7936" width="9.7109375" style="109" customWidth="1"/>
    <col min="7937" max="7937" width="12.140625" style="109" customWidth="1"/>
    <col min="7938" max="7938" width="7.140625" style="109" customWidth="1"/>
    <col min="7939" max="7939" width="8.140625" style="109" customWidth="1"/>
    <col min="7940" max="7940" width="9.28515625" style="109" customWidth="1"/>
    <col min="7941" max="7942" width="16.42578125" style="109" customWidth="1"/>
    <col min="7943" max="7943" width="6" style="109" customWidth="1"/>
    <col min="7944" max="7945" width="16.42578125" style="109" customWidth="1"/>
    <col min="7946" max="7946" width="11.42578125" style="109" customWidth="1"/>
    <col min="7947" max="8190" width="11.42578125" style="109"/>
    <col min="8191" max="8191" width="20.140625" style="109" customWidth="1"/>
    <col min="8192" max="8192" width="9.7109375" style="109" customWidth="1"/>
    <col min="8193" max="8193" width="12.140625" style="109" customWidth="1"/>
    <col min="8194" max="8194" width="7.140625" style="109" customWidth="1"/>
    <col min="8195" max="8195" width="8.140625" style="109" customWidth="1"/>
    <col min="8196" max="8196" width="9.28515625" style="109" customWidth="1"/>
    <col min="8197" max="8198" width="16.42578125" style="109" customWidth="1"/>
    <col min="8199" max="8199" width="6" style="109" customWidth="1"/>
    <col min="8200" max="8201" width="16.42578125" style="109" customWidth="1"/>
    <col min="8202" max="8202" width="11.42578125" style="109" customWidth="1"/>
    <col min="8203" max="8446" width="11.42578125" style="109"/>
    <col min="8447" max="8447" width="20.140625" style="109" customWidth="1"/>
    <col min="8448" max="8448" width="9.7109375" style="109" customWidth="1"/>
    <col min="8449" max="8449" width="12.140625" style="109" customWidth="1"/>
    <col min="8450" max="8450" width="7.140625" style="109" customWidth="1"/>
    <col min="8451" max="8451" width="8.140625" style="109" customWidth="1"/>
    <col min="8452" max="8452" width="9.28515625" style="109" customWidth="1"/>
    <col min="8453" max="8454" width="16.42578125" style="109" customWidth="1"/>
    <col min="8455" max="8455" width="6" style="109" customWidth="1"/>
    <col min="8456" max="8457" width="16.42578125" style="109" customWidth="1"/>
    <col min="8458" max="8458" width="11.42578125" style="109" customWidth="1"/>
    <col min="8459" max="8702" width="11.42578125" style="109"/>
    <col min="8703" max="8703" width="20.140625" style="109" customWidth="1"/>
    <col min="8704" max="8704" width="9.7109375" style="109" customWidth="1"/>
    <col min="8705" max="8705" width="12.140625" style="109" customWidth="1"/>
    <col min="8706" max="8706" width="7.140625" style="109" customWidth="1"/>
    <col min="8707" max="8707" width="8.140625" style="109" customWidth="1"/>
    <col min="8708" max="8708" width="9.28515625" style="109" customWidth="1"/>
    <col min="8709" max="8710" width="16.42578125" style="109" customWidth="1"/>
    <col min="8711" max="8711" width="6" style="109" customWidth="1"/>
    <col min="8712" max="8713" width="16.42578125" style="109" customWidth="1"/>
    <col min="8714" max="8714" width="11.42578125" style="109" customWidth="1"/>
    <col min="8715" max="8958" width="11.42578125" style="109"/>
    <col min="8959" max="8959" width="20.140625" style="109" customWidth="1"/>
    <col min="8960" max="8960" width="9.7109375" style="109" customWidth="1"/>
    <col min="8961" max="8961" width="12.140625" style="109" customWidth="1"/>
    <col min="8962" max="8962" width="7.140625" style="109" customWidth="1"/>
    <col min="8963" max="8963" width="8.140625" style="109" customWidth="1"/>
    <col min="8964" max="8964" width="9.28515625" style="109" customWidth="1"/>
    <col min="8965" max="8966" width="16.42578125" style="109" customWidth="1"/>
    <col min="8967" max="8967" width="6" style="109" customWidth="1"/>
    <col min="8968" max="8969" width="16.42578125" style="109" customWidth="1"/>
    <col min="8970" max="8970" width="11.42578125" style="109" customWidth="1"/>
    <col min="8971" max="9214" width="11.42578125" style="109"/>
    <col min="9215" max="9215" width="20.140625" style="109" customWidth="1"/>
    <col min="9216" max="9216" width="9.7109375" style="109" customWidth="1"/>
    <col min="9217" max="9217" width="12.140625" style="109" customWidth="1"/>
    <col min="9218" max="9218" width="7.140625" style="109" customWidth="1"/>
    <col min="9219" max="9219" width="8.140625" style="109" customWidth="1"/>
    <col min="9220" max="9220" width="9.28515625" style="109" customWidth="1"/>
    <col min="9221" max="9222" width="16.42578125" style="109" customWidth="1"/>
    <col min="9223" max="9223" width="6" style="109" customWidth="1"/>
    <col min="9224" max="9225" width="16.42578125" style="109" customWidth="1"/>
    <col min="9226" max="9226" width="11.42578125" style="109" customWidth="1"/>
    <col min="9227" max="9470" width="11.42578125" style="109"/>
    <col min="9471" max="9471" width="20.140625" style="109" customWidth="1"/>
    <col min="9472" max="9472" width="9.7109375" style="109" customWidth="1"/>
    <col min="9473" max="9473" width="12.140625" style="109" customWidth="1"/>
    <col min="9474" max="9474" width="7.140625" style="109" customWidth="1"/>
    <col min="9475" max="9475" width="8.140625" style="109" customWidth="1"/>
    <col min="9476" max="9476" width="9.28515625" style="109" customWidth="1"/>
    <col min="9477" max="9478" width="16.42578125" style="109" customWidth="1"/>
    <col min="9479" max="9479" width="6" style="109" customWidth="1"/>
    <col min="9480" max="9481" width="16.42578125" style="109" customWidth="1"/>
    <col min="9482" max="9482" width="11.42578125" style="109" customWidth="1"/>
    <col min="9483" max="9726" width="11.42578125" style="109"/>
    <col min="9727" max="9727" width="20.140625" style="109" customWidth="1"/>
    <col min="9728" max="9728" width="9.7109375" style="109" customWidth="1"/>
    <col min="9729" max="9729" width="12.140625" style="109" customWidth="1"/>
    <col min="9730" max="9730" width="7.140625" style="109" customWidth="1"/>
    <col min="9731" max="9731" width="8.140625" style="109" customWidth="1"/>
    <col min="9732" max="9732" width="9.28515625" style="109" customWidth="1"/>
    <col min="9733" max="9734" width="16.42578125" style="109" customWidth="1"/>
    <col min="9735" max="9735" width="6" style="109" customWidth="1"/>
    <col min="9736" max="9737" width="16.42578125" style="109" customWidth="1"/>
    <col min="9738" max="9738" width="11.42578125" style="109" customWidth="1"/>
    <col min="9739" max="9982" width="11.42578125" style="109"/>
    <col min="9983" max="9983" width="20.140625" style="109" customWidth="1"/>
    <col min="9984" max="9984" width="9.7109375" style="109" customWidth="1"/>
    <col min="9985" max="9985" width="12.140625" style="109" customWidth="1"/>
    <col min="9986" max="9986" width="7.140625" style="109" customWidth="1"/>
    <col min="9987" max="9987" width="8.140625" style="109" customWidth="1"/>
    <col min="9988" max="9988" width="9.28515625" style="109" customWidth="1"/>
    <col min="9989" max="9990" width="16.42578125" style="109" customWidth="1"/>
    <col min="9991" max="9991" width="6" style="109" customWidth="1"/>
    <col min="9992" max="9993" width="16.42578125" style="109" customWidth="1"/>
    <col min="9994" max="9994" width="11.42578125" style="109" customWidth="1"/>
    <col min="9995" max="10238" width="11.42578125" style="109"/>
    <col min="10239" max="10239" width="20.140625" style="109" customWidth="1"/>
    <col min="10240" max="10240" width="9.7109375" style="109" customWidth="1"/>
    <col min="10241" max="10241" width="12.140625" style="109" customWidth="1"/>
    <col min="10242" max="10242" width="7.140625" style="109" customWidth="1"/>
    <col min="10243" max="10243" width="8.140625" style="109" customWidth="1"/>
    <col min="10244" max="10244" width="9.28515625" style="109" customWidth="1"/>
    <col min="10245" max="10246" width="16.42578125" style="109" customWidth="1"/>
    <col min="10247" max="10247" width="6" style="109" customWidth="1"/>
    <col min="10248" max="10249" width="16.42578125" style="109" customWidth="1"/>
    <col min="10250" max="10250" width="11.42578125" style="109" customWidth="1"/>
    <col min="10251" max="10494" width="11.42578125" style="109"/>
    <col min="10495" max="10495" width="20.140625" style="109" customWidth="1"/>
    <col min="10496" max="10496" width="9.7109375" style="109" customWidth="1"/>
    <col min="10497" max="10497" width="12.140625" style="109" customWidth="1"/>
    <col min="10498" max="10498" width="7.140625" style="109" customWidth="1"/>
    <col min="10499" max="10499" width="8.140625" style="109" customWidth="1"/>
    <col min="10500" max="10500" width="9.28515625" style="109" customWidth="1"/>
    <col min="10501" max="10502" width="16.42578125" style="109" customWidth="1"/>
    <col min="10503" max="10503" width="6" style="109" customWidth="1"/>
    <col min="10504" max="10505" width="16.42578125" style="109" customWidth="1"/>
    <col min="10506" max="10506" width="11.42578125" style="109" customWidth="1"/>
    <col min="10507" max="10750" width="11.42578125" style="109"/>
    <col min="10751" max="10751" width="20.140625" style="109" customWidth="1"/>
    <col min="10752" max="10752" width="9.7109375" style="109" customWidth="1"/>
    <col min="10753" max="10753" width="12.140625" style="109" customWidth="1"/>
    <col min="10754" max="10754" width="7.140625" style="109" customWidth="1"/>
    <col min="10755" max="10755" width="8.140625" style="109" customWidth="1"/>
    <col min="10756" max="10756" width="9.28515625" style="109" customWidth="1"/>
    <col min="10757" max="10758" width="16.42578125" style="109" customWidth="1"/>
    <col min="10759" max="10759" width="6" style="109" customWidth="1"/>
    <col min="10760" max="10761" width="16.42578125" style="109" customWidth="1"/>
    <col min="10762" max="10762" width="11.42578125" style="109" customWidth="1"/>
    <col min="10763" max="11006" width="11.42578125" style="109"/>
    <col min="11007" max="11007" width="20.140625" style="109" customWidth="1"/>
    <col min="11008" max="11008" width="9.7109375" style="109" customWidth="1"/>
    <col min="11009" max="11009" width="12.140625" style="109" customWidth="1"/>
    <col min="11010" max="11010" width="7.140625" style="109" customWidth="1"/>
    <col min="11011" max="11011" width="8.140625" style="109" customWidth="1"/>
    <col min="11012" max="11012" width="9.28515625" style="109" customWidth="1"/>
    <col min="11013" max="11014" width="16.42578125" style="109" customWidth="1"/>
    <col min="11015" max="11015" width="6" style="109" customWidth="1"/>
    <col min="11016" max="11017" width="16.42578125" style="109" customWidth="1"/>
    <col min="11018" max="11018" width="11.42578125" style="109" customWidth="1"/>
    <col min="11019" max="11262" width="11.42578125" style="109"/>
    <col min="11263" max="11263" width="20.140625" style="109" customWidth="1"/>
    <col min="11264" max="11264" width="9.7109375" style="109" customWidth="1"/>
    <col min="11265" max="11265" width="12.140625" style="109" customWidth="1"/>
    <col min="11266" max="11266" width="7.140625" style="109" customWidth="1"/>
    <col min="11267" max="11267" width="8.140625" style="109" customWidth="1"/>
    <col min="11268" max="11268" width="9.28515625" style="109" customWidth="1"/>
    <col min="11269" max="11270" width="16.42578125" style="109" customWidth="1"/>
    <col min="11271" max="11271" width="6" style="109" customWidth="1"/>
    <col min="11272" max="11273" width="16.42578125" style="109" customWidth="1"/>
    <col min="11274" max="11274" width="11.42578125" style="109" customWidth="1"/>
    <col min="11275" max="11518" width="11.42578125" style="109"/>
    <col min="11519" max="11519" width="20.140625" style="109" customWidth="1"/>
    <col min="11520" max="11520" width="9.7109375" style="109" customWidth="1"/>
    <col min="11521" max="11521" width="12.140625" style="109" customWidth="1"/>
    <col min="11522" max="11522" width="7.140625" style="109" customWidth="1"/>
    <col min="11523" max="11523" width="8.140625" style="109" customWidth="1"/>
    <col min="11524" max="11524" width="9.28515625" style="109" customWidth="1"/>
    <col min="11525" max="11526" width="16.42578125" style="109" customWidth="1"/>
    <col min="11527" max="11527" width="6" style="109" customWidth="1"/>
    <col min="11528" max="11529" width="16.42578125" style="109" customWidth="1"/>
    <col min="11530" max="11530" width="11.42578125" style="109" customWidth="1"/>
    <col min="11531" max="11774" width="11.42578125" style="109"/>
    <col min="11775" max="11775" width="20.140625" style="109" customWidth="1"/>
    <col min="11776" max="11776" width="9.7109375" style="109" customWidth="1"/>
    <col min="11777" max="11777" width="12.140625" style="109" customWidth="1"/>
    <col min="11778" max="11778" width="7.140625" style="109" customWidth="1"/>
    <col min="11779" max="11779" width="8.140625" style="109" customWidth="1"/>
    <col min="11780" max="11780" width="9.28515625" style="109" customWidth="1"/>
    <col min="11781" max="11782" width="16.42578125" style="109" customWidth="1"/>
    <col min="11783" max="11783" width="6" style="109" customWidth="1"/>
    <col min="11784" max="11785" width="16.42578125" style="109" customWidth="1"/>
    <col min="11786" max="11786" width="11.42578125" style="109" customWidth="1"/>
    <col min="11787" max="12030" width="11.42578125" style="109"/>
    <col min="12031" max="12031" width="20.140625" style="109" customWidth="1"/>
    <col min="12032" max="12032" width="9.7109375" style="109" customWidth="1"/>
    <col min="12033" max="12033" width="12.140625" style="109" customWidth="1"/>
    <col min="12034" max="12034" width="7.140625" style="109" customWidth="1"/>
    <col min="12035" max="12035" width="8.140625" style="109" customWidth="1"/>
    <col min="12036" max="12036" width="9.28515625" style="109" customWidth="1"/>
    <col min="12037" max="12038" width="16.42578125" style="109" customWidth="1"/>
    <col min="12039" max="12039" width="6" style="109" customWidth="1"/>
    <col min="12040" max="12041" width="16.42578125" style="109" customWidth="1"/>
    <col min="12042" max="12042" width="11.42578125" style="109" customWidth="1"/>
    <col min="12043" max="12286" width="11.42578125" style="109"/>
    <col min="12287" max="12287" width="20.140625" style="109" customWidth="1"/>
    <col min="12288" max="12288" width="9.7109375" style="109" customWidth="1"/>
    <col min="12289" max="12289" width="12.140625" style="109" customWidth="1"/>
    <col min="12290" max="12290" width="7.140625" style="109" customWidth="1"/>
    <col min="12291" max="12291" width="8.140625" style="109" customWidth="1"/>
    <col min="12292" max="12292" width="9.28515625" style="109" customWidth="1"/>
    <col min="12293" max="12294" width="16.42578125" style="109" customWidth="1"/>
    <col min="12295" max="12295" width="6" style="109" customWidth="1"/>
    <col min="12296" max="12297" width="16.42578125" style="109" customWidth="1"/>
    <col min="12298" max="12298" width="11.42578125" style="109" customWidth="1"/>
    <col min="12299" max="12542" width="11.42578125" style="109"/>
    <col min="12543" max="12543" width="20.140625" style="109" customWidth="1"/>
    <col min="12544" max="12544" width="9.7109375" style="109" customWidth="1"/>
    <col min="12545" max="12545" width="12.140625" style="109" customWidth="1"/>
    <col min="12546" max="12546" width="7.140625" style="109" customWidth="1"/>
    <col min="12547" max="12547" width="8.140625" style="109" customWidth="1"/>
    <col min="12548" max="12548" width="9.28515625" style="109" customWidth="1"/>
    <col min="12549" max="12550" width="16.42578125" style="109" customWidth="1"/>
    <col min="12551" max="12551" width="6" style="109" customWidth="1"/>
    <col min="12552" max="12553" width="16.42578125" style="109" customWidth="1"/>
    <col min="12554" max="12554" width="11.42578125" style="109" customWidth="1"/>
    <col min="12555" max="12798" width="11.42578125" style="109"/>
    <col min="12799" max="12799" width="20.140625" style="109" customWidth="1"/>
    <col min="12800" max="12800" width="9.7109375" style="109" customWidth="1"/>
    <col min="12801" max="12801" width="12.140625" style="109" customWidth="1"/>
    <col min="12802" max="12802" width="7.140625" style="109" customWidth="1"/>
    <col min="12803" max="12803" width="8.140625" style="109" customWidth="1"/>
    <col min="12804" max="12804" width="9.28515625" style="109" customWidth="1"/>
    <col min="12805" max="12806" width="16.42578125" style="109" customWidth="1"/>
    <col min="12807" max="12807" width="6" style="109" customWidth="1"/>
    <col min="12808" max="12809" width="16.42578125" style="109" customWidth="1"/>
    <col min="12810" max="12810" width="11.42578125" style="109" customWidth="1"/>
    <col min="12811" max="13054" width="11.42578125" style="109"/>
    <col min="13055" max="13055" width="20.140625" style="109" customWidth="1"/>
    <col min="13056" max="13056" width="9.7109375" style="109" customWidth="1"/>
    <col min="13057" max="13057" width="12.140625" style="109" customWidth="1"/>
    <col min="13058" max="13058" width="7.140625" style="109" customWidth="1"/>
    <col min="13059" max="13059" width="8.140625" style="109" customWidth="1"/>
    <col min="13060" max="13060" width="9.28515625" style="109" customWidth="1"/>
    <col min="13061" max="13062" width="16.42578125" style="109" customWidth="1"/>
    <col min="13063" max="13063" width="6" style="109" customWidth="1"/>
    <col min="13064" max="13065" width="16.42578125" style="109" customWidth="1"/>
    <col min="13066" max="13066" width="11.42578125" style="109" customWidth="1"/>
    <col min="13067" max="13310" width="11.42578125" style="109"/>
    <col min="13311" max="13311" width="20.140625" style="109" customWidth="1"/>
    <col min="13312" max="13312" width="9.7109375" style="109" customWidth="1"/>
    <col min="13313" max="13313" width="12.140625" style="109" customWidth="1"/>
    <col min="13314" max="13314" width="7.140625" style="109" customWidth="1"/>
    <col min="13315" max="13315" width="8.140625" style="109" customWidth="1"/>
    <col min="13316" max="13316" width="9.28515625" style="109" customWidth="1"/>
    <col min="13317" max="13318" width="16.42578125" style="109" customWidth="1"/>
    <col min="13319" max="13319" width="6" style="109" customWidth="1"/>
    <col min="13320" max="13321" width="16.42578125" style="109" customWidth="1"/>
    <col min="13322" max="13322" width="11.42578125" style="109" customWidth="1"/>
    <col min="13323" max="13566" width="11.42578125" style="109"/>
    <col min="13567" max="13567" width="20.140625" style="109" customWidth="1"/>
    <col min="13568" max="13568" width="9.7109375" style="109" customWidth="1"/>
    <col min="13569" max="13569" width="12.140625" style="109" customWidth="1"/>
    <col min="13570" max="13570" width="7.140625" style="109" customWidth="1"/>
    <col min="13571" max="13571" width="8.140625" style="109" customWidth="1"/>
    <col min="13572" max="13572" width="9.28515625" style="109" customWidth="1"/>
    <col min="13573" max="13574" width="16.42578125" style="109" customWidth="1"/>
    <col min="13575" max="13575" width="6" style="109" customWidth="1"/>
    <col min="13576" max="13577" width="16.42578125" style="109" customWidth="1"/>
    <col min="13578" max="13578" width="11.42578125" style="109" customWidth="1"/>
    <col min="13579" max="13822" width="11.42578125" style="109"/>
    <col min="13823" max="13823" width="20.140625" style="109" customWidth="1"/>
    <col min="13824" max="13824" width="9.7109375" style="109" customWidth="1"/>
    <col min="13825" max="13825" width="12.140625" style="109" customWidth="1"/>
    <col min="13826" max="13826" width="7.140625" style="109" customWidth="1"/>
    <col min="13827" max="13827" width="8.140625" style="109" customWidth="1"/>
    <col min="13828" max="13828" width="9.28515625" style="109" customWidth="1"/>
    <col min="13829" max="13830" width="16.42578125" style="109" customWidth="1"/>
    <col min="13831" max="13831" width="6" style="109" customWidth="1"/>
    <col min="13832" max="13833" width="16.42578125" style="109" customWidth="1"/>
    <col min="13834" max="13834" width="11.42578125" style="109" customWidth="1"/>
    <col min="13835" max="14078" width="11.42578125" style="109"/>
    <col min="14079" max="14079" width="20.140625" style="109" customWidth="1"/>
    <col min="14080" max="14080" width="9.7109375" style="109" customWidth="1"/>
    <col min="14081" max="14081" width="12.140625" style="109" customWidth="1"/>
    <col min="14082" max="14082" width="7.140625" style="109" customWidth="1"/>
    <col min="14083" max="14083" width="8.140625" style="109" customWidth="1"/>
    <col min="14084" max="14084" width="9.28515625" style="109" customWidth="1"/>
    <col min="14085" max="14086" width="16.42578125" style="109" customWidth="1"/>
    <col min="14087" max="14087" width="6" style="109" customWidth="1"/>
    <col min="14088" max="14089" width="16.42578125" style="109" customWidth="1"/>
    <col min="14090" max="14090" width="11.42578125" style="109" customWidth="1"/>
    <col min="14091" max="14334" width="11.42578125" style="109"/>
    <col min="14335" max="14335" width="20.140625" style="109" customWidth="1"/>
    <col min="14336" max="14336" width="9.7109375" style="109" customWidth="1"/>
    <col min="14337" max="14337" width="12.140625" style="109" customWidth="1"/>
    <col min="14338" max="14338" width="7.140625" style="109" customWidth="1"/>
    <col min="14339" max="14339" width="8.140625" style="109" customWidth="1"/>
    <col min="14340" max="14340" width="9.28515625" style="109" customWidth="1"/>
    <col min="14341" max="14342" width="16.42578125" style="109" customWidth="1"/>
    <col min="14343" max="14343" width="6" style="109" customWidth="1"/>
    <col min="14344" max="14345" width="16.42578125" style="109" customWidth="1"/>
    <col min="14346" max="14346" width="11.42578125" style="109" customWidth="1"/>
    <col min="14347" max="14590" width="11.42578125" style="109"/>
    <col min="14591" max="14591" width="20.140625" style="109" customWidth="1"/>
    <col min="14592" max="14592" width="9.7109375" style="109" customWidth="1"/>
    <col min="14593" max="14593" width="12.140625" style="109" customWidth="1"/>
    <col min="14594" max="14594" width="7.140625" style="109" customWidth="1"/>
    <col min="14595" max="14595" width="8.140625" style="109" customWidth="1"/>
    <col min="14596" max="14596" width="9.28515625" style="109" customWidth="1"/>
    <col min="14597" max="14598" width="16.42578125" style="109" customWidth="1"/>
    <col min="14599" max="14599" width="6" style="109" customWidth="1"/>
    <col min="14600" max="14601" width="16.42578125" style="109" customWidth="1"/>
    <col min="14602" max="14602" width="11.42578125" style="109" customWidth="1"/>
    <col min="14603" max="14846" width="11.42578125" style="109"/>
    <col min="14847" max="14847" width="20.140625" style="109" customWidth="1"/>
    <col min="14848" max="14848" width="9.7109375" style="109" customWidth="1"/>
    <col min="14849" max="14849" width="12.140625" style="109" customWidth="1"/>
    <col min="14850" max="14850" width="7.140625" style="109" customWidth="1"/>
    <col min="14851" max="14851" width="8.140625" style="109" customWidth="1"/>
    <col min="14852" max="14852" width="9.28515625" style="109" customWidth="1"/>
    <col min="14853" max="14854" width="16.42578125" style="109" customWidth="1"/>
    <col min="14855" max="14855" width="6" style="109" customWidth="1"/>
    <col min="14856" max="14857" width="16.42578125" style="109" customWidth="1"/>
    <col min="14858" max="14858" width="11.42578125" style="109" customWidth="1"/>
    <col min="14859" max="15102" width="11.42578125" style="109"/>
    <col min="15103" max="15103" width="20.140625" style="109" customWidth="1"/>
    <col min="15104" max="15104" width="9.7109375" style="109" customWidth="1"/>
    <col min="15105" max="15105" width="12.140625" style="109" customWidth="1"/>
    <col min="15106" max="15106" width="7.140625" style="109" customWidth="1"/>
    <col min="15107" max="15107" width="8.140625" style="109" customWidth="1"/>
    <col min="15108" max="15108" width="9.28515625" style="109" customWidth="1"/>
    <col min="15109" max="15110" width="16.42578125" style="109" customWidth="1"/>
    <col min="15111" max="15111" width="6" style="109" customWidth="1"/>
    <col min="15112" max="15113" width="16.42578125" style="109" customWidth="1"/>
    <col min="15114" max="15114" width="11.42578125" style="109" customWidth="1"/>
    <col min="15115" max="15358" width="11.42578125" style="109"/>
    <col min="15359" max="15359" width="20.140625" style="109" customWidth="1"/>
    <col min="15360" max="15360" width="9.7109375" style="109" customWidth="1"/>
    <col min="15361" max="15361" width="12.140625" style="109" customWidth="1"/>
    <col min="15362" max="15362" width="7.140625" style="109" customWidth="1"/>
    <col min="15363" max="15363" width="8.140625" style="109" customWidth="1"/>
    <col min="15364" max="15364" width="9.28515625" style="109" customWidth="1"/>
    <col min="15365" max="15366" width="16.42578125" style="109" customWidth="1"/>
    <col min="15367" max="15367" width="6" style="109" customWidth="1"/>
    <col min="15368" max="15369" width="16.42578125" style="109" customWidth="1"/>
    <col min="15370" max="15370" width="11.42578125" style="109" customWidth="1"/>
    <col min="15371" max="15614" width="11.42578125" style="109"/>
    <col min="15615" max="15615" width="20.140625" style="109" customWidth="1"/>
    <col min="15616" max="15616" width="9.7109375" style="109" customWidth="1"/>
    <col min="15617" max="15617" width="12.140625" style="109" customWidth="1"/>
    <col min="15618" max="15618" width="7.140625" style="109" customWidth="1"/>
    <col min="15619" max="15619" width="8.140625" style="109" customWidth="1"/>
    <col min="15620" max="15620" width="9.28515625" style="109" customWidth="1"/>
    <col min="15621" max="15622" width="16.42578125" style="109" customWidth="1"/>
    <col min="15623" max="15623" width="6" style="109" customWidth="1"/>
    <col min="15624" max="15625" width="16.42578125" style="109" customWidth="1"/>
    <col min="15626" max="15626" width="11.42578125" style="109" customWidth="1"/>
    <col min="15627" max="15870" width="11.42578125" style="109"/>
    <col min="15871" max="15871" width="20.140625" style="109" customWidth="1"/>
    <col min="15872" max="15872" width="9.7109375" style="109" customWidth="1"/>
    <col min="15873" max="15873" width="12.140625" style="109" customWidth="1"/>
    <col min="15874" max="15874" width="7.140625" style="109" customWidth="1"/>
    <col min="15875" max="15875" width="8.140625" style="109" customWidth="1"/>
    <col min="15876" max="15876" width="9.28515625" style="109" customWidth="1"/>
    <col min="15877" max="15878" width="16.42578125" style="109" customWidth="1"/>
    <col min="15879" max="15879" width="6" style="109" customWidth="1"/>
    <col min="15880" max="15881" width="16.42578125" style="109" customWidth="1"/>
    <col min="15882" max="15882" width="11.42578125" style="109" customWidth="1"/>
    <col min="15883" max="16126" width="11.42578125" style="109"/>
    <col min="16127" max="16127" width="20.140625" style="109" customWidth="1"/>
    <col min="16128" max="16128" width="9.7109375" style="109" customWidth="1"/>
    <col min="16129" max="16129" width="12.140625" style="109" customWidth="1"/>
    <col min="16130" max="16130" width="7.140625" style="109" customWidth="1"/>
    <col min="16131" max="16131" width="8.140625" style="109" customWidth="1"/>
    <col min="16132" max="16132" width="9.28515625" style="109" customWidth="1"/>
    <col min="16133" max="16134" width="16.42578125" style="109" customWidth="1"/>
    <col min="16135" max="16135" width="6" style="109" customWidth="1"/>
    <col min="16136" max="16137" width="16.42578125" style="109" customWidth="1"/>
    <col min="16138" max="16138" width="11.42578125" style="109" customWidth="1"/>
    <col min="16139" max="16384" width="11.42578125" style="109"/>
  </cols>
  <sheetData>
    <row r="1" spans="1:6" ht="15" x14ac:dyDescent="0.25">
      <c r="A1" s="29" t="s">
        <v>272</v>
      </c>
      <c r="D1" s="110"/>
      <c r="E1" s="110"/>
      <c r="F1" s="110"/>
    </row>
    <row r="2" spans="1:6" ht="15" x14ac:dyDescent="0.25">
      <c r="A2" s="222" t="s">
        <v>305</v>
      </c>
      <c r="D2" s="110"/>
      <c r="E2" s="110"/>
      <c r="F2" s="110"/>
    </row>
    <row r="3" spans="1:6" ht="15" x14ac:dyDescent="0.25">
      <c r="A3" s="391" t="s">
        <v>330</v>
      </c>
      <c r="D3" s="110"/>
      <c r="E3" s="110"/>
      <c r="F3" s="110"/>
    </row>
    <row r="4" spans="1:6" ht="13.5" customHeight="1" x14ac:dyDescent="0.2">
      <c r="A4" s="113" t="s">
        <v>185</v>
      </c>
      <c r="B4" s="114">
        <v>2020</v>
      </c>
    </row>
    <row r="5" spans="1:6" ht="12.75" x14ac:dyDescent="0.2">
      <c r="A5" s="115" t="s">
        <v>172</v>
      </c>
      <c r="B5" s="111">
        <v>0.13</v>
      </c>
    </row>
    <row r="6" spans="1:6" ht="12.75" x14ac:dyDescent="0.2">
      <c r="A6" s="115" t="s">
        <v>173</v>
      </c>
      <c r="B6" s="111">
        <v>0.09</v>
      </c>
    </row>
    <row r="7" spans="1:6" ht="12.75" x14ac:dyDescent="0.2">
      <c r="A7" s="115" t="s">
        <v>174</v>
      </c>
      <c r="B7" s="111">
        <v>0.04</v>
      </c>
      <c r="D7" s="218"/>
    </row>
    <row r="8" spans="1:6" ht="12.75" x14ac:dyDescent="0.2">
      <c r="A8" s="115" t="s">
        <v>175</v>
      </c>
      <c r="B8" s="111">
        <v>0.05</v>
      </c>
    </row>
    <row r="9" spans="1:6" ht="12.75" x14ac:dyDescent="0.2">
      <c r="A9" s="109" t="s">
        <v>176</v>
      </c>
      <c r="B9" s="111">
        <v>0.2</v>
      </c>
      <c r="E9" s="277"/>
    </row>
    <row r="10" spans="1:6" ht="12.75" x14ac:dyDescent="0.2">
      <c r="A10" s="115" t="s">
        <v>178</v>
      </c>
      <c r="B10" s="111">
        <v>0.09</v>
      </c>
    </row>
    <row r="11" spans="1:6" ht="12.75" x14ac:dyDescent="0.2">
      <c r="A11" s="115" t="s">
        <v>179</v>
      </c>
      <c r="B11" s="111">
        <v>0.14000000000000001</v>
      </c>
    </row>
    <row r="12" spans="1:6" ht="12.75" x14ac:dyDescent="0.2">
      <c r="A12" s="115" t="s">
        <v>181</v>
      </c>
      <c r="B12" s="111">
        <v>0.02</v>
      </c>
    </row>
    <row r="13" spans="1:6" ht="12.75" x14ac:dyDescent="0.2">
      <c r="A13" s="117" t="s">
        <v>182</v>
      </c>
      <c r="B13" s="111">
        <v>0.04</v>
      </c>
    </row>
    <row r="14" spans="1:6" ht="12.75" x14ac:dyDescent="0.2">
      <c r="A14" s="109" t="s">
        <v>183</v>
      </c>
      <c r="B14" s="111">
        <v>0.12</v>
      </c>
    </row>
    <row r="15" spans="1:6" x14ac:dyDescent="0.2">
      <c r="A15" s="115" t="s">
        <v>118</v>
      </c>
      <c r="B15" s="118">
        <v>0.08</v>
      </c>
    </row>
    <row r="16" spans="1:6" x14ac:dyDescent="0.2">
      <c r="A16" s="119" t="s">
        <v>171</v>
      </c>
      <c r="B16" s="120">
        <v>0.51</v>
      </c>
      <c r="E16" s="213"/>
    </row>
    <row r="17" spans="1:10" x14ac:dyDescent="0.2">
      <c r="A17" s="115" t="s">
        <v>177</v>
      </c>
      <c r="B17" s="121">
        <v>0.23</v>
      </c>
      <c r="G17" s="213"/>
    </row>
    <row r="18" spans="1:10" x14ac:dyDescent="0.2">
      <c r="A18" s="115" t="s">
        <v>180</v>
      </c>
      <c r="B18" s="121">
        <v>0.18</v>
      </c>
    </row>
    <row r="19" spans="1:10" x14ac:dyDescent="0.2">
      <c r="A19" s="122" t="s">
        <v>184</v>
      </c>
      <c r="B19" s="123">
        <v>0.08</v>
      </c>
    </row>
    <row r="20" spans="1:10" ht="12.75" x14ac:dyDescent="0.2">
      <c r="A20" s="214" t="s">
        <v>271</v>
      </c>
    </row>
    <row r="21" spans="1:10" x14ac:dyDescent="0.2">
      <c r="A21" s="197" t="s">
        <v>212</v>
      </c>
    </row>
    <row r="22" spans="1:10" ht="24.75" customHeight="1" x14ac:dyDescent="0.2">
      <c r="A22" s="393" t="s">
        <v>315</v>
      </c>
      <c r="B22" s="393"/>
      <c r="C22" s="393"/>
      <c r="D22" s="393"/>
      <c r="E22" s="393"/>
      <c r="F22" s="393"/>
      <c r="G22" s="393"/>
      <c r="H22" s="393"/>
      <c r="I22" s="177"/>
      <c r="J22" s="177"/>
    </row>
    <row r="25" spans="1:10" ht="12.75" x14ac:dyDescent="0.2">
      <c r="A25" s="29" t="s">
        <v>272</v>
      </c>
    </row>
    <row r="36" spans="2:2" ht="12.75" x14ac:dyDescent="0.2">
      <c r="B36" s="124"/>
    </row>
    <row r="37" spans="2:2" ht="12.75" x14ac:dyDescent="0.2">
      <c r="B37" s="125"/>
    </row>
    <row r="38" spans="2:2" ht="12.75" x14ac:dyDescent="0.2">
      <c r="B38" s="125"/>
    </row>
    <row r="39" spans="2:2" ht="12.75" x14ac:dyDescent="0.2">
      <c r="B39" s="116"/>
    </row>
    <row r="45" spans="2:2" ht="12.75" x14ac:dyDescent="0.2">
      <c r="B45" s="126"/>
    </row>
    <row r="48" spans="2:2" ht="12.75" x14ac:dyDescent="0.2">
      <c r="B48" s="116"/>
    </row>
    <row r="53" spans="1:8" x14ac:dyDescent="0.2">
      <c r="B53" s="112"/>
    </row>
    <row r="59" spans="1:8" x14ac:dyDescent="0.2">
      <c r="A59" s="197" t="s">
        <v>212</v>
      </c>
    </row>
    <row r="60" spans="1:8" ht="24" customHeight="1" x14ac:dyDescent="0.2">
      <c r="A60" s="393" t="s">
        <v>315</v>
      </c>
      <c r="B60" s="393"/>
      <c r="C60" s="393"/>
      <c r="D60" s="393"/>
      <c r="E60" s="393"/>
      <c r="F60" s="393"/>
      <c r="G60" s="393"/>
      <c r="H60" s="393"/>
    </row>
  </sheetData>
  <mergeCells count="2">
    <mergeCell ref="A22:H22"/>
    <mergeCell ref="A60:H60"/>
  </mergeCells>
  <hyperlinks>
    <hyperlink ref="A3" location="Sommaire!A1" display="Retour au sommaire"/>
  </hyperlinks>
  <pageMargins left="0.13" right="0.14000000000000001" top="0.24" bottom="0.21" header="0.17" footer="0.17"/>
  <pageSetup paperSize="9" scale="51"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workbookViewId="0"/>
  </sheetViews>
  <sheetFormatPr baseColWidth="10" defaultColWidth="11.42578125" defaultRowHeight="12" x14ac:dyDescent="0.2"/>
  <cols>
    <col min="1" max="1" width="16.5703125" style="222" customWidth="1"/>
    <col min="2" max="2" width="30.5703125" style="222" customWidth="1"/>
    <col min="3" max="3" width="14.7109375" style="222" customWidth="1"/>
    <col min="4" max="4" width="13.28515625" style="222" customWidth="1"/>
    <col min="5" max="5" width="10.85546875" style="222" customWidth="1"/>
    <col min="6" max="6" width="10.7109375" style="222" customWidth="1"/>
    <col min="7" max="7" width="9.85546875" style="222" customWidth="1"/>
    <col min="8" max="8" width="9.5703125" style="222" customWidth="1"/>
    <col min="9" max="9" width="16.140625" style="222" customWidth="1"/>
    <col min="10" max="10" width="10.85546875" style="222" customWidth="1"/>
    <col min="11" max="16384" width="11.42578125" style="222"/>
  </cols>
  <sheetData>
    <row r="1" spans="1:10" x14ac:dyDescent="0.2">
      <c r="A1" s="221" t="s">
        <v>285</v>
      </c>
    </row>
    <row r="2" spans="1:10" ht="12.75" x14ac:dyDescent="0.2">
      <c r="A2" s="391" t="s">
        <v>330</v>
      </c>
    </row>
    <row r="4" spans="1:10" s="224" customFormat="1" ht="60" x14ac:dyDescent="0.2">
      <c r="A4" s="442"/>
      <c r="B4" s="443"/>
      <c r="C4" s="290" t="s">
        <v>96</v>
      </c>
      <c r="D4" s="291" t="s">
        <v>213</v>
      </c>
      <c r="E4" s="292" t="s">
        <v>94</v>
      </c>
      <c r="F4" s="291" t="s">
        <v>91</v>
      </c>
      <c r="G4" s="292" t="s">
        <v>214</v>
      </c>
      <c r="H4" s="291" t="s">
        <v>92</v>
      </c>
      <c r="I4" s="292" t="s">
        <v>286</v>
      </c>
      <c r="J4" s="291" t="s">
        <v>215</v>
      </c>
    </row>
    <row r="5" spans="1:10" ht="15" x14ac:dyDescent="0.25">
      <c r="A5" s="435" t="s">
        <v>216</v>
      </c>
      <c r="B5" s="293" t="s">
        <v>217</v>
      </c>
      <c r="C5" s="294">
        <v>135387</v>
      </c>
      <c r="D5" s="295">
        <v>172525</v>
      </c>
      <c r="E5" s="294">
        <v>352174</v>
      </c>
      <c r="F5" s="295">
        <v>244124</v>
      </c>
      <c r="G5" s="294">
        <v>55566</v>
      </c>
      <c r="H5" s="295">
        <v>53671</v>
      </c>
      <c r="I5" s="294">
        <v>647</v>
      </c>
      <c r="J5" s="295">
        <v>1014094</v>
      </c>
    </row>
    <row r="6" spans="1:10" ht="15" x14ac:dyDescent="0.25">
      <c r="A6" s="436"/>
      <c r="B6" s="296" t="s">
        <v>287</v>
      </c>
      <c r="C6" s="297">
        <v>5.0912845033688328E-2</v>
      </c>
      <c r="D6" s="298">
        <v>1.2654884397983202E-2</v>
      </c>
      <c r="E6" s="297">
        <v>3.0833626039105493E-2</v>
      </c>
      <c r="F6" s="298">
        <v>4.7185188998129748E-2</v>
      </c>
      <c r="G6" s="297">
        <v>3.7220936310012692E-2</v>
      </c>
      <c r="H6" s="298">
        <v>-0.23252588228564891</v>
      </c>
      <c r="I6" s="297"/>
      <c r="J6" s="298">
        <v>1.6671261648278386E-2</v>
      </c>
    </row>
    <row r="7" spans="1:10" s="221" customFormat="1" ht="15" x14ac:dyDescent="0.25">
      <c r="A7" s="436"/>
      <c r="B7" s="299" t="s">
        <v>218</v>
      </c>
      <c r="C7" s="300">
        <v>0.13350537524134842</v>
      </c>
      <c r="D7" s="301">
        <v>0.17012722686457074</v>
      </c>
      <c r="E7" s="300">
        <v>0.34727944352298701</v>
      </c>
      <c r="F7" s="301">
        <v>0.24073113537798271</v>
      </c>
      <c r="G7" s="300">
        <v>5.4793737069739099E-2</v>
      </c>
      <c r="H7" s="301">
        <v>5.2925074006946099E-2</v>
      </c>
      <c r="I7" s="300">
        <v>6.3800791642589351E-4</v>
      </c>
      <c r="J7" s="301">
        <v>1</v>
      </c>
    </row>
    <row r="8" spans="1:10" ht="15" x14ac:dyDescent="0.25">
      <c r="A8" s="436"/>
      <c r="B8" s="302" t="s">
        <v>288</v>
      </c>
      <c r="C8" s="303">
        <v>2747</v>
      </c>
      <c r="D8" s="304">
        <v>46872</v>
      </c>
      <c r="E8" s="303">
        <v>11542</v>
      </c>
      <c r="F8" s="304">
        <v>60529</v>
      </c>
      <c r="G8" s="303">
        <v>0</v>
      </c>
      <c r="H8" s="304">
        <v>0</v>
      </c>
      <c r="I8" s="303">
        <v>0</v>
      </c>
      <c r="J8" s="304">
        <v>121690</v>
      </c>
    </row>
    <row r="9" spans="1:10" ht="15" x14ac:dyDescent="0.25">
      <c r="A9" s="436"/>
      <c r="B9" s="302" t="s">
        <v>289</v>
      </c>
      <c r="C9" s="305">
        <v>2.2573752978880764E-2</v>
      </c>
      <c r="D9" s="306">
        <v>0.38517544580491414</v>
      </c>
      <c r="E9" s="305">
        <v>9.4847563480976255E-2</v>
      </c>
      <c r="F9" s="306">
        <v>0.49740323773522888</v>
      </c>
      <c r="G9" s="305">
        <v>0</v>
      </c>
      <c r="H9" s="306">
        <v>0</v>
      </c>
      <c r="I9" s="305">
        <v>0</v>
      </c>
      <c r="J9" s="306">
        <v>1</v>
      </c>
    </row>
    <row r="10" spans="1:10" ht="15" x14ac:dyDescent="0.25">
      <c r="A10" s="436"/>
      <c r="B10" s="299" t="s">
        <v>290</v>
      </c>
      <c r="C10" s="300">
        <v>0.14863223383131408</v>
      </c>
      <c r="D10" s="301">
        <v>0.14080282024733193</v>
      </c>
      <c r="E10" s="300">
        <v>0.3817015611763282</v>
      </c>
      <c r="F10" s="301">
        <v>0.20573081250196099</v>
      </c>
      <c r="G10" s="300">
        <v>6.2265520997216509E-2</v>
      </c>
      <c r="H10" s="301">
        <v>6.0142043289810446E-2</v>
      </c>
      <c r="I10" s="300">
        <v>7.2500795603784834E-4</v>
      </c>
      <c r="J10" s="301">
        <v>1</v>
      </c>
    </row>
    <row r="11" spans="1:10" ht="12" customHeight="1" x14ac:dyDescent="0.25">
      <c r="A11" s="437"/>
      <c r="B11" s="296" t="s">
        <v>219</v>
      </c>
      <c r="C11" s="307">
        <v>135454</v>
      </c>
      <c r="D11" s="308">
        <v>173945</v>
      </c>
      <c r="E11" s="307">
        <v>353703</v>
      </c>
      <c r="F11" s="308">
        <v>247543</v>
      </c>
      <c r="G11" s="307">
        <v>56115</v>
      </c>
      <c r="H11" s="308">
        <v>53671</v>
      </c>
      <c r="I11" s="307">
        <v>647</v>
      </c>
      <c r="J11" s="308">
        <v>1021078</v>
      </c>
    </row>
    <row r="12" spans="1:10" ht="15" x14ac:dyDescent="0.25">
      <c r="A12" s="435" t="s">
        <v>220</v>
      </c>
      <c r="B12" s="293" t="s">
        <v>217</v>
      </c>
      <c r="C12" s="294">
        <v>76942</v>
      </c>
      <c r="D12" s="295">
        <v>65144</v>
      </c>
      <c r="E12" s="294">
        <v>163537</v>
      </c>
      <c r="F12" s="295">
        <v>107930</v>
      </c>
      <c r="G12" s="294">
        <v>5920</v>
      </c>
      <c r="H12" s="295">
        <v>162481</v>
      </c>
      <c r="I12" s="294">
        <v>0</v>
      </c>
      <c r="J12" s="295">
        <v>581954</v>
      </c>
    </row>
    <row r="13" spans="1:10" ht="15" x14ac:dyDescent="0.25">
      <c r="A13" s="436"/>
      <c r="B13" s="296" t="s">
        <v>287</v>
      </c>
      <c r="C13" s="297">
        <v>2.6845287739783153E-3</v>
      </c>
      <c r="D13" s="298">
        <v>-3.3342731225237794E-2</v>
      </c>
      <c r="E13" s="297">
        <v>6.9454279011631126E-3</v>
      </c>
      <c r="F13" s="298">
        <v>3.8692635377718249E-3</v>
      </c>
      <c r="G13" s="297">
        <v>3.0640668523676879E-2</v>
      </c>
      <c r="H13" s="298">
        <v>-2.6149889200586837E-3</v>
      </c>
      <c r="I13" s="297"/>
      <c r="J13" s="298">
        <v>-1.2819610743760523E-3</v>
      </c>
    </row>
    <row r="14" spans="1:10" ht="15" x14ac:dyDescent="0.25">
      <c r="A14" s="436"/>
      <c r="B14" s="299" t="s">
        <v>218</v>
      </c>
      <c r="C14" s="300">
        <v>0.1322131989813628</v>
      </c>
      <c r="D14" s="301">
        <v>0.11194011897847596</v>
      </c>
      <c r="E14" s="300">
        <v>0.2810136196331669</v>
      </c>
      <c r="F14" s="301">
        <v>0.18546139385587176</v>
      </c>
      <c r="G14" s="300">
        <v>1.0172625327775048E-2</v>
      </c>
      <c r="H14" s="301">
        <v>0.27919904322334754</v>
      </c>
      <c r="I14" s="300">
        <v>0</v>
      </c>
      <c r="J14" s="301">
        <v>1</v>
      </c>
    </row>
    <row r="15" spans="1:10" ht="12" customHeight="1" x14ac:dyDescent="0.25">
      <c r="A15" s="437"/>
      <c r="B15" s="309" t="s">
        <v>219</v>
      </c>
      <c r="C15" s="310">
        <v>77642</v>
      </c>
      <c r="D15" s="311">
        <v>71745</v>
      </c>
      <c r="E15" s="310">
        <v>166127</v>
      </c>
      <c r="F15" s="311">
        <v>133569</v>
      </c>
      <c r="G15" s="310">
        <v>6056</v>
      </c>
      <c r="H15" s="311">
        <v>162481</v>
      </c>
      <c r="I15" s="310">
        <v>9</v>
      </c>
      <c r="J15" s="311">
        <v>617629</v>
      </c>
    </row>
    <row r="16" spans="1:10" ht="15" x14ac:dyDescent="0.25">
      <c r="A16" s="435" t="s">
        <v>221</v>
      </c>
      <c r="B16" s="296" t="s">
        <v>217</v>
      </c>
      <c r="C16" s="307">
        <v>6359</v>
      </c>
      <c r="D16" s="308">
        <v>2843</v>
      </c>
      <c r="E16" s="307">
        <v>17727</v>
      </c>
      <c r="F16" s="308">
        <v>25302</v>
      </c>
      <c r="G16" s="307">
        <v>567</v>
      </c>
      <c r="H16" s="308">
        <v>1132</v>
      </c>
      <c r="I16" s="307">
        <v>0</v>
      </c>
      <c r="J16" s="308">
        <v>53930</v>
      </c>
    </row>
    <row r="17" spans="1:10" ht="15" x14ac:dyDescent="0.25">
      <c r="A17" s="436"/>
      <c r="B17" s="296" t="s">
        <v>287</v>
      </c>
      <c r="C17" s="297">
        <v>-2.2594528127881954E-2</v>
      </c>
      <c r="D17" s="298">
        <v>-1.7962003454231434E-2</v>
      </c>
      <c r="E17" s="297">
        <v>-2.791182276815091E-2</v>
      </c>
      <c r="F17" s="298">
        <v>-1.7474370922646785E-2</v>
      </c>
      <c r="G17" s="297">
        <v>0.08</v>
      </c>
      <c r="H17" s="298">
        <v>-0.10866141732283464</v>
      </c>
      <c r="I17" s="297"/>
      <c r="J17" s="298">
        <v>-2.2723977964627429E-2</v>
      </c>
    </row>
    <row r="18" spans="1:10" ht="15" x14ac:dyDescent="0.25">
      <c r="A18" s="436"/>
      <c r="B18" s="299" t="s">
        <v>218</v>
      </c>
      <c r="C18" s="300">
        <v>0.11791210828852215</v>
      </c>
      <c r="D18" s="301">
        <v>5.2716484331540886E-2</v>
      </c>
      <c r="E18" s="300">
        <v>0.32870387539402929</v>
      </c>
      <c r="F18" s="301">
        <v>0.469163730762099</v>
      </c>
      <c r="G18" s="300">
        <v>1.0513628778045615E-2</v>
      </c>
      <c r="H18" s="301">
        <v>2.0990172445763025E-2</v>
      </c>
      <c r="I18" s="300">
        <v>0</v>
      </c>
      <c r="J18" s="301">
        <v>1</v>
      </c>
    </row>
    <row r="19" spans="1:10" ht="12" customHeight="1" x14ac:dyDescent="0.25">
      <c r="A19" s="437"/>
      <c r="B19" s="296" t="s">
        <v>219</v>
      </c>
      <c r="C19" s="307">
        <v>6416</v>
      </c>
      <c r="D19" s="308">
        <v>3069</v>
      </c>
      <c r="E19" s="307">
        <v>18555</v>
      </c>
      <c r="F19" s="308">
        <v>27529</v>
      </c>
      <c r="G19" s="307">
        <v>567</v>
      </c>
      <c r="H19" s="308">
        <v>1132</v>
      </c>
      <c r="I19" s="307">
        <v>0</v>
      </c>
      <c r="J19" s="308">
        <v>57268</v>
      </c>
    </row>
    <row r="20" spans="1:10" ht="15" x14ac:dyDescent="0.25">
      <c r="A20" s="438" t="s">
        <v>5</v>
      </c>
      <c r="B20" s="312" t="s">
        <v>217</v>
      </c>
      <c r="C20" s="313">
        <v>218688</v>
      </c>
      <c r="D20" s="314">
        <v>240512</v>
      </c>
      <c r="E20" s="313">
        <v>533438</v>
      </c>
      <c r="F20" s="314">
        <v>377356</v>
      </c>
      <c r="G20" s="313">
        <v>62053</v>
      </c>
      <c r="H20" s="314">
        <v>217284</v>
      </c>
      <c r="I20" s="313">
        <v>647</v>
      </c>
      <c r="J20" s="314">
        <v>1649978</v>
      </c>
    </row>
    <row r="21" spans="1:10" ht="15" x14ac:dyDescent="0.25">
      <c r="A21" s="439"/>
      <c r="B21" s="299" t="s">
        <v>287</v>
      </c>
      <c r="C21" s="300">
        <v>3.1206677040599803E-2</v>
      </c>
      <c r="D21" s="301">
        <v>-5.942116307577237E-4</v>
      </c>
      <c r="E21" s="300">
        <v>2.1354241458207683E-2</v>
      </c>
      <c r="F21" s="301">
        <v>2.9929856164196623E-2</v>
      </c>
      <c r="G21" s="300">
        <v>3.6964622917397771E-2</v>
      </c>
      <c r="H21" s="301">
        <v>-7.186823231913339E-2</v>
      </c>
      <c r="I21" s="300"/>
      <c r="J21" s="301">
        <v>8.944874185954077E-3</v>
      </c>
    </row>
    <row r="22" spans="1:10" ht="15" x14ac:dyDescent="0.25">
      <c r="A22" s="439"/>
      <c r="B22" s="299" t="s">
        <v>218</v>
      </c>
      <c r="C22" s="300">
        <v>0.13253994901750205</v>
      </c>
      <c r="D22" s="301">
        <v>0.14576679204207571</v>
      </c>
      <c r="E22" s="300">
        <v>0.32330006824333413</v>
      </c>
      <c r="F22" s="301">
        <v>0.22870365544267862</v>
      </c>
      <c r="G22" s="300">
        <v>3.760838023294856E-2</v>
      </c>
      <c r="H22" s="301">
        <v>0.13168902858098713</v>
      </c>
      <c r="I22" s="300">
        <v>3.9212644047375178E-4</v>
      </c>
      <c r="J22" s="301">
        <v>1</v>
      </c>
    </row>
    <row r="23" spans="1:10" ht="15" x14ac:dyDescent="0.25">
      <c r="A23" s="439"/>
      <c r="B23" s="302" t="s">
        <v>291</v>
      </c>
      <c r="C23" s="303">
        <v>39459</v>
      </c>
      <c r="D23" s="304">
        <v>47761</v>
      </c>
      <c r="E23" s="303">
        <v>88914</v>
      </c>
      <c r="F23" s="304">
        <v>66389</v>
      </c>
      <c r="G23" s="303">
        <v>18826</v>
      </c>
      <c r="H23" s="304">
        <v>26983</v>
      </c>
      <c r="I23" s="303">
        <v>414</v>
      </c>
      <c r="J23" s="304">
        <v>288746</v>
      </c>
    </row>
    <row r="24" spans="1:10" ht="15" x14ac:dyDescent="0.25">
      <c r="A24" s="439"/>
      <c r="B24" s="302" t="s">
        <v>292</v>
      </c>
      <c r="C24" s="305">
        <v>7.5323613571331244E-2</v>
      </c>
      <c r="D24" s="306">
        <v>4.7574135813300576E-2</v>
      </c>
      <c r="E24" s="305">
        <v>9.9808275094316279E-2</v>
      </c>
      <c r="F24" s="306">
        <v>0.13487410041197284</v>
      </c>
      <c r="G24" s="305">
        <v>4.8101547711836098E-2</v>
      </c>
      <c r="H24" s="306">
        <v>-0.24848906837487816</v>
      </c>
      <c r="I24" s="305"/>
      <c r="J24" s="306">
        <v>4.808746342986156E-2</v>
      </c>
    </row>
    <row r="25" spans="1:10" ht="12" customHeight="1" x14ac:dyDescent="0.25">
      <c r="A25" s="440"/>
      <c r="B25" s="302" t="s">
        <v>293</v>
      </c>
      <c r="C25" s="305">
        <v>0.13665643853075021</v>
      </c>
      <c r="D25" s="306">
        <v>0.16540835197717024</v>
      </c>
      <c r="E25" s="305">
        <v>0.30793153844555421</v>
      </c>
      <c r="F25" s="306">
        <v>0.22992179978250782</v>
      </c>
      <c r="G25" s="305">
        <v>6.5199171590255789E-2</v>
      </c>
      <c r="H25" s="306">
        <v>9.3448913578023596E-2</v>
      </c>
      <c r="I25" s="305">
        <v>1.4337860957381228E-3</v>
      </c>
      <c r="J25" s="306">
        <v>1</v>
      </c>
    </row>
    <row r="26" spans="1:10" ht="12" customHeight="1" x14ac:dyDescent="0.25">
      <c r="A26" s="441"/>
      <c r="B26" s="315" t="s">
        <v>222</v>
      </c>
      <c r="C26" s="316">
        <v>219512</v>
      </c>
      <c r="D26" s="317">
        <v>248759</v>
      </c>
      <c r="E26" s="316">
        <v>538385</v>
      </c>
      <c r="F26" s="317">
        <v>408641</v>
      </c>
      <c r="G26" s="316">
        <v>62738</v>
      </c>
      <c r="H26" s="317">
        <v>217284</v>
      </c>
      <c r="I26" s="316">
        <v>656</v>
      </c>
      <c r="J26" s="317">
        <v>1695975</v>
      </c>
    </row>
    <row r="27" spans="1:10" ht="52.5" customHeight="1" x14ac:dyDescent="0.2">
      <c r="B27" s="434" t="s">
        <v>244</v>
      </c>
      <c r="C27" s="434"/>
      <c r="D27" s="434"/>
      <c r="E27" s="434"/>
      <c r="F27" s="434"/>
      <c r="G27" s="434"/>
      <c r="H27" s="434"/>
      <c r="I27" s="434"/>
      <c r="J27" s="434"/>
    </row>
    <row r="28" spans="1:10" x14ac:dyDescent="0.2">
      <c r="B28" s="245" t="s">
        <v>243</v>
      </c>
      <c r="J28" s="223"/>
    </row>
    <row r="29" spans="1:10" ht="28.5" customHeight="1" x14ac:dyDescent="0.2">
      <c r="B29" s="428" t="s">
        <v>316</v>
      </c>
      <c r="C29" s="428"/>
      <c r="D29" s="428"/>
      <c r="E29" s="428"/>
      <c r="F29" s="428"/>
      <c r="G29" s="428"/>
      <c r="H29" s="428"/>
      <c r="I29" s="428"/>
    </row>
    <row r="31" spans="1:10" x14ac:dyDescent="0.2">
      <c r="D31" s="225"/>
      <c r="E31" s="225"/>
      <c r="F31" s="225"/>
      <c r="G31" s="225"/>
      <c r="H31" s="225"/>
      <c r="I31" s="225"/>
      <c r="J31" s="225"/>
    </row>
    <row r="38" spans="4:10" x14ac:dyDescent="0.2">
      <c r="F38" s="226"/>
      <c r="G38" s="226"/>
      <c r="H38" s="226"/>
    </row>
    <row r="39" spans="4:10" x14ac:dyDescent="0.2">
      <c r="F39" s="226"/>
      <c r="G39" s="226"/>
      <c r="H39" s="226"/>
    </row>
    <row r="40" spans="4:10" x14ac:dyDescent="0.2">
      <c r="F40" s="226"/>
      <c r="G40" s="226"/>
      <c r="H40" s="226"/>
    </row>
    <row r="41" spans="4:10" ht="12.75" x14ac:dyDescent="0.2">
      <c r="D41" s="225"/>
      <c r="E41" s="225"/>
      <c r="F41" s="226"/>
      <c r="G41" s="318"/>
      <c r="H41" s="226"/>
      <c r="I41" s="225"/>
      <c r="J41" s="225"/>
    </row>
    <row r="42" spans="4:10" ht="12.75" x14ac:dyDescent="0.2">
      <c r="F42" s="226"/>
      <c r="G42" s="318"/>
      <c r="H42" s="226"/>
    </row>
    <row r="43" spans="4:10" x14ac:dyDescent="0.2">
      <c r="F43" s="226"/>
      <c r="G43" s="226"/>
      <c r="H43" s="226"/>
    </row>
    <row r="44" spans="4:10" x14ac:dyDescent="0.2">
      <c r="F44" s="226"/>
      <c r="G44" s="226"/>
      <c r="H44" s="226"/>
    </row>
    <row r="45" spans="4:10" x14ac:dyDescent="0.2">
      <c r="F45" s="226"/>
      <c r="G45" s="226"/>
      <c r="H45" s="226"/>
    </row>
    <row r="46" spans="4:10" x14ac:dyDescent="0.2">
      <c r="F46" s="226"/>
      <c r="G46" s="226"/>
      <c r="H46" s="226"/>
    </row>
  </sheetData>
  <mergeCells count="7">
    <mergeCell ref="B27:J27"/>
    <mergeCell ref="B29:I29"/>
    <mergeCell ref="A16:A19"/>
    <mergeCell ref="A20:A26"/>
    <mergeCell ref="A4:B4"/>
    <mergeCell ref="A5:A11"/>
    <mergeCell ref="A12:A15"/>
  </mergeCells>
  <hyperlinks>
    <hyperlink ref="A2" location="Sommaire!A1" display="Retour au sommair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baseColWidth="10" defaultRowHeight="12.75" x14ac:dyDescent="0.2"/>
  <cols>
    <col min="1" max="1" width="29.28515625" bestFit="1" customWidth="1"/>
    <col min="10" max="10" width="11.42578125" style="258"/>
    <col min="11" max="11" width="30.28515625" style="247" customWidth="1"/>
    <col min="12" max="12" width="11" customWidth="1"/>
  </cols>
  <sheetData>
    <row r="1" spans="1:18" ht="15.75" x14ac:dyDescent="0.25">
      <c r="A1" s="227" t="s">
        <v>279</v>
      </c>
    </row>
    <row r="2" spans="1:18" x14ac:dyDescent="0.2">
      <c r="A2" s="222" t="s">
        <v>305</v>
      </c>
    </row>
    <row r="3" spans="1:18" ht="13.5" thickBot="1" x14ac:dyDescent="0.25">
      <c r="A3" s="391" t="s">
        <v>330</v>
      </c>
    </row>
    <row r="4" spans="1:18" ht="32.25" customHeight="1" x14ac:dyDescent="0.2">
      <c r="A4" s="257"/>
      <c r="B4" s="257">
        <v>2014</v>
      </c>
      <c r="C4" s="257">
        <v>2015</v>
      </c>
      <c r="D4" s="257">
        <v>2016</v>
      </c>
      <c r="E4" s="257">
        <v>2017</v>
      </c>
      <c r="F4" s="257">
        <v>2018</v>
      </c>
      <c r="G4" s="257">
        <v>2019</v>
      </c>
      <c r="H4" s="284">
        <v>2020</v>
      </c>
      <c r="I4" s="285" t="s">
        <v>280</v>
      </c>
      <c r="J4" s="286"/>
      <c r="K4" s="257"/>
      <c r="L4" s="257">
        <v>2018</v>
      </c>
      <c r="M4" s="257">
        <v>2019</v>
      </c>
      <c r="N4" s="257">
        <v>2020</v>
      </c>
    </row>
    <row r="5" spans="1:18" ht="15" x14ac:dyDescent="0.25">
      <c r="A5" s="228" t="s">
        <v>229</v>
      </c>
      <c r="B5" s="229">
        <v>43921.51</v>
      </c>
      <c r="C5" s="229">
        <v>43936.21</v>
      </c>
      <c r="D5" s="229">
        <v>43827.77</v>
      </c>
      <c r="E5" s="229">
        <v>44210.62</v>
      </c>
      <c r="F5" s="229">
        <v>45473.8</v>
      </c>
      <c r="G5" s="229">
        <v>44857.48</v>
      </c>
      <c r="H5" s="229">
        <v>40655</v>
      </c>
      <c r="I5" s="230">
        <f>H5/SUM($H$5:$H$10)</f>
        <v>0.14729752251762643</v>
      </c>
      <c r="J5" s="259"/>
      <c r="K5" s="228" t="s">
        <v>251</v>
      </c>
      <c r="L5" s="229">
        <v>45631.15</v>
      </c>
      <c r="M5" s="229">
        <v>45013.39</v>
      </c>
      <c r="N5" s="229">
        <v>40914</v>
      </c>
    </row>
    <row r="6" spans="1:18" ht="15" x14ac:dyDescent="0.25">
      <c r="A6" s="228" t="s">
        <v>183</v>
      </c>
      <c r="B6" s="229">
        <v>9936.0640000000003</v>
      </c>
      <c r="C6" s="229">
        <v>9655.6059999999998</v>
      </c>
      <c r="D6" s="229">
        <v>9821.5840000000007</v>
      </c>
      <c r="E6" s="229">
        <v>9842.4560000000001</v>
      </c>
      <c r="F6" s="229">
        <v>9684.2119999999995</v>
      </c>
      <c r="G6" s="229">
        <v>9492.5339999999997</v>
      </c>
      <c r="H6" s="229">
        <v>8531</v>
      </c>
      <c r="I6" s="230">
        <f t="shared" ref="I6:I10" si="0">H6/SUM($H$5:$H$10)</f>
        <v>3.0908748360542887E-2</v>
      </c>
      <c r="J6" s="259"/>
      <c r="K6" s="228" t="s">
        <v>183</v>
      </c>
      <c r="L6" s="229">
        <v>9526.8610000000008</v>
      </c>
      <c r="M6" s="229">
        <v>9336.6209999999992</v>
      </c>
      <c r="N6" s="229">
        <v>8272</v>
      </c>
    </row>
    <row r="7" spans="1:18" ht="15" x14ac:dyDescent="0.25">
      <c r="A7" s="228" t="s">
        <v>230</v>
      </c>
      <c r="B7" s="229">
        <v>58499.72</v>
      </c>
      <c r="C7" s="229">
        <v>57361.63</v>
      </c>
      <c r="D7" s="229">
        <v>59665.86</v>
      </c>
      <c r="E7" s="229">
        <v>63550.2</v>
      </c>
      <c r="F7" s="229">
        <v>64588.9</v>
      </c>
      <c r="G7" s="229">
        <v>67742.490000000005</v>
      </c>
      <c r="H7" s="229">
        <v>62837</v>
      </c>
      <c r="I7" s="230">
        <f t="shared" si="0"/>
        <v>0.22766534060853749</v>
      </c>
      <c r="J7" s="259"/>
      <c r="K7" s="228" t="s">
        <v>230</v>
      </c>
      <c r="L7" s="229">
        <v>64588.9</v>
      </c>
      <c r="M7" s="229">
        <v>67742.490000000005</v>
      </c>
      <c r="N7" s="229">
        <v>62837</v>
      </c>
    </row>
    <row r="8" spans="1:18" ht="15" x14ac:dyDescent="0.25">
      <c r="A8" s="228" t="s">
        <v>231</v>
      </c>
      <c r="B8" s="229">
        <v>55200.34</v>
      </c>
      <c r="C8" s="229">
        <v>58409.26</v>
      </c>
      <c r="D8" s="229">
        <v>63213.32</v>
      </c>
      <c r="E8" s="229">
        <v>70076.789999999994</v>
      </c>
      <c r="F8" s="229">
        <v>73359.58</v>
      </c>
      <c r="G8" s="229">
        <v>73012.45</v>
      </c>
      <c r="H8" s="229">
        <v>72964</v>
      </c>
      <c r="I8" s="230">
        <f t="shared" si="0"/>
        <v>0.26435657195858059</v>
      </c>
      <c r="J8" s="259"/>
      <c r="K8" s="228" t="s">
        <v>231</v>
      </c>
      <c r="L8" s="229">
        <v>73359.58</v>
      </c>
      <c r="M8" s="229">
        <v>73012.45</v>
      </c>
      <c r="N8" s="229">
        <v>72964</v>
      </c>
    </row>
    <row r="9" spans="1:18" ht="15" x14ac:dyDescent="0.25">
      <c r="A9" s="228" t="s">
        <v>304</v>
      </c>
      <c r="B9" s="229">
        <v>45640.37</v>
      </c>
      <c r="C9" s="229">
        <v>48160.33</v>
      </c>
      <c r="D9" s="229">
        <v>51224.83</v>
      </c>
      <c r="E9" s="229">
        <v>55782.85</v>
      </c>
      <c r="F9" s="229">
        <v>61008.19</v>
      </c>
      <c r="G9" s="229">
        <v>65201.74</v>
      </c>
      <c r="H9" s="229">
        <v>68457</v>
      </c>
      <c r="I9" s="230">
        <f t="shared" si="0"/>
        <v>0.2480272167996348</v>
      </c>
      <c r="J9" s="259"/>
      <c r="K9" s="228" t="s">
        <v>304</v>
      </c>
      <c r="L9" s="229">
        <v>61008.19</v>
      </c>
      <c r="M9" s="229">
        <v>65201.74</v>
      </c>
      <c r="N9" s="229">
        <v>68457</v>
      </c>
    </row>
    <row r="10" spans="1:18" ht="15" x14ac:dyDescent="0.25">
      <c r="A10" s="228" t="s">
        <v>118</v>
      </c>
      <c r="B10" s="229">
        <v>22440.91</v>
      </c>
      <c r="C10" s="229">
        <v>23143.7</v>
      </c>
      <c r="D10" s="229">
        <v>23746.49</v>
      </c>
      <c r="E10" s="229">
        <v>24887.11</v>
      </c>
      <c r="F10" s="229">
        <v>26571.35</v>
      </c>
      <c r="G10" s="229">
        <v>27268.400000000001</v>
      </c>
      <c r="H10" s="229">
        <v>22562</v>
      </c>
      <c r="I10" s="230">
        <f t="shared" si="0"/>
        <v>8.1744599755077793E-2</v>
      </c>
      <c r="J10" s="259"/>
      <c r="K10" s="228" t="s">
        <v>118</v>
      </c>
      <c r="L10" s="229">
        <v>26571.35</v>
      </c>
      <c r="M10" s="229">
        <v>27268.400000000001</v>
      </c>
      <c r="N10" s="229">
        <v>22562</v>
      </c>
    </row>
    <row r="11" spans="1:18" ht="15" x14ac:dyDescent="0.25">
      <c r="A11" s="228" t="s">
        <v>232</v>
      </c>
      <c r="B11" s="265">
        <v>238179</v>
      </c>
      <c r="C11" s="265">
        <v>244078</v>
      </c>
      <c r="D11" s="265">
        <v>254738</v>
      </c>
      <c r="E11" s="265">
        <v>270463</v>
      </c>
      <c r="F11" s="265">
        <v>283720</v>
      </c>
      <c r="G11" s="265">
        <v>290470</v>
      </c>
      <c r="H11" s="265">
        <v>278278</v>
      </c>
      <c r="I11" s="266">
        <f>SUM(I5:I10)</f>
        <v>1</v>
      </c>
      <c r="J11" s="259"/>
      <c r="K11" s="228" t="s">
        <v>232</v>
      </c>
      <c r="L11" s="265">
        <v>283720</v>
      </c>
      <c r="M11" s="265">
        <v>290470</v>
      </c>
      <c r="N11" s="265">
        <v>278278</v>
      </c>
    </row>
    <row r="12" spans="1:18" ht="17.25" customHeight="1" x14ac:dyDescent="0.2">
      <c r="A12" s="245" t="s">
        <v>243</v>
      </c>
      <c r="B12" s="222"/>
      <c r="C12" s="222"/>
      <c r="D12" s="222"/>
      <c r="E12" s="222"/>
      <c r="F12" s="222"/>
      <c r="G12" s="222"/>
      <c r="H12" s="222"/>
      <c r="I12" s="222"/>
      <c r="J12" s="260"/>
      <c r="K12" s="445" t="s">
        <v>253</v>
      </c>
      <c r="L12" s="445"/>
      <c r="M12" s="445"/>
      <c r="N12" s="262"/>
      <c r="O12" s="262"/>
      <c r="P12" s="262"/>
      <c r="Q12" s="262"/>
      <c r="R12" s="262"/>
    </row>
    <row r="13" spans="1:18" ht="26.25" customHeight="1" x14ac:dyDescent="0.2">
      <c r="A13" s="428" t="s">
        <v>315</v>
      </c>
      <c r="B13" s="428"/>
      <c r="C13" s="428"/>
      <c r="D13" s="428"/>
      <c r="E13" s="428"/>
      <c r="F13" s="428"/>
      <c r="G13" s="428"/>
      <c r="H13" s="428"/>
      <c r="I13" s="428"/>
      <c r="J13" s="280"/>
      <c r="K13" s="428"/>
      <c r="L13" s="428"/>
      <c r="M13" s="428"/>
      <c r="N13" s="280"/>
      <c r="O13" s="280"/>
      <c r="P13" s="280"/>
      <c r="Q13" s="280"/>
      <c r="R13" s="280"/>
    </row>
    <row r="14" spans="1:18" ht="18.75" customHeight="1" thickBot="1" x14ac:dyDescent="0.25">
      <c r="G14" s="246" t="s">
        <v>245</v>
      </c>
      <c r="H14" s="246"/>
      <c r="I14" s="234"/>
      <c r="J14" s="261"/>
      <c r="K14" s="248"/>
      <c r="L14" s="248"/>
      <c r="M14" s="248"/>
      <c r="N14" s="248"/>
      <c r="O14" s="248"/>
      <c r="P14" s="248"/>
      <c r="Q14" s="248"/>
      <c r="R14" s="248"/>
    </row>
    <row r="15" spans="1:18" ht="25.5" x14ac:dyDescent="0.2">
      <c r="A15" s="287"/>
      <c r="B15" s="257" t="s">
        <v>223</v>
      </c>
      <c r="C15" s="257" t="s">
        <v>224</v>
      </c>
      <c r="D15" s="257" t="s">
        <v>225</v>
      </c>
      <c r="E15" s="257" t="s">
        <v>226</v>
      </c>
      <c r="F15" s="257" t="s">
        <v>227</v>
      </c>
      <c r="G15" s="257" t="s">
        <v>281</v>
      </c>
      <c r="H15" s="257" t="s">
        <v>228</v>
      </c>
      <c r="K15" s="257"/>
      <c r="L15" s="257" t="s">
        <v>281</v>
      </c>
    </row>
    <row r="16" spans="1:18" ht="15" x14ac:dyDescent="0.25">
      <c r="A16" s="228" t="s">
        <v>229</v>
      </c>
      <c r="B16" s="4">
        <f t="shared" ref="B16:G22" si="1">100*(C5-B5)/B5</f>
        <v>3.3468794674857694E-2</v>
      </c>
      <c r="C16" s="4">
        <f t="shared" si="1"/>
        <v>-0.24681236729340636</v>
      </c>
      <c r="D16" s="4">
        <f t="shared" si="1"/>
        <v>0.87353292216329015</v>
      </c>
      <c r="E16" s="4">
        <f t="shared" si="1"/>
        <v>2.8571868026279663</v>
      </c>
      <c r="F16" s="4">
        <f t="shared" si="1"/>
        <v>-1.3553298822618731</v>
      </c>
      <c r="G16" s="4">
        <f t="shared" si="1"/>
        <v>-9.3685155742141628</v>
      </c>
      <c r="H16" s="4">
        <f>100*(H5-C5)/C5</f>
        <v>-7.4681225349205107</v>
      </c>
      <c r="K16" s="228" t="s">
        <v>251</v>
      </c>
      <c r="L16" s="4">
        <f>100*(N5-M5)/M5</f>
        <v>-9.1070457035117762</v>
      </c>
    </row>
    <row r="17" spans="1:13" ht="15" x14ac:dyDescent="0.25">
      <c r="A17" s="228" t="s">
        <v>183</v>
      </c>
      <c r="B17" s="4">
        <f t="shared" si="1"/>
        <v>-2.8226267463655681</v>
      </c>
      <c r="C17" s="4">
        <f t="shared" si="1"/>
        <v>1.7189806626326818</v>
      </c>
      <c r="D17" s="4">
        <f t="shared" si="1"/>
        <v>0.21251154599909125</v>
      </c>
      <c r="E17" s="4">
        <f t="shared" si="1"/>
        <v>-1.6077694429114096</v>
      </c>
      <c r="F17" s="4">
        <f t="shared" si="1"/>
        <v>-1.9792833944568737</v>
      </c>
      <c r="G17" s="4">
        <f t="shared" si="1"/>
        <v>-10.129371145786781</v>
      </c>
      <c r="H17" s="4">
        <f>100*(H6-C6)/C6</f>
        <v>-11.647181958335912</v>
      </c>
      <c r="K17" s="228" t="s">
        <v>183</v>
      </c>
      <c r="L17" s="4">
        <f t="shared" ref="L17:L22" si="2">100*(N6-M6)/M6</f>
        <v>-11.402636992547938</v>
      </c>
    </row>
    <row r="18" spans="1:13" ht="15" x14ac:dyDescent="0.25">
      <c r="A18" s="228" t="s">
        <v>230</v>
      </c>
      <c r="B18" s="4">
        <f t="shared" si="1"/>
        <v>-1.9454623030674398</v>
      </c>
      <c r="C18" s="4">
        <f t="shared" si="1"/>
        <v>4.017023226153098</v>
      </c>
      <c r="D18" s="4">
        <f t="shared" si="1"/>
        <v>6.5101550534928965</v>
      </c>
      <c r="E18" s="4">
        <f t="shared" si="1"/>
        <v>1.6344559104456073</v>
      </c>
      <c r="F18" s="4">
        <f t="shared" si="1"/>
        <v>4.8825572195841751</v>
      </c>
      <c r="G18" s="4">
        <f t="shared" si="1"/>
        <v>-7.2413783431934737</v>
      </c>
      <c r="H18" s="4">
        <f t="shared" ref="H18:H22" si="3">100*(H7-C7)/C7</f>
        <v>9.5453528778732455</v>
      </c>
      <c r="K18" s="228" t="s">
        <v>230</v>
      </c>
      <c r="L18" s="4">
        <f t="shared" si="2"/>
        <v>-7.2413783431934737</v>
      </c>
    </row>
    <row r="19" spans="1:13" ht="15" x14ac:dyDescent="0.25">
      <c r="A19" s="228" t="s">
        <v>231</v>
      </c>
      <c r="B19" s="4">
        <f t="shared" si="1"/>
        <v>5.8132250634688232</v>
      </c>
      <c r="C19" s="4">
        <f t="shared" si="1"/>
        <v>8.2248259950562588</v>
      </c>
      <c r="D19" s="4">
        <f t="shared" si="1"/>
        <v>10.85763253693999</v>
      </c>
      <c r="E19" s="4">
        <f t="shared" si="1"/>
        <v>4.6845610365429247</v>
      </c>
      <c r="F19" s="4">
        <f t="shared" si="1"/>
        <v>-0.47318973200228881</v>
      </c>
      <c r="G19" s="4">
        <f t="shared" si="1"/>
        <v>-6.635854570007868E-2</v>
      </c>
      <c r="H19" s="4">
        <f t="shared" si="3"/>
        <v>24.918548873928547</v>
      </c>
      <c r="K19" s="228" t="s">
        <v>231</v>
      </c>
      <c r="L19" s="4">
        <f t="shared" si="2"/>
        <v>-6.635854570007868E-2</v>
      </c>
    </row>
    <row r="20" spans="1:13" ht="15" x14ac:dyDescent="0.25">
      <c r="A20" s="228" t="s">
        <v>304</v>
      </c>
      <c r="B20" s="4">
        <f t="shared" si="1"/>
        <v>5.5213399891368082</v>
      </c>
      <c r="C20" s="4">
        <f t="shared" si="1"/>
        <v>6.363120850708456</v>
      </c>
      <c r="D20" s="4">
        <f t="shared" si="1"/>
        <v>8.8980675972960697</v>
      </c>
      <c r="E20" s="4">
        <f t="shared" si="1"/>
        <v>9.3672876161759451</v>
      </c>
      <c r="F20" s="4">
        <f t="shared" si="1"/>
        <v>6.8737492457979741</v>
      </c>
      <c r="G20" s="4">
        <f t="shared" si="1"/>
        <v>4.9925968233363136</v>
      </c>
      <c r="H20" s="4">
        <f t="shared" si="3"/>
        <v>42.143959561738875</v>
      </c>
      <c r="K20" s="228" t="s">
        <v>304</v>
      </c>
      <c r="L20" s="4">
        <f t="shared" si="2"/>
        <v>4.9925968233363136</v>
      </c>
    </row>
    <row r="21" spans="1:13" ht="15" x14ac:dyDescent="0.25">
      <c r="A21" s="228" t="s">
        <v>118</v>
      </c>
      <c r="B21" s="4">
        <f t="shared" si="1"/>
        <v>3.1317357451190744</v>
      </c>
      <c r="C21" s="4">
        <f t="shared" si="1"/>
        <v>2.6045532909603946</v>
      </c>
      <c r="D21" s="4">
        <f t="shared" si="1"/>
        <v>4.8033204065105997</v>
      </c>
      <c r="E21" s="4">
        <f t="shared" si="1"/>
        <v>6.7675194106507259</v>
      </c>
      <c r="F21" s="4">
        <f t="shared" si="1"/>
        <v>2.623314208724822</v>
      </c>
      <c r="G21" s="4">
        <f t="shared" si="1"/>
        <v>-17.259538513444138</v>
      </c>
      <c r="H21" s="4">
        <f t="shared" si="3"/>
        <v>-2.5134269801285045</v>
      </c>
      <c r="K21" s="228" t="s">
        <v>118</v>
      </c>
      <c r="L21" s="4">
        <f t="shared" si="2"/>
        <v>-17.259538513444138</v>
      </c>
    </row>
    <row r="22" spans="1:13" ht="15" x14ac:dyDescent="0.25">
      <c r="A22" s="228" t="s">
        <v>232</v>
      </c>
      <c r="B22" s="255">
        <f t="shared" si="1"/>
        <v>2.4767086938814926</v>
      </c>
      <c r="C22" s="255">
        <f t="shared" si="1"/>
        <v>4.3674563049516957</v>
      </c>
      <c r="D22" s="255">
        <f t="shared" si="1"/>
        <v>6.1730091309502315</v>
      </c>
      <c r="E22" s="255">
        <f t="shared" si="1"/>
        <v>4.9015946728387982</v>
      </c>
      <c r="F22" s="255">
        <f t="shared" si="1"/>
        <v>2.3791061610038065</v>
      </c>
      <c r="G22" s="4">
        <f t="shared" si="1"/>
        <v>-4.1973353530485076</v>
      </c>
      <c r="H22" s="255">
        <f t="shared" si="3"/>
        <v>14.011914224141464</v>
      </c>
      <c r="K22" s="228" t="s">
        <v>232</v>
      </c>
      <c r="L22" s="255">
        <f t="shared" si="2"/>
        <v>-4.1973353530485076</v>
      </c>
    </row>
    <row r="23" spans="1:13" ht="57" customHeight="1" x14ac:dyDescent="0.2">
      <c r="A23" s="444"/>
      <c r="B23" s="444"/>
      <c r="C23" s="444"/>
      <c r="D23" s="444"/>
      <c r="E23" s="444"/>
      <c r="F23" s="444"/>
      <c r="G23" s="444"/>
      <c r="H23" s="288"/>
      <c r="K23" s="446" t="s">
        <v>252</v>
      </c>
      <c r="L23" s="446"/>
      <c r="M23" s="264"/>
    </row>
    <row r="24" spans="1:13" ht="30" customHeight="1" x14ac:dyDescent="0.2">
      <c r="G24" s="289"/>
      <c r="H24" s="289"/>
      <c r="K24" s="263"/>
      <c r="L24" s="264"/>
      <c r="M24" s="264"/>
    </row>
  </sheetData>
  <mergeCells count="4">
    <mergeCell ref="A23:G23"/>
    <mergeCell ref="K12:M13"/>
    <mergeCell ref="A13:I13"/>
    <mergeCell ref="K23:L23"/>
  </mergeCells>
  <hyperlinks>
    <hyperlink ref="A3" location="Sommaire!A1" display="Retour au sommaire"/>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zoomScaleNormal="100" workbookViewId="0"/>
  </sheetViews>
  <sheetFormatPr baseColWidth="10" defaultRowHeight="12.75" x14ac:dyDescent="0.2"/>
  <cols>
    <col min="1" max="1" width="50.28515625" customWidth="1"/>
    <col min="10" max="10" width="42.7109375" customWidth="1"/>
  </cols>
  <sheetData>
    <row r="1" spans="1:16" ht="15.75" x14ac:dyDescent="0.25">
      <c r="A1" s="227" t="s">
        <v>282</v>
      </c>
      <c r="J1" s="449" t="s">
        <v>254</v>
      </c>
      <c r="K1" s="449"/>
      <c r="L1" s="449"/>
    </row>
    <row r="2" spans="1:16" ht="23.25" customHeight="1" thickBot="1" x14ac:dyDescent="0.25">
      <c r="A2" s="455" t="s">
        <v>305</v>
      </c>
      <c r="J2" s="450"/>
      <c r="K2" s="450"/>
      <c r="L2" s="450"/>
    </row>
    <row r="3" spans="1:16" ht="21" customHeight="1" thickBot="1" x14ac:dyDescent="0.25">
      <c r="A3" s="454" t="s">
        <v>330</v>
      </c>
      <c r="H3" s="391"/>
      <c r="J3" s="453"/>
      <c r="K3" s="453"/>
      <c r="L3" s="453"/>
    </row>
    <row r="4" spans="1:16" ht="33" customHeight="1" x14ac:dyDescent="0.2">
      <c r="A4" s="257"/>
      <c r="B4" s="257">
        <v>2014</v>
      </c>
      <c r="C4" s="257">
        <v>2015</v>
      </c>
      <c r="D4" s="257">
        <v>2016</v>
      </c>
      <c r="E4" s="257">
        <v>2017</v>
      </c>
      <c r="F4" s="257">
        <v>2018</v>
      </c>
      <c r="G4" s="257">
        <v>2019</v>
      </c>
      <c r="H4" s="257">
        <v>2020</v>
      </c>
      <c r="I4" s="286"/>
      <c r="J4" s="257"/>
      <c r="K4" s="257">
        <v>2018</v>
      </c>
      <c r="L4" s="257">
        <v>2019</v>
      </c>
      <c r="M4" s="257">
        <v>2020</v>
      </c>
    </row>
    <row r="5" spans="1:16" ht="15" x14ac:dyDescent="0.2">
      <c r="A5" s="231" t="s">
        <v>78</v>
      </c>
      <c r="B5" s="229">
        <v>33519</v>
      </c>
      <c r="C5" s="229">
        <v>33855</v>
      </c>
      <c r="D5" s="229">
        <v>32375</v>
      </c>
      <c r="E5" s="229">
        <v>31864</v>
      </c>
      <c r="F5" s="229">
        <v>32177</v>
      </c>
      <c r="G5" s="229">
        <v>31207</v>
      </c>
      <c r="H5" s="229">
        <v>27104</v>
      </c>
      <c r="I5" s="249"/>
      <c r="J5" s="231" t="s">
        <v>78</v>
      </c>
      <c r="K5" s="229">
        <v>32206</v>
      </c>
      <c r="L5" s="229">
        <v>31243</v>
      </c>
      <c r="M5" s="229">
        <v>27208</v>
      </c>
    </row>
    <row r="6" spans="1:16" ht="15" x14ac:dyDescent="0.2">
      <c r="A6" s="231" t="s">
        <v>233</v>
      </c>
      <c r="B6" s="229">
        <v>1355.614</v>
      </c>
      <c r="C6" s="229">
        <v>1316.874</v>
      </c>
      <c r="D6" s="229">
        <v>1384</v>
      </c>
      <c r="E6" s="229">
        <v>1342</v>
      </c>
      <c r="F6" s="229">
        <v>1310</v>
      </c>
      <c r="G6" s="229">
        <v>1176</v>
      </c>
      <c r="H6" s="229">
        <v>1051</v>
      </c>
      <c r="I6" s="249"/>
      <c r="J6" s="231" t="s">
        <v>233</v>
      </c>
      <c r="K6" s="229">
        <v>1347</v>
      </c>
      <c r="L6" s="229">
        <v>1216</v>
      </c>
      <c r="M6" s="229">
        <v>1103</v>
      </c>
    </row>
    <row r="7" spans="1:16" ht="15" x14ac:dyDescent="0.2">
      <c r="A7" s="231" t="s">
        <v>234</v>
      </c>
      <c r="B7" s="229">
        <v>3143.9459999999999</v>
      </c>
      <c r="C7" s="229">
        <v>2842.6729999999998</v>
      </c>
      <c r="D7" s="229">
        <v>3653.875</v>
      </c>
      <c r="E7" s="229">
        <v>4297.4369999999999</v>
      </c>
      <c r="F7" s="229">
        <v>5253.6080000000002</v>
      </c>
      <c r="G7" s="229">
        <v>5505.8620000000001</v>
      </c>
      <c r="H7" s="229">
        <v>5596</v>
      </c>
      <c r="I7" s="249"/>
      <c r="J7" s="231" t="s">
        <v>234</v>
      </c>
      <c r="K7" s="229">
        <v>5286.4880000000003</v>
      </c>
      <c r="L7" s="229">
        <v>5526.0190000000002</v>
      </c>
      <c r="M7" s="229">
        <v>5655</v>
      </c>
    </row>
    <row r="8" spans="1:16" ht="15" x14ac:dyDescent="0.2">
      <c r="A8" s="231" t="s">
        <v>250</v>
      </c>
      <c r="B8" s="229">
        <v>1152.655</v>
      </c>
      <c r="C8" s="229">
        <v>1080.7470000000001</v>
      </c>
      <c r="D8" s="229">
        <v>1213.6559999999999</v>
      </c>
      <c r="E8" s="229">
        <v>1310.0319999999999</v>
      </c>
      <c r="F8" s="229">
        <v>1389.68</v>
      </c>
      <c r="G8" s="229">
        <v>1567.867</v>
      </c>
      <c r="H8" s="229">
        <v>1543</v>
      </c>
      <c r="I8" s="249"/>
      <c r="J8" s="231" t="s">
        <v>250</v>
      </c>
      <c r="K8" s="229">
        <v>1457.8140000000001</v>
      </c>
      <c r="L8" s="229">
        <v>1655.7719999999999</v>
      </c>
      <c r="M8" s="229">
        <v>1615</v>
      </c>
    </row>
    <row r="9" spans="1:16" x14ac:dyDescent="0.2">
      <c r="A9" s="231" t="s">
        <v>300</v>
      </c>
      <c r="B9" s="232">
        <v>386.24300000000005</v>
      </c>
      <c r="C9" s="232">
        <v>444.03700000000003</v>
      </c>
      <c r="D9" s="232">
        <v>493.08050000000003</v>
      </c>
      <c r="E9" s="232">
        <v>549.24649999999997</v>
      </c>
      <c r="F9" s="232">
        <v>651.81050000000005</v>
      </c>
      <c r="G9" s="232">
        <v>614.44140000000004</v>
      </c>
      <c r="H9" s="232">
        <v>799</v>
      </c>
      <c r="I9" s="250"/>
      <c r="J9" s="231" t="s">
        <v>300</v>
      </c>
      <c r="K9" s="232">
        <v>629.01850000000002</v>
      </c>
      <c r="L9" s="232">
        <v>596.99040000000002</v>
      </c>
      <c r="M9" s="232">
        <v>776</v>
      </c>
    </row>
    <row r="10" spans="1:16" ht="15" x14ac:dyDescent="0.2">
      <c r="A10" s="235" t="s">
        <v>236</v>
      </c>
      <c r="B10" s="229">
        <v>4364.0479999999998</v>
      </c>
      <c r="C10" s="229">
        <v>4396.8829999999998</v>
      </c>
      <c r="D10" s="229">
        <v>4708.1549999999997</v>
      </c>
      <c r="E10" s="229">
        <v>4847.9070000000002</v>
      </c>
      <c r="F10" s="229">
        <v>4691.7039999999997</v>
      </c>
      <c r="G10" s="229">
        <v>4786.3109999999997</v>
      </c>
      <c r="H10" s="229">
        <v>4562</v>
      </c>
      <c r="I10" s="249"/>
      <c r="J10" s="235" t="s">
        <v>236</v>
      </c>
      <c r="K10" s="229">
        <v>4704.8329999999996</v>
      </c>
      <c r="L10" s="229">
        <v>4775.6130000000003</v>
      </c>
      <c r="M10" s="229">
        <v>4557</v>
      </c>
    </row>
    <row r="11" spans="1:16" ht="15" x14ac:dyDescent="0.2">
      <c r="A11" s="254" t="s">
        <v>6</v>
      </c>
      <c r="B11" s="265">
        <f t="shared" ref="B11:H11" si="0">SUM(B5:B10)</f>
        <v>43921.506000000001</v>
      </c>
      <c r="C11" s="265">
        <f t="shared" si="0"/>
        <v>43936.214000000007</v>
      </c>
      <c r="D11" s="265">
        <f t="shared" si="0"/>
        <v>43827.766499999998</v>
      </c>
      <c r="E11" s="265">
        <f t="shared" si="0"/>
        <v>44210.622499999998</v>
      </c>
      <c r="F11" s="265">
        <f t="shared" si="0"/>
        <v>45473.802499999998</v>
      </c>
      <c r="G11" s="265">
        <f t="shared" si="0"/>
        <v>44857.481400000004</v>
      </c>
      <c r="H11" s="265">
        <f t="shared" si="0"/>
        <v>40655</v>
      </c>
      <c r="I11" s="249"/>
      <c r="J11" s="254" t="s">
        <v>6</v>
      </c>
      <c r="K11" s="265">
        <f t="shared" ref="K11:M11" si="1">SUM(K5:K10)</f>
        <v>45631.153499999993</v>
      </c>
      <c r="L11" s="265">
        <f t="shared" si="1"/>
        <v>45013.394399999997</v>
      </c>
      <c r="M11" s="265">
        <f t="shared" si="1"/>
        <v>40914</v>
      </c>
    </row>
    <row r="12" spans="1:16" ht="57.75" customHeight="1" x14ac:dyDescent="0.2">
      <c r="A12" s="448" t="s">
        <v>235</v>
      </c>
      <c r="B12" s="448"/>
      <c r="C12" s="448"/>
      <c r="D12" s="448"/>
      <c r="E12" s="448"/>
      <c r="F12" s="448"/>
      <c r="G12" s="448"/>
      <c r="H12" s="251"/>
      <c r="I12" s="251"/>
      <c r="J12" s="445"/>
      <c r="K12" s="445"/>
      <c r="L12" s="445"/>
      <c r="M12" s="279"/>
      <c r="N12" s="279"/>
      <c r="O12" s="279"/>
      <c r="P12" s="279"/>
    </row>
    <row r="13" spans="1:16" x14ac:dyDescent="0.2">
      <c r="A13" s="245" t="s">
        <v>243</v>
      </c>
      <c r="B13" s="222"/>
      <c r="C13" s="222"/>
      <c r="D13" s="222"/>
      <c r="E13" s="222"/>
      <c r="F13" s="222"/>
      <c r="G13" s="222"/>
      <c r="H13" s="222"/>
      <c r="I13" s="222"/>
      <c r="J13" s="428"/>
      <c r="K13" s="428"/>
      <c r="L13" s="428"/>
      <c r="M13" s="279"/>
      <c r="N13" s="279"/>
      <c r="O13" s="279"/>
      <c r="P13" s="279"/>
    </row>
    <row r="14" spans="1:16" ht="26.25" customHeight="1" x14ac:dyDescent="0.2">
      <c r="A14" s="428" t="s">
        <v>315</v>
      </c>
      <c r="B14" s="428"/>
      <c r="C14" s="428"/>
      <c r="D14" s="428"/>
      <c r="E14" s="428"/>
      <c r="F14" s="428"/>
      <c r="G14" s="428"/>
      <c r="H14" s="280"/>
      <c r="I14" s="280"/>
      <c r="J14" s="248"/>
      <c r="K14" s="248"/>
      <c r="L14" s="248"/>
      <c r="M14" s="279"/>
      <c r="N14" s="279"/>
      <c r="O14" s="279"/>
      <c r="P14" s="279"/>
    </row>
    <row r="15" spans="1:16" ht="13.5" thickBot="1" x14ac:dyDescent="0.25">
      <c r="G15" s="246" t="s">
        <v>245</v>
      </c>
      <c r="H15" s="246"/>
      <c r="J15" s="248"/>
      <c r="K15" s="248"/>
      <c r="M15" s="279"/>
      <c r="N15" s="279"/>
      <c r="O15" s="279"/>
      <c r="P15" s="279"/>
    </row>
    <row r="16" spans="1:16" ht="25.5" x14ac:dyDescent="0.2">
      <c r="A16" s="257"/>
      <c r="B16" s="257" t="s">
        <v>223</v>
      </c>
      <c r="C16" s="257" t="s">
        <v>224</v>
      </c>
      <c r="D16" s="257" t="s">
        <v>225</v>
      </c>
      <c r="E16" s="257" t="s">
        <v>226</v>
      </c>
      <c r="F16" s="257" t="s">
        <v>227</v>
      </c>
      <c r="G16" s="257" t="s">
        <v>281</v>
      </c>
      <c r="H16" s="257" t="s">
        <v>228</v>
      </c>
      <c r="J16" s="257"/>
      <c r="K16" s="257" t="s">
        <v>281</v>
      </c>
    </row>
    <row r="17" spans="1:12" x14ac:dyDescent="0.2">
      <c r="A17" s="231" t="s">
        <v>78</v>
      </c>
      <c r="B17" s="4">
        <f t="shared" ref="B17:G23" si="2">100*(C5-B5)/B5</f>
        <v>1.0024165398729079</v>
      </c>
      <c r="C17" s="4">
        <f t="shared" si="2"/>
        <v>-4.3715846994535523</v>
      </c>
      <c r="D17" s="4">
        <f t="shared" si="2"/>
        <v>-1.5783783783783785</v>
      </c>
      <c r="E17" s="4">
        <f t="shared" si="2"/>
        <v>0.98229977403966862</v>
      </c>
      <c r="F17" s="4">
        <f t="shared" si="2"/>
        <v>-3.0145756285545575</v>
      </c>
      <c r="G17" s="4">
        <f t="shared" si="2"/>
        <v>-13.147691223123017</v>
      </c>
      <c r="H17" s="4">
        <f>100*(H5-C5)/C5</f>
        <v>-19.940924531088466</v>
      </c>
      <c r="J17" s="231" t="s">
        <v>78</v>
      </c>
      <c r="K17" s="4">
        <f>100*(M5-L5)/L5</f>
        <v>-12.914892936017669</v>
      </c>
    </row>
    <row r="18" spans="1:12" x14ac:dyDescent="0.2">
      <c r="A18" s="231" t="s">
        <v>233</v>
      </c>
      <c r="B18" s="4">
        <f t="shared" si="2"/>
        <v>-2.8577456414584099</v>
      </c>
      <c r="C18" s="4">
        <f t="shared" si="2"/>
        <v>5.0973745400091408</v>
      </c>
      <c r="D18" s="4">
        <f t="shared" si="2"/>
        <v>-3.0346820809248554</v>
      </c>
      <c r="E18" s="4">
        <f t="shared" si="2"/>
        <v>-2.3845007451564828</v>
      </c>
      <c r="F18" s="4">
        <f t="shared" si="2"/>
        <v>-10.229007633587786</v>
      </c>
      <c r="G18" s="4">
        <f t="shared" si="2"/>
        <v>-10.629251700680273</v>
      </c>
      <c r="H18" s="4">
        <f t="shared" ref="H18:H23" si="3">100*(H6-C6)/C6</f>
        <v>-20.189782773446815</v>
      </c>
      <c r="J18" s="231" t="s">
        <v>233</v>
      </c>
      <c r="K18" s="4">
        <f t="shared" ref="K18:K23" si="4">100*(M6-L6)/L6</f>
        <v>-9.2927631578947363</v>
      </c>
    </row>
    <row r="19" spans="1:12" x14ac:dyDescent="0.2">
      <c r="A19" s="231" t="s">
        <v>234</v>
      </c>
      <c r="B19" s="4">
        <f t="shared" si="2"/>
        <v>-9.5826391420208914</v>
      </c>
      <c r="C19" s="4">
        <f t="shared" si="2"/>
        <v>28.536592144084118</v>
      </c>
      <c r="D19" s="4">
        <f t="shared" si="2"/>
        <v>17.613136738394168</v>
      </c>
      <c r="E19" s="4">
        <f t="shared" si="2"/>
        <v>22.249796797486511</v>
      </c>
      <c r="F19" s="4">
        <f t="shared" si="2"/>
        <v>4.8015382952058836</v>
      </c>
      <c r="G19" s="4">
        <f t="shared" si="2"/>
        <v>1.6371278466478076</v>
      </c>
      <c r="H19" s="4">
        <f t="shared" si="3"/>
        <v>96.856972293330969</v>
      </c>
      <c r="J19" s="231" t="s">
        <v>234</v>
      </c>
      <c r="K19" s="4">
        <f t="shared" si="4"/>
        <v>2.3340672552881152</v>
      </c>
    </row>
    <row r="20" spans="1:12" x14ac:dyDescent="0.2">
      <c r="A20" s="231" t="s">
        <v>250</v>
      </c>
      <c r="B20" s="4">
        <f t="shared" si="2"/>
        <v>-6.2384668439385509</v>
      </c>
      <c r="C20" s="4">
        <f t="shared" si="2"/>
        <v>12.297882853248712</v>
      </c>
      <c r="D20" s="4">
        <f t="shared" si="2"/>
        <v>7.9409651499271616</v>
      </c>
      <c r="E20" s="4">
        <f t="shared" si="2"/>
        <v>6.0798514845438998</v>
      </c>
      <c r="F20" s="4">
        <f t="shared" si="2"/>
        <v>12.822160497380684</v>
      </c>
      <c r="G20" s="4">
        <f t="shared" si="2"/>
        <v>-1.5860401424355486</v>
      </c>
      <c r="H20" s="4">
        <f t="shared" si="3"/>
        <v>42.771619999870452</v>
      </c>
      <c r="J20" s="231" t="s">
        <v>250</v>
      </c>
      <c r="K20" s="4">
        <f t="shared" si="4"/>
        <v>-2.4624163230203155</v>
      </c>
    </row>
    <row r="21" spans="1:12" x14ac:dyDescent="0.2">
      <c r="A21" s="231" t="s">
        <v>300</v>
      </c>
      <c r="B21" s="4">
        <f t="shared" si="2"/>
        <v>14.963119072708107</v>
      </c>
      <c r="C21" s="4">
        <f t="shared" si="2"/>
        <v>11.044912923923004</v>
      </c>
      <c r="D21" s="4">
        <f t="shared" si="2"/>
        <v>11.39083780437473</v>
      </c>
      <c r="E21" s="4">
        <f t="shared" si="2"/>
        <v>18.673582808447591</v>
      </c>
      <c r="F21" s="4">
        <f t="shared" si="2"/>
        <v>-5.733123354103685</v>
      </c>
      <c r="G21" s="4">
        <f t="shared" si="2"/>
        <v>30.036810670635141</v>
      </c>
      <c r="H21" s="4">
        <f t="shared" si="3"/>
        <v>79.939959958291752</v>
      </c>
      <c r="J21" s="231" t="s">
        <v>300</v>
      </c>
      <c r="K21" s="4">
        <f t="shared" si="4"/>
        <v>29.98533979775889</v>
      </c>
    </row>
    <row r="22" spans="1:12" x14ac:dyDescent="0.2">
      <c r="A22" s="235" t="s">
        <v>236</v>
      </c>
      <c r="B22" s="4">
        <f t="shared" si="2"/>
        <v>0.75239777381000483</v>
      </c>
      <c r="C22" s="4">
        <f t="shared" si="2"/>
        <v>7.0793787326158091</v>
      </c>
      <c r="D22" s="4">
        <f t="shared" si="2"/>
        <v>2.9682964983098561</v>
      </c>
      <c r="E22" s="4">
        <f t="shared" si="2"/>
        <v>-3.2220708854357234</v>
      </c>
      <c r="F22" s="4">
        <f t="shared" si="2"/>
        <v>2.0164741850722034</v>
      </c>
      <c r="G22" s="4">
        <f t="shared" si="2"/>
        <v>-4.6865111773973673</v>
      </c>
      <c r="H22" s="4">
        <f t="shared" si="3"/>
        <v>3.7553193933065812</v>
      </c>
      <c r="J22" s="235" t="s">
        <v>236</v>
      </c>
      <c r="K22" s="4">
        <f t="shared" si="4"/>
        <v>-4.5776950519231825</v>
      </c>
    </row>
    <row r="23" spans="1:12" ht="12.75" customHeight="1" x14ac:dyDescent="0.2">
      <c r="A23" s="254" t="s">
        <v>6</v>
      </c>
      <c r="B23" s="255">
        <f t="shared" si="2"/>
        <v>3.34870120346192E-2</v>
      </c>
      <c r="C23" s="255">
        <f t="shared" si="2"/>
        <v>-0.24682941502426517</v>
      </c>
      <c r="D23" s="255">
        <f t="shared" si="2"/>
        <v>0.8735466818734644</v>
      </c>
      <c r="E23" s="255">
        <f t="shared" si="2"/>
        <v>2.8571866410612072</v>
      </c>
      <c r="F23" s="255">
        <f t="shared" si="2"/>
        <v>-1.3553322267254728</v>
      </c>
      <c r="G23" s="255">
        <f t="shared" si="2"/>
        <v>-9.3685184028187631</v>
      </c>
      <c r="H23" s="255">
        <f t="shared" si="3"/>
        <v>-7.4681309591218001</v>
      </c>
      <c r="J23" s="254" t="s">
        <v>6</v>
      </c>
      <c r="K23" s="255">
        <f t="shared" si="4"/>
        <v>-9.1070545881783076</v>
      </c>
      <c r="L23" s="264"/>
    </row>
    <row r="24" spans="1:12" ht="44.25" customHeight="1" x14ac:dyDescent="0.2">
      <c r="A24" s="447" t="s">
        <v>283</v>
      </c>
      <c r="B24" s="444"/>
      <c r="C24" s="444"/>
      <c r="D24" s="444"/>
      <c r="E24" s="444"/>
      <c r="F24" s="444"/>
      <c r="G24" s="444"/>
      <c r="H24" s="288"/>
      <c r="J24" s="169"/>
    </row>
    <row r="25" spans="1:12" x14ac:dyDescent="0.2">
      <c r="F25" s="169"/>
    </row>
    <row r="26" spans="1:12" x14ac:dyDescent="0.2">
      <c r="F26" s="169"/>
    </row>
    <row r="27" spans="1:12" x14ac:dyDescent="0.2">
      <c r="F27" s="169"/>
    </row>
    <row r="28" spans="1:12" x14ac:dyDescent="0.2">
      <c r="F28" s="169"/>
    </row>
    <row r="38" spans="7:8" x14ac:dyDescent="0.2">
      <c r="G38" s="289"/>
      <c r="H38" s="289"/>
    </row>
  </sheetData>
  <mergeCells count="5">
    <mergeCell ref="A24:G24"/>
    <mergeCell ref="A12:G12"/>
    <mergeCell ref="A14:G14"/>
    <mergeCell ref="J1:L2"/>
    <mergeCell ref="J12:L13"/>
  </mergeCells>
  <hyperlinks>
    <hyperlink ref="A3" location="Sommaire!A1" display="Retour au sommaire"/>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zoomScaleNormal="100" workbookViewId="0">
      <selection activeCell="A3" sqref="A3"/>
    </sheetView>
  </sheetViews>
  <sheetFormatPr baseColWidth="10" defaultRowHeight="12.75" x14ac:dyDescent="0.2"/>
  <cols>
    <col min="1" max="1" width="44.85546875" customWidth="1"/>
    <col min="10" max="10" width="42.28515625" customWidth="1"/>
  </cols>
  <sheetData>
    <row r="1" spans="1:13" ht="41.25" customHeight="1" x14ac:dyDescent="0.2">
      <c r="A1" s="452" t="s">
        <v>284</v>
      </c>
      <c r="B1" s="452"/>
      <c r="C1" s="452"/>
      <c r="D1" s="452"/>
      <c r="E1" s="452"/>
      <c r="F1" s="452"/>
      <c r="G1" s="452"/>
      <c r="H1" s="282"/>
      <c r="J1" s="449" t="s">
        <v>255</v>
      </c>
      <c r="K1" s="449"/>
      <c r="L1" s="449"/>
    </row>
    <row r="2" spans="1:13" ht="15" customHeight="1" thickBot="1" x14ac:dyDescent="0.25">
      <c r="A2" s="222" t="s">
        <v>305</v>
      </c>
      <c r="J2" s="450"/>
      <c r="K2" s="450"/>
      <c r="L2" s="450"/>
    </row>
    <row r="3" spans="1:13" ht="15" customHeight="1" thickBot="1" x14ac:dyDescent="0.25">
      <c r="A3" s="391" t="s">
        <v>330</v>
      </c>
      <c r="H3" s="391"/>
      <c r="J3" s="453"/>
      <c r="K3" s="453"/>
      <c r="L3" s="453"/>
    </row>
    <row r="4" spans="1:13" ht="32.25" customHeight="1" x14ac:dyDescent="0.2">
      <c r="A4" s="257"/>
      <c r="B4" s="257">
        <v>2014</v>
      </c>
      <c r="C4" s="257">
        <v>2015</v>
      </c>
      <c r="D4" s="257">
        <v>2016</v>
      </c>
      <c r="E4" s="257">
        <v>2017</v>
      </c>
      <c r="F4" s="257">
        <v>2018</v>
      </c>
      <c r="G4" s="257">
        <v>2019</v>
      </c>
      <c r="H4" s="257">
        <v>2020</v>
      </c>
      <c r="J4" s="257"/>
      <c r="K4" s="257">
        <v>2018</v>
      </c>
      <c r="L4" s="257">
        <v>2019</v>
      </c>
      <c r="M4" s="257">
        <v>2020</v>
      </c>
    </row>
    <row r="5" spans="1:13" ht="15" x14ac:dyDescent="0.2">
      <c r="A5" s="231" t="s">
        <v>78</v>
      </c>
      <c r="B5" s="229">
        <v>146987</v>
      </c>
      <c r="C5" s="229">
        <v>150014</v>
      </c>
      <c r="D5" s="229">
        <v>155267</v>
      </c>
      <c r="E5" s="229">
        <v>163736</v>
      </c>
      <c r="F5" s="229">
        <v>169974</v>
      </c>
      <c r="G5" s="229">
        <v>170933</v>
      </c>
      <c r="H5" s="229">
        <v>162831</v>
      </c>
      <c r="J5" s="231" t="s">
        <v>78</v>
      </c>
      <c r="K5" s="229">
        <v>169945</v>
      </c>
      <c r="L5" s="229">
        <v>170897</v>
      </c>
      <c r="M5" s="229">
        <v>162727</v>
      </c>
    </row>
    <row r="6" spans="1:13" ht="15" x14ac:dyDescent="0.2">
      <c r="A6" s="231" t="s">
        <v>233</v>
      </c>
      <c r="B6" s="229">
        <v>9851.2950000000001</v>
      </c>
      <c r="C6" s="229">
        <v>10275.14</v>
      </c>
      <c r="D6" s="229">
        <v>11250</v>
      </c>
      <c r="E6" s="229">
        <v>11272</v>
      </c>
      <c r="F6" s="229">
        <v>12069</v>
      </c>
      <c r="G6" s="229">
        <v>13050</v>
      </c>
      <c r="H6" s="229">
        <v>13537</v>
      </c>
      <c r="J6" s="231" t="s">
        <v>233</v>
      </c>
      <c r="K6" s="229">
        <v>12032</v>
      </c>
      <c r="L6" s="229">
        <v>13010</v>
      </c>
      <c r="M6" s="229">
        <v>13485</v>
      </c>
    </row>
    <row r="7" spans="1:13" ht="15" x14ac:dyDescent="0.2">
      <c r="A7" s="231" t="s">
        <v>234</v>
      </c>
      <c r="B7" s="229">
        <v>13278.607</v>
      </c>
      <c r="C7" s="229">
        <v>14633.757599999999</v>
      </c>
      <c r="D7" s="229">
        <v>17622.290199999999</v>
      </c>
      <c r="E7" s="229">
        <v>21562.5429</v>
      </c>
      <c r="F7" s="229">
        <v>25653.406200000001</v>
      </c>
      <c r="G7" s="229">
        <v>29147.102800000001</v>
      </c>
      <c r="H7" s="229">
        <v>30529</v>
      </c>
      <c r="J7" s="231" t="s">
        <v>234</v>
      </c>
      <c r="K7" s="229">
        <v>25620.52</v>
      </c>
      <c r="L7" s="229">
        <v>29126.95</v>
      </c>
      <c r="M7" s="229">
        <v>30470</v>
      </c>
    </row>
    <row r="8" spans="1:13" ht="15" x14ac:dyDescent="0.2">
      <c r="A8" s="231" t="s">
        <v>250</v>
      </c>
      <c r="B8" s="229">
        <v>5347.9390000000003</v>
      </c>
      <c r="C8" s="229">
        <v>5460.1230000000005</v>
      </c>
      <c r="D8" s="229">
        <v>5332.8632000000007</v>
      </c>
      <c r="E8" s="229">
        <v>6895.3231999999998</v>
      </c>
      <c r="F8" s="229">
        <v>6917.9272000000001</v>
      </c>
      <c r="G8" s="229">
        <v>7458.2218000000003</v>
      </c>
      <c r="H8" s="229">
        <v>7206</v>
      </c>
      <c r="J8" s="231" t="s">
        <v>250</v>
      </c>
      <c r="K8" s="229">
        <v>6849.7929999999997</v>
      </c>
      <c r="L8" s="229">
        <v>7370.317</v>
      </c>
      <c r="M8" s="229">
        <v>7135</v>
      </c>
    </row>
    <row r="9" spans="1:13" x14ac:dyDescent="0.2">
      <c r="A9" s="231" t="s">
        <v>300</v>
      </c>
      <c r="B9" s="232">
        <v>1960.9259999999999</v>
      </c>
      <c r="C9" s="232">
        <v>2146.1115</v>
      </c>
      <c r="D9" s="232">
        <v>2230.7670000000003</v>
      </c>
      <c r="E9" s="232">
        <v>2426.3310000000001</v>
      </c>
      <c r="F9" s="232">
        <v>2658.5245000000004</v>
      </c>
      <c r="G9" s="232">
        <v>2386.1334000000002</v>
      </c>
      <c r="H9" s="232">
        <v>3177</v>
      </c>
      <c r="J9" s="231" t="s">
        <v>300</v>
      </c>
      <c r="K9" s="232">
        <v>2681.3159999999998</v>
      </c>
      <c r="L9" s="232">
        <v>2403.5839999999998</v>
      </c>
      <c r="M9" s="232">
        <v>3199</v>
      </c>
    </row>
    <row r="10" spans="1:13" ht="15" x14ac:dyDescent="0.2">
      <c r="A10" s="235" t="s">
        <v>236</v>
      </c>
      <c r="B10" s="229">
        <v>16831.268500000002</v>
      </c>
      <c r="C10" s="229">
        <v>17612.938000000002</v>
      </c>
      <c r="D10" s="229">
        <v>19207.058499999999</v>
      </c>
      <c r="E10" s="229">
        <v>20250.205099999999</v>
      </c>
      <c r="F10" s="229">
        <v>20973.228200000001</v>
      </c>
      <c r="G10" s="229">
        <v>22637.790799999999</v>
      </c>
      <c r="H10" s="229">
        <v>20343</v>
      </c>
      <c r="J10" s="235" t="s">
        <v>236</v>
      </c>
      <c r="K10" s="229">
        <v>20960.099999999999</v>
      </c>
      <c r="L10" s="229">
        <v>22648.49</v>
      </c>
      <c r="M10" s="229">
        <v>20348</v>
      </c>
    </row>
    <row r="11" spans="1:13" ht="15" x14ac:dyDescent="0.2">
      <c r="A11" s="233" t="s">
        <v>6</v>
      </c>
      <c r="B11" s="229">
        <v>194257.03550000003</v>
      </c>
      <c r="C11" s="229">
        <v>200142.07010000001</v>
      </c>
      <c r="D11" s="229">
        <v>210909.97889999999</v>
      </c>
      <c r="E11" s="229">
        <v>226142.40220000001</v>
      </c>
      <c r="F11" s="229">
        <v>238246.08610000001</v>
      </c>
      <c r="G11" s="229">
        <v>245612.24879999997</v>
      </c>
      <c r="H11" s="229">
        <f>SUM(H5:H10)</f>
        <v>237623</v>
      </c>
      <c r="J11" s="254" t="s">
        <v>6</v>
      </c>
      <c r="K11" s="265">
        <v>238088.72899999999</v>
      </c>
      <c r="L11" s="265">
        <v>245456.34100000001</v>
      </c>
      <c r="M11" s="265">
        <f>SUM(M5:M10)</f>
        <v>237364</v>
      </c>
    </row>
    <row r="12" spans="1:13" ht="51.75" customHeight="1" x14ac:dyDescent="0.2">
      <c r="A12" s="448" t="s">
        <v>235</v>
      </c>
      <c r="B12" s="448"/>
      <c r="C12" s="448"/>
      <c r="D12" s="448"/>
      <c r="E12" s="448"/>
      <c r="F12" s="448"/>
      <c r="G12" s="448"/>
      <c r="H12" s="251"/>
      <c r="I12" s="279"/>
      <c r="J12" s="445"/>
      <c r="K12" s="445"/>
      <c r="L12" s="445"/>
    </row>
    <row r="13" spans="1:13" x14ac:dyDescent="0.2">
      <c r="A13" s="245" t="s">
        <v>243</v>
      </c>
      <c r="B13" s="222"/>
      <c r="C13" s="222"/>
      <c r="D13" s="222"/>
      <c r="E13" s="222"/>
      <c r="F13" s="222"/>
      <c r="G13" s="222"/>
      <c r="H13" s="222"/>
      <c r="J13" s="428"/>
      <c r="K13" s="428"/>
      <c r="L13" s="428"/>
    </row>
    <row r="14" spans="1:13" ht="28.5" customHeight="1" x14ac:dyDescent="0.2">
      <c r="A14" s="428" t="s">
        <v>315</v>
      </c>
      <c r="B14" s="428"/>
      <c r="C14" s="428"/>
      <c r="D14" s="428"/>
      <c r="E14" s="428"/>
      <c r="F14" s="428"/>
      <c r="G14" s="428"/>
      <c r="H14" s="280"/>
      <c r="J14" s="449" t="s">
        <v>255</v>
      </c>
      <c r="K14" s="449"/>
      <c r="L14" s="449"/>
      <c r="M14" s="289"/>
    </row>
    <row r="15" spans="1:13" ht="17.25" customHeight="1" thickBot="1" x14ac:dyDescent="0.25">
      <c r="A15" s="253"/>
      <c r="B15" s="280"/>
      <c r="C15" s="280"/>
      <c r="D15" s="280"/>
      <c r="E15" s="280"/>
      <c r="F15" s="280"/>
      <c r="G15" s="252" t="s">
        <v>245</v>
      </c>
      <c r="H15" s="252"/>
      <c r="J15" s="450"/>
      <c r="K15" s="450"/>
      <c r="L15" s="450"/>
    </row>
    <row r="16" spans="1:13" ht="57.75" customHeight="1" x14ac:dyDescent="0.2">
      <c r="A16" s="257"/>
      <c r="B16" s="257" t="s">
        <v>223</v>
      </c>
      <c r="C16" s="257" t="s">
        <v>224</v>
      </c>
      <c r="D16" s="257" t="s">
        <v>225</v>
      </c>
      <c r="E16" s="257" t="s">
        <v>226</v>
      </c>
      <c r="F16" s="257" t="s">
        <v>227</v>
      </c>
      <c r="G16" s="257" t="s">
        <v>281</v>
      </c>
      <c r="H16" s="257" t="s">
        <v>228</v>
      </c>
      <c r="J16" s="257"/>
      <c r="K16" s="257" t="s">
        <v>281</v>
      </c>
    </row>
    <row r="17" spans="1:12" x14ac:dyDescent="0.2">
      <c r="A17" s="231" t="s">
        <v>78</v>
      </c>
      <c r="B17" s="4">
        <f t="shared" ref="B17:G23" si="0">100*(C5-B5)/B5</f>
        <v>2.0593657942539134</v>
      </c>
      <c r="C17" s="4">
        <f t="shared" si="0"/>
        <v>3.5016731771701308</v>
      </c>
      <c r="D17" s="4">
        <f t="shared" si="0"/>
        <v>5.4544751943426482</v>
      </c>
      <c r="E17" s="4">
        <f t="shared" si="0"/>
        <v>3.8097913714760345</v>
      </c>
      <c r="F17" s="4">
        <f t="shared" si="0"/>
        <v>0.56420393707272876</v>
      </c>
      <c r="G17" s="4">
        <f t="shared" si="0"/>
        <v>-4.7398688374977329</v>
      </c>
      <c r="H17" s="4">
        <f t="shared" ref="H17:H23" si="1">100*(H5-C5)/C5</f>
        <v>8.5438692388710393</v>
      </c>
      <c r="J17" s="231" t="s">
        <v>78</v>
      </c>
      <c r="K17" s="4">
        <f>100*(M5-L5)/L5</f>
        <v>-4.7806573550150091</v>
      </c>
    </row>
    <row r="18" spans="1:12" x14ac:dyDescent="0.2">
      <c r="A18" s="231" t="s">
        <v>233</v>
      </c>
      <c r="B18" s="4">
        <f t="shared" si="0"/>
        <v>4.3024292745268449</v>
      </c>
      <c r="C18" s="4">
        <f t="shared" si="0"/>
        <v>9.4875592935960054</v>
      </c>
      <c r="D18" s="4">
        <f t="shared" si="0"/>
        <v>0.19555555555555557</v>
      </c>
      <c r="E18" s="4">
        <f t="shared" si="0"/>
        <v>7.0706174591909159</v>
      </c>
      <c r="F18" s="4">
        <f t="shared" si="0"/>
        <v>8.1282624906785976</v>
      </c>
      <c r="G18" s="4">
        <f t="shared" si="0"/>
        <v>3.7318007662835249</v>
      </c>
      <c r="H18" s="4">
        <f t="shared" si="1"/>
        <v>31.745163569547479</v>
      </c>
      <c r="J18" s="231" t="s">
        <v>233</v>
      </c>
      <c r="K18" s="4">
        <f t="shared" ref="K18:K23" si="2">100*(M6-L6)/L6</f>
        <v>3.6510376633358956</v>
      </c>
    </row>
    <row r="19" spans="1:12" x14ac:dyDescent="0.2">
      <c r="A19" s="231" t="s">
        <v>234</v>
      </c>
      <c r="B19" s="4">
        <f t="shared" si="0"/>
        <v>10.205517792641947</v>
      </c>
      <c r="C19" s="4">
        <f t="shared" si="0"/>
        <v>20.42218192817408</v>
      </c>
      <c r="D19" s="4">
        <f t="shared" si="0"/>
        <v>22.359481402706674</v>
      </c>
      <c r="E19" s="4">
        <f t="shared" si="0"/>
        <v>18.972081905979653</v>
      </c>
      <c r="F19" s="4">
        <f t="shared" si="0"/>
        <v>13.618840994300394</v>
      </c>
      <c r="G19" s="4">
        <f t="shared" si="0"/>
        <v>4.7411134117933651</v>
      </c>
      <c r="H19" s="4">
        <f t="shared" si="1"/>
        <v>108.62037512497815</v>
      </c>
      <c r="J19" s="231" t="s">
        <v>234</v>
      </c>
      <c r="K19" s="4">
        <f t="shared" si="2"/>
        <v>4.6110217513333849</v>
      </c>
    </row>
    <row r="20" spans="1:12" x14ac:dyDescent="0.2">
      <c r="A20" s="231" t="s">
        <v>250</v>
      </c>
      <c r="B20" s="4">
        <f t="shared" si="0"/>
        <v>2.0977053029213719</v>
      </c>
      <c r="C20" s="4">
        <f t="shared" si="0"/>
        <v>-2.3307130626910748</v>
      </c>
      <c r="D20" s="4">
        <f t="shared" si="0"/>
        <v>29.298707681082067</v>
      </c>
      <c r="E20" s="4">
        <f t="shared" si="0"/>
        <v>0.32781639590150424</v>
      </c>
      <c r="F20" s="4">
        <f t="shared" si="0"/>
        <v>7.8100648413877529</v>
      </c>
      <c r="G20" s="4">
        <f t="shared" si="0"/>
        <v>-3.3817953764796891</v>
      </c>
      <c r="H20" s="4">
        <f t="shared" si="1"/>
        <v>31.97504891373325</v>
      </c>
      <c r="J20" s="231" t="s">
        <v>250</v>
      </c>
      <c r="K20" s="4">
        <f t="shared" si="2"/>
        <v>-3.1927663355592442</v>
      </c>
    </row>
    <row r="21" spans="1:12" x14ac:dyDescent="0.2">
      <c r="A21" s="231" t="s">
        <v>300</v>
      </c>
      <c r="B21" s="4">
        <f t="shared" si="0"/>
        <v>9.4437780925950303</v>
      </c>
      <c r="C21" s="4">
        <f t="shared" si="0"/>
        <v>3.9445993369869319</v>
      </c>
      <c r="D21" s="4">
        <f t="shared" si="0"/>
        <v>8.7666708356363454</v>
      </c>
      <c r="E21" s="4">
        <f t="shared" si="0"/>
        <v>9.5697371875477959</v>
      </c>
      <c r="F21" s="4">
        <f t="shared" si="0"/>
        <v>-10.245950338242144</v>
      </c>
      <c r="G21" s="4">
        <f t="shared" si="0"/>
        <v>33.144274331016021</v>
      </c>
      <c r="H21" s="4">
        <f t="shared" si="1"/>
        <v>48.035178973692659</v>
      </c>
      <c r="J21" s="231" t="s">
        <v>300</v>
      </c>
      <c r="K21" s="4">
        <f t="shared" si="2"/>
        <v>33.092914580892547</v>
      </c>
    </row>
    <row r="22" spans="1:12" x14ac:dyDescent="0.2">
      <c r="A22" s="235" t="s">
        <v>236</v>
      </c>
      <c r="B22" s="4">
        <f t="shared" si="0"/>
        <v>4.6441508552964974</v>
      </c>
      <c r="C22" s="4">
        <f t="shared" si="0"/>
        <v>9.0508494380664768</v>
      </c>
      <c r="D22" s="4">
        <f t="shared" si="0"/>
        <v>5.4310585871334753</v>
      </c>
      <c r="E22" s="4">
        <f t="shared" si="0"/>
        <v>3.5704482815337122</v>
      </c>
      <c r="F22" s="4">
        <f t="shared" si="0"/>
        <v>7.9366065353734978</v>
      </c>
      <c r="G22" s="4">
        <f t="shared" si="0"/>
        <v>-10.136990929344568</v>
      </c>
      <c r="H22" s="4">
        <f t="shared" si="1"/>
        <v>15.500321411453319</v>
      </c>
      <c r="J22" s="235" t="s">
        <v>236</v>
      </c>
      <c r="K22" s="4">
        <f t="shared" si="2"/>
        <v>-10.157365899448491</v>
      </c>
    </row>
    <row r="23" spans="1:12" x14ac:dyDescent="0.2">
      <c r="A23" s="254" t="s">
        <v>6</v>
      </c>
      <c r="B23" s="255">
        <f t="shared" si="0"/>
        <v>3.0295091165436752</v>
      </c>
      <c r="C23" s="255">
        <f t="shared" si="0"/>
        <v>5.3801326201032307</v>
      </c>
      <c r="D23" s="255">
        <f t="shared" si="0"/>
        <v>7.2222392602970507</v>
      </c>
      <c r="E23" s="255">
        <f t="shared" si="0"/>
        <v>5.3522399082395538</v>
      </c>
      <c r="F23" s="255">
        <f t="shared" si="0"/>
        <v>3.0918294695125139</v>
      </c>
      <c r="G23" s="255">
        <f t="shared" si="0"/>
        <v>-3.2527892395568396</v>
      </c>
      <c r="H23" s="255">
        <f t="shared" si="1"/>
        <v>18.727162101037941</v>
      </c>
      <c r="J23" s="254" t="s">
        <v>6</v>
      </c>
      <c r="K23" s="255">
        <f t="shared" si="2"/>
        <v>-3.2968555495577987</v>
      </c>
      <c r="L23" s="264"/>
    </row>
    <row r="24" spans="1:12" ht="12.75" customHeight="1" x14ac:dyDescent="0.2"/>
    <row r="25" spans="1:12" ht="15.75" customHeight="1" x14ac:dyDescent="0.2">
      <c r="A25" s="451"/>
      <c r="B25" s="451"/>
      <c r="C25" s="451"/>
      <c r="D25" s="451"/>
      <c r="E25" s="451"/>
      <c r="F25" s="451"/>
      <c r="G25" s="451"/>
      <c r="H25" s="281"/>
    </row>
    <row r="26" spans="1:12" x14ac:dyDescent="0.2">
      <c r="B26" s="281"/>
      <c r="C26" s="281"/>
      <c r="D26" s="281"/>
      <c r="E26" s="281"/>
      <c r="F26" s="281"/>
      <c r="H26" s="289"/>
    </row>
    <row r="27" spans="1:12" x14ac:dyDescent="0.2">
      <c r="A27" s="281"/>
      <c r="B27" s="281"/>
      <c r="C27" s="281"/>
      <c r="D27" s="281"/>
      <c r="E27" s="281"/>
      <c r="F27" s="281"/>
      <c r="H27" s="289"/>
    </row>
    <row r="28" spans="1:12" x14ac:dyDescent="0.2">
      <c r="A28" s="281"/>
      <c r="B28" s="281"/>
      <c r="C28" s="281"/>
      <c r="D28" s="281"/>
      <c r="E28" s="281"/>
      <c r="F28" s="281"/>
    </row>
    <row r="29" spans="1:12" x14ac:dyDescent="0.2">
      <c r="A29" s="281"/>
      <c r="B29" s="281"/>
      <c r="C29" s="281"/>
      <c r="D29" s="281"/>
      <c r="E29" s="281"/>
      <c r="F29" s="281"/>
      <c r="G29" s="289"/>
      <c r="H29" s="289"/>
    </row>
  </sheetData>
  <mergeCells count="7">
    <mergeCell ref="A25:G25"/>
    <mergeCell ref="A1:G1"/>
    <mergeCell ref="A14:G14"/>
    <mergeCell ref="A12:G12"/>
    <mergeCell ref="J1:L2"/>
    <mergeCell ref="J12:L13"/>
    <mergeCell ref="J14:L15"/>
  </mergeCells>
  <hyperlinks>
    <hyperlink ref="A3" location="Sommaire!A1" display="Retour au sommair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pageSetUpPr fitToPage="1"/>
  </sheetPr>
  <dimension ref="A1:Q36"/>
  <sheetViews>
    <sheetView showGridLines="0" zoomScaleNormal="100" zoomScaleSheetLayoutView="85" workbookViewId="0">
      <selection activeCell="A2" sqref="A2"/>
    </sheetView>
  </sheetViews>
  <sheetFormatPr baseColWidth="10" defaultRowHeight="12.75" x14ac:dyDescent="0.2"/>
  <cols>
    <col min="1" max="1" width="36.7109375" style="1" customWidth="1"/>
    <col min="2" max="11" width="9.85546875" style="2" customWidth="1"/>
    <col min="12" max="12" width="14.42578125" style="2" customWidth="1"/>
    <col min="13" max="13" width="11.42578125" style="2" customWidth="1"/>
    <col min="14" max="14" width="11.85546875" style="1" bestFit="1" customWidth="1"/>
    <col min="15" max="16384" width="11.42578125" style="1"/>
  </cols>
  <sheetData>
    <row r="1" spans="1:17" ht="15" x14ac:dyDescent="0.25">
      <c r="A1" s="48" t="s">
        <v>248</v>
      </c>
      <c r="B1" s="3"/>
      <c r="C1" s="3"/>
      <c r="D1" s="3"/>
      <c r="E1" s="3"/>
      <c r="F1" s="3"/>
      <c r="G1" s="3"/>
      <c r="H1" s="3"/>
      <c r="I1" s="3"/>
      <c r="J1" s="3"/>
      <c r="K1" s="3"/>
      <c r="L1" s="3"/>
      <c r="M1" s="3"/>
    </row>
    <row r="2" spans="1:17" x14ac:dyDescent="0.2">
      <c r="A2" s="222" t="s">
        <v>303</v>
      </c>
      <c r="B2" s="3"/>
      <c r="C2" s="3"/>
      <c r="D2" s="3"/>
      <c r="E2" s="3"/>
      <c r="F2" s="3"/>
      <c r="G2" s="3"/>
      <c r="H2" s="3"/>
      <c r="I2" s="3"/>
      <c r="J2" s="3"/>
      <c r="K2" s="3"/>
      <c r="L2" s="3"/>
      <c r="M2" s="3"/>
    </row>
    <row r="3" spans="1:17" x14ac:dyDescent="0.2">
      <c r="A3" s="391" t="s">
        <v>330</v>
      </c>
      <c r="B3" s="3"/>
      <c r="C3" s="3"/>
      <c r="D3" s="3"/>
      <c r="E3" s="3"/>
      <c r="F3" s="3"/>
      <c r="G3" s="3"/>
      <c r="H3" s="3"/>
      <c r="I3" s="3"/>
      <c r="J3" s="3"/>
      <c r="K3" s="3"/>
      <c r="L3" s="3"/>
      <c r="M3" s="3"/>
    </row>
    <row r="4" spans="1:17" ht="26.25" customHeight="1" x14ac:dyDescent="0.2">
      <c r="A4" s="400" t="s">
        <v>39</v>
      </c>
      <c r="B4" s="394">
        <v>1980</v>
      </c>
      <c r="C4" s="394">
        <v>1990</v>
      </c>
      <c r="D4" s="394">
        <v>2000</v>
      </c>
      <c r="E4" s="394">
        <v>2010</v>
      </c>
      <c r="F4" s="396">
        <v>2015</v>
      </c>
      <c r="G4" s="398" t="s">
        <v>309</v>
      </c>
      <c r="H4" s="394">
        <v>2017</v>
      </c>
      <c r="I4" s="394">
        <v>2018</v>
      </c>
      <c r="J4" s="394">
        <v>2019</v>
      </c>
      <c r="K4" s="394">
        <v>2020</v>
      </c>
      <c r="L4" s="402" t="s">
        <v>128</v>
      </c>
      <c r="M4" s="394" t="s">
        <v>326</v>
      </c>
    </row>
    <row r="5" spans="1:17" ht="14.25" customHeight="1" x14ac:dyDescent="0.2">
      <c r="A5" s="401"/>
      <c r="B5" s="395"/>
      <c r="C5" s="395"/>
      <c r="D5" s="395"/>
      <c r="E5" s="395"/>
      <c r="F5" s="397"/>
      <c r="G5" s="399"/>
      <c r="H5" s="395"/>
      <c r="I5" s="395"/>
      <c r="J5" s="395"/>
      <c r="K5" s="395"/>
      <c r="L5" s="403"/>
      <c r="M5" s="395"/>
    </row>
    <row r="6" spans="1:17" x14ac:dyDescent="0.2">
      <c r="A6" s="147" t="s">
        <v>3</v>
      </c>
      <c r="B6" s="148">
        <v>858.1</v>
      </c>
      <c r="C6" s="148">
        <v>1159.9369999999999</v>
      </c>
      <c r="D6" s="148">
        <v>1396.76</v>
      </c>
      <c r="E6" s="148">
        <v>1420.56</v>
      </c>
      <c r="F6" s="149">
        <f>(1407592+28470+116183)/1000</f>
        <v>1552.2449999999999</v>
      </c>
      <c r="G6" s="148">
        <f>(1422605+29698+116551)/1000</f>
        <v>1568.854</v>
      </c>
      <c r="H6" s="148">
        <f>(1438213+29857+116751)/1000</f>
        <v>1584.8209999999999</v>
      </c>
      <c r="I6" s="148">
        <f>(1464229+30993+119661)/1000</f>
        <v>1614.883</v>
      </c>
      <c r="J6" s="148">
        <f>(1483025+31774+120551)/1000</f>
        <v>1635.35</v>
      </c>
      <c r="K6" s="148">
        <f>(1497891+31157+120930)/1000</f>
        <v>1649.9780000000001</v>
      </c>
      <c r="L6" s="55">
        <f>100*(K6-J6)/J6</f>
        <v>0.89448741859541736</v>
      </c>
      <c r="M6" s="148">
        <f>(1526290+48755+120930)/1000</f>
        <v>1695.9749999999999</v>
      </c>
    </row>
    <row r="7" spans="1:17" x14ac:dyDescent="0.2">
      <c r="A7" s="150" t="s">
        <v>88</v>
      </c>
      <c r="B7" s="151">
        <v>53.7</v>
      </c>
      <c r="C7" s="151">
        <v>74.328000000000003</v>
      </c>
      <c r="D7" s="151">
        <v>116.889</v>
      </c>
      <c r="E7" s="151">
        <v>115.68600000000001</v>
      </c>
      <c r="F7" s="152">
        <v>116.18300000000001</v>
      </c>
      <c r="G7" s="151">
        <v>116.551</v>
      </c>
      <c r="H7" s="151">
        <v>116.751</v>
      </c>
      <c r="I7" s="151">
        <f>119661/1000</f>
        <v>119.661</v>
      </c>
      <c r="J7" s="151">
        <f>120551/1000</f>
        <v>120.551</v>
      </c>
      <c r="K7" s="151">
        <f>120930/1000</f>
        <v>120.93</v>
      </c>
      <c r="L7" s="55">
        <f t="shared" ref="L7:L18" si="0">100*(K7-J7)/J7</f>
        <v>0.31438976035039518</v>
      </c>
      <c r="M7" s="151">
        <f>120930/1000</f>
        <v>120.93</v>
      </c>
    </row>
    <row r="8" spans="1:17" x14ac:dyDescent="0.2">
      <c r="A8" s="150" t="s">
        <v>87</v>
      </c>
      <c r="B8" s="151">
        <v>8.33</v>
      </c>
      <c r="C8" s="151">
        <v>10.545</v>
      </c>
      <c r="D8" s="151">
        <v>23.228000000000002</v>
      </c>
      <c r="E8" s="151">
        <v>23.869</v>
      </c>
      <c r="F8" s="152">
        <v>28.47</v>
      </c>
      <c r="G8" s="151">
        <v>29.698</v>
      </c>
      <c r="H8" s="151">
        <v>29.856999999999999</v>
      </c>
      <c r="I8" s="151">
        <f>30993/1000</f>
        <v>30.992999999999999</v>
      </c>
      <c r="J8" s="151">
        <f>31774/1000</f>
        <v>31.774000000000001</v>
      </c>
      <c r="K8" s="151">
        <f>31157/1000</f>
        <v>31.157</v>
      </c>
      <c r="L8" s="55">
        <f t="shared" si="0"/>
        <v>-1.9418392396298887</v>
      </c>
      <c r="M8" s="151">
        <f>48755/1000</f>
        <v>48.755000000000003</v>
      </c>
      <c r="P8" s="382"/>
      <c r="Q8" s="382"/>
    </row>
    <row r="9" spans="1:17" ht="24.75" customHeight="1" x14ac:dyDescent="0.2">
      <c r="A9" s="153" t="s">
        <v>65</v>
      </c>
      <c r="B9" s="148">
        <v>31.622</v>
      </c>
      <c r="C9" s="148">
        <v>47.107999999999997</v>
      </c>
      <c r="D9" s="148">
        <v>73.389999999999986</v>
      </c>
      <c r="E9" s="148">
        <v>101.595</v>
      </c>
      <c r="F9" s="149">
        <v>117.959</v>
      </c>
      <c r="G9" s="148">
        <v>122.77800000000001</v>
      </c>
      <c r="H9" s="148">
        <v>128.91</v>
      </c>
      <c r="I9" s="148">
        <f>133184/1000</f>
        <v>133.184</v>
      </c>
      <c r="J9" s="148">
        <f>135773/1000</f>
        <v>135.773</v>
      </c>
      <c r="K9" s="148">
        <f>140686/1000</f>
        <v>140.68600000000001</v>
      </c>
      <c r="L9" s="55">
        <f t="shared" si="0"/>
        <v>3.6185397685843363</v>
      </c>
      <c r="M9" s="148">
        <f>123088/1000</f>
        <v>123.08799999999999</v>
      </c>
    </row>
    <row r="10" spans="1:17" x14ac:dyDescent="0.2">
      <c r="A10" s="278" t="s">
        <v>306</v>
      </c>
      <c r="B10" s="148">
        <v>67.900000000000006</v>
      </c>
      <c r="C10" s="148">
        <v>199.333</v>
      </c>
      <c r="D10" s="148">
        <v>238.89400000000001</v>
      </c>
      <c r="E10" s="148">
        <v>242.24700000000001</v>
      </c>
      <c r="F10" s="149">
        <v>256.06599999999997</v>
      </c>
      <c r="G10" s="148">
        <v>257.24700000000001</v>
      </c>
      <c r="H10" s="148">
        <v>256.56299999999999</v>
      </c>
      <c r="I10" s="148">
        <f>262626/1000</f>
        <v>262.62599999999998</v>
      </c>
      <c r="J10" s="148">
        <f>262498/1000</f>
        <v>262.49799999999999</v>
      </c>
      <c r="K10" s="148">
        <f>267350/1000</f>
        <v>267.35000000000002</v>
      </c>
      <c r="L10" s="55">
        <f t="shared" si="0"/>
        <v>1.8483950353907581</v>
      </c>
      <c r="M10" s="148">
        <f>267350/1000</f>
        <v>267.35000000000002</v>
      </c>
      <c r="P10" s="34"/>
    </row>
    <row r="11" spans="1:17" x14ac:dyDescent="0.2">
      <c r="A11" s="278" t="s">
        <v>273</v>
      </c>
      <c r="B11" s="148"/>
      <c r="C11" s="148"/>
      <c r="D11" s="148"/>
      <c r="E11" s="148">
        <v>49.965000000000003</v>
      </c>
      <c r="F11" s="149">
        <v>60.094999999999999</v>
      </c>
      <c r="G11" s="148">
        <v>62.83</v>
      </c>
      <c r="H11" s="148">
        <v>67.400999999999996</v>
      </c>
      <c r="I11" s="148">
        <v>72.608000000000004</v>
      </c>
      <c r="J11" s="148">
        <v>79.225999999999999</v>
      </c>
      <c r="K11" s="148">
        <v>109.48</v>
      </c>
      <c r="L11" s="55">
        <f t="shared" si="0"/>
        <v>38.186958826647825</v>
      </c>
      <c r="M11" s="148">
        <v>109.48</v>
      </c>
      <c r="O11" s="34"/>
    </row>
    <row r="12" spans="1:17" x14ac:dyDescent="0.2">
      <c r="A12" s="278" t="s">
        <v>307</v>
      </c>
      <c r="B12" s="148">
        <v>40.1</v>
      </c>
      <c r="C12" s="148">
        <v>64.427000000000007</v>
      </c>
      <c r="D12" s="148">
        <v>70.263000000000005</v>
      </c>
      <c r="E12" s="148">
        <v>79.873999999999995</v>
      </c>
      <c r="F12" s="149">
        <v>85.938000000000002</v>
      </c>
      <c r="G12" s="148">
        <v>86.472999999999999</v>
      </c>
      <c r="H12" s="148">
        <v>86.477999999999994</v>
      </c>
      <c r="I12" s="148">
        <f>85121/1000</f>
        <v>85.120999999999995</v>
      </c>
      <c r="J12" s="148">
        <f>85070/1000</f>
        <v>85.07</v>
      </c>
      <c r="K12" s="148">
        <f>84903/1000</f>
        <v>84.903000000000006</v>
      </c>
      <c r="L12" s="55">
        <f t="shared" si="0"/>
        <v>-0.19630892206416761</v>
      </c>
      <c r="M12" s="148">
        <f>84903/1000</f>
        <v>84.903000000000006</v>
      </c>
    </row>
    <row r="13" spans="1:17" x14ac:dyDescent="0.2">
      <c r="A13" s="147" t="s">
        <v>115</v>
      </c>
      <c r="B13" s="148">
        <v>15.824</v>
      </c>
      <c r="C13" s="148">
        <v>46.128</v>
      </c>
      <c r="D13" s="148">
        <v>63.392000000000003</v>
      </c>
      <c r="E13" s="148">
        <v>121.31699999999999</v>
      </c>
      <c r="F13" s="149">
        <v>136.244</v>
      </c>
      <c r="G13" s="148">
        <v>152.08000000000001</v>
      </c>
      <c r="H13" s="148">
        <v>174.09200000000001</v>
      </c>
      <c r="I13" s="148">
        <f>187428/1000</f>
        <v>187.428</v>
      </c>
      <c r="J13" s="148">
        <f>199225/1000</f>
        <v>199.22499999999999</v>
      </c>
      <c r="K13" s="148">
        <f>219460/1000</f>
        <v>219.46</v>
      </c>
      <c r="L13" s="55">
        <f t="shared" si="0"/>
        <v>10.156857824068272</v>
      </c>
      <c r="M13" s="148">
        <f>219460/1000</f>
        <v>219.46</v>
      </c>
    </row>
    <row r="14" spans="1:17" x14ac:dyDescent="0.2">
      <c r="A14" s="278" t="s">
        <v>308</v>
      </c>
      <c r="B14" s="148">
        <v>91.741</v>
      </c>
      <c r="C14" s="148">
        <v>74.435000000000002</v>
      </c>
      <c r="D14" s="148">
        <v>93.385999999999996</v>
      </c>
      <c r="E14" s="148">
        <v>137.37</v>
      </c>
      <c r="F14" s="149">
        <v>135.17599999999999</v>
      </c>
      <c r="G14" s="148">
        <v>135.08000000000001</v>
      </c>
      <c r="H14" s="148">
        <v>134.75800000000001</v>
      </c>
      <c r="I14" s="148">
        <f>(138256+364)/1000</f>
        <v>138.62</v>
      </c>
      <c r="J14" s="148">
        <f>140613/1000</f>
        <v>140.613</v>
      </c>
      <c r="K14" s="148">
        <f>140613/1000</f>
        <v>140.613</v>
      </c>
      <c r="L14" s="376" t="s">
        <v>313</v>
      </c>
      <c r="M14" s="148">
        <f>140054/1000</f>
        <v>140.054</v>
      </c>
    </row>
    <row r="15" spans="1:17" x14ac:dyDescent="0.2">
      <c r="A15" s="278" t="s">
        <v>302</v>
      </c>
      <c r="B15" s="148">
        <v>75.812999999999874</v>
      </c>
      <c r="C15" s="148">
        <v>125.69200000000023</v>
      </c>
      <c r="D15" s="148">
        <v>224.16799999999967</v>
      </c>
      <c r="E15" s="148">
        <v>196.27099999999999</v>
      </c>
      <c r="F15" s="149">
        <v>226.173</v>
      </c>
      <c r="G15" s="148">
        <v>231.97399999999999</v>
      </c>
      <c r="H15" s="148">
        <v>256.786</v>
      </c>
      <c r="I15" s="148">
        <f>(260480-364)/1000</f>
        <v>260.11599999999999</v>
      </c>
      <c r="J15" s="148">
        <f>269247/1000</f>
        <v>269.24700000000001</v>
      </c>
      <c r="K15" s="148">
        <f>281997/1000</f>
        <v>281.99700000000001</v>
      </c>
      <c r="L15" s="55">
        <f t="shared" si="0"/>
        <v>4.7354288070062056</v>
      </c>
      <c r="M15" s="148">
        <f>254157/1000</f>
        <v>254.15700000000001</v>
      </c>
    </row>
    <row r="16" spans="1:17" x14ac:dyDescent="0.2">
      <c r="A16" s="154" t="s">
        <v>5</v>
      </c>
      <c r="B16" s="155">
        <f t="shared" ref="B16:H16" si="1">SUM(B9:B15,B6)</f>
        <v>1181.0999999999999</v>
      </c>
      <c r="C16" s="155">
        <f t="shared" si="1"/>
        <v>1717.0600000000002</v>
      </c>
      <c r="D16" s="155">
        <f t="shared" si="1"/>
        <v>2160.2529999999997</v>
      </c>
      <c r="E16" s="155">
        <f t="shared" si="1"/>
        <v>2349.1990000000001</v>
      </c>
      <c r="F16" s="156">
        <f t="shared" si="1"/>
        <v>2569.8959999999997</v>
      </c>
      <c r="G16" s="157">
        <f t="shared" si="1"/>
        <v>2617.3159999999998</v>
      </c>
      <c r="H16" s="155">
        <f t="shared" si="1"/>
        <v>2689.8090000000002</v>
      </c>
      <c r="I16" s="155">
        <f>SUM(I9:I15,I6)</f>
        <v>2754.5860000000002</v>
      </c>
      <c r="J16" s="155">
        <f>SUM(J9:J15,J6)</f>
        <v>2807.002</v>
      </c>
      <c r="K16" s="155">
        <f>SUM(K9:K15,K6)</f>
        <v>2894.4670000000006</v>
      </c>
      <c r="L16" s="56">
        <f t="shared" si="0"/>
        <v>3.1159578796167797</v>
      </c>
      <c r="M16" s="155">
        <f>SUM(M9:M15,M6)</f>
        <v>2894.4669999999996</v>
      </c>
    </row>
    <row r="17" spans="1:14" x14ac:dyDescent="0.2">
      <c r="A17" s="158" t="s">
        <v>86</v>
      </c>
      <c r="B17" s="159"/>
      <c r="C17" s="159">
        <v>224.06299999999999</v>
      </c>
      <c r="D17" s="159">
        <v>277.38400000000001</v>
      </c>
      <c r="E17" s="159">
        <v>446.91199999999998</v>
      </c>
      <c r="F17" s="160">
        <v>491.69600000000003</v>
      </c>
      <c r="G17" s="161">
        <v>516.58799999999997</v>
      </c>
      <c r="H17" s="162">
        <v>565.7170000000001</v>
      </c>
      <c r="I17" s="162">
        <v>590.13799999999992</v>
      </c>
      <c r="J17" s="162">
        <v>617.245</v>
      </c>
      <c r="K17" s="162">
        <v>671.34999999999991</v>
      </c>
      <c r="L17" s="57">
        <f t="shared" si="0"/>
        <v>8.7655631070320386</v>
      </c>
      <c r="M17" s="162">
        <f>K17</f>
        <v>671.34999999999991</v>
      </c>
    </row>
    <row r="18" spans="1:14" x14ac:dyDescent="0.2">
      <c r="A18" s="163" t="s">
        <v>85</v>
      </c>
      <c r="B18" s="164"/>
      <c r="C18" s="164">
        <v>161.148</v>
      </c>
      <c r="D18" s="164">
        <v>174.608</v>
      </c>
      <c r="E18" s="164">
        <v>286.09100000000001</v>
      </c>
      <c r="F18" s="165">
        <v>309.62299999999999</v>
      </c>
      <c r="G18" s="166">
        <v>323.86799999999999</v>
      </c>
      <c r="H18" s="167">
        <v>343.38799999999998</v>
      </c>
      <c r="I18" s="167">
        <v>360.34100000000001</v>
      </c>
      <c r="J18" s="167">
        <v>372.548</v>
      </c>
      <c r="K18" s="167">
        <v>367.76499999999999</v>
      </c>
      <c r="L18" s="58">
        <f t="shared" si="0"/>
        <v>-1.2838614084628062</v>
      </c>
      <c r="M18" s="167">
        <f>K18</f>
        <v>367.76499999999999</v>
      </c>
    </row>
    <row r="19" spans="1:14" x14ac:dyDescent="0.2">
      <c r="A19" s="392" t="s">
        <v>237</v>
      </c>
      <c r="B19" s="392"/>
      <c r="C19" s="392"/>
      <c r="D19" s="392"/>
      <c r="E19" s="392"/>
      <c r="F19" s="392"/>
      <c r="G19" s="392"/>
      <c r="H19" s="392"/>
      <c r="I19" s="392"/>
      <c r="J19" s="392"/>
      <c r="K19" s="392"/>
      <c r="L19" s="392"/>
      <c r="M19" s="1"/>
    </row>
    <row r="20" spans="1:14" x14ac:dyDescent="0.2">
      <c r="A20" s="392" t="s">
        <v>310</v>
      </c>
      <c r="B20" s="392"/>
      <c r="C20" s="392"/>
      <c r="D20" s="392"/>
      <c r="E20" s="392"/>
      <c r="F20" s="392"/>
      <c r="G20" s="392"/>
      <c r="H20" s="392"/>
      <c r="I20" s="392"/>
      <c r="J20" s="392"/>
      <c r="K20" s="392"/>
      <c r="L20" s="392"/>
      <c r="M20" s="34"/>
    </row>
    <row r="21" spans="1:14" x14ac:dyDescent="0.2">
      <c r="A21" s="392" t="s">
        <v>311</v>
      </c>
      <c r="B21" s="392"/>
      <c r="C21" s="392"/>
      <c r="D21" s="392"/>
      <c r="E21" s="392"/>
      <c r="F21" s="392"/>
      <c r="G21" s="392"/>
      <c r="H21" s="392"/>
      <c r="I21" s="392"/>
      <c r="J21" s="392"/>
      <c r="K21" s="392"/>
      <c r="L21" s="392"/>
      <c r="M21" s="46"/>
    </row>
    <row r="22" spans="1:14" ht="23.25" customHeight="1" x14ac:dyDescent="0.2">
      <c r="A22" s="392" t="s">
        <v>312</v>
      </c>
      <c r="B22" s="392"/>
      <c r="C22" s="392"/>
      <c r="D22" s="392"/>
      <c r="E22" s="392"/>
      <c r="F22" s="392"/>
      <c r="G22" s="392"/>
      <c r="H22" s="392"/>
      <c r="I22" s="392"/>
      <c r="J22" s="392"/>
      <c r="K22" s="392"/>
      <c r="L22" s="392"/>
      <c r="M22" s="34"/>
      <c r="N22" s="34"/>
    </row>
    <row r="23" spans="1:14" ht="16.5" customHeight="1" x14ac:dyDescent="0.2">
      <c r="A23" s="392" t="s">
        <v>327</v>
      </c>
      <c r="B23" s="392"/>
      <c r="C23" s="392"/>
      <c r="D23" s="392"/>
      <c r="E23" s="392"/>
      <c r="F23" s="392"/>
      <c r="G23" s="392"/>
      <c r="H23" s="392"/>
      <c r="I23" s="392"/>
      <c r="J23" s="392"/>
      <c r="K23" s="392"/>
      <c r="L23" s="392"/>
      <c r="M23" s="34"/>
    </row>
    <row r="24" spans="1:14" ht="16.5" customHeight="1" x14ac:dyDescent="0.2">
      <c r="A24" s="393" t="s">
        <v>212</v>
      </c>
      <c r="B24" s="393"/>
      <c r="C24" s="393"/>
      <c r="D24" s="393"/>
      <c r="E24" s="393"/>
      <c r="F24" s="393"/>
      <c r="G24" s="393"/>
      <c r="H24" s="393"/>
      <c r="I24" s="393"/>
      <c r="J24" s="393"/>
      <c r="K24" s="393"/>
      <c r="L24" s="393"/>
      <c r="M24" s="46"/>
    </row>
    <row r="25" spans="1:14" ht="25.5" customHeight="1" x14ac:dyDescent="0.2">
      <c r="A25" s="393" t="s">
        <v>314</v>
      </c>
      <c r="B25" s="393"/>
      <c r="C25" s="393"/>
      <c r="D25" s="393"/>
      <c r="E25" s="393"/>
      <c r="F25" s="393"/>
      <c r="G25" s="393"/>
      <c r="H25" s="393"/>
      <c r="I25" s="393"/>
      <c r="J25" s="393"/>
      <c r="K25" s="393"/>
      <c r="L25" s="393"/>
      <c r="M25" s="199"/>
      <c r="N25" s="267"/>
    </row>
    <row r="30" spans="1:14" x14ac:dyDescent="0.2">
      <c r="J30" s="387"/>
    </row>
    <row r="31" spans="1:14" x14ac:dyDescent="0.2">
      <c r="J31" s="387"/>
      <c r="K31" s="387"/>
    </row>
    <row r="35" spans="11:11" x14ac:dyDescent="0.2">
      <c r="K35" s="388"/>
    </row>
    <row r="36" spans="11:11" x14ac:dyDescent="0.2">
      <c r="K36" s="388"/>
    </row>
  </sheetData>
  <mergeCells count="20">
    <mergeCell ref="M4:M5"/>
    <mergeCell ref="A20:L20"/>
    <mergeCell ref="F4:F5"/>
    <mergeCell ref="H4:H5"/>
    <mergeCell ref="G4:G5"/>
    <mergeCell ref="I4:I5"/>
    <mergeCell ref="A4:A5"/>
    <mergeCell ref="B4:B5"/>
    <mergeCell ref="C4:C5"/>
    <mergeCell ref="D4:D5"/>
    <mergeCell ref="E4:E5"/>
    <mergeCell ref="J4:J5"/>
    <mergeCell ref="L4:L5"/>
    <mergeCell ref="K4:K5"/>
    <mergeCell ref="A21:L21"/>
    <mergeCell ref="A24:L24"/>
    <mergeCell ref="A22:L22"/>
    <mergeCell ref="A25:L25"/>
    <mergeCell ref="A19:L19"/>
    <mergeCell ref="A23:L23"/>
  </mergeCells>
  <phoneticPr fontId="0" type="noConversion"/>
  <hyperlinks>
    <hyperlink ref="A3" location="Sommaire!A1" display="Retour au sommaire"/>
  </hyperlinks>
  <pageMargins left="0.78740157499999996" right="0.78740157499999996" top="0.984251969" bottom="0.984251969" header="0.4921259845" footer="0.4921259845"/>
  <pageSetup paperSize="9"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41"/>
  <sheetViews>
    <sheetView showGridLines="0" workbookViewId="0">
      <selection sqref="A1:K1"/>
    </sheetView>
  </sheetViews>
  <sheetFormatPr baseColWidth="10" defaultColWidth="11.42578125" defaultRowHeight="12.75" x14ac:dyDescent="0.2"/>
  <cols>
    <col min="1" max="1" width="32.7109375" customWidth="1"/>
    <col min="2" max="2" width="9" customWidth="1"/>
    <col min="3" max="3" width="10.85546875" customWidth="1"/>
    <col min="4" max="4" width="14.140625" customWidth="1"/>
    <col min="5" max="5" width="11.5703125" customWidth="1"/>
    <col min="6" max="7" width="9.42578125" customWidth="1"/>
    <col min="8" max="8" width="11" customWidth="1"/>
    <col min="9" max="9" width="8.28515625" customWidth="1"/>
    <col min="10" max="10" width="9.42578125" customWidth="1"/>
    <col min="11" max="11" width="9.85546875" style="169" customWidth="1"/>
    <col min="12" max="12" width="11.42578125" style="89"/>
  </cols>
  <sheetData>
    <row r="1" spans="1:13" ht="31.5" customHeight="1" x14ac:dyDescent="0.2">
      <c r="A1" s="404" t="s">
        <v>260</v>
      </c>
      <c r="B1" s="404"/>
      <c r="C1" s="404"/>
      <c r="D1" s="404"/>
      <c r="E1" s="404"/>
      <c r="F1" s="404"/>
      <c r="G1" s="404"/>
      <c r="H1" s="404"/>
      <c r="I1" s="404"/>
      <c r="J1" s="404"/>
      <c r="K1" s="404"/>
      <c r="M1" s="391"/>
    </row>
    <row r="2" spans="1:13" ht="14.25" customHeight="1" x14ac:dyDescent="0.2">
      <c r="A2" s="237" t="s">
        <v>303</v>
      </c>
    </row>
    <row r="3" spans="1:13" ht="14.25" customHeight="1" x14ac:dyDescent="0.2">
      <c r="A3" s="391" t="s">
        <v>330</v>
      </c>
    </row>
    <row r="4" spans="1:13" s="146" customFormat="1" ht="47.25" customHeight="1" x14ac:dyDescent="0.2">
      <c r="A4" s="142"/>
      <c r="B4" s="143" t="s">
        <v>40</v>
      </c>
      <c r="C4" s="143" t="s">
        <v>41</v>
      </c>
      <c r="D4" s="143" t="s">
        <v>0</v>
      </c>
      <c r="E4" s="143" t="s">
        <v>57</v>
      </c>
      <c r="F4" s="143" t="s">
        <v>276</v>
      </c>
      <c r="G4" s="143" t="s">
        <v>277</v>
      </c>
      <c r="H4" s="143" t="s">
        <v>59</v>
      </c>
      <c r="I4" s="143" t="s">
        <v>4</v>
      </c>
      <c r="J4" s="143" t="s">
        <v>129</v>
      </c>
      <c r="K4" s="144" t="s">
        <v>256</v>
      </c>
      <c r="L4" s="145" t="s">
        <v>191</v>
      </c>
    </row>
    <row r="5" spans="1:13" s="35" customFormat="1" ht="15.75" customHeight="1" x14ac:dyDescent="0.2">
      <c r="A5" s="61" t="s">
        <v>43</v>
      </c>
      <c r="B5" s="137"/>
      <c r="C5" s="137"/>
      <c r="D5" s="137"/>
      <c r="E5" s="137"/>
      <c r="F5" s="137">
        <v>248.053</v>
      </c>
      <c r="G5" s="137">
        <v>109.48</v>
      </c>
      <c r="H5" s="137">
        <v>82.891000000000005</v>
      </c>
      <c r="I5" s="137">
        <v>11.032</v>
      </c>
      <c r="J5" s="137">
        <f>SUM(B5:I5)</f>
        <v>451.45600000000002</v>
      </c>
      <c r="K5" s="170">
        <v>8.8000000000000007</v>
      </c>
      <c r="L5" s="133">
        <f>100*J5/$J$30</f>
        <v>15.597206670519995</v>
      </c>
      <c r="M5" s="283"/>
    </row>
    <row r="6" spans="1:13" s="36" customFormat="1" ht="15.75" customHeight="1" x14ac:dyDescent="0.2">
      <c r="A6" s="62" t="s">
        <v>44</v>
      </c>
      <c r="B6" s="138" t="s">
        <v>123</v>
      </c>
      <c r="C6" s="138" t="s">
        <v>123</v>
      </c>
      <c r="D6" s="138" t="s">
        <v>123</v>
      </c>
      <c r="E6" s="138" t="s">
        <v>123</v>
      </c>
      <c r="F6" s="138">
        <v>63.494</v>
      </c>
      <c r="G6" s="138">
        <v>78.766999999999996</v>
      </c>
      <c r="H6" s="138">
        <v>11.884</v>
      </c>
      <c r="I6" s="138">
        <v>2.573</v>
      </c>
      <c r="J6" s="138">
        <f t="shared" ref="J6:J31" si="0">SUM(B6:I6)</f>
        <v>156.71799999999999</v>
      </c>
      <c r="K6" s="171">
        <v>20.100000000000001</v>
      </c>
      <c r="L6" s="134">
        <f t="shared" ref="L6:L31" si="1">100*J6/$J$30</f>
        <v>5.4143992659097506</v>
      </c>
    </row>
    <row r="7" spans="1:13" s="35" customFormat="1" ht="15.75" customHeight="1" x14ac:dyDescent="0.2">
      <c r="A7" s="61" t="s">
        <v>50</v>
      </c>
      <c r="B7" s="137">
        <v>1129.021</v>
      </c>
      <c r="C7" s="137">
        <v>186.75</v>
      </c>
      <c r="D7" s="137">
        <v>31.157</v>
      </c>
      <c r="E7" s="137">
        <v>120.93</v>
      </c>
      <c r="F7" s="137" t="s">
        <v>123</v>
      </c>
      <c r="G7" s="137"/>
      <c r="H7" s="137">
        <v>4.49</v>
      </c>
      <c r="I7" s="137">
        <v>177.63</v>
      </c>
      <c r="J7" s="137">
        <f t="shared" si="0"/>
        <v>1649.9780000000001</v>
      </c>
      <c r="K7" s="170">
        <v>0.8944874185954077</v>
      </c>
      <c r="L7" s="133">
        <f t="shared" si="1"/>
        <v>57.004553860866274</v>
      </c>
    </row>
    <row r="8" spans="1:13" s="35" customFormat="1" ht="15.75" customHeight="1" x14ac:dyDescent="0.2">
      <c r="A8" s="61" t="s">
        <v>60</v>
      </c>
      <c r="B8" s="137">
        <v>41.838000000000001</v>
      </c>
      <c r="C8" s="137">
        <v>1.1839999999999999</v>
      </c>
      <c r="D8" s="137" t="s">
        <v>123</v>
      </c>
      <c r="E8" s="137" t="s">
        <v>123</v>
      </c>
      <c r="F8" s="137" t="s">
        <v>123</v>
      </c>
      <c r="G8" s="137"/>
      <c r="H8" s="137" t="s">
        <v>123</v>
      </c>
      <c r="I8" s="137">
        <v>32.055999999999997</v>
      </c>
      <c r="J8" s="137">
        <f t="shared" si="0"/>
        <v>75.078000000000003</v>
      </c>
      <c r="K8" s="170">
        <v>3.8940551311856524</v>
      </c>
      <c r="L8" s="133">
        <f t="shared" si="1"/>
        <v>2.593845429918531</v>
      </c>
    </row>
    <row r="9" spans="1:13" s="37" customFormat="1" ht="15.75" customHeight="1" x14ac:dyDescent="0.2">
      <c r="A9" s="62" t="s">
        <v>44</v>
      </c>
      <c r="B9" s="138">
        <v>29.556999999999999</v>
      </c>
      <c r="C9" s="138">
        <v>1.1839999999999999</v>
      </c>
      <c r="D9" s="138" t="s">
        <v>123</v>
      </c>
      <c r="E9" s="138" t="s">
        <v>123</v>
      </c>
      <c r="F9" s="138" t="s">
        <v>123</v>
      </c>
      <c r="G9" s="138"/>
      <c r="H9" s="138" t="s">
        <v>123</v>
      </c>
      <c r="I9" s="138">
        <v>11.782</v>
      </c>
      <c r="J9" s="138">
        <f t="shared" si="0"/>
        <v>42.522999999999996</v>
      </c>
      <c r="K9" s="171">
        <v>7.0595936453586443</v>
      </c>
      <c r="L9" s="134">
        <f t="shared" si="1"/>
        <v>1.4691133117081656</v>
      </c>
    </row>
    <row r="10" spans="1:13" s="35" customFormat="1" ht="15.75" customHeight="1" x14ac:dyDescent="0.2">
      <c r="A10" s="61" t="s">
        <v>51</v>
      </c>
      <c r="B10" s="137" t="s">
        <v>123</v>
      </c>
      <c r="C10" s="137" t="s">
        <v>123</v>
      </c>
      <c r="D10" s="137" t="s">
        <v>123</v>
      </c>
      <c r="E10" s="137" t="s">
        <v>123</v>
      </c>
      <c r="F10" s="137" t="s">
        <v>123</v>
      </c>
      <c r="G10" s="137"/>
      <c r="H10" s="137" t="s">
        <v>123</v>
      </c>
      <c r="I10" s="137">
        <v>7.3170000000000002</v>
      </c>
      <c r="J10" s="137">
        <f t="shared" si="0"/>
        <v>7.3170000000000002</v>
      </c>
      <c r="K10" s="170">
        <v>1.6532370102806335</v>
      </c>
      <c r="L10" s="133">
        <f t="shared" si="1"/>
        <v>0.25279265578083981</v>
      </c>
    </row>
    <row r="11" spans="1:13" s="35" customFormat="1" ht="15.75" customHeight="1" x14ac:dyDescent="0.2">
      <c r="A11" s="61" t="s">
        <v>61</v>
      </c>
      <c r="B11" s="137">
        <v>13.286</v>
      </c>
      <c r="C11" s="137" t="s">
        <v>123</v>
      </c>
      <c r="D11" s="137">
        <v>140.68600000000001</v>
      </c>
      <c r="E11" s="137" t="s">
        <v>123</v>
      </c>
      <c r="F11" s="137">
        <v>5.8000000000000003E-2</v>
      </c>
      <c r="G11" s="137"/>
      <c r="H11" s="137">
        <v>15.632</v>
      </c>
      <c r="I11" s="137">
        <v>7.5140000000000002</v>
      </c>
      <c r="J11" s="137">
        <f t="shared" si="0"/>
        <v>177.17600000000002</v>
      </c>
      <c r="K11" s="170">
        <v>5.3202239844019354</v>
      </c>
      <c r="L11" s="133">
        <f t="shared" si="1"/>
        <v>6.1211960613128431</v>
      </c>
    </row>
    <row r="12" spans="1:13" s="36" customFormat="1" ht="15.75" customHeight="1" x14ac:dyDescent="0.2">
      <c r="A12" s="62" t="s">
        <v>44</v>
      </c>
      <c r="B12" s="138">
        <v>0.13600000000000001</v>
      </c>
      <c r="C12" s="138" t="s">
        <v>123</v>
      </c>
      <c r="D12" s="138">
        <v>56.470999999999997</v>
      </c>
      <c r="E12" s="138" t="s">
        <v>123</v>
      </c>
      <c r="F12" s="139" t="s">
        <v>123</v>
      </c>
      <c r="G12" s="139"/>
      <c r="H12" s="138">
        <v>10.867000000000001</v>
      </c>
      <c r="I12" s="138">
        <v>1.35</v>
      </c>
      <c r="J12" s="138">
        <f t="shared" si="0"/>
        <v>68.823999999999998</v>
      </c>
      <c r="K12" s="171">
        <v>1.9487923706851871</v>
      </c>
      <c r="L12" s="134">
        <f t="shared" si="1"/>
        <v>2.3777780157797617</v>
      </c>
    </row>
    <row r="13" spans="1:13" s="35" customFormat="1" ht="15.75" customHeight="1" x14ac:dyDescent="0.2">
      <c r="A13" s="61" t="s">
        <v>120</v>
      </c>
      <c r="B13" s="137" t="s">
        <v>123</v>
      </c>
      <c r="C13" s="137" t="s">
        <v>123</v>
      </c>
      <c r="D13" s="137" t="s">
        <v>123</v>
      </c>
      <c r="E13" s="137" t="s">
        <v>123</v>
      </c>
      <c r="F13" s="137">
        <v>6.452</v>
      </c>
      <c r="G13" s="137"/>
      <c r="H13" s="137" t="s">
        <v>123</v>
      </c>
      <c r="I13" s="137">
        <v>219.60300000000001</v>
      </c>
      <c r="J13" s="137">
        <f t="shared" si="0"/>
        <v>226.05500000000001</v>
      </c>
      <c r="K13" s="170">
        <v>9.6800644334898891</v>
      </c>
      <c r="L13" s="133">
        <f t="shared" si="1"/>
        <v>7.8099007520210106</v>
      </c>
    </row>
    <row r="14" spans="1:13" s="37" customFormat="1" ht="15.75" customHeight="1" x14ac:dyDescent="0.2">
      <c r="A14" s="62" t="s">
        <v>44</v>
      </c>
      <c r="B14" s="138" t="s">
        <v>123</v>
      </c>
      <c r="C14" s="138" t="s">
        <v>123</v>
      </c>
      <c r="D14" s="138" t="s">
        <v>123</v>
      </c>
      <c r="E14" s="138" t="s">
        <v>123</v>
      </c>
      <c r="F14" s="138">
        <v>6.452</v>
      </c>
      <c r="G14" s="138"/>
      <c r="H14" s="138" t="s">
        <v>123</v>
      </c>
      <c r="I14" s="138">
        <v>218.304</v>
      </c>
      <c r="J14" s="138">
        <f t="shared" si="0"/>
        <v>224.756</v>
      </c>
      <c r="K14" s="171">
        <v>9.7071787337274067</v>
      </c>
      <c r="L14" s="134">
        <f t="shared" si="1"/>
        <v>7.7650220230529481</v>
      </c>
    </row>
    <row r="15" spans="1:13" s="38" customFormat="1" ht="15.75" customHeight="1" x14ac:dyDescent="0.2">
      <c r="A15" s="61" t="s">
        <v>53</v>
      </c>
      <c r="B15" s="137" t="s">
        <v>123</v>
      </c>
      <c r="C15" s="137" t="s">
        <v>123</v>
      </c>
      <c r="D15" s="137" t="s">
        <v>123</v>
      </c>
      <c r="E15" s="137" t="s">
        <v>123</v>
      </c>
      <c r="F15" s="137">
        <v>9.4E-2</v>
      </c>
      <c r="G15" s="137"/>
      <c r="H15" s="137" t="s">
        <v>123</v>
      </c>
      <c r="I15" s="137">
        <v>9.6639999999999997</v>
      </c>
      <c r="J15" s="137">
        <f t="shared" si="0"/>
        <v>9.7579999999999991</v>
      </c>
      <c r="K15" s="170">
        <v>10.160307067058026</v>
      </c>
      <c r="L15" s="133">
        <f t="shared" si="1"/>
        <v>0.33712597172467329</v>
      </c>
    </row>
    <row r="16" spans="1:13" s="37" customFormat="1" ht="15.75" customHeight="1" x14ac:dyDescent="0.2">
      <c r="A16" s="62" t="s">
        <v>44</v>
      </c>
      <c r="B16" s="138" t="s">
        <v>123</v>
      </c>
      <c r="C16" s="138" t="s">
        <v>123</v>
      </c>
      <c r="D16" s="138" t="s">
        <v>123</v>
      </c>
      <c r="E16" s="138" t="s">
        <v>123</v>
      </c>
      <c r="F16" s="138">
        <v>9.4E-2</v>
      </c>
      <c r="G16" s="138"/>
      <c r="H16" s="138" t="s">
        <v>123</v>
      </c>
      <c r="I16" s="138">
        <v>3.17</v>
      </c>
      <c r="J16" s="138">
        <f t="shared" si="0"/>
        <v>3.2639999999999998</v>
      </c>
      <c r="K16" s="171">
        <v>8.6913086913086914</v>
      </c>
      <c r="L16" s="134">
        <f t="shared" si="1"/>
        <v>0.1127668755594726</v>
      </c>
    </row>
    <row r="17" spans="1:12" s="38" customFormat="1" ht="15.75" customHeight="1" x14ac:dyDescent="0.2">
      <c r="A17" s="61" t="s">
        <v>54</v>
      </c>
      <c r="B17" s="137" t="s">
        <v>123</v>
      </c>
      <c r="C17" s="137" t="s">
        <v>123</v>
      </c>
      <c r="D17" s="137" t="s">
        <v>123</v>
      </c>
      <c r="E17" s="137" t="s">
        <v>123</v>
      </c>
      <c r="F17" s="137">
        <v>0.52200000000000002</v>
      </c>
      <c r="G17" s="137"/>
      <c r="H17" s="137" t="s">
        <v>123</v>
      </c>
      <c r="I17" s="137">
        <v>17.928999999999998</v>
      </c>
      <c r="J17" s="137">
        <f t="shared" si="0"/>
        <v>18.450999999999997</v>
      </c>
      <c r="K17" s="170">
        <v>14.32554681207014</v>
      </c>
      <c r="L17" s="133">
        <f t="shared" si="1"/>
        <v>0.63745760445705535</v>
      </c>
    </row>
    <row r="18" spans="1:12" s="39" customFormat="1" ht="15.75" customHeight="1" x14ac:dyDescent="0.2">
      <c r="A18" s="62" t="s">
        <v>44</v>
      </c>
      <c r="B18" s="138" t="s">
        <v>123</v>
      </c>
      <c r="C18" s="138" t="s">
        <v>123</v>
      </c>
      <c r="D18" s="138" t="s">
        <v>123</v>
      </c>
      <c r="E18" s="138" t="s">
        <v>123</v>
      </c>
      <c r="F18" s="138">
        <v>0.52200000000000002</v>
      </c>
      <c r="G18" s="138"/>
      <c r="H18" s="138" t="s">
        <v>123</v>
      </c>
      <c r="I18" s="138">
        <v>17.928999999999998</v>
      </c>
      <c r="J18" s="138">
        <f t="shared" si="0"/>
        <v>18.450999999999997</v>
      </c>
      <c r="K18" s="171">
        <v>14.32554681207014</v>
      </c>
      <c r="L18" s="134">
        <f t="shared" si="1"/>
        <v>0.63745760445705535</v>
      </c>
    </row>
    <row r="19" spans="1:12" s="38" customFormat="1" ht="15.75" customHeight="1" x14ac:dyDescent="0.2">
      <c r="A19" s="61" t="s">
        <v>62</v>
      </c>
      <c r="B19" s="137" t="s">
        <v>123</v>
      </c>
      <c r="C19" s="137">
        <v>108.791</v>
      </c>
      <c r="D19" s="137" t="s">
        <v>123</v>
      </c>
      <c r="E19" s="137" t="s">
        <v>123</v>
      </c>
      <c r="F19" s="137" t="s">
        <v>123</v>
      </c>
      <c r="G19" s="137"/>
      <c r="H19" s="137" t="s">
        <v>123</v>
      </c>
      <c r="I19" s="137" t="s">
        <v>123</v>
      </c>
      <c r="J19" s="137">
        <f t="shared" si="0"/>
        <v>108.791</v>
      </c>
      <c r="K19" s="170" t="s">
        <v>313</v>
      </c>
      <c r="L19" s="133">
        <f t="shared" si="1"/>
        <v>3.7585849139064291</v>
      </c>
    </row>
    <row r="20" spans="1:12" s="39" customFormat="1" ht="15.75" customHeight="1" x14ac:dyDescent="0.2">
      <c r="A20" s="62" t="s">
        <v>44</v>
      </c>
      <c r="B20" s="138" t="s">
        <v>123</v>
      </c>
      <c r="C20" s="138">
        <v>28.309000000000001</v>
      </c>
      <c r="D20" s="138" t="s">
        <v>123</v>
      </c>
      <c r="E20" s="138" t="s">
        <v>123</v>
      </c>
      <c r="F20" s="138" t="s">
        <v>123</v>
      </c>
      <c r="G20" s="138"/>
      <c r="H20" s="138" t="s">
        <v>123</v>
      </c>
      <c r="I20" s="138" t="s">
        <v>123</v>
      </c>
      <c r="J20" s="138">
        <f t="shared" si="0"/>
        <v>28.309000000000001</v>
      </c>
      <c r="K20" s="171" t="s">
        <v>313</v>
      </c>
      <c r="L20" s="134">
        <f t="shared" si="1"/>
        <v>0.97803844369274207</v>
      </c>
    </row>
    <row r="21" spans="1:12" s="38" customFormat="1" ht="15.75" customHeight="1" x14ac:dyDescent="0.2">
      <c r="A21" s="61" t="s">
        <v>63</v>
      </c>
      <c r="B21" s="137" t="s">
        <v>123</v>
      </c>
      <c r="C21" s="137" t="s">
        <v>123</v>
      </c>
      <c r="D21" s="137" t="s">
        <v>123</v>
      </c>
      <c r="E21" s="137" t="s">
        <v>123</v>
      </c>
      <c r="F21" s="137">
        <v>0.189</v>
      </c>
      <c r="G21" s="137"/>
      <c r="H21" s="137" t="s">
        <v>123</v>
      </c>
      <c r="I21" s="137">
        <v>31.821999999999999</v>
      </c>
      <c r="J21" s="137">
        <f t="shared" si="0"/>
        <v>32.010999999999996</v>
      </c>
      <c r="K21" s="170" t="s">
        <v>313</v>
      </c>
      <c r="L21" s="133">
        <f t="shared" si="1"/>
        <v>1.1059376389504525</v>
      </c>
    </row>
    <row r="22" spans="1:12" s="39" customFormat="1" ht="15.75" customHeight="1" x14ac:dyDescent="0.2">
      <c r="A22" s="62" t="s">
        <v>44</v>
      </c>
      <c r="B22" s="138" t="s">
        <v>123</v>
      </c>
      <c r="C22" s="138" t="s">
        <v>123</v>
      </c>
      <c r="D22" s="138" t="s">
        <v>123</v>
      </c>
      <c r="E22" s="138" t="s">
        <v>123</v>
      </c>
      <c r="F22" s="138">
        <v>0.189</v>
      </c>
      <c r="G22" s="138"/>
      <c r="H22" s="138" t="s">
        <v>123</v>
      </c>
      <c r="I22" s="138">
        <v>31.006</v>
      </c>
      <c r="J22" s="138">
        <f t="shared" si="0"/>
        <v>31.195</v>
      </c>
      <c r="K22" s="171" t="s">
        <v>313</v>
      </c>
      <c r="L22" s="134">
        <f t="shared" si="1"/>
        <v>1.0777459200605846</v>
      </c>
    </row>
    <row r="23" spans="1:12" s="38" customFormat="1" ht="15.75" customHeight="1" x14ac:dyDescent="0.2">
      <c r="A23" s="61" t="s">
        <v>64</v>
      </c>
      <c r="B23" s="137">
        <v>0.19700000000000001</v>
      </c>
      <c r="C23" s="137" t="s">
        <v>123</v>
      </c>
      <c r="D23" s="137" t="s">
        <v>123</v>
      </c>
      <c r="E23" s="137" t="s">
        <v>123</v>
      </c>
      <c r="F23" s="137">
        <v>0.54700000000000004</v>
      </c>
      <c r="G23" s="137"/>
      <c r="H23" s="137" t="s">
        <v>123</v>
      </c>
      <c r="I23" s="137">
        <v>67.284999999999997</v>
      </c>
      <c r="J23" s="137">
        <f t="shared" si="0"/>
        <v>68.028999999999996</v>
      </c>
      <c r="K23" s="170">
        <v>5.6236123402735725</v>
      </c>
      <c r="L23" s="133">
        <f t="shared" si="1"/>
        <v>2.3503118190672061</v>
      </c>
    </row>
    <row r="24" spans="1:12" s="39" customFormat="1" ht="15.75" customHeight="1" x14ac:dyDescent="0.2">
      <c r="A24" s="62" t="s">
        <v>44</v>
      </c>
      <c r="B24" s="139" t="s">
        <v>123</v>
      </c>
      <c r="C24" s="138" t="s">
        <v>123</v>
      </c>
      <c r="D24" s="138" t="s">
        <v>123</v>
      </c>
      <c r="E24" s="138" t="s">
        <v>123</v>
      </c>
      <c r="F24" s="138">
        <v>0.54700000000000004</v>
      </c>
      <c r="G24" s="138"/>
      <c r="H24" s="138" t="s">
        <v>123</v>
      </c>
      <c r="I24" s="138">
        <v>50.152000000000001</v>
      </c>
      <c r="J24" s="138">
        <f t="shared" si="0"/>
        <v>50.698999999999998</v>
      </c>
      <c r="K24" s="171">
        <v>7.4750513803843468</v>
      </c>
      <c r="L24" s="134">
        <f t="shared" si="1"/>
        <v>1.7515832794086095</v>
      </c>
    </row>
    <row r="25" spans="1:12" s="38" customFormat="1" ht="15.75" customHeight="1" x14ac:dyDescent="0.2">
      <c r="A25" s="61" t="s">
        <v>55</v>
      </c>
      <c r="B25" s="137">
        <v>0.51400000000000001</v>
      </c>
      <c r="C25" s="137" t="s">
        <v>123</v>
      </c>
      <c r="D25" s="137" t="s">
        <v>123</v>
      </c>
      <c r="E25" s="137" t="s">
        <v>123</v>
      </c>
      <c r="F25" s="137" t="s">
        <v>123</v>
      </c>
      <c r="G25" s="137"/>
      <c r="H25" s="137" t="s">
        <v>123</v>
      </c>
      <c r="I25" s="137">
        <v>19.855</v>
      </c>
      <c r="J25" s="137">
        <f t="shared" si="0"/>
        <v>20.369</v>
      </c>
      <c r="K25" s="170">
        <v>-0.59538333902688989</v>
      </c>
      <c r="L25" s="133">
        <f t="shared" si="1"/>
        <v>0.70372196331828973</v>
      </c>
    </row>
    <row r="26" spans="1:12" s="39" customFormat="1" ht="15.75" customHeight="1" x14ac:dyDescent="0.2">
      <c r="A26" s="62" t="s">
        <v>44</v>
      </c>
      <c r="B26" s="138" t="s">
        <v>123</v>
      </c>
      <c r="C26" s="138" t="s">
        <v>123</v>
      </c>
      <c r="D26" s="138" t="s">
        <v>123</v>
      </c>
      <c r="E26" s="138" t="s">
        <v>123</v>
      </c>
      <c r="F26" s="138" t="s">
        <v>123</v>
      </c>
      <c r="G26" s="138"/>
      <c r="H26" s="138" t="s">
        <v>123</v>
      </c>
      <c r="I26" s="138">
        <v>0.93</v>
      </c>
      <c r="J26" s="138">
        <f t="shared" si="0"/>
        <v>0.93</v>
      </c>
      <c r="K26" s="171">
        <v>6.1643835616438354</v>
      </c>
      <c r="L26" s="134">
        <f t="shared" si="1"/>
        <v>3.2130267852423261E-2</v>
      </c>
    </row>
    <row r="27" spans="1:12" s="38" customFormat="1" ht="15.75" customHeight="1" x14ac:dyDescent="0.2">
      <c r="A27" s="61" t="s">
        <v>56</v>
      </c>
      <c r="B27" s="137" t="s">
        <v>123</v>
      </c>
      <c r="C27" s="137" t="s">
        <v>123</v>
      </c>
      <c r="D27" s="137" t="s">
        <v>123</v>
      </c>
      <c r="E27" s="137" t="s">
        <v>123</v>
      </c>
      <c r="F27" s="137" t="s">
        <v>123</v>
      </c>
      <c r="G27" s="137"/>
      <c r="H27" s="137" t="s">
        <v>123</v>
      </c>
      <c r="I27" s="137">
        <v>3.1539999999999999</v>
      </c>
      <c r="J27" s="137">
        <f t="shared" si="0"/>
        <v>3.1539999999999999</v>
      </c>
      <c r="K27" s="170">
        <v>2.2034996759559302</v>
      </c>
      <c r="L27" s="133">
        <f t="shared" si="1"/>
        <v>0.10896652129735801</v>
      </c>
    </row>
    <row r="28" spans="1:12" s="40" customFormat="1" ht="15.75" customHeight="1" x14ac:dyDescent="0.2">
      <c r="A28" s="61" t="s">
        <v>45</v>
      </c>
      <c r="B28" s="137">
        <v>0.46400000000000002</v>
      </c>
      <c r="C28" s="137" t="s">
        <v>123</v>
      </c>
      <c r="D28" s="137" t="s">
        <v>123</v>
      </c>
      <c r="E28" s="137" t="s">
        <v>123</v>
      </c>
      <c r="F28" s="137">
        <v>11.435</v>
      </c>
      <c r="G28" s="137"/>
      <c r="H28" s="137">
        <v>1.742</v>
      </c>
      <c r="I28" s="137">
        <v>33.203000000000003</v>
      </c>
      <c r="J28" s="137">
        <f t="shared" si="0"/>
        <v>46.844000000000008</v>
      </c>
      <c r="K28" s="170">
        <v>-4.6723646723646723</v>
      </c>
      <c r="L28" s="133">
        <f t="shared" si="1"/>
        <v>1.6183981368590488</v>
      </c>
    </row>
    <row r="29" spans="1:12" s="39" customFormat="1" ht="15.75" customHeight="1" x14ac:dyDescent="0.2">
      <c r="A29" s="62" t="s">
        <v>44</v>
      </c>
      <c r="B29" s="138">
        <v>0.46400000000000002</v>
      </c>
      <c r="C29" s="138" t="s">
        <v>123</v>
      </c>
      <c r="D29" s="138" t="s">
        <v>123</v>
      </c>
      <c r="E29" s="138" t="s">
        <v>123</v>
      </c>
      <c r="F29" s="138">
        <v>11.435</v>
      </c>
      <c r="G29" s="138"/>
      <c r="H29" s="138">
        <v>1.742</v>
      </c>
      <c r="I29" s="138">
        <v>31.992999999999999</v>
      </c>
      <c r="J29" s="138">
        <f t="shared" si="0"/>
        <v>45.634</v>
      </c>
      <c r="K29" s="171">
        <v>-5.0853803115705398</v>
      </c>
      <c r="L29" s="134">
        <f t="shared" si="1"/>
        <v>1.5765942399757882</v>
      </c>
    </row>
    <row r="30" spans="1:12" s="38" customFormat="1" ht="15.75" customHeight="1" x14ac:dyDescent="0.2">
      <c r="A30" s="98" t="s">
        <v>6</v>
      </c>
      <c r="B30" s="140">
        <v>1185.32</v>
      </c>
      <c r="C30" s="140">
        <v>296.72500000000002</v>
      </c>
      <c r="D30" s="140">
        <v>171.84299999999999</v>
      </c>
      <c r="E30" s="140">
        <v>120.93</v>
      </c>
      <c r="F30" s="140">
        <v>267.35000000000002</v>
      </c>
      <c r="G30" s="140">
        <v>109.48</v>
      </c>
      <c r="H30" s="140">
        <v>104.755</v>
      </c>
      <c r="I30" s="140">
        <v>638.06399999999996</v>
      </c>
      <c r="J30" s="140">
        <f t="shared" si="0"/>
        <v>2894.4670000000001</v>
      </c>
      <c r="K30" s="172">
        <v>3.1</v>
      </c>
      <c r="L30" s="135">
        <f t="shared" si="1"/>
        <v>100</v>
      </c>
    </row>
    <row r="31" spans="1:12" s="40" customFormat="1" ht="15.75" customHeight="1" thickBot="1" x14ac:dyDescent="0.25">
      <c r="A31" s="63" t="s">
        <v>44</v>
      </c>
      <c r="B31" s="141">
        <v>30.183</v>
      </c>
      <c r="C31" s="141">
        <v>29.492999999999999</v>
      </c>
      <c r="D31" s="141">
        <v>56.470999999999997</v>
      </c>
      <c r="E31" s="377" t="s">
        <v>123</v>
      </c>
      <c r="F31" s="141">
        <v>82.754000000000005</v>
      </c>
      <c r="G31" s="141">
        <v>78.766999999999996</v>
      </c>
      <c r="H31" s="141">
        <v>24.492999999999999</v>
      </c>
      <c r="I31" s="141">
        <v>369.18900000000002</v>
      </c>
      <c r="J31" s="141">
        <f t="shared" si="0"/>
        <v>671.35</v>
      </c>
      <c r="K31" s="173">
        <v>8.8000000000000007</v>
      </c>
      <c r="L31" s="64">
        <f t="shared" si="1"/>
        <v>23.194253035187479</v>
      </c>
    </row>
    <row r="32" spans="1:12" s="40" customFormat="1" ht="12.75" customHeight="1" x14ac:dyDescent="0.2">
      <c r="B32" s="49"/>
      <c r="C32" s="49"/>
      <c r="D32" s="49"/>
      <c r="E32" s="50"/>
      <c r="F32" s="50"/>
      <c r="G32" s="50"/>
      <c r="H32" s="51"/>
      <c r="I32" s="51"/>
      <c r="J32" s="51"/>
      <c r="K32" s="174"/>
      <c r="L32" s="136"/>
    </row>
    <row r="33" spans="1:12" s="40" customFormat="1" ht="12.75" customHeight="1" x14ac:dyDescent="0.2">
      <c r="A33" s="268" t="s">
        <v>257</v>
      </c>
      <c r="B33" s="269"/>
      <c r="C33" s="269"/>
      <c r="D33" s="269"/>
      <c r="E33" s="269"/>
      <c r="F33" s="269"/>
      <c r="G33" s="269"/>
      <c r="H33" s="269"/>
      <c r="I33" s="270"/>
      <c r="J33" s="270"/>
      <c r="K33" s="174"/>
      <c r="L33" s="136"/>
    </row>
    <row r="34" spans="1:12" s="40" customFormat="1" ht="12.75" customHeight="1" x14ac:dyDescent="0.2">
      <c r="A34" s="268" t="s">
        <v>328</v>
      </c>
      <c r="B34" s="269"/>
      <c r="C34" s="269"/>
      <c r="D34" s="269"/>
      <c r="E34" s="269"/>
      <c r="F34" s="269"/>
      <c r="G34" s="269"/>
      <c r="H34" s="269"/>
      <c r="I34" s="270"/>
      <c r="J34" s="270"/>
      <c r="K34" s="175"/>
      <c r="L34" s="136"/>
    </row>
    <row r="35" spans="1:12" s="40" customFormat="1" ht="23.25" customHeight="1" x14ac:dyDescent="0.2">
      <c r="A35" s="407" t="s">
        <v>258</v>
      </c>
      <c r="B35" s="408"/>
      <c r="C35" s="408"/>
      <c r="D35" s="408"/>
      <c r="E35" s="408"/>
      <c r="F35" s="408"/>
      <c r="G35" s="408"/>
      <c r="H35" s="408"/>
      <c r="I35" s="408"/>
      <c r="J35" s="408"/>
      <c r="K35" s="176"/>
      <c r="L35" s="136"/>
    </row>
    <row r="36" spans="1:12" s="40" customFormat="1" ht="12.75" customHeight="1" x14ac:dyDescent="0.2">
      <c r="A36" s="271" t="s">
        <v>259</v>
      </c>
      <c r="B36" s="272"/>
      <c r="C36" s="272"/>
      <c r="D36" s="272"/>
      <c r="E36" s="272"/>
      <c r="F36" s="272"/>
      <c r="G36" s="272"/>
      <c r="H36" s="272"/>
      <c r="I36" s="272"/>
      <c r="J36" s="272"/>
      <c r="K36" s="176"/>
      <c r="L36" s="136"/>
    </row>
    <row r="37" spans="1:12" s="38" customFormat="1" ht="13.5" customHeight="1" x14ac:dyDescent="0.2">
      <c r="A37" s="273"/>
      <c r="B37" s="273"/>
      <c r="C37" s="273"/>
      <c r="D37" s="273"/>
      <c r="E37" s="273"/>
      <c r="F37" s="273"/>
      <c r="G37" s="273"/>
      <c r="H37" s="273"/>
      <c r="I37" s="273"/>
      <c r="J37" s="273"/>
      <c r="K37" s="168"/>
    </row>
    <row r="38" spans="1:12" s="40" customFormat="1" ht="40.5" customHeight="1" x14ac:dyDescent="0.2">
      <c r="A38" s="405" t="s">
        <v>315</v>
      </c>
      <c r="B38" s="406"/>
      <c r="C38" s="406"/>
      <c r="D38" s="406"/>
      <c r="E38" s="406"/>
      <c r="F38" s="406"/>
      <c r="G38" s="406"/>
      <c r="H38" s="406"/>
      <c r="I38" s="406"/>
      <c r="J38" s="406"/>
      <c r="K38" s="176"/>
      <c r="L38" s="136"/>
    </row>
    <row r="41" spans="1:12" x14ac:dyDescent="0.2">
      <c r="B41" s="383"/>
      <c r="C41" s="383"/>
      <c r="D41" s="383"/>
      <c r="E41" s="383"/>
      <c r="F41" s="383"/>
      <c r="G41" s="383"/>
      <c r="H41" s="383"/>
      <c r="I41" s="383"/>
      <c r="J41" s="383"/>
      <c r="K41"/>
    </row>
  </sheetData>
  <mergeCells count="3">
    <mergeCell ref="A1:K1"/>
    <mergeCell ref="A38:J38"/>
    <mergeCell ref="A35:J35"/>
  </mergeCells>
  <phoneticPr fontId="15" type="noConversion"/>
  <hyperlinks>
    <hyperlink ref="A3" location="Sommaire!A1" display="Retour au sommaire"/>
  </hyperlinks>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R23"/>
  <sheetViews>
    <sheetView showGridLines="0" zoomScaleNormal="100" workbookViewId="0"/>
  </sheetViews>
  <sheetFormatPr baseColWidth="10" defaultRowHeight="12.75" x14ac:dyDescent="0.2"/>
  <cols>
    <col min="1" max="1" width="26.7109375" style="210" customWidth="1"/>
    <col min="2" max="2" width="14" style="210" customWidth="1"/>
    <col min="3" max="8" width="10" style="210" customWidth="1"/>
    <col min="9" max="9" width="9.42578125" style="210" customWidth="1"/>
    <col min="10" max="10" width="9.85546875" style="210" customWidth="1"/>
    <col min="11" max="16384" width="11.42578125" style="210"/>
  </cols>
  <sheetData>
    <row r="1" spans="1:18" ht="15" x14ac:dyDescent="0.25">
      <c r="A1" s="88" t="s">
        <v>117</v>
      </c>
      <c r="B1" s="81"/>
      <c r="C1" s="81"/>
      <c r="D1" s="81"/>
      <c r="E1" s="81"/>
      <c r="F1" s="81"/>
      <c r="G1" s="81"/>
      <c r="H1" s="81"/>
      <c r="I1" s="81"/>
      <c r="J1" s="81"/>
    </row>
    <row r="2" spans="1:18" ht="15" customHeight="1" x14ac:dyDescent="0.25">
      <c r="A2" s="391" t="s">
        <v>330</v>
      </c>
      <c r="B2" s="81"/>
      <c r="C2" s="81"/>
      <c r="D2" s="81"/>
      <c r="E2" s="81"/>
      <c r="F2" s="81"/>
      <c r="G2" s="81"/>
      <c r="H2" s="81"/>
      <c r="I2" s="81"/>
      <c r="J2" s="81"/>
    </row>
    <row r="3" spans="1:18" ht="13.5" thickBot="1" x14ac:dyDescent="0.25">
      <c r="A3" s="411"/>
      <c r="B3" s="412"/>
      <c r="C3" s="99" t="s">
        <v>75</v>
      </c>
      <c r="D3" s="99" t="s">
        <v>74</v>
      </c>
      <c r="E3" s="99" t="s">
        <v>73</v>
      </c>
      <c r="F3" s="99" t="s">
        <v>70</v>
      </c>
      <c r="G3" s="99" t="s">
        <v>69</v>
      </c>
      <c r="H3" s="100" t="s">
        <v>121</v>
      </c>
      <c r="I3" s="99" t="s">
        <v>125</v>
      </c>
      <c r="J3" s="101" t="s">
        <v>130</v>
      </c>
      <c r="K3" s="101" t="s">
        <v>202</v>
      </c>
      <c r="L3" s="101" t="s">
        <v>266</v>
      </c>
    </row>
    <row r="4" spans="1:18" x14ac:dyDescent="0.2">
      <c r="A4" s="413" t="s">
        <v>112</v>
      </c>
      <c r="B4" s="414"/>
      <c r="C4" s="84">
        <v>452616</v>
      </c>
      <c r="D4" s="84">
        <v>496427</v>
      </c>
      <c r="E4" s="84">
        <v>593057</v>
      </c>
      <c r="F4" s="84">
        <v>655858</v>
      </c>
      <c r="G4" s="84">
        <v>681078</v>
      </c>
      <c r="H4" s="82">
        <v>691215</v>
      </c>
      <c r="I4" s="82">
        <v>696983</v>
      </c>
      <c r="J4" s="86">
        <v>712166</v>
      </c>
      <c r="K4" s="86">
        <v>717955</v>
      </c>
      <c r="L4" s="86">
        <v>749562</v>
      </c>
    </row>
    <row r="5" spans="1:18" x14ac:dyDescent="0.2">
      <c r="A5" s="415" t="s">
        <v>113</v>
      </c>
      <c r="B5" s="416"/>
      <c r="C5" s="85"/>
      <c r="D5" s="85"/>
      <c r="E5" s="85">
        <v>23344</v>
      </c>
      <c r="F5" s="85">
        <v>33876</v>
      </c>
      <c r="G5" s="85">
        <v>36239</v>
      </c>
      <c r="H5" s="83">
        <v>39110</v>
      </c>
      <c r="I5" s="83">
        <v>41666</v>
      </c>
      <c r="J5" s="87">
        <v>41993</v>
      </c>
      <c r="K5" s="87">
        <v>38757</v>
      </c>
      <c r="L5" s="87">
        <v>45353</v>
      </c>
    </row>
    <row r="6" spans="1:18" ht="15" x14ac:dyDescent="0.25">
      <c r="A6" s="417" t="s">
        <v>114</v>
      </c>
      <c r="B6" s="418"/>
      <c r="C6" s="183">
        <v>27.047257835353111</v>
      </c>
      <c r="D6" s="183">
        <v>28.7</v>
      </c>
      <c r="E6" s="183">
        <v>33.437331795752307</v>
      </c>
      <c r="F6" s="183">
        <v>34.536665852406287</v>
      </c>
      <c r="G6" s="183">
        <v>34.759576864189093</v>
      </c>
      <c r="H6" s="184"/>
      <c r="I6" s="185"/>
      <c r="J6" s="186"/>
      <c r="K6" s="186"/>
      <c r="L6" s="186"/>
    </row>
    <row r="7" spans="1:18" ht="13.5" thickBot="1" x14ac:dyDescent="0.25">
      <c r="A7" s="417" t="s">
        <v>160</v>
      </c>
      <c r="B7" s="418"/>
      <c r="C7" s="187"/>
      <c r="D7" s="187"/>
      <c r="E7" s="187"/>
      <c r="F7" s="183">
        <v>37.165641679511012</v>
      </c>
      <c r="G7" s="183">
        <v>37.862299014363536</v>
      </c>
      <c r="H7" s="188">
        <v>37.7005168867572</v>
      </c>
      <c r="I7" s="188">
        <v>37.363845157607628</v>
      </c>
      <c r="J7" s="189">
        <v>37.725072691241927</v>
      </c>
      <c r="K7" s="189">
        <v>36.792318430314666</v>
      </c>
      <c r="L7" s="189">
        <v>38.4</v>
      </c>
      <c r="M7" s="385"/>
      <c r="N7" s="385"/>
      <c r="O7" s="385"/>
      <c r="P7" s="385"/>
      <c r="Q7" s="385"/>
      <c r="R7" s="385"/>
    </row>
    <row r="8" spans="1:18" ht="20.25" customHeight="1" x14ac:dyDescent="0.2">
      <c r="A8" s="419" t="s">
        <v>161</v>
      </c>
      <c r="B8" s="420"/>
      <c r="C8" s="178">
        <v>478600</v>
      </c>
      <c r="D8" s="178">
        <v>522242</v>
      </c>
      <c r="E8" s="178">
        <v>665114</v>
      </c>
      <c r="F8" s="178">
        <v>683647</v>
      </c>
      <c r="G8" s="178">
        <v>711261</v>
      </c>
      <c r="H8" s="179">
        <v>719436</v>
      </c>
      <c r="I8" s="178">
        <v>730487</v>
      </c>
      <c r="J8" s="180">
        <v>745083</v>
      </c>
      <c r="K8" s="180">
        <v>818257</v>
      </c>
      <c r="L8" s="180">
        <v>800191</v>
      </c>
    </row>
    <row r="9" spans="1:18" x14ac:dyDescent="0.2">
      <c r="A9" s="417" t="s">
        <v>114</v>
      </c>
      <c r="B9" s="417"/>
      <c r="C9" s="190">
        <v>28.619095741818199</v>
      </c>
      <c r="D9" s="190">
        <v>30.2</v>
      </c>
      <c r="E9" s="191">
        <v>37.5</v>
      </c>
      <c r="F9" s="191">
        <v>36</v>
      </c>
      <c r="G9" s="191">
        <v>36.299999999999997</v>
      </c>
      <c r="H9" s="191"/>
      <c r="I9" s="191"/>
      <c r="J9" s="192"/>
      <c r="K9" s="192"/>
      <c r="L9" s="192"/>
    </row>
    <row r="10" spans="1:18" ht="13.5" thickBot="1" x14ac:dyDescent="0.25">
      <c r="A10" s="417" t="s">
        <v>160</v>
      </c>
      <c r="B10" s="417"/>
      <c r="C10" s="193"/>
      <c r="D10" s="193"/>
      <c r="E10" s="194"/>
      <c r="F10" s="194">
        <v>38.74673344018462</v>
      </c>
      <c r="G10" s="194">
        <v>39.547630161860582</v>
      </c>
      <c r="H10" s="194">
        <v>39.246739186415638</v>
      </c>
      <c r="I10" s="194">
        <v>39.337259051634774</v>
      </c>
      <c r="J10" s="195">
        <v>39.468761968429568</v>
      </c>
      <c r="K10" s="195">
        <v>41.93239423339066</v>
      </c>
      <c r="L10" s="195">
        <v>40.97</v>
      </c>
      <c r="N10" s="384"/>
      <c r="O10" s="384"/>
    </row>
    <row r="11" spans="1:18" s="211" customFormat="1" x14ac:dyDescent="0.2">
      <c r="A11" s="419" t="s">
        <v>195</v>
      </c>
      <c r="B11" s="420"/>
      <c r="C11" s="178"/>
      <c r="D11" s="178"/>
      <c r="E11" s="178"/>
      <c r="F11" s="178"/>
      <c r="G11" s="178"/>
      <c r="H11" s="178"/>
      <c r="I11" s="178"/>
      <c r="J11" s="178"/>
      <c r="K11" s="178"/>
      <c r="L11" s="178"/>
    </row>
    <row r="12" spans="1:18" s="212" customFormat="1" x14ac:dyDescent="0.2">
      <c r="A12" s="181" t="s">
        <v>162</v>
      </c>
      <c r="B12" s="182" t="s">
        <v>163</v>
      </c>
      <c r="C12" s="196">
        <v>26.6</v>
      </c>
      <c r="D12" s="196">
        <v>28.8</v>
      </c>
      <c r="E12" s="196">
        <v>33.800000000000004</v>
      </c>
      <c r="F12" s="196">
        <v>34.699999999999996</v>
      </c>
      <c r="G12" s="196">
        <v>34.5</v>
      </c>
      <c r="H12" s="196"/>
      <c r="I12" s="196"/>
      <c r="J12" s="196"/>
      <c r="K12" s="196"/>
      <c r="L12" s="196"/>
    </row>
    <row r="13" spans="1:18" x14ac:dyDescent="0.2">
      <c r="A13" s="181" t="s">
        <v>78</v>
      </c>
      <c r="B13" s="182" t="s">
        <v>164</v>
      </c>
      <c r="C13" s="196"/>
      <c r="D13" s="196"/>
      <c r="E13" s="196"/>
      <c r="F13" s="196">
        <v>39.5</v>
      </c>
      <c r="G13" s="196">
        <v>39.900000000000006</v>
      </c>
      <c r="H13" s="196">
        <v>40</v>
      </c>
      <c r="I13" s="196">
        <v>39.5</v>
      </c>
      <c r="J13" s="196">
        <v>40</v>
      </c>
      <c r="K13" s="196">
        <v>38.986622735466064</v>
      </c>
      <c r="L13" s="196">
        <v>41.021434441602331</v>
      </c>
      <c r="R13" s="384"/>
    </row>
    <row r="14" spans="1:18" x14ac:dyDescent="0.2">
      <c r="A14" s="181" t="s">
        <v>165</v>
      </c>
      <c r="B14" s="182" t="s">
        <v>163</v>
      </c>
      <c r="C14" s="196">
        <v>42.4</v>
      </c>
      <c r="D14" s="196">
        <v>42.8</v>
      </c>
      <c r="E14" s="196">
        <v>44.1</v>
      </c>
      <c r="F14" s="196">
        <v>47.5</v>
      </c>
      <c r="G14" s="196">
        <v>50.3</v>
      </c>
      <c r="H14" s="196"/>
      <c r="I14" s="196"/>
      <c r="J14" s="196"/>
      <c r="K14" s="196"/>
      <c r="L14" s="196"/>
    </row>
    <row r="15" spans="1:18" x14ac:dyDescent="0.2">
      <c r="A15" s="181" t="s">
        <v>166</v>
      </c>
      <c r="B15" s="182" t="s">
        <v>164</v>
      </c>
      <c r="C15" s="196"/>
      <c r="D15" s="196"/>
      <c r="E15" s="196"/>
      <c r="F15" s="196">
        <v>51</v>
      </c>
      <c r="G15" s="196">
        <v>53.800000000000004</v>
      </c>
      <c r="H15" s="196">
        <v>54.300000000000004</v>
      </c>
      <c r="I15" s="196">
        <v>55.000000000000007</v>
      </c>
      <c r="J15" s="196">
        <v>54.6</v>
      </c>
      <c r="K15" s="196">
        <v>54.049334709373042</v>
      </c>
      <c r="L15" s="196">
        <v>54.931435323861614</v>
      </c>
    </row>
    <row r="16" spans="1:18" ht="15" x14ac:dyDescent="0.25">
      <c r="A16" s="181" t="s">
        <v>46</v>
      </c>
      <c r="B16" s="182" t="s">
        <v>163</v>
      </c>
      <c r="C16" s="196">
        <v>17.100000000000001</v>
      </c>
      <c r="D16" s="196">
        <v>19</v>
      </c>
      <c r="E16" s="196">
        <v>25.7</v>
      </c>
      <c r="F16" s="196">
        <v>27.700000000000003</v>
      </c>
      <c r="G16" s="196">
        <v>28.4</v>
      </c>
      <c r="H16" s="196"/>
      <c r="I16" s="196"/>
      <c r="J16" s="196"/>
      <c r="K16" s="196"/>
      <c r="L16" s="196"/>
      <c r="M16" s="81"/>
    </row>
    <row r="17" spans="1:13" ht="15" x14ac:dyDescent="0.25">
      <c r="A17" s="181" t="s">
        <v>46</v>
      </c>
      <c r="B17" s="182" t="s">
        <v>164</v>
      </c>
      <c r="C17" s="196"/>
      <c r="D17" s="196"/>
      <c r="E17" s="196"/>
      <c r="F17" s="196">
        <v>27.6</v>
      </c>
      <c r="G17" s="196">
        <v>28.4</v>
      </c>
      <c r="H17" s="196">
        <v>28.799999999999997</v>
      </c>
      <c r="I17" s="196">
        <v>28.9</v>
      </c>
      <c r="J17" s="196">
        <v>28.799999999999997</v>
      </c>
      <c r="K17" s="196">
        <v>28.307677318784101</v>
      </c>
      <c r="L17" s="196">
        <v>27.321772170397253</v>
      </c>
      <c r="M17" s="81"/>
    </row>
    <row r="18" spans="1:13" ht="52.5" customHeight="1" x14ac:dyDescent="0.25">
      <c r="A18" s="422" t="s">
        <v>325</v>
      </c>
      <c r="B18" s="422"/>
      <c r="C18" s="422"/>
      <c r="D18" s="422"/>
      <c r="E18" s="422"/>
      <c r="F18" s="422"/>
      <c r="G18" s="422"/>
      <c r="H18" s="422"/>
      <c r="I18" s="422"/>
      <c r="J18" s="81"/>
      <c r="K18" s="81"/>
      <c r="L18" s="380"/>
      <c r="M18" s="81"/>
    </row>
    <row r="19" spans="1:13" ht="15" customHeight="1" x14ac:dyDescent="0.25">
      <c r="A19" s="421" t="s">
        <v>167</v>
      </c>
      <c r="B19" s="421"/>
      <c r="C19" s="421"/>
      <c r="D19" s="421"/>
      <c r="E19" s="421"/>
      <c r="F19" s="421"/>
      <c r="G19" s="421"/>
      <c r="H19" s="421"/>
      <c r="I19" s="421"/>
      <c r="J19" s="81"/>
      <c r="K19" s="81"/>
      <c r="L19" s="380"/>
      <c r="M19" s="81"/>
    </row>
    <row r="20" spans="1:13" ht="28.5" customHeight="1" x14ac:dyDescent="0.25">
      <c r="A20" s="410" t="s">
        <v>168</v>
      </c>
      <c r="B20" s="410"/>
      <c r="C20" s="410"/>
      <c r="D20" s="410"/>
      <c r="E20" s="410"/>
      <c r="F20" s="410"/>
      <c r="G20" s="410"/>
      <c r="H20" s="410"/>
      <c r="I20" s="410"/>
      <c r="J20" s="81"/>
      <c r="K20" s="81"/>
      <c r="L20" s="81"/>
      <c r="M20" s="389"/>
    </row>
    <row r="21" spans="1:13" ht="25.5" customHeight="1" x14ac:dyDescent="0.25">
      <c r="A21" s="410" t="s">
        <v>169</v>
      </c>
      <c r="B21" s="410"/>
      <c r="C21" s="410"/>
      <c r="D21" s="410"/>
      <c r="E21" s="410"/>
      <c r="F21" s="410"/>
      <c r="G21" s="410"/>
      <c r="H21" s="410"/>
      <c r="I21" s="410"/>
      <c r="J21" s="81"/>
      <c r="K21" s="81"/>
      <c r="L21" s="81"/>
      <c r="M21" s="389"/>
    </row>
    <row r="22" spans="1:13" ht="12.75" customHeight="1" x14ac:dyDescent="0.2">
      <c r="A22" s="409" t="s">
        <v>274</v>
      </c>
      <c r="B22" s="409"/>
      <c r="C22" s="409"/>
      <c r="D22" s="381"/>
      <c r="E22" s="38"/>
      <c r="F22" s="38"/>
      <c r="G22" s="38"/>
      <c r="H22" s="38"/>
      <c r="M22" s="390"/>
    </row>
    <row r="23" spans="1:13" ht="29.25" customHeight="1" x14ac:dyDescent="0.2">
      <c r="A23" s="409" t="s">
        <v>197</v>
      </c>
      <c r="B23" s="409"/>
      <c r="C23" s="409"/>
      <c r="D23" s="409"/>
      <c r="E23" s="409"/>
      <c r="F23" s="409"/>
      <c r="G23" s="409"/>
      <c r="H23" s="409"/>
    </row>
  </sheetData>
  <mergeCells count="15">
    <mergeCell ref="A23:H23"/>
    <mergeCell ref="A22:C22"/>
    <mergeCell ref="A21:I21"/>
    <mergeCell ref="A3:B3"/>
    <mergeCell ref="A4:B4"/>
    <mergeCell ref="A5:B5"/>
    <mergeCell ref="A6:B6"/>
    <mergeCell ref="A7:B7"/>
    <mergeCell ref="A8:B8"/>
    <mergeCell ref="A9:B9"/>
    <mergeCell ref="A10:B10"/>
    <mergeCell ref="A19:I19"/>
    <mergeCell ref="A11:B11"/>
    <mergeCell ref="A20:I20"/>
    <mergeCell ref="A18:I18"/>
  </mergeCells>
  <hyperlinks>
    <hyperlink ref="A2" location="Sommaire!A1" display="Retour au sommai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M44"/>
  <sheetViews>
    <sheetView showGridLines="0" zoomScaleNormal="100" workbookViewId="0">
      <pane xSplit="1" ySplit="4" topLeftCell="B5" activePane="bottomRight" state="frozen"/>
      <selection pane="topRight" activeCell="B1" sqref="B1"/>
      <selection pane="bottomLeft" activeCell="A4" sqref="A4"/>
      <selection pane="bottomRight"/>
    </sheetView>
  </sheetViews>
  <sheetFormatPr baseColWidth="10" defaultRowHeight="12.75" x14ac:dyDescent="0.2"/>
  <cols>
    <col min="1" max="1" width="26" style="6" customWidth="1"/>
    <col min="2" max="2" width="12.42578125" style="6" customWidth="1"/>
    <col min="3" max="3" width="13.85546875" style="6" customWidth="1"/>
    <col min="4" max="4" width="12.42578125" style="6" customWidth="1"/>
    <col min="5" max="5" width="17.7109375" style="6" customWidth="1"/>
    <col min="6" max="7" width="12.42578125" style="6" customWidth="1"/>
    <col min="8" max="8" width="15.28515625" style="6" customWidth="1"/>
    <col min="9" max="9" width="14.85546875" style="6" customWidth="1"/>
    <col min="10" max="10" width="15.7109375" style="6" customWidth="1"/>
    <col min="11" max="11" width="12.42578125" style="6" customWidth="1"/>
    <col min="12" max="12" width="15.140625" style="6" customWidth="1"/>
    <col min="13" max="13" width="12.7109375" style="54" customWidth="1"/>
    <col min="14" max="16384" width="11.42578125" style="6"/>
  </cols>
  <sheetData>
    <row r="1" spans="1:13" s="5" customFormat="1" ht="15" customHeight="1" x14ac:dyDescent="0.25">
      <c r="A1" s="238" t="s">
        <v>275</v>
      </c>
      <c r="M1" s="52"/>
    </row>
    <row r="2" spans="1:13" s="5" customFormat="1" ht="13.5" customHeight="1" x14ac:dyDescent="0.2">
      <c r="A2" s="237" t="s">
        <v>303</v>
      </c>
      <c r="M2" s="52"/>
    </row>
    <row r="3" spans="1:13" s="5" customFormat="1" ht="13.5" customHeight="1" x14ac:dyDescent="0.2">
      <c r="A3" s="391" t="s">
        <v>330</v>
      </c>
      <c r="M3" s="52"/>
    </row>
    <row r="4" spans="1:13" ht="76.5" x14ac:dyDescent="0.2">
      <c r="A4" s="102" t="s">
        <v>7</v>
      </c>
      <c r="B4" s="102" t="s">
        <v>40</v>
      </c>
      <c r="C4" s="102" t="s">
        <v>0</v>
      </c>
      <c r="D4" s="102" t="s">
        <v>57</v>
      </c>
      <c r="E4" s="102" t="s">
        <v>1</v>
      </c>
      <c r="F4" s="102" t="s">
        <v>276</v>
      </c>
      <c r="G4" s="102" t="s">
        <v>301</v>
      </c>
      <c r="H4" s="102" t="s">
        <v>42</v>
      </c>
      <c r="I4" s="102" t="s">
        <v>116</v>
      </c>
      <c r="J4" s="102" t="s">
        <v>47</v>
      </c>
      <c r="K4" s="102" t="s">
        <v>2</v>
      </c>
      <c r="L4" s="102" t="s">
        <v>6</v>
      </c>
      <c r="M4" s="102" t="s">
        <v>261</v>
      </c>
    </row>
    <row r="5" spans="1:13" ht="16.5" customHeight="1" x14ac:dyDescent="0.2">
      <c r="A5" s="8" t="s">
        <v>8</v>
      </c>
      <c r="B5" s="9">
        <v>52766</v>
      </c>
      <c r="C5" s="9">
        <v>4326</v>
      </c>
      <c r="D5" s="9">
        <v>4335</v>
      </c>
      <c r="E5" s="9">
        <v>17743</v>
      </c>
      <c r="F5" s="9">
        <v>11423</v>
      </c>
      <c r="G5" s="9">
        <v>5579</v>
      </c>
      <c r="H5" s="9">
        <v>3780</v>
      </c>
      <c r="I5" s="9">
        <v>6287</v>
      </c>
      <c r="J5" s="9">
        <v>7458</v>
      </c>
      <c r="K5" s="9">
        <v>5241</v>
      </c>
      <c r="L5" s="9">
        <f>SUM(B5:K5)</f>
        <v>118938</v>
      </c>
      <c r="M5" s="53">
        <v>4.1506856512373247</v>
      </c>
    </row>
    <row r="6" spans="1:13" ht="16.5" customHeight="1" x14ac:dyDescent="0.2">
      <c r="A6" s="8" t="s">
        <v>9</v>
      </c>
      <c r="B6" s="9">
        <v>19233</v>
      </c>
      <c r="C6" s="9">
        <v>5874</v>
      </c>
      <c r="D6" s="9">
        <v>3774</v>
      </c>
      <c r="E6" s="9">
        <v>5976</v>
      </c>
      <c r="F6" s="9">
        <v>7037</v>
      </c>
      <c r="G6" s="9">
        <v>2922</v>
      </c>
      <c r="H6" s="9">
        <v>2501</v>
      </c>
      <c r="I6" s="9">
        <v>576</v>
      </c>
      <c r="J6" s="9">
        <v>4391</v>
      </c>
      <c r="K6" s="9">
        <v>765</v>
      </c>
      <c r="L6" s="9">
        <f t="shared" ref="L6:L39" si="0">SUM(B6:K6)</f>
        <v>53049</v>
      </c>
      <c r="M6" s="53">
        <v>1.5777884155098134</v>
      </c>
    </row>
    <row r="7" spans="1:13" ht="16.5" customHeight="1" x14ac:dyDescent="0.2">
      <c r="A7" s="8" t="s">
        <v>10</v>
      </c>
      <c r="B7" s="9">
        <v>14773</v>
      </c>
      <c r="C7" s="9">
        <v>2852</v>
      </c>
      <c r="D7" s="9">
        <v>2407</v>
      </c>
      <c r="E7" s="9">
        <v>5731</v>
      </c>
      <c r="F7" s="9">
        <v>4557</v>
      </c>
      <c r="G7" s="9">
        <v>2411</v>
      </c>
      <c r="H7" s="9">
        <v>1471</v>
      </c>
      <c r="I7" s="9">
        <v>612</v>
      </c>
      <c r="J7" s="9">
        <v>2547</v>
      </c>
      <c r="K7" s="9">
        <v>507</v>
      </c>
      <c r="L7" s="9">
        <f t="shared" si="0"/>
        <v>37868</v>
      </c>
      <c r="M7" s="53">
        <v>2.0783351753511066</v>
      </c>
    </row>
    <row r="8" spans="1:13" ht="16.5" customHeight="1" x14ac:dyDescent="0.2">
      <c r="A8" s="8" t="s">
        <v>11</v>
      </c>
      <c r="B8" s="9">
        <v>51593</v>
      </c>
      <c r="C8" s="9">
        <v>5508</v>
      </c>
      <c r="D8" s="9">
        <v>5057</v>
      </c>
      <c r="E8" s="9">
        <v>19902</v>
      </c>
      <c r="F8" s="9">
        <v>12630</v>
      </c>
      <c r="G8" s="9">
        <v>5247</v>
      </c>
      <c r="H8" s="9">
        <v>4223</v>
      </c>
      <c r="I8" s="9">
        <v>17141</v>
      </c>
      <c r="J8" s="9">
        <v>6643</v>
      </c>
      <c r="K8" s="9">
        <v>10675</v>
      </c>
      <c r="L8" s="9">
        <f t="shared" si="0"/>
        <v>138619</v>
      </c>
      <c r="M8" s="53">
        <v>1.7812956613041786</v>
      </c>
    </row>
    <row r="9" spans="1:13" ht="16.5" customHeight="1" x14ac:dyDescent="0.2">
      <c r="A9" s="8" t="s">
        <v>12</v>
      </c>
      <c r="B9" s="9">
        <v>20974</v>
      </c>
      <c r="C9" s="9">
        <v>2523</v>
      </c>
      <c r="D9" s="9">
        <v>2836</v>
      </c>
      <c r="E9" s="9">
        <v>7876</v>
      </c>
      <c r="F9" s="9">
        <v>5899</v>
      </c>
      <c r="G9" s="9">
        <v>1948</v>
      </c>
      <c r="H9" s="9">
        <v>1783</v>
      </c>
      <c r="I9" s="9">
        <v>1773</v>
      </c>
      <c r="J9" s="9">
        <v>3008</v>
      </c>
      <c r="K9" s="9">
        <v>3635</v>
      </c>
      <c r="L9" s="9">
        <f t="shared" si="0"/>
        <v>52255</v>
      </c>
      <c r="M9" s="53">
        <v>2.5190794765651057</v>
      </c>
    </row>
    <row r="10" spans="1:13" ht="16.5" customHeight="1" x14ac:dyDescent="0.2">
      <c r="A10" s="8" t="s">
        <v>13</v>
      </c>
      <c r="B10" s="9">
        <v>2924</v>
      </c>
      <c r="C10" s="9">
        <v>44</v>
      </c>
      <c r="D10" s="9">
        <v>460</v>
      </c>
      <c r="E10" s="9">
        <v>964</v>
      </c>
      <c r="F10" s="9">
        <v>552</v>
      </c>
      <c r="G10" s="9">
        <v>286</v>
      </c>
      <c r="H10" s="9">
        <v>88</v>
      </c>
      <c r="I10" s="9">
        <v>31</v>
      </c>
      <c r="J10" s="9">
        <v>418</v>
      </c>
      <c r="K10" s="9">
        <v>163</v>
      </c>
      <c r="L10" s="9">
        <f t="shared" si="0"/>
        <v>5930</v>
      </c>
      <c r="M10" s="53">
        <v>1.5063334474495036</v>
      </c>
    </row>
    <row r="11" spans="1:13" ht="16.5" customHeight="1" x14ac:dyDescent="0.2">
      <c r="A11" s="8" t="s">
        <v>14</v>
      </c>
      <c r="B11" s="9">
        <v>18308</v>
      </c>
      <c r="C11" s="9">
        <v>2163</v>
      </c>
      <c r="D11" s="9">
        <v>2811</v>
      </c>
      <c r="E11" s="9">
        <v>8297</v>
      </c>
      <c r="F11" s="9">
        <v>5691</v>
      </c>
      <c r="G11" s="9">
        <v>1719</v>
      </c>
      <c r="H11" s="9">
        <v>2369</v>
      </c>
      <c r="I11" s="9">
        <v>2641</v>
      </c>
      <c r="J11" s="9">
        <v>3116</v>
      </c>
      <c r="K11" s="9">
        <v>1899</v>
      </c>
      <c r="L11" s="9">
        <f t="shared" si="0"/>
        <v>49014</v>
      </c>
      <c r="M11" s="53">
        <v>1.3670299671168282</v>
      </c>
    </row>
    <row r="12" spans="1:13" ht="16.5" customHeight="1" x14ac:dyDescent="0.2">
      <c r="A12" s="8" t="s">
        <v>15</v>
      </c>
      <c r="B12" s="9">
        <v>38706</v>
      </c>
      <c r="C12" s="9">
        <v>6249</v>
      </c>
      <c r="D12" s="9">
        <v>7343</v>
      </c>
      <c r="E12" s="9">
        <v>14545</v>
      </c>
      <c r="F12" s="9">
        <v>11014</v>
      </c>
      <c r="G12" s="9">
        <v>6025</v>
      </c>
      <c r="H12" s="9">
        <v>3530</v>
      </c>
      <c r="I12" s="9">
        <v>7240</v>
      </c>
      <c r="J12" s="9">
        <v>5392</v>
      </c>
      <c r="K12" s="9">
        <v>2663</v>
      </c>
      <c r="L12" s="9">
        <f t="shared" si="0"/>
        <v>102707</v>
      </c>
      <c r="M12" s="53">
        <v>1.7283730512470039</v>
      </c>
    </row>
    <row r="13" spans="1:13" ht="16.5" customHeight="1" x14ac:dyDescent="0.2">
      <c r="A13" s="8" t="s">
        <v>16</v>
      </c>
      <c r="B13" s="9">
        <v>84873</v>
      </c>
      <c r="C13" s="9">
        <v>12134</v>
      </c>
      <c r="D13" s="9">
        <v>7926</v>
      </c>
      <c r="E13" s="9">
        <v>21920</v>
      </c>
      <c r="F13" s="9">
        <v>21143</v>
      </c>
      <c r="G13" s="9">
        <v>5775</v>
      </c>
      <c r="H13" s="9">
        <v>6553</v>
      </c>
      <c r="I13" s="9">
        <v>14506</v>
      </c>
      <c r="J13" s="9">
        <v>11310</v>
      </c>
      <c r="K13" s="9">
        <v>7357</v>
      </c>
      <c r="L13" s="9">
        <f t="shared" si="0"/>
        <v>193497</v>
      </c>
      <c r="M13" s="53">
        <v>2.9020421186981493</v>
      </c>
    </row>
    <row r="14" spans="1:13" ht="16.5" customHeight="1" x14ac:dyDescent="0.2">
      <c r="A14" s="8" t="s">
        <v>17</v>
      </c>
      <c r="B14" s="9">
        <v>10157</v>
      </c>
      <c r="C14" s="9">
        <v>1170</v>
      </c>
      <c r="D14" s="9">
        <v>1862</v>
      </c>
      <c r="E14" s="9">
        <v>5055</v>
      </c>
      <c r="F14" s="9">
        <v>3563</v>
      </c>
      <c r="G14" s="9">
        <v>584</v>
      </c>
      <c r="H14" s="9">
        <v>773</v>
      </c>
      <c r="I14" s="9">
        <v>96</v>
      </c>
      <c r="J14" s="9">
        <v>2083</v>
      </c>
      <c r="K14" s="9">
        <v>480</v>
      </c>
      <c r="L14" s="9">
        <f t="shared" si="0"/>
        <v>25823</v>
      </c>
      <c r="M14" s="53">
        <v>3.5695664380539847</v>
      </c>
    </row>
    <row r="15" spans="1:13" ht="16.5" customHeight="1" x14ac:dyDescent="0.2">
      <c r="A15" s="8" t="s">
        <v>18</v>
      </c>
      <c r="B15" s="9">
        <v>77662</v>
      </c>
      <c r="C15" s="9">
        <v>15660</v>
      </c>
      <c r="D15" s="9">
        <v>7415</v>
      </c>
      <c r="E15" s="9">
        <v>33298</v>
      </c>
      <c r="F15" s="9">
        <v>12612</v>
      </c>
      <c r="G15" s="9">
        <v>7021</v>
      </c>
      <c r="H15" s="9">
        <v>7179</v>
      </c>
      <c r="I15" s="9">
        <v>22708</v>
      </c>
      <c r="J15" s="9">
        <v>7496</v>
      </c>
      <c r="K15" s="9">
        <v>20051</v>
      </c>
      <c r="L15" s="9">
        <f t="shared" si="0"/>
        <v>211102</v>
      </c>
      <c r="M15" s="53">
        <v>0.97047442759227642</v>
      </c>
    </row>
    <row r="16" spans="1:13" ht="16.5" customHeight="1" x14ac:dyDescent="0.2">
      <c r="A16" s="8" t="s">
        <v>19</v>
      </c>
      <c r="B16" s="9">
        <v>56766</v>
      </c>
      <c r="C16" s="9">
        <v>4027</v>
      </c>
      <c r="D16" s="9">
        <v>3949</v>
      </c>
      <c r="E16" s="9">
        <v>19481</v>
      </c>
      <c r="F16" s="9">
        <v>11671</v>
      </c>
      <c r="G16" s="9">
        <v>3526</v>
      </c>
      <c r="H16" s="9">
        <v>3516</v>
      </c>
      <c r="I16" s="9">
        <v>6272</v>
      </c>
      <c r="J16" s="9">
        <v>5345</v>
      </c>
      <c r="K16" s="9">
        <v>6316</v>
      </c>
      <c r="L16" s="9">
        <f t="shared" si="0"/>
        <v>120869</v>
      </c>
      <c r="M16" s="53">
        <v>2.6837142128961005</v>
      </c>
    </row>
    <row r="17" spans="1:13" ht="16.5" customHeight="1" x14ac:dyDescent="0.2">
      <c r="A17" s="8" t="s">
        <v>20</v>
      </c>
      <c r="B17" s="9">
        <v>37931</v>
      </c>
      <c r="C17" s="9">
        <v>7172</v>
      </c>
      <c r="D17" s="9">
        <v>5926</v>
      </c>
      <c r="E17" s="9">
        <v>12928</v>
      </c>
      <c r="F17" s="9">
        <v>9003</v>
      </c>
      <c r="G17" s="9">
        <v>3727</v>
      </c>
      <c r="H17" s="9">
        <v>2869</v>
      </c>
      <c r="I17" s="9">
        <v>2894</v>
      </c>
      <c r="J17" s="9">
        <v>5525</v>
      </c>
      <c r="K17" s="9">
        <v>2721</v>
      </c>
      <c r="L17" s="9">
        <f t="shared" si="0"/>
        <v>90696</v>
      </c>
      <c r="M17" s="53">
        <v>3.2290374349810493</v>
      </c>
    </row>
    <row r="18" spans="1:13" ht="16.5" customHeight="1" x14ac:dyDescent="0.2">
      <c r="A18" s="8" t="s">
        <v>21</v>
      </c>
      <c r="B18" s="9">
        <v>59681</v>
      </c>
      <c r="C18" s="9">
        <v>10994</v>
      </c>
      <c r="D18" s="9">
        <v>5775</v>
      </c>
      <c r="E18" s="9">
        <v>18661</v>
      </c>
      <c r="F18" s="9">
        <v>16696</v>
      </c>
      <c r="G18" s="9">
        <v>7994</v>
      </c>
      <c r="H18" s="9">
        <v>5685</v>
      </c>
      <c r="I18" s="9">
        <v>9615</v>
      </c>
      <c r="J18" s="9">
        <v>6104</v>
      </c>
      <c r="K18" s="9">
        <v>9852</v>
      </c>
      <c r="L18" s="9">
        <f t="shared" si="0"/>
        <v>151057</v>
      </c>
      <c r="M18" s="53">
        <v>3.8956483462064888</v>
      </c>
    </row>
    <row r="19" spans="1:13" ht="16.5" customHeight="1" x14ac:dyDescent="0.2">
      <c r="A19" s="8" t="s">
        <v>22</v>
      </c>
      <c r="B19" s="9">
        <v>27917</v>
      </c>
      <c r="C19" s="9">
        <v>2306</v>
      </c>
      <c r="D19" s="9">
        <v>3532</v>
      </c>
      <c r="E19" s="9">
        <v>7910</v>
      </c>
      <c r="F19" s="9">
        <v>6619</v>
      </c>
      <c r="G19" s="9">
        <v>2596</v>
      </c>
      <c r="H19" s="9">
        <v>2835</v>
      </c>
      <c r="I19" s="9">
        <v>7067</v>
      </c>
      <c r="J19" s="9">
        <v>3782</v>
      </c>
      <c r="K19" s="9">
        <v>2098</v>
      </c>
      <c r="L19" s="9">
        <f t="shared" si="0"/>
        <v>66662</v>
      </c>
      <c r="M19" s="53">
        <v>4.7716342375758334</v>
      </c>
    </row>
    <row r="20" spans="1:13" ht="17.25" customHeight="1" x14ac:dyDescent="0.2">
      <c r="A20" s="200" t="s">
        <v>199</v>
      </c>
      <c r="B20" s="9">
        <v>46956</v>
      </c>
      <c r="C20" s="9">
        <v>7093</v>
      </c>
      <c r="D20" s="9">
        <v>7043</v>
      </c>
      <c r="E20" s="9">
        <v>14216</v>
      </c>
      <c r="F20" s="9">
        <v>12053</v>
      </c>
      <c r="G20" s="9">
        <v>5197</v>
      </c>
      <c r="H20" s="9">
        <v>3324</v>
      </c>
      <c r="I20" s="9">
        <v>8991</v>
      </c>
      <c r="J20" s="9">
        <v>7142</v>
      </c>
      <c r="K20" s="9">
        <v>2781</v>
      </c>
      <c r="L20" s="9">
        <f t="shared" si="0"/>
        <v>114796</v>
      </c>
      <c r="M20" s="53">
        <v>4.1696536329071421</v>
      </c>
    </row>
    <row r="21" spans="1:13" ht="16.5" customHeight="1" x14ac:dyDescent="0.2">
      <c r="A21" s="8" t="s">
        <v>23</v>
      </c>
      <c r="B21" s="9">
        <v>30117</v>
      </c>
      <c r="C21" s="9">
        <v>3124</v>
      </c>
      <c r="D21" s="9">
        <v>4449</v>
      </c>
      <c r="E21" s="9">
        <v>9068</v>
      </c>
      <c r="F21" s="9">
        <v>8841</v>
      </c>
      <c r="G21" s="9">
        <v>4323</v>
      </c>
      <c r="H21" s="9">
        <v>3110</v>
      </c>
      <c r="I21" s="9">
        <v>742</v>
      </c>
      <c r="J21" s="9">
        <v>5274</v>
      </c>
      <c r="K21" s="9">
        <v>1691</v>
      </c>
      <c r="L21" s="9">
        <f t="shared" si="0"/>
        <v>70739</v>
      </c>
      <c r="M21" s="53">
        <v>3.2716283687114953</v>
      </c>
    </row>
    <row r="22" spans="1:13" ht="16.5" customHeight="1" x14ac:dyDescent="0.2">
      <c r="A22" s="8" t="s">
        <v>24</v>
      </c>
      <c r="B22" s="9">
        <v>27026</v>
      </c>
      <c r="C22" s="9">
        <v>2874</v>
      </c>
      <c r="D22" s="9">
        <v>3057</v>
      </c>
      <c r="E22" s="9">
        <v>5748</v>
      </c>
      <c r="F22" s="9">
        <v>5815</v>
      </c>
      <c r="G22" s="9">
        <v>3362</v>
      </c>
      <c r="H22" s="9">
        <v>1281</v>
      </c>
      <c r="I22" s="9">
        <v>3463</v>
      </c>
      <c r="J22" s="9">
        <v>3060</v>
      </c>
      <c r="K22" s="9">
        <v>1379</v>
      </c>
      <c r="L22" s="9">
        <f t="shared" si="0"/>
        <v>57065</v>
      </c>
      <c r="M22" s="53">
        <v>3.5023760293104074</v>
      </c>
    </row>
    <row r="23" spans="1:13" ht="16.5" customHeight="1" x14ac:dyDescent="0.2">
      <c r="A23" s="8" t="s">
        <v>25</v>
      </c>
      <c r="B23" s="9">
        <v>15424</v>
      </c>
      <c r="C23" s="9">
        <v>2827</v>
      </c>
      <c r="D23" s="9">
        <v>3346</v>
      </c>
      <c r="E23" s="9">
        <v>6350</v>
      </c>
      <c r="F23" s="9">
        <v>6054</v>
      </c>
      <c r="G23" s="9">
        <v>1769</v>
      </c>
      <c r="H23" s="9">
        <v>2085</v>
      </c>
      <c r="I23" s="9">
        <v>6003</v>
      </c>
      <c r="J23" s="9">
        <v>2544</v>
      </c>
      <c r="K23" s="9">
        <v>1211</v>
      </c>
      <c r="L23" s="9">
        <f t="shared" si="0"/>
        <v>47613</v>
      </c>
      <c r="M23" s="53">
        <v>5.5790850832649621</v>
      </c>
    </row>
    <row r="24" spans="1:13" ht="16.5" customHeight="1" x14ac:dyDescent="0.2">
      <c r="A24" s="8" t="s">
        <v>26</v>
      </c>
      <c r="B24" s="9">
        <v>61298</v>
      </c>
      <c r="C24" s="9">
        <v>9848</v>
      </c>
      <c r="D24" s="9">
        <v>6846</v>
      </c>
      <c r="E24" s="9">
        <v>16951</v>
      </c>
      <c r="F24" s="9">
        <v>15739</v>
      </c>
      <c r="G24" s="9">
        <v>5110</v>
      </c>
      <c r="H24" s="9">
        <v>4544</v>
      </c>
      <c r="I24" s="9">
        <v>9619</v>
      </c>
      <c r="J24" s="9">
        <v>6103</v>
      </c>
      <c r="K24" s="9">
        <v>5835</v>
      </c>
      <c r="L24" s="9">
        <f t="shared" si="0"/>
        <v>141893</v>
      </c>
      <c r="M24" s="53">
        <v>6.2638078619625697</v>
      </c>
    </row>
    <row r="25" spans="1:13" ht="16.5" customHeight="1" x14ac:dyDescent="0.2">
      <c r="A25" s="8" t="s">
        <v>27</v>
      </c>
      <c r="B25" s="9">
        <v>40795</v>
      </c>
      <c r="C25" s="9">
        <v>4736</v>
      </c>
      <c r="D25" s="9">
        <v>3961</v>
      </c>
      <c r="E25" s="9">
        <v>14960</v>
      </c>
      <c r="F25" s="9">
        <v>6701</v>
      </c>
      <c r="G25" s="9">
        <v>3325</v>
      </c>
      <c r="H25" s="9">
        <v>2911</v>
      </c>
      <c r="I25" s="9">
        <v>493</v>
      </c>
      <c r="J25" s="9">
        <v>4110</v>
      </c>
      <c r="K25" s="9">
        <v>4006</v>
      </c>
      <c r="L25" s="9">
        <f t="shared" si="0"/>
        <v>85998</v>
      </c>
      <c r="M25" s="53">
        <v>1.5168864282931782</v>
      </c>
    </row>
    <row r="26" spans="1:13" ht="16.5" customHeight="1" x14ac:dyDescent="0.2">
      <c r="A26" s="8" t="s">
        <v>28</v>
      </c>
      <c r="B26" s="9">
        <v>66314</v>
      </c>
      <c r="C26" s="9">
        <v>11749</v>
      </c>
      <c r="D26" s="9">
        <v>6628</v>
      </c>
      <c r="E26" s="9">
        <v>17296</v>
      </c>
      <c r="F26" s="9">
        <v>13547</v>
      </c>
      <c r="G26" s="9">
        <v>4328</v>
      </c>
      <c r="H26" s="9">
        <v>5405</v>
      </c>
      <c r="I26" s="9">
        <v>8992</v>
      </c>
      <c r="J26" s="9">
        <v>5541</v>
      </c>
      <c r="K26" s="9">
        <v>7294</v>
      </c>
      <c r="L26" s="9">
        <f t="shared" si="0"/>
        <v>147094</v>
      </c>
      <c r="M26" s="53">
        <v>3.2311039371183941</v>
      </c>
    </row>
    <row r="27" spans="1:13" ht="16.5" customHeight="1" x14ac:dyDescent="0.2">
      <c r="A27" s="103" t="s">
        <v>29</v>
      </c>
      <c r="B27" s="104">
        <f>SUM(B5:B26)</f>
        <v>862194</v>
      </c>
      <c r="C27" s="104">
        <f t="shared" ref="C27:K27" si="1">SUM(C5:C26)</f>
        <v>125253</v>
      </c>
      <c r="D27" s="104">
        <f t="shared" si="1"/>
        <v>100738</v>
      </c>
      <c r="E27" s="104">
        <f t="shared" si="1"/>
        <v>284876</v>
      </c>
      <c r="F27" s="104">
        <f t="shared" si="1"/>
        <v>208860</v>
      </c>
      <c r="G27" s="104">
        <f t="shared" si="1"/>
        <v>84774</v>
      </c>
      <c r="H27" s="104">
        <f t="shared" si="1"/>
        <v>71815</v>
      </c>
      <c r="I27" s="104">
        <f t="shared" si="1"/>
        <v>137762</v>
      </c>
      <c r="J27" s="104">
        <f t="shared" si="1"/>
        <v>108392</v>
      </c>
      <c r="K27" s="104">
        <f t="shared" si="1"/>
        <v>98620</v>
      </c>
      <c r="L27" s="104">
        <f t="shared" si="0"/>
        <v>2083284</v>
      </c>
      <c r="M27" s="105">
        <v>3.0238801822032828</v>
      </c>
    </row>
    <row r="28" spans="1:13" ht="16.5" customHeight="1" x14ac:dyDescent="0.2">
      <c r="A28" s="8" t="s">
        <v>30</v>
      </c>
      <c r="B28" s="9">
        <v>133804</v>
      </c>
      <c r="C28" s="9">
        <v>10763</v>
      </c>
      <c r="D28" s="9">
        <v>2149</v>
      </c>
      <c r="E28" s="9">
        <v>67712</v>
      </c>
      <c r="F28" s="9">
        <v>16857</v>
      </c>
      <c r="G28" s="9">
        <v>7943</v>
      </c>
      <c r="H28" s="9">
        <v>15660</v>
      </c>
      <c r="I28" s="9">
        <v>51089</v>
      </c>
      <c r="J28" s="9">
        <v>9876</v>
      </c>
      <c r="K28" s="9">
        <v>54277</v>
      </c>
      <c r="L28" s="9">
        <f t="shared" si="0"/>
        <v>370130</v>
      </c>
      <c r="M28" s="53">
        <v>2.397189216106677</v>
      </c>
    </row>
    <row r="29" spans="1:13" ht="16.5" customHeight="1" x14ac:dyDescent="0.2">
      <c r="A29" s="8" t="s">
        <v>31</v>
      </c>
      <c r="B29" s="9">
        <v>73451</v>
      </c>
      <c r="C29" s="9">
        <v>15788</v>
      </c>
      <c r="D29" s="9">
        <v>9632</v>
      </c>
      <c r="E29" s="9">
        <v>17986</v>
      </c>
      <c r="F29" s="9">
        <v>14941</v>
      </c>
      <c r="G29" s="9">
        <v>4914</v>
      </c>
      <c r="H29" s="9">
        <v>5154</v>
      </c>
      <c r="I29" s="9">
        <v>958</v>
      </c>
      <c r="J29" s="9">
        <v>9350</v>
      </c>
      <c r="K29" s="9">
        <v>10424</v>
      </c>
      <c r="L29" s="9">
        <f t="shared" si="0"/>
        <v>162598</v>
      </c>
      <c r="M29" s="53">
        <v>2.1652256961898058</v>
      </c>
    </row>
    <row r="30" spans="1:13" ht="16.5" customHeight="1" x14ac:dyDescent="0.2">
      <c r="A30" s="8" t="s">
        <v>32</v>
      </c>
      <c r="B30" s="9">
        <v>89285</v>
      </c>
      <c r="C30" s="9">
        <v>19864</v>
      </c>
      <c r="D30" s="9">
        <v>7098</v>
      </c>
      <c r="E30" s="9">
        <v>19979</v>
      </c>
      <c r="F30" s="9">
        <v>15771</v>
      </c>
      <c r="G30" s="9">
        <v>9447</v>
      </c>
      <c r="H30" s="9">
        <v>10367</v>
      </c>
      <c r="I30" s="9">
        <v>29267</v>
      </c>
      <c r="J30" s="9">
        <v>9900</v>
      </c>
      <c r="K30" s="9">
        <v>12858</v>
      </c>
      <c r="L30" s="9">
        <f t="shared" si="0"/>
        <v>223836</v>
      </c>
      <c r="M30" s="53">
        <v>4.4600730822899122</v>
      </c>
    </row>
    <row r="31" spans="1:13" ht="16.5" customHeight="1" x14ac:dyDescent="0.2">
      <c r="A31" s="103" t="s">
        <v>33</v>
      </c>
      <c r="B31" s="104">
        <f>SUM(B28:B30)</f>
        <v>296540</v>
      </c>
      <c r="C31" s="104">
        <f t="shared" ref="C31:K31" si="2">SUM(C28:C30)</f>
        <v>46415</v>
      </c>
      <c r="D31" s="104">
        <f t="shared" si="2"/>
        <v>18879</v>
      </c>
      <c r="E31" s="104">
        <f t="shared" si="2"/>
        <v>105677</v>
      </c>
      <c r="F31" s="104">
        <f t="shared" si="2"/>
        <v>47569</v>
      </c>
      <c r="G31" s="104">
        <f t="shared" si="2"/>
        <v>22304</v>
      </c>
      <c r="H31" s="104">
        <f t="shared" si="2"/>
        <v>31181</v>
      </c>
      <c r="I31" s="104">
        <f t="shared" si="2"/>
        <v>81314</v>
      </c>
      <c r="J31" s="104">
        <f t="shared" si="2"/>
        <v>29126</v>
      </c>
      <c r="K31" s="104">
        <f t="shared" si="2"/>
        <v>77559</v>
      </c>
      <c r="L31" s="104">
        <f t="shared" si="0"/>
        <v>756564</v>
      </c>
      <c r="M31" s="105">
        <v>2.9484444057390435</v>
      </c>
    </row>
    <row r="32" spans="1:13" ht="16.5" customHeight="1" x14ac:dyDescent="0.2">
      <c r="A32" s="103" t="s">
        <v>34</v>
      </c>
      <c r="B32" s="104">
        <f>SUM(B27+B31)</f>
        <v>1158734</v>
      </c>
      <c r="C32" s="104">
        <f t="shared" ref="C32:K32" si="3">SUM(C27+C31)</f>
        <v>171668</v>
      </c>
      <c r="D32" s="104">
        <f t="shared" si="3"/>
        <v>119617</v>
      </c>
      <c r="E32" s="104">
        <f t="shared" si="3"/>
        <v>390553</v>
      </c>
      <c r="F32" s="104">
        <f t="shared" si="3"/>
        <v>256429</v>
      </c>
      <c r="G32" s="104">
        <f t="shared" si="3"/>
        <v>107078</v>
      </c>
      <c r="H32" s="104">
        <f t="shared" si="3"/>
        <v>102996</v>
      </c>
      <c r="I32" s="104">
        <f t="shared" si="3"/>
        <v>219076</v>
      </c>
      <c r="J32" s="104">
        <f t="shared" si="3"/>
        <v>137518</v>
      </c>
      <c r="K32" s="104">
        <f t="shared" si="3"/>
        <v>176179</v>
      </c>
      <c r="L32" s="104">
        <f t="shared" si="0"/>
        <v>2839848</v>
      </c>
      <c r="M32" s="105">
        <v>3.0037725337346344</v>
      </c>
    </row>
    <row r="33" spans="1:13" ht="16.5" customHeight="1" x14ac:dyDescent="0.2">
      <c r="A33" s="8" t="s">
        <v>35</v>
      </c>
      <c r="B33" s="9">
        <v>4713</v>
      </c>
      <c r="C33" s="9">
        <v>57</v>
      </c>
      <c r="D33" s="9">
        <v>251</v>
      </c>
      <c r="E33" s="9">
        <v>1890</v>
      </c>
      <c r="F33" s="9">
        <v>2434</v>
      </c>
      <c r="G33" s="9">
        <v>659</v>
      </c>
      <c r="H33" s="9">
        <v>475</v>
      </c>
      <c r="I33" s="9">
        <v>0</v>
      </c>
      <c r="J33" s="9">
        <v>676</v>
      </c>
      <c r="K33" s="9">
        <v>103</v>
      </c>
      <c r="L33" s="9">
        <f t="shared" si="0"/>
        <v>11258</v>
      </c>
      <c r="M33" s="53">
        <v>10.6872480582047</v>
      </c>
    </row>
    <row r="34" spans="1:13" ht="16.5" customHeight="1" x14ac:dyDescent="0.2">
      <c r="A34" s="8" t="s">
        <v>36</v>
      </c>
      <c r="B34" s="9">
        <v>3281</v>
      </c>
      <c r="C34" s="9">
        <v>0</v>
      </c>
      <c r="D34" s="9">
        <v>173</v>
      </c>
      <c r="E34" s="9">
        <v>506</v>
      </c>
      <c r="F34" s="9">
        <v>758</v>
      </c>
      <c r="G34" s="9">
        <v>324</v>
      </c>
      <c r="H34" s="9">
        <v>72</v>
      </c>
      <c r="I34" s="9">
        <v>63</v>
      </c>
      <c r="J34" s="9">
        <v>351</v>
      </c>
      <c r="K34" s="9">
        <v>48</v>
      </c>
      <c r="L34" s="9">
        <f t="shared" si="0"/>
        <v>5576</v>
      </c>
      <c r="M34" s="53">
        <v>8.7151491518814588</v>
      </c>
    </row>
    <row r="35" spans="1:13" ht="16.5" customHeight="1" x14ac:dyDescent="0.2">
      <c r="A35" s="8" t="s">
        <v>68</v>
      </c>
      <c r="B35" s="9">
        <v>13761</v>
      </c>
      <c r="C35" s="9">
        <v>118</v>
      </c>
      <c r="D35" s="9">
        <v>688</v>
      </c>
      <c r="E35" s="9">
        <v>3291</v>
      </c>
      <c r="F35" s="9">
        <v>4251</v>
      </c>
      <c r="G35" s="9">
        <v>858</v>
      </c>
      <c r="H35" s="9">
        <v>851</v>
      </c>
      <c r="I35" s="9">
        <v>157</v>
      </c>
      <c r="J35" s="9">
        <v>1343</v>
      </c>
      <c r="K35" s="9">
        <v>510</v>
      </c>
      <c r="L35" s="9">
        <f t="shared" si="0"/>
        <v>25828</v>
      </c>
      <c r="M35" s="53">
        <v>8.6762602036522765</v>
      </c>
    </row>
    <row r="36" spans="1:13" ht="16.5" customHeight="1" x14ac:dyDescent="0.2">
      <c r="A36" s="8" t="s">
        <v>37</v>
      </c>
      <c r="B36" s="9">
        <v>3703</v>
      </c>
      <c r="C36" s="9">
        <v>0</v>
      </c>
      <c r="D36" s="9">
        <v>201</v>
      </c>
      <c r="E36" s="9">
        <v>1252</v>
      </c>
      <c r="F36" s="9">
        <v>2618</v>
      </c>
      <c r="G36" s="9">
        <v>496</v>
      </c>
      <c r="H36" s="9">
        <v>342</v>
      </c>
      <c r="I36" s="9">
        <v>164</v>
      </c>
      <c r="J36" s="9">
        <v>588</v>
      </c>
      <c r="K36" s="9">
        <v>241</v>
      </c>
      <c r="L36" s="9">
        <f t="shared" si="0"/>
        <v>9605</v>
      </c>
      <c r="M36" s="53">
        <v>8.4697910784867307</v>
      </c>
    </row>
    <row r="37" spans="1:13" ht="16.5" customHeight="1" x14ac:dyDescent="0.2">
      <c r="A37" s="8" t="s">
        <v>38</v>
      </c>
      <c r="B37" s="9">
        <v>1128</v>
      </c>
      <c r="C37" s="9">
        <v>0</v>
      </c>
      <c r="D37" s="9">
        <v>0</v>
      </c>
      <c r="E37" s="9">
        <v>128</v>
      </c>
      <c r="F37" s="9">
        <v>860</v>
      </c>
      <c r="G37" s="9">
        <v>65</v>
      </c>
      <c r="H37" s="9">
        <v>19</v>
      </c>
      <c r="I37" s="9">
        <v>0</v>
      </c>
      <c r="J37" s="9">
        <v>137</v>
      </c>
      <c r="K37" s="9">
        <v>15</v>
      </c>
      <c r="L37" s="9">
        <f t="shared" si="0"/>
        <v>2352</v>
      </c>
      <c r="M37" s="53">
        <v>14.84375</v>
      </c>
    </row>
    <row r="38" spans="1:13" ht="16.5" customHeight="1" x14ac:dyDescent="0.2">
      <c r="A38" s="103" t="s">
        <v>262</v>
      </c>
      <c r="B38" s="104">
        <f>SUM(B33:B37)</f>
        <v>26586</v>
      </c>
      <c r="C38" s="104">
        <f t="shared" ref="C38:K38" si="4">SUM(C33:C37)</f>
        <v>175</v>
      </c>
      <c r="D38" s="104">
        <f t="shared" si="4"/>
        <v>1313</v>
      </c>
      <c r="E38" s="104">
        <f t="shared" si="4"/>
        <v>7067</v>
      </c>
      <c r="F38" s="104">
        <f t="shared" si="4"/>
        <v>10921</v>
      </c>
      <c r="G38" s="104">
        <f t="shared" ref="G38" si="5">SUM(G33:G37)</f>
        <v>2402</v>
      </c>
      <c r="H38" s="104">
        <f t="shared" si="4"/>
        <v>1759</v>
      </c>
      <c r="I38" s="104">
        <f t="shared" si="4"/>
        <v>384</v>
      </c>
      <c r="J38" s="104">
        <f t="shared" si="4"/>
        <v>3095</v>
      </c>
      <c r="K38" s="104">
        <f t="shared" si="4"/>
        <v>917</v>
      </c>
      <c r="L38" s="104">
        <f t="shared" si="0"/>
        <v>54619</v>
      </c>
      <c r="M38" s="105">
        <v>9.3057695771378253</v>
      </c>
    </row>
    <row r="39" spans="1:13" ht="16.5" customHeight="1" x14ac:dyDescent="0.2">
      <c r="A39" s="103" t="s">
        <v>263</v>
      </c>
      <c r="B39" s="104">
        <f>SUM(B32+B38)</f>
        <v>1185320</v>
      </c>
      <c r="C39" s="104">
        <f t="shared" ref="C39:K39" si="6">SUM(C32+C38)</f>
        <v>171843</v>
      </c>
      <c r="D39" s="104">
        <f t="shared" si="6"/>
        <v>120930</v>
      </c>
      <c r="E39" s="104">
        <f t="shared" si="6"/>
        <v>397620</v>
      </c>
      <c r="F39" s="104">
        <f t="shared" si="6"/>
        <v>267350</v>
      </c>
      <c r="G39" s="104">
        <f t="shared" ref="G39" si="7">SUM(G32+G38)</f>
        <v>109480</v>
      </c>
      <c r="H39" s="104">
        <f t="shared" si="6"/>
        <v>104755</v>
      </c>
      <c r="I39" s="104">
        <f t="shared" si="6"/>
        <v>219460</v>
      </c>
      <c r="J39" s="104">
        <f t="shared" si="6"/>
        <v>140613</v>
      </c>
      <c r="K39" s="104">
        <f t="shared" si="6"/>
        <v>177096</v>
      </c>
      <c r="L39" s="104">
        <f t="shared" si="0"/>
        <v>2894467</v>
      </c>
      <c r="M39" s="105">
        <v>3.1159578796167584</v>
      </c>
    </row>
    <row r="40" spans="1:13" x14ac:dyDescent="0.2">
      <c r="A40" s="204" t="s">
        <v>264</v>
      </c>
      <c r="B40" s="205"/>
      <c r="C40" s="205"/>
      <c r="D40" s="205"/>
      <c r="E40" s="205"/>
      <c r="F40" s="205"/>
      <c r="G40" s="205"/>
      <c r="H40" s="205"/>
      <c r="I40" s="205"/>
      <c r="J40" s="205"/>
      <c r="K40" s="205"/>
      <c r="L40" s="205"/>
      <c r="M40" s="206"/>
    </row>
    <row r="41" spans="1:13" x14ac:dyDescent="0.2">
      <c r="A41" s="207" t="s">
        <v>126</v>
      </c>
      <c r="B41" s="205"/>
      <c r="C41" s="205"/>
      <c r="D41" s="205"/>
      <c r="E41" s="205"/>
      <c r="F41" s="205"/>
      <c r="G41" s="205"/>
      <c r="H41" s="205"/>
      <c r="I41" s="205"/>
      <c r="J41" s="205"/>
      <c r="K41" s="205"/>
      <c r="L41" s="205"/>
      <c r="M41" s="206"/>
    </row>
    <row r="42" spans="1:13" x14ac:dyDescent="0.2">
      <c r="A42" s="205" t="s">
        <v>58</v>
      </c>
      <c r="B42" s="208"/>
      <c r="C42" s="208"/>
      <c r="D42" s="208"/>
      <c r="E42" s="208"/>
      <c r="F42" s="208"/>
      <c r="G42" s="208"/>
      <c r="H42" s="208"/>
      <c r="I42" s="208"/>
      <c r="J42" s="208"/>
      <c r="K42" s="208"/>
      <c r="L42" s="208"/>
      <c r="M42" s="206"/>
    </row>
    <row r="43" spans="1:13" ht="21" customHeight="1" x14ac:dyDescent="0.2">
      <c r="A43" s="393" t="s">
        <v>212</v>
      </c>
      <c r="B43" s="393"/>
      <c r="C43" s="393"/>
      <c r="D43" s="393"/>
      <c r="E43" s="393"/>
      <c r="F43" s="393"/>
      <c r="G43" s="393"/>
      <c r="H43" s="393"/>
      <c r="I43" s="393"/>
      <c r="J43" s="393"/>
      <c r="K43" s="393"/>
      <c r="L43" s="393"/>
      <c r="M43" s="393"/>
    </row>
    <row r="44" spans="1:13" ht="28.5" customHeight="1" x14ac:dyDescent="0.2">
      <c r="A44" s="393" t="s">
        <v>315</v>
      </c>
      <c r="B44" s="393"/>
      <c r="C44" s="393"/>
      <c r="D44" s="393"/>
      <c r="E44" s="393"/>
      <c r="F44" s="393"/>
      <c r="G44" s="393"/>
      <c r="H44" s="393"/>
      <c r="I44" s="393"/>
      <c r="J44" s="393"/>
      <c r="K44" s="393"/>
      <c r="L44" s="393"/>
      <c r="M44" s="393"/>
    </row>
  </sheetData>
  <mergeCells count="2">
    <mergeCell ref="A43:M43"/>
    <mergeCell ref="A44:M44"/>
  </mergeCells>
  <hyperlinks>
    <hyperlink ref="A3" location="Sommaire!A1" display="Retour au sommaire"/>
  </hyperlinks>
  <pageMargins left="0.78740157499999996" right="0.78740157499999996" top="0.984251969" bottom="0.984251969" header="0.4921259845" footer="0.4921259845"/>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zoomScaleNormal="100" workbookViewId="0"/>
  </sheetViews>
  <sheetFormatPr baseColWidth="10" defaultRowHeight="12.75" x14ac:dyDescent="0.2"/>
  <cols>
    <col min="9" max="9" width="13.42578125" customWidth="1"/>
    <col min="12" max="12" width="10.28515625" customWidth="1"/>
    <col min="13" max="13" width="25.42578125" customWidth="1"/>
    <col min="18" max="18" width="13" customWidth="1"/>
  </cols>
  <sheetData>
    <row r="1" spans="1:18" x14ac:dyDescent="0.2">
      <c r="A1" s="391" t="s">
        <v>330</v>
      </c>
    </row>
    <row r="2" spans="1:18" ht="12.75" customHeight="1" x14ac:dyDescent="0.2"/>
    <row r="3" spans="1:18" ht="12.75" customHeight="1" x14ac:dyDescent="0.2"/>
    <row r="4" spans="1:18" ht="12.75" customHeight="1" x14ac:dyDescent="0.2"/>
    <row r="5" spans="1:18" ht="13.5" customHeight="1" thickBot="1" x14ac:dyDescent="0.25"/>
    <row r="6" spans="1:18" ht="68.25" customHeight="1" x14ac:dyDescent="0.2">
      <c r="M6" s="68" t="s">
        <v>131</v>
      </c>
      <c r="N6" s="68" t="s">
        <v>132</v>
      </c>
      <c r="O6" s="68" t="s">
        <v>278</v>
      </c>
      <c r="P6" s="68" t="s">
        <v>133</v>
      </c>
      <c r="Q6" s="68" t="s">
        <v>265</v>
      </c>
      <c r="R6" s="68" t="s">
        <v>322</v>
      </c>
    </row>
    <row r="7" spans="1:18" x14ac:dyDescent="0.2">
      <c r="M7" s="215" t="s">
        <v>203</v>
      </c>
      <c r="N7" s="69" t="s">
        <v>134</v>
      </c>
      <c r="O7" s="66">
        <v>14.294842691150011</v>
      </c>
      <c r="P7" s="66">
        <v>18.798029225310668</v>
      </c>
      <c r="Q7" s="66">
        <v>4.1506856512373247</v>
      </c>
      <c r="R7" s="66">
        <v>9.2640019760230778</v>
      </c>
    </row>
    <row r="8" spans="1:18" x14ac:dyDescent="0.2">
      <c r="M8" s="215">
        <v>20</v>
      </c>
      <c r="N8" s="69" t="s">
        <v>135</v>
      </c>
      <c r="O8" s="66">
        <v>18.773209674074913</v>
      </c>
      <c r="P8" s="66">
        <v>17.51588154347867</v>
      </c>
      <c r="Q8" s="66">
        <v>1.5777884155098134</v>
      </c>
      <c r="R8" s="66">
        <v>7.0554272148742196</v>
      </c>
    </row>
    <row r="9" spans="1:18" ht="23.25" customHeight="1" x14ac:dyDescent="0.2">
      <c r="A9" s="71"/>
      <c r="B9" s="73"/>
      <c r="C9" s="73"/>
      <c r="D9" s="73"/>
      <c r="E9" s="73"/>
      <c r="F9" s="71"/>
      <c r="G9" s="73"/>
      <c r="H9" s="73"/>
      <c r="I9" s="73"/>
      <c r="J9" s="73"/>
      <c r="M9" s="215" t="s">
        <v>204</v>
      </c>
      <c r="N9" s="69" t="s">
        <v>136</v>
      </c>
      <c r="O9" s="66">
        <v>18.400760536600824</v>
      </c>
      <c r="P9" s="66">
        <v>9.1766134995246649</v>
      </c>
      <c r="Q9" s="66">
        <v>2.0783351753511066</v>
      </c>
      <c r="R9" s="66">
        <v>7.8247849507854594</v>
      </c>
    </row>
    <row r="10" spans="1:18" x14ac:dyDescent="0.2">
      <c r="A10" s="70"/>
      <c r="B10" s="73"/>
      <c r="C10" s="73"/>
      <c r="D10" s="73"/>
      <c r="E10" s="73"/>
      <c r="F10" s="70"/>
      <c r="G10" s="73"/>
      <c r="H10" s="73"/>
      <c r="I10" s="73"/>
      <c r="J10" s="73"/>
      <c r="M10" s="215" t="s">
        <v>205</v>
      </c>
      <c r="N10" s="69" t="s">
        <v>137</v>
      </c>
      <c r="O10" s="66">
        <v>12.896500479732216</v>
      </c>
      <c r="P10" s="66">
        <v>25.856484320331269</v>
      </c>
      <c r="Q10" s="66">
        <v>1.7812956613041786</v>
      </c>
      <c r="R10" s="66">
        <v>7.9669645802717213</v>
      </c>
    </row>
    <row r="11" spans="1:18" x14ac:dyDescent="0.2">
      <c r="M11" s="215" t="s">
        <v>206</v>
      </c>
      <c r="N11" s="69" t="s">
        <v>12</v>
      </c>
      <c r="O11" s="65">
        <v>15.016744809109175</v>
      </c>
      <c r="P11" s="65">
        <v>11.794086690268873</v>
      </c>
      <c r="Q11" s="66">
        <v>2.5190794765651057</v>
      </c>
      <c r="R11" s="66">
        <v>9.3975391098654271</v>
      </c>
    </row>
    <row r="12" spans="1:18" x14ac:dyDescent="0.2">
      <c r="A12" s="73"/>
      <c r="B12" s="73"/>
      <c r="C12" s="73"/>
      <c r="D12" s="73"/>
      <c r="E12" s="73"/>
      <c r="F12" s="73"/>
      <c r="G12" s="73"/>
      <c r="H12" s="73"/>
      <c r="I12" s="73"/>
      <c r="J12" s="73"/>
      <c r="M12" s="215">
        <v>27</v>
      </c>
      <c r="N12" s="69" t="s">
        <v>138</v>
      </c>
      <c r="O12" s="66">
        <v>14.131534569983137</v>
      </c>
      <c r="P12" s="66">
        <v>4.0472175379426645</v>
      </c>
      <c r="Q12" s="66">
        <v>1.5063334474495036</v>
      </c>
      <c r="R12" s="66">
        <v>3.8312668320340189</v>
      </c>
    </row>
    <row r="13" spans="1:18" x14ac:dyDescent="0.2">
      <c r="A13" s="73"/>
      <c r="B13" s="73"/>
      <c r="C13" s="73"/>
      <c r="D13" s="73"/>
      <c r="E13" s="73"/>
      <c r="F13" s="73"/>
      <c r="G13" s="73"/>
      <c r="H13" s="73"/>
      <c r="I13" s="73"/>
      <c r="J13" s="73"/>
      <c r="M13" s="215">
        <v>24</v>
      </c>
      <c r="N13" s="69" t="s">
        <v>31</v>
      </c>
      <c r="O13" s="66">
        <v>12.211097307469956</v>
      </c>
      <c r="P13" s="66">
        <v>19.165672394494397</v>
      </c>
      <c r="Q13" s="66">
        <v>2.1652256961898058</v>
      </c>
      <c r="R13" s="66">
        <v>11.120056568833871</v>
      </c>
    </row>
    <row r="14" spans="1:18" x14ac:dyDescent="0.2">
      <c r="A14" s="73"/>
      <c r="B14" s="73"/>
      <c r="C14" s="73"/>
      <c r="D14" s="73"/>
      <c r="E14" s="73"/>
      <c r="F14" s="73"/>
      <c r="G14" s="73"/>
      <c r="H14" s="73"/>
      <c r="I14" s="73"/>
      <c r="J14" s="73"/>
      <c r="M14" s="215" t="s">
        <v>207</v>
      </c>
      <c r="N14" s="69" t="s">
        <v>139</v>
      </c>
      <c r="O14" s="66">
        <v>15.118129514016404</v>
      </c>
      <c r="P14" s="66">
        <v>13.669563798098503</v>
      </c>
      <c r="Q14" s="66">
        <v>1.3670299671168282</v>
      </c>
      <c r="R14" s="66">
        <v>6.7080515910772807</v>
      </c>
    </row>
    <row r="15" spans="1:18" x14ac:dyDescent="0.2">
      <c r="A15" s="73"/>
      <c r="B15" s="73"/>
      <c r="C15" s="73"/>
      <c r="D15" s="73"/>
      <c r="E15" s="73"/>
      <c r="F15" s="73"/>
      <c r="G15" s="73"/>
      <c r="H15" s="73"/>
      <c r="I15" s="73"/>
      <c r="J15" s="73"/>
      <c r="M15" s="215" t="s">
        <v>208</v>
      </c>
      <c r="N15" s="69" t="s">
        <v>140</v>
      </c>
      <c r="O15" s="66">
        <v>16.589911106351078</v>
      </c>
      <c r="P15" s="66">
        <v>17.762177845716455</v>
      </c>
      <c r="Q15" s="66">
        <v>1.7283730512470039</v>
      </c>
      <c r="R15" s="66">
        <v>10.778024865021411</v>
      </c>
    </row>
    <row r="16" spans="1:18" x14ac:dyDescent="0.2">
      <c r="A16" s="73"/>
      <c r="B16" s="73"/>
      <c r="C16" s="73"/>
      <c r="D16" s="73"/>
      <c r="E16" s="73"/>
      <c r="F16" s="73"/>
      <c r="G16" s="73"/>
      <c r="H16" s="73"/>
      <c r="I16" s="73"/>
      <c r="J16" s="73"/>
      <c r="M16" s="215">
        <v>32</v>
      </c>
      <c r="N16" s="69" t="s">
        <v>35</v>
      </c>
      <c r="O16" s="66">
        <v>27.473796411440752</v>
      </c>
      <c r="P16" s="66">
        <v>11.733878131106769</v>
      </c>
      <c r="Q16" s="66">
        <v>10.6872480582047</v>
      </c>
      <c r="R16" s="66">
        <v>2.022542692706859</v>
      </c>
    </row>
    <row r="17" spans="1:18" x14ac:dyDescent="0.2">
      <c r="A17" s="73"/>
      <c r="B17" s="73"/>
      <c r="C17" s="73"/>
      <c r="D17" s="73"/>
      <c r="E17" s="73"/>
      <c r="F17" s="73"/>
      <c r="G17" s="73"/>
      <c r="H17" s="73"/>
      <c r="I17" s="73"/>
      <c r="J17" s="73"/>
      <c r="M17" s="215">
        <v>33</v>
      </c>
      <c r="N17" s="69" t="s">
        <v>36</v>
      </c>
      <c r="O17" s="66">
        <v>19.404591104734578</v>
      </c>
      <c r="P17" s="66">
        <v>7.8730272596843616</v>
      </c>
      <c r="Q17" s="66">
        <v>8.7151491518814588</v>
      </c>
      <c r="R17" s="66">
        <v>10.762124904798172</v>
      </c>
    </row>
    <row r="18" spans="1:18" x14ac:dyDescent="0.2">
      <c r="A18" s="73"/>
      <c r="B18" s="73"/>
      <c r="C18" s="73"/>
      <c r="D18" s="73"/>
      <c r="E18" s="73"/>
      <c r="F18" s="73"/>
      <c r="G18" s="73"/>
      <c r="H18" s="73"/>
      <c r="I18" s="73"/>
      <c r="J18" s="73"/>
      <c r="M18" s="215">
        <v>28</v>
      </c>
      <c r="N18" s="69" t="s">
        <v>68</v>
      </c>
      <c r="O18" s="66">
        <v>19.780857983583708</v>
      </c>
      <c r="P18" s="66">
        <v>9.4393681276134433</v>
      </c>
      <c r="Q18" s="66">
        <v>8.6762602036522765</v>
      </c>
      <c r="R18" s="66">
        <v>2.3877096515818983</v>
      </c>
    </row>
    <row r="19" spans="1:18" x14ac:dyDescent="0.2">
      <c r="A19" s="73"/>
      <c r="B19" s="73"/>
      <c r="C19" s="73"/>
      <c r="D19" s="73"/>
      <c r="E19" s="73"/>
      <c r="F19" s="73"/>
      <c r="G19" s="73"/>
      <c r="H19" s="73"/>
      <c r="I19" s="73"/>
      <c r="J19" s="73"/>
      <c r="M19" s="215" t="s">
        <v>209</v>
      </c>
      <c r="N19" s="69" t="s">
        <v>141</v>
      </c>
      <c r="O19" s="66">
        <v>13.911326790596236</v>
      </c>
      <c r="P19" s="66">
        <v>27.718259197817019</v>
      </c>
      <c r="Q19" s="66">
        <v>2.9020421186981493</v>
      </c>
      <c r="R19" s="66">
        <v>8.4202490917420434</v>
      </c>
    </row>
    <row r="20" spans="1:18" x14ac:dyDescent="0.2">
      <c r="A20" s="73"/>
      <c r="B20" s="73"/>
      <c r="C20" s="73"/>
      <c r="D20" s="73"/>
      <c r="E20" s="73"/>
      <c r="F20" s="73"/>
      <c r="G20" s="73"/>
      <c r="H20" s="73"/>
      <c r="I20" s="73"/>
      <c r="J20" s="73"/>
      <c r="M20" s="215">
        <v>22</v>
      </c>
      <c r="N20" s="69" t="s">
        <v>142</v>
      </c>
      <c r="O20" s="66">
        <v>16.059326956589086</v>
      </c>
      <c r="P20" s="66">
        <v>9.8361925415327427</v>
      </c>
      <c r="Q20" s="66">
        <v>3.5695664380539847</v>
      </c>
      <c r="R20" s="66">
        <v>9.1120527754665392</v>
      </c>
    </row>
    <row r="21" spans="1:18" x14ac:dyDescent="0.2">
      <c r="A21" s="73"/>
      <c r="B21" s="73"/>
      <c r="C21" s="73"/>
      <c r="D21" s="73"/>
      <c r="E21" s="73"/>
      <c r="F21" s="73"/>
      <c r="G21" s="73"/>
      <c r="H21" s="73"/>
      <c r="I21" s="73"/>
      <c r="J21" s="73"/>
      <c r="M21" s="215">
        <v>10</v>
      </c>
      <c r="N21" s="69" t="s">
        <v>143</v>
      </c>
      <c r="O21" s="66">
        <v>9.3002434841924764</v>
      </c>
      <c r="P21" s="66">
        <v>31.029549696355318</v>
      </c>
      <c r="Q21" s="66">
        <v>0.97047442759227642</v>
      </c>
      <c r="R21" s="66">
        <v>9.5096015797648974</v>
      </c>
    </row>
    <row r="22" spans="1:18" x14ac:dyDescent="0.2">
      <c r="A22" s="73"/>
      <c r="B22" s="73"/>
      <c r="C22" s="73"/>
      <c r="D22" s="73"/>
      <c r="E22" s="73"/>
      <c r="F22" s="73"/>
      <c r="G22" s="73"/>
      <c r="H22" s="73"/>
      <c r="I22" s="73"/>
      <c r="J22" s="73"/>
      <c r="M22" s="215">
        <v>31</v>
      </c>
      <c r="N22" s="69" t="s">
        <v>37</v>
      </c>
      <c r="O22" s="66">
        <v>32.420614263404474</v>
      </c>
      <c r="P22" s="66">
        <v>15.273295158771473</v>
      </c>
      <c r="Q22" s="66">
        <v>8.4697910784867307</v>
      </c>
      <c r="R22" s="66">
        <v>4.3978329125041169</v>
      </c>
    </row>
    <row r="23" spans="1:18" x14ac:dyDescent="0.2">
      <c r="A23" s="73"/>
      <c r="B23" s="73"/>
      <c r="C23" s="73"/>
      <c r="D23" s="73"/>
      <c r="E23" s="73"/>
      <c r="F23" s="73"/>
      <c r="G23" s="73"/>
      <c r="H23" s="73"/>
      <c r="I23" s="73"/>
      <c r="J23" s="73"/>
      <c r="M23" s="215">
        <v>43</v>
      </c>
      <c r="N23" s="69" t="s">
        <v>38</v>
      </c>
      <c r="O23" s="66">
        <v>39.32823129251701</v>
      </c>
      <c r="P23" s="66">
        <v>2.0408163265306123</v>
      </c>
      <c r="Q23" s="66">
        <v>14.84375</v>
      </c>
      <c r="R23" s="66">
        <v>3.4448316571928288</v>
      </c>
    </row>
    <row r="24" spans="1:18" x14ac:dyDescent="0.2">
      <c r="A24" s="73"/>
      <c r="B24" s="73"/>
      <c r="C24" s="73"/>
      <c r="D24" s="73"/>
      <c r="E24" s="73"/>
      <c r="F24" s="73"/>
      <c r="G24" s="73"/>
      <c r="H24" s="73"/>
      <c r="I24" s="73"/>
      <c r="J24" s="73"/>
      <c r="M24" s="215">
        <v>11</v>
      </c>
      <c r="N24" s="69" t="s">
        <v>144</v>
      </c>
      <c r="O24" s="66">
        <v>12.573116349105229</v>
      </c>
      <c r="P24" s="66">
        <v>17.866450454624427</v>
      </c>
      <c r="Q24" s="66">
        <v>2.6837142128961005</v>
      </c>
      <c r="R24" s="66">
        <v>10.833539282275041</v>
      </c>
    </row>
    <row r="25" spans="1:18" x14ac:dyDescent="0.2">
      <c r="A25" s="73"/>
      <c r="B25" s="73"/>
      <c r="C25" s="73"/>
      <c r="D25" s="73"/>
      <c r="E25" s="73"/>
      <c r="F25" s="73"/>
      <c r="G25" s="73"/>
      <c r="H25" s="73"/>
      <c r="I25" s="73"/>
      <c r="J25" s="73"/>
      <c r="M25" s="215">
        <v>12</v>
      </c>
      <c r="N25" s="69" t="s">
        <v>20</v>
      </c>
      <c r="O25" s="66">
        <v>14.035900149951486</v>
      </c>
      <c r="P25" s="66">
        <v>12.481256064214518</v>
      </c>
      <c r="Q25" s="66">
        <v>3.2290374349810493</v>
      </c>
      <c r="R25" s="66">
        <v>10.620402672216537</v>
      </c>
    </row>
    <row r="26" spans="1:18" x14ac:dyDescent="0.2">
      <c r="A26" s="73"/>
      <c r="B26" s="73"/>
      <c r="C26" s="73"/>
      <c r="D26" s="73"/>
      <c r="E26" s="73"/>
      <c r="F26" s="73"/>
      <c r="G26" s="73"/>
      <c r="H26" s="73"/>
      <c r="I26" s="73"/>
      <c r="J26" s="73"/>
      <c r="M26" s="215">
        <v>17</v>
      </c>
      <c r="N26" s="69" t="s">
        <v>145</v>
      </c>
      <c r="O26" s="66">
        <v>16.344823477230449</v>
      </c>
      <c r="P26" s="66">
        <v>33.985846402351427</v>
      </c>
      <c r="Q26" s="66">
        <v>3.8956483462064888</v>
      </c>
      <c r="R26" s="66">
        <v>6.6074750284839547</v>
      </c>
    </row>
    <row r="27" spans="1:18" x14ac:dyDescent="0.2">
      <c r="A27" s="73"/>
      <c r="B27" s="73"/>
      <c r="C27" s="73"/>
      <c r="D27" s="73"/>
      <c r="E27" s="73"/>
      <c r="F27" s="73"/>
      <c r="G27" s="73"/>
      <c r="H27" s="73"/>
      <c r="I27" s="73"/>
      <c r="J27" s="73"/>
      <c r="M27" s="215">
        <v>23</v>
      </c>
      <c r="N27" s="69" t="s">
        <v>146</v>
      </c>
      <c r="O27" s="66">
        <v>13.823467642734991</v>
      </c>
      <c r="P27" s="66">
        <v>22.255557889052234</v>
      </c>
      <c r="Q27" s="66">
        <v>4.7716342375758334</v>
      </c>
      <c r="R27" s="66">
        <v>11.850215402865794</v>
      </c>
    </row>
    <row r="28" spans="1:18" x14ac:dyDescent="0.2">
      <c r="A28" s="73"/>
      <c r="B28" s="73"/>
      <c r="C28" s="73"/>
      <c r="D28" s="73"/>
      <c r="E28" s="73"/>
      <c r="F28" s="73"/>
      <c r="G28" s="73"/>
      <c r="H28" s="73"/>
      <c r="I28" s="73"/>
      <c r="J28" s="73"/>
      <c r="M28" s="215" t="s">
        <v>211</v>
      </c>
      <c r="N28" s="69" t="s">
        <v>199</v>
      </c>
      <c r="O28" s="66">
        <v>15.026655981044636</v>
      </c>
      <c r="P28" s="66">
        <v>20.573016481410502</v>
      </c>
      <c r="Q28" s="66">
        <v>4.1696536329071421</v>
      </c>
      <c r="R28" s="66">
        <v>8.2910345897316571</v>
      </c>
    </row>
    <row r="29" spans="1:18" x14ac:dyDescent="0.2">
      <c r="K29" s="73"/>
      <c r="M29" s="215">
        <v>18</v>
      </c>
      <c r="N29" s="69" t="s">
        <v>23</v>
      </c>
      <c r="O29" s="66">
        <v>18.609253735563126</v>
      </c>
      <c r="P29" s="66">
        <v>13.083306238425763</v>
      </c>
      <c r="Q29" s="66">
        <v>3.2716283687114953</v>
      </c>
      <c r="R29" s="66">
        <v>7.3712704769934962</v>
      </c>
    </row>
    <row r="30" spans="1:18" ht="24.75" customHeight="1" x14ac:dyDescent="0.2">
      <c r="A30" s="71"/>
      <c r="B30" s="73"/>
      <c r="C30" s="73"/>
      <c r="D30" s="73"/>
      <c r="E30" s="73"/>
      <c r="F30" s="423"/>
      <c r="G30" s="423"/>
      <c r="H30" s="423"/>
      <c r="I30" s="423"/>
      <c r="K30" s="73"/>
      <c r="M30" s="215" t="s">
        <v>210</v>
      </c>
      <c r="N30" s="69" t="s">
        <v>30</v>
      </c>
      <c r="O30" s="66">
        <v>6.7003485261934994</v>
      </c>
      <c r="P30" s="66">
        <v>33.644935563180503</v>
      </c>
      <c r="Q30" s="66">
        <v>2.397189216106677</v>
      </c>
      <c r="R30" s="66">
        <v>13.967759748417254</v>
      </c>
    </row>
    <row r="31" spans="1:18" x14ac:dyDescent="0.2">
      <c r="A31" s="70"/>
      <c r="B31" s="73"/>
      <c r="C31" s="73"/>
      <c r="D31" s="73"/>
      <c r="E31" s="73"/>
      <c r="F31" s="70"/>
      <c r="G31" s="67"/>
      <c r="H31" s="67"/>
      <c r="I31" s="67"/>
      <c r="M31" s="215">
        <v>13</v>
      </c>
      <c r="N31" s="69" t="s">
        <v>147</v>
      </c>
      <c r="O31" s="66">
        <v>16.081661263471482</v>
      </c>
      <c r="P31" s="66">
        <v>18.752300008761939</v>
      </c>
      <c r="Q31" s="66">
        <v>3.5023760293104074</v>
      </c>
      <c r="R31" s="66">
        <v>9.1949965551272737</v>
      </c>
    </row>
    <row r="32" spans="1:18" x14ac:dyDescent="0.2">
      <c r="K32" s="73"/>
      <c r="M32" s="215">
        <v>19</v>
      </c>
      <c r="N32" s="69" t="s">
        <v>148</v>
      </c>
      <c r="O32" s="66">
        <v>16.430386659105707</v>
      </c>
      <c r="P32" s="66">
        <v>20.887152668388886</v>
      </c>
      <c r="Q32" s="66">
        <v>5.5790850832649621</v>
      </c>
      <c r="R32" s="66">
        <v>9.3674962917720972</v>
      </c>
    </row>
    <row r="33" spans="1:18" x14ac:dyDescent="0.2">
      <c r="A33" s="73"/>
      <c r="B33" s="73"/>
      <c r="C33" s="73"/>
      <c r="D33" s="73"/>
      <c r="E33" s="73"/>
      <c r="F33" s="67"/>
      <c r="G33" s="67"/>
      <c r="H33" s="67"/>
      <c r="I33" s="67"/>
      <c r="K33" s="73"/>
      <c r="M33" s="215">
        <v>14</v>
      </c>
      <c r="N33" s="69" t="s">
        <v>149</v>
      </c>
      <c r="O33" s="66">
        <v>14.693466203406793</v>
      </c>
      <c r="P33" s="66">
        <v>23.229475731713332</v>
      </c>
      <c r="Q33" s="66">
        <v>6.2638078619625697</v>
      </c>
      <c r="R33" s="66">
        <v>8.9904081647573157</v>
      </c>
    </row>
    <row r="34" spans="1:18" x14ac:dyDescent="0.2">
      <c r="A34" s="73"/>
      <c r="B34" s="73"/>
      <c r="C34" s="73"/>
      <c r="D34" s="73"/>
      <c r="E34" s="73"/>
      <c r="F34" s="67"/>
      <c r="G34" s="67"/>
      <c r="H34" s="67"/>
      <c r="I34" s="67"/>
      <c r="K34" s="73"/>
      <c r="M34" s="215">
        <v>15</v>
      </c>
      <c r="N34" s="69" t="s">
        <v>150</v>
      </c>
      <c r="O34" s="66">
        <v>11.65841066071304</v>
      </c>
      <c r="P34" s="66">
        <v>9.6106886206655968</v>
      </c>
      <c r="Q34" s="66">
        <v>1.5168864282931782</v>
      </c>
      <c r="R34" s="66">
        <v>13.210540321507626</v>
      </c>
    </row>
    <row r="35" spans="1:18" x14ac:dyDescent="0.2">
      <c r="A35" s="73"/>
      <c r="B35" s="73"/>
      <c r="C35" s="73"/>
      <c r="D35" s="73"/>
      <c r="E35" s="73"/>
      <c r="F35" s="67"/>
      <c r="G35" s="67"/>
      <c r="H35" s="67"/>
      <c r="I35" s="67"/>
      <c r="K35" s="73"/>
      <c r="M35" s="215">
        <v>16</v>
      </c>
      <c r="N35" s="69" t="s">
        <v>151</v>
      </c>
      <c r="O35" s="66">
        <v>12.152093219301943</v>
      </c>
      <c r="P35" s="66">
        <v>19.416155655567188</v>
      </c>
      <c r="Q35" s="66">
        <v>3.2311039371183941</v>
      </c>
      <c r="R35" s="66">
        <v>9.286966084361822</v>
      </c>
    </row>
    <row r="36" spans="1:18" x14ac:dyDescent="0.2">
      <c r="A36" s="73"/>
      <c r="B36" s="73"/>
      <c r="C36" s="73"/>
      <c r="D36" s="73"/>
      <c r="E36" s="73"/>
      <c r="F36" s="67"/>
      <c r="G36" s="67"/>
      <c r="H36" s="67"/>
      <c r="I36" s="67"/>
      <c r="K36" s="73"/>
      <c r="M36" s="215">
        <v>25</v>
      </c>
      <c r="N36" s="69" t="s">
        <v>152</v>
      </c>
      <c r="O36" s="66">
        <v>11.266284243821369</v>
      </c>
      <c r="P36" s="66">
        <v>28.395789774656446</v>
      </c>
      <c r="Q36" s="66">
        <v>4.4600730822899122</v>
      </c>
      <c r="R36" s="66">
        <v>12.185312679288582</v>
      </c>
    </row>
    <row r="37" spans="1:18" x14ac:dyDescent="0.2">
      <c r="A37" s="73"/>
      <c r="B37" s="73"/>
      <c r="C37" s="73"/>
      <c r="D37" s="73"/>
      <c r="E37" s="73"/>
      <c r="F37" s="67"/>
      <c r="G37" s="67"/>
      <c r="H37" s="67"/>
      <c r="I37" s="67"/>
      <c r="K37" s="73"/>
      <c r="M37" s="216"/>
      <c r="N37" s="69" t="s">
        <v>6</v>
      </c>
      <c r="O37" s="66">
        <v>13</v>
      </c>
      <c r="P37" s="66">
        <v>23.2</v>
      </c>
      <c r="Q37" s="66">
        <v>3.1</v>
      </c>
      <c r="R37" s="66">
        <v>9.9920861390017262</v>
      </c>
    </row>
    <row r="38" spans="1:18" x14ac:dyDescent="0.2">
      <c r="A38" s="73"/>
      <c r="B38" s="73"/>
      <c r="C38" s="73"/>
      <c r="D38" s="73"/>
      <c r="E38" s="73"/>
      <c r="F38" s="67"/>
      <c r="G38" s="67"/>
      <c r="H38" s="67"/>
      <c r="I38" s="67"/>
      <c r="K38" s="73"/>
    </row>
    <row r="39" spans="1:18" x14ac:dyDescent="0.2">
      <c r="A39" s="73"/>
      <c r="B39" s="73"/>
      <c r="C39" s="73"/>
      <c r="D39" s="73"/>
      <c r="E39" s="73"/>
      <c r="F39" s="67"/>
      <c r="G39" s="67"/>
      <c r="H39" s="67"/>
      <c r="I39" s="67"/>
      <c r="K39" s="73"/>
    </row>
    <row r="40" spans="1:18" x14ac:dyDescent="0.2">
      <c r="A40" s="73"/>
      <c r="B40" s="73"/>
      <c r="C40" s="73"/>
      <c r="D40" s="73"/>
      <c r="E40" s="73"/>
      <c r="F40" s="67"/>
      <c r="G40" s="67"/>
      <c r="H40" s="67"/>
      <c r="I40" s="67"/>
      <c r="K40" s="73"/>
    </row>
    <row r="41" spans="1:18" ht="53.25" customHeight="1" x14ac:dyDescent="0.2">
      <c r="A41" s="424" t="s">
        <v>315</v>
      </c>
      <c r="B41" s="424"/>
      <c r="C41" s="424"/>
      <c r="D41" s="424"/>
      <c r="E41" s="424"/>
      <c r="F41" s="424"/>
      <c r="G41" s="424"/>
      <c r="H41" s="424"/>
      <c r="I41" s="424"/>
    </row>
  </sheetData>
  <sortState ref="D60:E89">
    <sortCondition ref="D60"/>
  </sortState>
  <mergeCells count="2">
    <mergeCell ref="F30:I30"/>
    <mergeCell ref="A41:I41"/>
  </mergeCells>
  <hyperlinks>
    <hyperlink ref="A1" location="Sommaire!A1" display="Retour au sommair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M50"/>
  <sheetViews>
    <sheetView showGridLines="0" zoomScale="90" zoomScaleNormal="90" workbookViewId="0"/>
  </sheetViews>
  <sheetFormatPr baseColWidth="10" defaultRowHeight="11.25" x14ac:dyDescent="0.2"/>
  <cols>
    <col min="1" max="1" width="9.7109375" style="42" customWidth="1"/>
    <col min="2" max="2" width="10.85546875" style="42" bestFit="1" customWidth="1"/>
    <col min="3" max="4" width="9.7109375" style="42" customWidth="1"/>
    <col min="5" max="5" width="7.7109375" style="42" customWidth="1"/>
    <col min="6" max="6" width="8.85546875" style="42" bestFit="1" customWidth="1"/>
    <col min="7" max="7" width="10.85546875" style="42" customWidth="1"/>
    <col min="8" max="11" width="9.7109375" style="42" customWidth="1"/>
    <col min="12" max="12" width="13.5703125" style="42" customWidth="1"/>
    <col min="13" max="16384" width="11.42578125" style="42"/>
  </cols>
  <sheetData>
    <row r="1" spans="1:11" ht="15.75" x14ac:dyDescent="0.2">
      <c r="A1" s="72" t="s">
        <v>246</v>
      </c>
      <c r="B1" s="72"/>
      <c r="C1" s="72"/>
      <c r="D1" s="72"/>
      <c r="E1" s="72"/>
      <c r="F1" s="41"/>
      <c r="G1" s="41"/>
      <c r="H1" s="41"/>
      <c r="I1" s="41"/>
      <c r="J1" s="41"/>
      <c r="K1" s="41"/>
    </row>
    <row r="2" spans="1:11" ht="15.75" x14ac:dyDescent="0.2">
      <c r="A2" s="237" t="s">
        <v>303</v>
      </c>
      <c r="B2" s="59"/>
      <c r="C2" s="59"/>
      <c r="D2" s="59"/>
      <c r="E2" s="59"/>
      <c r="F2" s="41"/>
      <c r="G2" s="41"/>
      <c r="H2" s="41"/>
      <c r="I2" s="41"/>
      <c r="J2" s="41"/>
      <c r="K2" s="41"/>
    </row>
    <row r="3" spans="1:11" ht="15.75" x14ac:dyDescent="0.2">
      <c r="A3" s="391" t="s">
        <v>330</v>
      </c>
      <c r="B3" s="59"/>
      <c r="C3" s="59"/>
      <c r="D3" s="59"/>
      <c r="E3" s="59"/>
      <c r="F3" s="41"/>
      <c r="G3" s="41"/>
      <c r="H3" s="41"/>
      <c r="I3" s="41"/>
      <c r="J3" s="41"/>
      <c r="K3" s="41"/>
    </row>
    <row r="4" spans="1:11" ht="12" x14ac:dyDescent="0.2">
      <c r="A4" s="43"/>
      <c r="G4" s="45" t="s">
        <v>124</v>
      </c>
      <c r="H4" s="41"/>
      <c r="I4" s="41"/>
      <c r="J4" s="41"/>
    </row>
    <row r="5" spans="1:11" s="44" customFormat="1" ht="47.25" customHeight="1" x14ac:dyDescent="0.2">
      <c r="A5" s="106"/>
      <c r="B5" s="107" t="s">
        <v>153</v>
      </c>
      <c r="C5" s="107" t="s">
        <v>154</v>
      </c>
      <c r="D5" s="107" t="s">
        <v>49</v>
      </c>
      <c r="E5" s="107" t="s">
        <v>48</v>
      </c>
      <c r="F5" s="107" t="s">
        <v>5</v>
      </c>
      <c r="G5" s="107" t="s">
        <v>155</v>
      </c>
      <c r="H5" s="107" t="s">
        <v>156</v>
      </c>
      <c r="I5" s="108" t="s">
        <v>157</v>
      </c>
      <c r="J5" s="42"/>
      <c r="K5" s="41"/>
    </row>
    <row r="6" spans="1:11" s="44" customFormat="1" ht="12.75" x14ac:dyDescent="0.2">
      <c r="A6" s="75">
        <v>2010</v>
      </c>
      <c r="B6" s="76">
        <v>100</v>
      </c>
      <c r="C6" s="76">
        <v>100</v>
      </c>
      <c r="D6" s="76">
        <v>100</v>
      </c>
      <c r="E6" s="76">
        <v>100</v>
      </c>
      <c r="F6" s="76">
        <v>100</v>
      </c>
      <c r="G6" s="76"/>
      <c r="H6" s="76"/>
      <c r="I6" s="77"/>
      <c r="J6" s="42"/>
      <c r="K6" s="41"/>
    </row>
    <row r="7" spans="1:11" s="44" customFormat="1" ht="12.75" x14ac:dyDescent="0.2">
      <c r="A7" s="75">
        <v>2011</v>
      </c>
      <c r="B7" s="76">
        <v>101.0322510531569</v>
      </c>
      <c r="C7" s="76">
        <v>102.26137669911741</v>
      </c>
      <c r="D7" s="76">
        <v>103.2037627094372</v>
      </c>
      <c r="E7" s="76">
        <v>101.03427622112646</v>
      </c>
      <c r="F7" s="76">
        <v>101.33418057017995</v>
      </c>
      <c r="G7" s="76"/>
      <c r="H7" s="76"/>
      <c r="I7" s="77"/>
      <c r="J7" s="42"/>
      <c r="K7" s="90"/>
    </row>
    <row r="8" spans="1:11" s="44" customFormat="1" ht="12.75" x14ac:dyDescent="0.2">
      <c r="A8" s="75">
        <v>2012</v>
      </c>
      <c r="B8" s="76">
        <v>102.43365755026983</v>
      </c>
      <c r="C8" s="76">
        <v>108.29084863323743</v>
      </c>
      <c r="D8" s="76">
        <v>107.44218101102678</v>
      </c>
      <c r="E8" s="76">
        <v>102.67609042529247</v>
      </c>
      <c r="F8" s="76">
        <v>103.33893083755103</v>
      </c>
      <c r="G8" s="76"/>
      <c r="H8" s="76"/>
      <c r="I8" s="77"/>
      <c r="J8" s="42"/>
      <c r="K8" s="90"/>
    </row>
    <row r="9" spans="1:11" s="44" customFormat="1" ht="12.75" x14ac:dyDescent="0.2">
      <c r="A9" s="75">
        <v>2013</v>
      </c>
      <c r="B9" s="76">
        <v>104.64996296433995</v>
      </c>
      <c r="C9" s="76">
        <v>105.82489592601492</v>
      </c>
      <c r="D9" s="76">
        <v>110.6052198195618</v>
      </c>
      <c r="E9" s="76">
        <v>104.52131758211321</v>
      </c>
      <c r="F9" s="76">
        <v>105.5145202390878</v>
      </c>
      <c r="G9" s="76"/>
      <c r="H9" s="76"/>
      <c r="I9" s="77"/>
      <c r="J9" s="42"/>
      <c r="K9" s="90"/>
    </row>
    <row r="10" spans="1:11" s="44" customFormat="1" ht="12.75" x14ac:dyDescent="0.2">
      <c r="A10" s="75">
        <v>2014</v>
      </c>
      <c r="B10" s="76">
        <v>106.43613994045695</v>
      </c>
      <c r="C10" s="76">
        <v>109.63585470557291</v>
      </c>
      <c r="D10" s="76">
        <v>106.98974294715738</v>
      </c>
      <c r="E10" s="76">
        <v>106.5291797760604</v>
      </c>
      <c r="F10" s="76">
        <v>106.52146210115608</v>
      </c>
      <c r="G10" s="76"/>
      <c r="H10" s="76"/>
      <c r="I10" s="77"/>
      <c r="J10" s="42"/>
      <c r="K10" s="90"/>
    </row>
    <row r="11" spans="1:11" s="44" customFormat="1" ht="12.75" x14ac:dyDescent="0.2">
      <c r="A11" s="75">
        <v>2015</v>
      </c>
      <c r="B11" s="76">
        <v>109.22299471205132</v>
      </c>
      <c r="C11" s="76">
        <v>109.45725660325893</v>
      </c>
      <c r="D11" s="76">
        <v>110.04291672633539</v>
      </c>
      <c r="E11" s="76">
        <v>109.04909608071273</v>
      </c>
      <c r="F11" s="76">
        <v>109.15789963548809</v>
      </c>
      <c r="G11" s="76">
        <v>109.22299471205132</v>
      </c>
      <c r="H11" s="76">
        <v>109.45725660325893</v>
      </c>
      <c r="I11" s="77">
        <v>110.04291672633539</v>
      </c>
      <c r="J11" s="42"/>
      <c r="K11" s="90"/>
    </row>
    <row r="12" spans="1:11" s="44" customFormat="1" ht="12.75" x14ac:dyDescent="0.2">
      <c r="A12" s="75" t="s">
        <v>295</v>
      </c>
      <c r="B12" s="76">
        <v>110.69738576858289</v>
      </c>
      <c r="C12" s="76">
        <v>107.44202056151244</v>
      </c>
      <c r="D12" s="76">
        <v>115.58002470284978</v>
      </c>
      <c r="E12" s="76">
        <v>110.17271300767842</v>
      </c>
      <c r="F12" s="76">
        <v>111.10136875722793</v>
      </c>
      <c r="G12" s="76">
        <v>110.68800530796796</v>
      </c>
      <c r="H12" s="76">
        <v>106.89388674931971</v>
      </c>
      <c r="I12" s="77">
        <v>113.42926571674066</v>
      </c>
      <c r="J12" s="42"/>
      <c r="K12" s="90"/>
    </row>
    <row r="13" spans="1:11" s="44" customFormat="1" ht="12.75" x14ac:dyDescent="0.2">
      <c r="A13" s="75" t="s">
        <v>296</v>
      </c>
      <c r="B13" s="76">
        <v>111.65539390784842</v>
      </c>
      <c r="C13" s="76">
        <v>111.7075926924151</v>
      </c>
      <c r="D13" s="76">
        <v>126.58353322354289</v>
      </c>
      <c r="E13" s="76">
        <v>111.30475030940906</v>
      </c>
      <c r="F13" s="76">
        <v>114.05547661639351</v>
      </c>
      <c r="G13" s="76">
        <v>111.69291575030816</v>
      </c>
      <c r="H13" s="76">
        <v>109.54882872117264</v>
      </c>
      <c r="I13" s="77">
        <v>117.05995811255907</v>
      </c>
      <c r="J13" s="42"/>
      <c r="K13" s="90"/>
    </row>
    <row r="14" spans="1:11" s="44" customFormat="1" ht="12.75" x14ac:dyDescent="0.2">
      <c r="A14" s="75" t="s">
        <v>297</v>
      </c>
      <c r="B14" s="76">
        <v>113.7913934273858</v>
      </c>
      <c r="C14" s="76">
        <v>114.74116264117369</v>
      </c>
      <c r="D14" s="76">
        <v>131.67670592868396</v>
      </c>
      <c r="E14" s="76">
        <v>113.41233304223904</v>
      </c>
      <c r="F14" s="76">
        <v>116.64633385220067</v>
      </c>
      <c r="G14" s="76">
        <v>113.72653097410935</v>
      </c>
      <c r="H14" s="76">
        <v>113.84557433902467</v>
      </c>
      <c r="I14" s="77">
        <v>124.96912143777746</v>
      </c>
      <c r="K14" s="90"/>
    </row>
    <row r="15" spans="1:11" s="44" customFormat="1" ht="12.75" x14ac:dyDescent="0.2">
      <c r="A15" s="75" t="s">
        <v>298</v>
      </c>
      <c r="B15" s="76">
        <v>115.06204545519543</v>
      </c>
      <c r="C15" s="76">
        <v>115.67312001143029</v>
      </c>
      <c r="D15" s="76">
        <v>138.11331984820279</v>
      </c>
      <c r="E15" s="76">
        <v>114.59250946762577</v>
      </c>
      <c r="F15" s="76">
        <v>118.63821029479755</v>
      </c>
      <c r="G15" s="76">
        <v>114.92048057701273</v>
      </c>
      <c r="H15" s="76">
        <v>114.0014417737714</v>
      </c>
      <c r="I15" s="77">
        <v>129.43062616354004</v>
      </c>
      <c r="K15" s="90"/>
    </row>
    <row r="16" spans="1:11" s="44" customFormat="1" ht="13.5" thickBot="1" x14ac:dyDescent="0.25">
      <c r="A16" s="78" t="s">
        <v>299</v>
      </c>
      <c r="B16" s="79">
        <v>116.74149109285226</v>
      </c>
      <c r="C16" s="79">
        <v>118.26961169525319</v>
      </c>
      <c r="D16" s="79">
        <v>150.21973005871402</v>
      </c>
      <c r="E16" s="79">
        <v>116.1060585920392</v>
      </c>
      <c r="F16" s="79">
        <v>121.12646836627249</v>
      </c>
      <c r="G16" s="79">
        <v>116.5432430654659</v>
      </c>
      <c r="H16" s="79">
        <v>117.24088662592466</v>
      </c>
      <c r="I16" s="80">
        <v>138.30575146785048</v>
      </c>
      <c r="K16" s="90"/>
    </row>
    <row r="17" spans="1:13" ht="15.75" customHeight="1" x14ac:dyDescent="0.2">
      <c r="A17" s="274" t="s">
        <v>239</v>
      </c>
      <c r="B17" s="240"/>
      <c r="C17" s="240"/>
      <c r="D17" s="240"/>
      <c r="E17" s="240"/>
      <c r="F17" s="240"/>
      <c r="G17" s="239"/>
      <c r="H17" s="239"/>
      <c r="I17" s="239"/>
      <c r="J17" s="239"/>
      <c r="K17" s="239"/>
    </row>
    <row r="18" spans="1:13" ht="43.5" customHeight="1" x14ac:dyDescent="0.2">
      <c r="A18" s="428" t="s">
        <v>315</v>
      </c>
      <c r="B18" s="428"/>
      <c r="C18" s="428"/>
      <c r="D18" s="428"/>
      <c r="E18" s="428"/>
      <c r="F18" s="428"/>
      <c r="G18" s="428"/>
      <c r="H18" s="428"/>
      <c r="I18" s="428"/>
      <c r="J18" s="428"/>
      <c r="K18" s="428"/>
    </row>
    <row r="19" spans="1:13" x14ac:dyDescent="0.2">
      <c r="K19" s="74"/>
    </row>
    <row r="20" spans="1:13" s="44" customFormat="1" ht="45" customHeight="1" x14ac:dyDescent="0.2">
      <c r="A20" s="425" t="s">
        <v>246</v>
      </c>
      <c r="B20" s="425"/>
      <c r="C20" s="425"/>
      <c r="D20" s="425"/>
      <c r="E20" s="425"/>
      <c r="F20" s="425"/>
      <c r="G20" s="425"/>
      <c r="H20" s="425"/>
      <c r="I20" s="425"/>
      <c r="J20" s="425"/>
      <c r="K20" s="425"/>
    </row>
    <row r="21" spans="1:13" s="44" customFormat="1" ht="10.5" customHeight="1" x14ac:dyDescent="0.2">
      <c r="A21" s="256" t="s">
        <v>238</v>
      </c>
      <c r="B21" s="236"/>
      <c r="C21" s="236"/>
      <c r="D21" s="236"/>
      <c r="E21" s="236"/>
      <c r="F21" s="236"/>
      <c r="G21" s="236"/>
      <c r="H21" s="236"/>
      <c r="I21" s="236"/>
      <c r="J21" s="236"/>
      <c r="K21" s="236"/>
    </row>
    <row r="22" spans="1:13" s="44" customFormat="1" ht="12.75" x14ac:dyDescent="0.2">
      <c r="M22" s="47"/>
    </row>
    <row r="23" spans="1:13" s="44" customFormat="1" ht="12.75" x14ac:dyDescent="0.2"/>
    <row r="24" spans="1:13" s="44" customFormat="1" ht="12.75" x14ac:dyDescent="0.2"/>
    <row r="25" spans="1:13" s="44" customFormat="1" ht="12.75" x14ac:dyDescent="0.2"/>
    <row r="26" spans="1:13" s="44" customFormat="1" ht="12.75" x14ac:dyDescent="0.2"/>
    <row r="27" spans="1:13" s="44" customFormat="1" ht="12.75" x14ac:dyDescent="0.2"/>
    <row r="28" spans="1:13" s="44" customFormat="1" ht="12.75" x14ac:dyDescent="0.2"/>
    <row r="29" spans="1:13" s="44" customFormat="1" ht="12.75" x14ac:dyDescent="0.2"/>
    <row r="30" spans="1:13" s="44" customFormat="1" ht="12.75" x14ac:dyDescent="0.2"/>
    <row r="31" spans="1:13" s="44" customFormat="1" ht="12.75" x14ac:dyDescent="0.2"/>
    <row r="32" spans="1:13" s="44" customFormat="1" ht="12.75" x14ac:dyDescent="0.2"/>
    <row r="33" spans="1:11" s="44" customFormat="1" ht="12.75" x14ac:dyDescent="0.2"/>
    <row r="34" spans="1:11" s="44" customFormat="1" ht="12.75" x14ac:dyDescent="0.2"/>
    <row r="35" spans="1:11" s="44" customFormat="1" ht="12.75" x14ac:dyDescent="0.2"/>
    <row r="36" spans="1:11" s="44" customFormat="1" ht="12.75" x14ac:dyDescent="0.2"/>
    <row r="37" spans="1:11" s="44" customFormat="1" ht="12.75" x14ac:dyDescent="0.2"/>
    <row r="38" spans="1:11" s="44" customFormat="1" ht="12.75" x14ac:dyDescent="0.2"/>
    <row r="39" spans="1:11" s="44" customFormat="1" ht="12.75" x14ac:dyDescent="0.2"/>
    <row r="40" spans="1:11" s="44" customFormat="1" ht="12.75" x14ac:dyDescent="0.2"/>
    <row r="41" spans="1:11" s="44" customFormat="1" ht="12.75" x14ac:dyDescent="0.2"/>
    <row r="42" spans="1:11" s="44" customFormat="1" ht="12.75" x14ac:dyDescent="0.2"/>
    <row r="43" spans="1:11" s="44" customFormat="1" ht="12.75" x14ac:dyDescent="0.2"/>
    <row r="44" spans="1:11" s="44" customFormat="1" ht="12.75" x14ac:dyDescent="0.2"/>
    <row r="45" spans="1:11" s="44" customFormat="1" ht="12.75" x14ac:dyDescent="0.2"/>
    <row r="46" spans="1:11" s="44" customFormat="1" ht="13.5" customHeight="1" x14ac:dyDescent="0.2"/>
    <row r="47" spans="1:11" ht="19.5" customHeight="1" x14ac:dyDescent="0.2">
      <c r="A47" s="201" t="s">
        <v>200</v>
      </c>
      <c r="B47" s="202"/>
      <c r="C47" s="202"/>
      <c r="D47" s="202"/>
      <c r="E47" s="202"/>
      <c r="F47" s="202"/>
      <c r="G47" s="203"/>
      <c r="H47" s="203"/>
      <c r="I47" s="203"/>
      <c r="J47" s="203"/>
      <c r="K47" s="203"/>
    </row>
    <row r="48" spans="1:11" ht="24.75" customHeight="1" x14ac:dyDescent="0.2">
      <c r="A48" s="427" t="s">
        <v>201</v>
      </c>
      <c r="B48" s="427"/>
      <c r="C48" s="427"/>
      <c r="D48" s="427"/>
      <c r="E48" s="427"/>
      <c r="F48" s="427"/>
      <c r="G48" s="427"/>
      <c r="H48" s="427"/>
      <c r="I48" s="427"/>
      <c r="J48" s="427"/>
      <c r="K48" s="427"/>
    </row>
    <row r="49" spans="1:11" ht="12.75" x14ac:dyDescent="0.2">
      <c r="A49" s="240" t="s">
        <v>239</v>
      </c>
      <c r="B49" s="240"/>
      <c r="C49" s="240"/>
      <c r="D49" s="240"/>
      <c r="E49" s="240"/>
      <c r="F49" s="240"/>
      <c r="G49" s="239"/>
      <c r="H49" s="239"/>
      <c r="I49" s="239"/>
      <c r="J49" s="239"/>
      <c r="K49" s="239"/>
    </row>
    <row r="50" spans="1:11" ht="57.75" customHeight="1" x14ac:dyDescent="0.2">
      <c r="A50" s="426" t="s">
        <v>315</v>
      </c>
      <c r="B50" s="426"/>
      <c r="C50" s="426"/>
      <c r="D50" s="426"/>
      <c r="E50" s="426"/>
      <c r="F50" s="426"/>
      <c r="G50" s="426"/>
      <c r="H50" s="426"/>
      <c r="I50" s="426"/>
      <c r="J50" s="426"/>
      <c r="K50" s="426"/>
    </row>
  </sheetData>
  <mergeCells count="4">
    <mergeCell ref="A20:K20"/>
    <mergeCell ref="A50:K50"/>
    <mergeCell ref="A48:K48"/>
    <mergeCell ref="A18:K18"/>
  </mergeCells>
  <hyperlinks>
    <hyperlink ref="A3" location="Sommaire!A1" display="Retour au sommaire"/>
  </hyperlinks>
  <pageMargins left="0.78740157499999996" right="0.78740157499999996" top="0.984251969" bottom="0.984251969" header="0.4921259845" footer="0.4921259845"/>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K58"/>
  <sheetViews>
    <sheetView showGridLines="0" zoomScale="93" zoomScaleNormal="100" zoomScaleSheetLayoutView="100" workbookViewId="0"/>
  </sheetViews>
  <sheetFormatPr baseColWidth="10" defaultRowHeight="12.75" x14ac:dyDescent="0.2"/>
  <cols>
    <col min="1" max="1" width="53.85546875" style="7" customWidth="1"/>
    <col min="2" max="6" width="11.42578125" style="7"/>
    <col min="7" max="7" width="27.28515625" style="7" customWidth="1"/>
    <col min="8" max="8" width="11.85546875" style="7" bestFit="1" customWidth="1"/>
    <col min="9" max="9" width="14.42578125" style="7" bestFit="1" customWidth="1"/>
    <col min="10" max="11" width="11.85546875" style="7" bestFit="1" customWidth="1"/>
    <col min="12" max="16384" width="11.42578125" style="7"/>
  </cols>
  <sheetData>
    <row r="1" spans="1:11" x14ac:dyDescent="0.2">
      <c r="A1" s="10" t="s">
        <v>247</v>
      </c>
    </row>
    <row r="2" spans="1:11" x14ac:dyDescent="0.2">
      <c r="A2" s="391" t="s">
        <v>330</v>
      </c>
    </row>
    <row r="3" spans="1:11" x14ac:dyDescent="0.2">
      <c r="A3" s="20"/>
      <c r="B3" s="17" t="s">
        <v>73</v>
      </c>
      <c r="C3" s="18" t="s">
        <v>266</v>
      </c>
    </row>
    <row r="4" spans="1:11" x14ac:dyDescent="0.2">
      <c r="A4" s="30" t="s">
        <v>0</v>
      </c>
      <c r="B4" s="19">
        <v>26.48</v>
      </c>
      <c r="C4" s="19">
        <v>28.9</v>
      </c>
      <c r="D4" s="91"/>
      <c r="E4" s="91"/>
    </row>
    <row r="5" spans="1:11" x14ac:dyDescent="0.2">
      <c r="A5" s="31" t="s">
        <v>105</v>
      </c>
      <c r="B5" s="19">
        <v>38.1</v>
      </c>
      <c r="C5" s="19">
        <v>41.43</v>
      </c>
      <c r="D5" s="91"/>
      <c r="E5" s="91"/>
    </row>
    <row r="6" spans="1:11" x14ac:dyDescent="0.2">
      <c r="A6" s="31" t="s">
        <v>57</v>
      </c>
      <c r="B6" s="19">
        <v>39.869999999999997</v>
      </c>
      <c r="C6" s="19">
        <v>40.86</v>
      </c>
      <c r="D6" s="91"/>
      <c r="E6" s="91"/>
    </row>
    <row r="7" spans="1:11" x14ac:dyDescent="0.2">
      <c r="A7" s="30" t="s">
        <v>46</v>
      </c>
      <c r="B7" s="19">
        <v>41.94</v>
      </c>
      <c r="C7" s="19">
        <v>41.85</v>
      </c>
      <c r="D7" s="91"/>
      <c r="E7" s="91"/>
      <c r="G7"/>
    </row>
    <row r="8" spans="1:11" x14ac:dyDescent="0.2">
      <c r="A8" s="30" t="s">
        <v>294</v>
      </c>
      <c r="B8" s="19">
        <v>48.8</v>
      </c>
      <c r="C8" s="19">
        <v>46.2</v>
      </c>
      <c r="D8" s="91"/>
      <c r="E8" s="91"/>
      <c r="G8"/>
    </row>
    <row r="9" spans="1:11" x14ac:dyDescent="0.2">
      <c r="A9" s="30" t="s">
        <v>52</v>
      </c>
      <c r="B9" s="19">
        <v>49.22</v>
      </c>
      <c r="C9" s="19">
        <v>51.09</v>
      </c>
      <c r="D9" s="91"/>
      <c r="E9" s="91"/>
      <c r="G9" s="91"/>
      <c r="H9" s="91"/>
    </row>
    <row r="10" spans="1:11" x14ac:dyDescent="0.2">
      <c r="A10" s="32" t="s">
        <v>106</v>
      </c>
      <c r="B10" s="19">
        <v>55.17</v>
      </c>
      <c r="C10" s="19">
        <v>55.253488811584312</v>
      </c>
      <c r="D10" s="91"/>
      <c r="E10" s="91"/>
    </row>
    <row r="11" spans="1:11" x14ac:dyDescent="0.2">
      <c r="A11" s="31" t="s">
        <v>107</v>
      </c>
      <c r="B11" s="19">
        <v>58.68</v>
      </c>
      <c r="C11" s="19">
        <v>59.71</v>
      </c>
      <c r="D11" s="91"/>
      <c r="E11" s="91"/>
      <c r="G11" s="91"/>
      <c r="H11" s="91"/>
      <c r="I11" s="91"/>
    </row>
    <row r="12" spans="1:11" x14ac:dyDescent="0.2">
      <c r="A12" s="31" t="s">
        <v>108</v>
      </c>
      <c r="B12" s="19">
        <v>59.03</v>
      </c>
      <c r="C12" s="19">
        <v>61.71</v>
      </c>
      <c r="D12" s="91"/>
      <c r="E12" s="91"/>
      <c r="G12" s="375"/>
      <c r="H12" s="375"/>
      <c r="I12" s="375"/>
      <c r="J12" s="91"/>
      <c r="K12" s="91"/>
    </row>
    <row r="13" spans="1:11" x14ac:dyDescent="0.2">
      <c r="A13" s="31" t="s">
        <v>109</v>
      </c>
      <c r="B13" s="19">
        <v>62.33</v>
      </c>
      <c r="C13" s="19">
        <v>65.569999999999993</v>
      </c>
      <c r="D13" s="91"/>
      <c r="E13" s="91"/>
      <c r="I13" s="91"/>
      <c r="J13" s="91"/>
      <c r="K13" s="91"/>
    </row>
    <row r="14" spans="1:11" x14ac:dyDescent="0.2">
      <c r="A14" s="60" t="s">
        <v>127</v>
      </c>
      <c r="B14" s="19">
        <v>70.53</v>
      </c>
      <c r="C14" s="19">
        <v>69.69</v>
      </c>
      <c r="D14" s="91"/>
      <c r="E14" s="91"/>
    </row>
    <row r="15" spans="1:11" ht="13.5" thickBot="1" x14ac:dyDescent="0.25">
      <c r="A15" s="33" t="s">
        <v>110</v>
      </c>
      <c r="B15" s="275">
        <v>83.26</v>
      </c>
      <c r="C15" s="275">
        <v>85.97</v>
      </c>
      <c r="D15" s="91"/>
      <c r="E15" s="91"/>
      <c r="G15" s="378"/>
      <c r="H15" s="378"/>
      <c r="I15" s="378"/>
    </row>
    <row r="16" spans="1:11" x14ac:dyDescent="0.2">
      <c r="A16" s="13" t="s">
        <v>119</v>
      </c>
    </row>
    <row r="17" spans="1:9" x14ac:dyDescent="0.2">
      <c r="A17" s="13" t="s">
        <v>267</v>
      </c>
      <c r="G17" s="379"/>
      <c r="I17" s="91"/>
    </row>
    <row r="18" spans="1:9" x14ac:dyDescent="0.2">
      <c r="A18" s="242" t="s">
        <v>111</v>
      </c>
      <c r="D18" s="21"/>
      <c r="G18" s="379"/>
      <c r="H18"/>
      <c r="I18" s="91"/>
    </row>
    <row r="19" spans="1:9" ht="50.25" customHeight="1" x14ac:dyDescent="0.2">
      <c r="A19" s="429" t="s">
        <v>315</v>
      </c>
      <c r="B19" s="429"/>
      <c r="C19" s="429"/>
      <c r="D19" s="429"/>
      <c r="G19" s="378"/>
      <c r="H19" s="378"/>
      <c r="I19" s="378"/>
    </row>
    <row r="20" spans="1:9" ht="15.75" x14ac:dyDescent="0.2">
      <c r="A20" s="16" t="s">
        <v>194</v>
      </c>
    </row>
    <row r="22" spans="1:9" x14ac:dyDescent="0.2">
      <c r="H22"/>
    </row>
    <row r="41" spans="1:7" x14ac:dyDescent="0.2">
      <c r="E41" s="23"/>
      <c r="F41" s="23"/>
      <c r="G41" s="23"/>
    </row>
    <row r="47" spans="1:7" x14ac:dyDescent="0.2">
      <c r="A47" s="22"/>
    </row>
    <row r="48" spans="1:7" x14ac:dyDescent="0.2">
      <c r="A48" s="14"/>
    </row>
    <row r="54" spans="1:9" x14ac:dyDescent="0.2">
      <c r="A54" s="23"/>
      <c r="B54" s="23"/>
      <c r="C54" s="23"/>
    </row>
    <row r="55" spans="1:9" x14ac:dyDescent="0.2">
      <c r="A55" s="13" t="s">
        <v>119</v>
      </c>
    </row>
    <row r="56" spans="1:9" x14ac:dyDescent="0.2">
      <c r="A56" s="13" t="s">
        <v>267</v>
      </c>
    </row>
    <row r="57" spans="1:9" ht="14.25" customHeight="1" x14ac:dyDescent="0.2">
      <c r="A57" s="242" t="s">
        <v>240</v>
      </c>
      <c r="B57" s="241"/>
      <c r="C57" s="241"/>
      <c r="D57" s="243"/>
    </row>
    <row r="58" spans="1:9" ht="45.75" customHeight="1" x14ac:dyDescent="0.2">
      <c r="A58" s="393" t="s">
        <v>315</v>
      </c>
      <c r="B58" s="393"/>
      <c r="C58" s="393"/>
      <c r="D58" s="393"/>
      <c r="E58" s="132"/>
      <c r="F58" s="132"/>
      <c r="G58" s="132"/>
      <c r="H58" s="132"/>
      <c r="I58" s="132"/>
    </row>
  </sheetData>
  <mergeCells count="2">
    <mergeCell ref="A58:D58"/>
    <mergeCell ref="A19:D19"/>
  </mergeCells>
  <hyperlinks>
    <hyperlink ref="A2" location="Sommaire!A1" display="Retour au sommaire"/>
  </hyperlinks>
  <pageMargins left="0.78740157499999996" right="0.78740157499999996" top="0.4" bottom="0.984251969" header="0.31" footer="0.4921259845"/>
  <pageSetup paperSize="9" scale="81" orientation="landscape"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L71"/>
  <sheetViews>
    <sheetView showGridLines="0" zoomScale="105" workbookViewId="0"/>
  </sheetViews>
  <sheetFormatPr baseColWidth="10" defaultRowHeight="12.75" x14ac:dyDescent="0.2"/>
  <cols>
    <col min="1" max="1" width="11.28515625" style="210" customWidth="1"/>
    <col min="2" max="2" width="36.28515625" style="210" customWidth="1"/>
    <col min="3" max="3" width="12.140625" style="210" customWidth="1"/>
    <col min="4" max="4" width="12.7109375" style="210" customWidth="1"/>
    <col min="5" max="5" width="13.140625" style="210" customWidth="1"/>
    <col min="6" max="11" width="11.42578125" style="210"/>
    <col min="12" max="12" width="13.5703125" style="210" bestFit="1" customWidth="1"/>
    <col min="13" max="16384" width="11.42578125" style="210"/>
  </cols>
  <sheetData>
    <row r="1" spans="1:11" ht="24" customHeight="1" x14ac:dyDescent="0.35">
      <c r="B1" s="319" t="s">
        <v>269</v>
      </c>
    </row>
    <row r="2" spans="1:11" ht="15" customHeight="1" thickBot="1" x14ac:dyDescent="0.4">
      <c r="A2" s="391" t="s">
        <v>330</v>
      </c>
      <c r="B2" s="319"/>
      <c r="K2" s="391"/>
    </row>
    <row r="3" spans="1:11" ht="73.5" customHeight="1" x14ac:dyDescent="0.2">
      <c r="A3" s="320"/>
      <c r="B3" s="321"/>
      <c r="C3" s="322" t="s">
        <v>102</v>
      </c>
      <c r="D3" s="322" t="s">
        <v>101</v>
      </c>
      <c r="E3" s="322" t="s">
        <v>100</v>
      </c>
      <c r="F3" s="322" t="s">
        <v>99</v>
      </c>
      <c r="G3" s="322" t="s">
        <v>98</v>
      </c>
      <c r="H3" s="322" t="s">
        <v>97</v>
      </c>
      <c r="I3" s="322" t="s">
        <v>6</v>
      </c>
      <c r="J3" s="323" t="s">
        <v>104</v>
      </c>
    </row>
    <row r="4" spans="1:11" ht="12.75" customHeight="1" x14ac:dyDescent="0.2">
      <c r="A4" s="324"/>
      <c r="B4" s="325" t="s">
        <v>324</v>
      </c>
      <c r="C4" s="326">
        <v>10.648145998174002</v>
      </c>
      <c r="D4" s="326">
        <v>33.577759594156433</v>
      </c>
      <c r="E4" s="326">
        <v>13.915578667949633</v>
      </c>
      <c r="F4" s="326">
        <v>16.997532208074706</v>
      </c>
      <c r="G4" s="326">
        <v>11.904240013894681</v>
      </c>
      <c r="H4" s="326">
        <v>12.956743517750548</v>
      </c>
      <c r="I4" s="327">
        <v>99.999999999999986</v>
      </c>
      <c r="J4" s="328">
        <v>14.877944555721978</v>
      </c>
    </row>
    <row r="5" spans="1:11" ht="12.75" customHeight="1" x14ac:dyDescent="0.2">
      <c r="A5" s="329"/>
      <c r="B5" s="330"/>
      <c r="C5" s="331"/>
      <c r="D5" s="331"/>
      <c r="E5" s="331"/>
      <c r="F5" s="331"/>
      <c r="G5" s="331"/>
      <c r="H5" s="331"/>
      <c r="I5" s="331"/>
      <c r="J5" s="332"/>
    </row>
    <row r="6" spans="1:11" x14ac:dyDescent="0.2">
      <c r="A6" s="333"/>
      <c r="B6" s="334" t="s">
        <v>276</v>
      </c>
      <c r="C6" s="335">
        <v>12.08</v>
      </c>
      <c r="D6" s="335">
        <v>15.4</v>
      </c>
      <c r="E6" s="335">
        <v>14.66</v>
      </c>
      <c r="F6" s="335">
        <v>19.71</v>
      </c>
      <c r="G6" s="335">
        <v>22.89</v>
      </c>
      <c r="H6" s="335">
        <v>15.26</v>
      </c>
      <c r="I6" s="336">
        <v>100</v>
      </c>
      <c r="J6" s="337">
        <v>10.57</v>
      </c>
    </row>
    <row r="7" spans="1:11" x14ac:dyDescent="0.2">
      <c r="A7" s="338"/>
      <c r="B7" s="339" t="s">
        <v>329</v>
      </c>
      <c r="C7" s="340">
        <v>15.12</v>
      </c>
      <c r="D7" s="340">
        <v>23.52</v>
      </c>
      <c r="E7" s="340">
        <v>9.35</v>
      </c>
      <c r="F7" s="340">
        <v>31.29</v>
      </c>
      <c r="G7" s="340">
        <v>18.690000000000001</v>
      </c>
      <c r="H7" s="340">
        <v>2.0299999999999998</v>
      </c>
      <c r="I7" s="331">
        <v>99.999999999999986</v>
      </c>
      <c r="J7" s="341">
        <v>10.98</v>
      </c>
    </row>
    <row r="8" spans="1:11" x14ac:dyDescent="0.2">
      <c r="A8" s="329"/>
      <c r="B8" s="342"/>
      <c r="C8" s="342"/>
      <c r="D8" s="342"/>
      <c r="E8" s="342"/>
      <c r="F8" s="342"/>
      <c r="G8" s="342"/>
      <c r="H8" s="342"/>
      <c r="I8" s="343"/>
      <c r="J8" s="344"/>
    </row>
    <row r="9" spans="1:11" x14ac:dyDescent="0.2">
      <c r="A9" s="430" t="s">
        <v>78</v>
      </c>
      <c r="B9" s="345" t="s">
        <v>103</v>
      </c>
      <c r="C9" s="346">
        <v>8.98</v>
      </c>
      <c r="D9" s="346">
        <v>32.82</v>
      </c>
      <c r="E9" s="346">
        <v>15.16</v>
      </c>
      <c r="F9" s="346">
        <v>17.559999999999999</v>
      </c>
      <c r="G9" s="346">
        <v>10.68</v>
      </c>
      <c r="H9" s="346">
        <v>14.79</v>
      </c>
      <c r="I9" s="346">
        <v>100.00000000000001</v>
      </c>
      <c r="J9" s="347">
        <v>8.16</v>
      </c>
    </row>
    <row r="10" spans="1:11" x14ac:dyDescent="0.2">
      <c r="A10" s="431"/>
      <c r="B10" s="348" t="s">
        <v>93</v>
      </c>
      <c r="C10" s="335">
        <v>8.77</v>
      </c>
      <c r="D10" s="335">
        <v>30.25</v>
      </c>
      <c r="E10" s="335">
        <v>19.02</v>
      </c>
      <c r="F10" s="335">
        <v>21.16</v>
      </c>
      <c r="G10" s="335">
        <v>11.9</v>
      </c>
      <c r="H10" s="335">
        <v>8.9</v>
      </c>
      <c r="I10" s="209">
        <v>100</v>
      </c>
      <c r="J10" s="349">
        <v>3.76</v>
      </c>
    </row>
    <row r="11" spans="1:11" x14ac:dyDescent="0.2">
      <c r="A11" s="431"/>
      <c r="B11" s="348" t="s">
        <v>94</v>
      </c>
      <c r="C11" s="335">
        <v>7.79</v>
      </c>
      <c r="D11" s="335">
        <v>26.54</v>
      </c>
      <c r="E11" s="335">
        <v>15.63</v>
      </c>
      <c r="F11" s="335">
        <v>19.72</v>
      </c>
      <c r="G11" s="335">
        <v>11.65</v>
      </c>
      <c r="H11" s="335">
        <v>18.670000000000002</v>
      </c>
      <c r="I11" s="350">
        <v>100</v>
      </c>
      <c r="J11" s="349">
        <v>9.0299999999999994</v>
      </c>
    </row>
    <row r="12" spans="1:11" x14ac:dyDescent="0.2">
      <c r="A12" s="431"/>
      <c r="B12" s="348" t="s">
        <v>95</v>
      </c>
      <c r="C12" s="335">
        <v>10.63</v>
      </c>
      <c r="D12" s="335">
        <v>27.69</v>
      </c>
      <c r="E12" s="335">
        <v>13.5</v>
      </c>
      <c r="F12" s="335">
        <v>18.68</v>
      </c>
      <c r="G12" s="335">
        <v>13.21</v>
      </c>
      <c r="H12" s="335">
        <v>16.309999999999999</v>
      </c>
      <c r="I12" s="350">
        <v>100</v>
      </c>
      <c r="J12" s="349">
        <v>10.54</v>
      </c>
    </row>
    <row r="13" spans="1:11" x14ac:dyDescent="0.2">
      <c r="A13" s="431"/>
      <c r="B13" s="348" t="s">
        <v>82</v>
      </c>
      <c r="C13" s="351">
        <v>10</v>
      </c>
      <c r="D13" s="351">
        <v>30.37</v>
      </c>
      <c r="E13" s="351">
        <v>18.16</v>
      </c>
      <c r="F13" s="351">
        <v>20.14</v>
      </c>
      <c r="G13" s="351">
        <v>12.46</v>
      </c>
      <c r="H13" s="351">
        <v>8.8699999999999992</v>
      </c>
      <c r="I13" s="350">
        <v>100.00000000000001</v>
      </c>
      <c r="J13" s="349">
        <v>3.05</v>
      </c>
    </row>
    <row r="14" spans="1:11" x14ac:dyDescent="0.2">
      <c r="A14" s="431"/>
      <c r="B14" s="352" t="s">
        <v>91</v>
      </c>
      <c r="C14" s="335">
        <v>8.86</v>
      </c>
      <c r="D14" s="335">
        <v>33.26</v>
      </c>
      <c r="E14" s="335">
        <v>15.87</v>
      </c>
      <c r="F14" s="335">
        <v>16.98</v>
      </c>
      <c r="G14" s="335">
        <v>11.17</v>
      </c>
      <c r="H14" s="335">
        <v>13.86</v>
      </c>
      <c r="I14" s="350">
        <v>100</v>
      </c>
      <c r="J14" s="349">
        <v>7.28</v>
      </c>
    </row>
    <row r="15" spans="1:11" x14ac:dyDescent="0.2">
      <c r="A15" s="431"/>
      <c r="B15" s="348" t="s">
        <v>96</v>
      </c>
      <c r="C15" s="335">
        <v>9.9700000000000006</v>
      </c>
      <c r="D15" s="335">
        <v>36.07</v>
      </c>
      <c r="E15" s="335">
        <v>13.33</v>
      </c>
      <c r="F15" s="335">
        <v>16.71</v>
      </c>
      <c r="G15" s="335">
        <v>9.2100000000000009</v>
      </c>
      <c r="H15" s="335">
        <v>14.7</v>
      </c>
      <c r="I15" s="350">
        <v>100</v>
      </c>
      <c r="J15" s="349">
        <v>6.54</v>
      </c>
    </row>
    <row r="16" spans="1:11" x14ac:dyDescent="0.2">
      <c r="A16" s="431"/>
      <c r="B16" s="352" t="s">
        <v>317</v>
      </c>
      <c r="C16" s="335">
        <v>8.68</v>
      </c>
      <c r="D16" s="335">
        <v>45.36</v>
      </c>
      <c r="E16" s="335">
        <v>15.79</v>
      </c>
      <c r="F16" s="335">
        <v>13.1</v>
      </c>
      <c r="G16" s="335">
        <v>8.07</v>
      </c>
      <c r="H16" s="335">
        <v>8.99</v>
      </c>
      <c r="I16" s="350">
        <v>100</v>
      </c>
      <c r="J16" s="349">
        <v>4.8099999999999996</v>
      </c>
    </row>
    <row r="17" spans="1:12" x14ac:dyDescent="0.2">
      <c r="A17" s="432"/>
      <c r="B17" s="353" t="s">
        <v>92</v>
      </c>
      <c r="C17" s="340">
        <v>9.07</v>
      </c>
      <c r="D17" s="340">
        <v>48.25</v>
      </c>
      <c r="E17" s="340">
        <v>13.17</v>
      </c>
      <c r="F17" s="340">
        <v>11.01</v>
      </c>
      <c r="G17" s="340">
        <v>6.25</v>
      </c>
      <c r="H17" s="340">
        <v>12.25</v>
      </c>
      <c r="I17" s="354">
        <v>100</v>
      </c>
      <c r="J17" s="349">
        <v>11.62</v>
      </c>
    </row>
    <row r="18" spans="1:12" x14ac:dyDescent="0.2">
      <c r="A18" s="355"/>
      <c r="B18" s="353"/>
      <c r="C18" s="356"/>
      <c r="D18" s="356"/>
      <c r="E18" s="356"/>
      <c r="F18" s="356"/>
      <c r="G18" s="356"/>
      <c r="H18" s="356"/>
      <c r="I18" s="356"/>
      <c r="J18" s="357"/>
    </row>
    <row r="19" spans="1:12" x14ac:dyDescent="0.2">
      <c r="A19" s="329"/>
      <c r="B19" s="334" t="s">
        <v>90</v>
      </c>
      <c r="C19" s="335">
        <v>10.66</v>
      </c>
      <c r="D19" s="335">
        <v>52.1</v>
      </c>
      <c r="E19" s="335">
        <v>12.47</v>
      </c>
      <c r="F19" s="335">
        <v>11.03</v>
      </c>
      <c r="G19" s="335">
        <v>7.24</v>
      </c>
      <c r="H19" s="335">
        <v>6.5</v>
      </c>
      <c r="I19" s="336">
        <v>100</v>
      </c>
      <c r="J19" s="349">
        <v>2.73</v>
      </c>
    </row>
    <row r="20" spans="1:12" x14ac:dyDescent="0.2">
      <c r="A20" s="329"/>
      <c r="B20" s="334" t="s">
        <v>321</v>
      </c>
      <c r="C20" s="335">
        <v>12.01</v>
      </c>
      <c r="D20" s="335">
        <v>54.94</v>
      </c>
      <c r="E20" s="335">
        <v>11.64</v>
      </c>
      <c r="F20" s="335">
        <v>9.24</v>
      </c>
      <c r="G20" s="335">
        <v>5.15</v>
      </c>
      <c r="H20" s="335">
        <v>7.02</v>
      </c>
      <c r="I20" s="336">
        <v>99.999999999999986</v>
      </c>
      <c r="J20" s="349">
        <v>8.57</v>
      </c>
    </row>
    <row r="21" spans="1:12" ht="13.5" thickBot="1" x14ac:dyDescent="0.25">
      <c r="A21" s="358"/>
      <c r="B21" s="359" t="s">
        <v>89</v>
      </c>
      <c r="C21" s="360">
        <v>6.8</v>
      </c>
      <c r="D21" s="360">
        <v>63.45</v>
      </c>
      <c r="E21" s="360">
        <v>10.38</v>
      </c>
      <c r="F21" s="360">
        <v>7.09</v>
      </c>
      <c r="G21" s="360">
        <v>2.41</v>
      </c>
      <c r="H21" s="360">
        <v>9.8699999999999992</v>
      </c>
      <c r="I21" s="361">
        <v>100</v>
      </c>
      <c r="J21" s="362">
        <v>4.09</v>
      </c>
    </row>
    <row r="22" spans="1:12" x14ac:dyDescent="0.2">
      <c r="B22" s="363" t="s">
        <v>318</v>
      </c>
      <c r="C22" s="363"/>
      <c r="D22" s="363"/>
      <c r="E22" s="363"/>
      <c r="F22" s="363"/>
      <c r="G22" s="363"/>
    </row>
    <row r="23" spans="1:12" ht="12.75" customHeight="1" x14ac:dyDescent="0.2">
      <c r="B23" s="363" t="s">
        <v>323</v>
      </c>
      <c r="C23" s="363"/>
      <c r="D23" s="363"/>
      <c r="E23" s="363"/>
      <c r="F23" s="363"/>
      <c r="G23" s="363"/>
    </row>
    <row r="24" spans="1:12" x14ac:dyDescent="0.2">
      <c r="B24" s="363" t="s">
        <v>268</v>
      </c>
      <c r="C24" s="363"/>
      <c r="D24" s="363"/>
      <c r="E24" s="363"/>
      <c r="F24" s="363"/>
      <c r="G24" s="363"/>
    </row>
    <row r="25" spans="1:12" ht="12.75" customHeight="1" x14ac:dyDescent="0.2">
      <c r="B25" s="363" t="s">
        <v>320</v>
      </c>
      <c r="C25" s="363"/>
      <c r="D25" s="363"/>
      <c r="E25" s="363"/>
      <c r="F25" s="363"/>
      <c r="G25" s="363"/>
    </row>
    <row r="26" spans="1:12" x14ac:dyDescent="0.2">
      <c r="B26" s="364" t="s">
        <v>241</v>
      </c>
      <c r="C26" s="365"/>
      <c r="D26" s="365"/>
      <c r="E26" s="365"/>
      <c r="F26" s="365"/>
      <c r="G26" s="365"/>
      <c r="H26" s="365"/>
      <c r="I26" s="365"/>
      <c r="J26" s="365"/>
      <c r="K26" s="365"/>
      <c r="L26" s="365"/>
    </row>
    <row r="27" spans="1:12" ht="24" customHeight="1" x14ac:dyDescent="0.2">
      <c r="B27" s="393" t="s">
        <v>315</v>
      </c>
      <c r="C27" s="393"/>
      <c r="D27" s="393"/>
      <c r="E27" s="393"/>
      <c r="F27" s="393"/>
      <c r="G27" s="393"/>
      <c r="H27" s="393"/>
      <c r="I27" s="393"/>
      <c r="J27" s="393"/>
      <c r="K27" s="393"/>
      <c r="L27" s="393"/>
    </row>
    <row r="30" spans="1:12" ht="12.75" customHeight="1" x14ac:dyDescent="0.2"/>
    <row r="66" spans="2:12" x14ac:dyDescent="0.2">
      <c r="B66" s="363" t="s">
        <v>318</v>
      </c>
      <c r="C66" s="363"/>
      <c r="D66" s="363"/>
      <c r="E66" s="363"/>
      <c r="F66" s="363"/>
      <c r="G66" s="363"/>
    </row>
    <row r="67" spans="2:12" x14ac:dyDescent="0.2">
      <c r="B67" s="363" t="s">
        <v>319</v>
      </c>
      <c r="C67" s="363"/>
      <c r="D67" s="363"/>
      <c r="E67" s="363"/>
      <c r="F67" s="363"/>
      <c r="G67" s="363"/>
    </row>
    <row r="68" spans="2:12" x14ac:dyDescent="0.2">
      <c r="B68" s="363" t="s">
        <v>268</v>
      </c>
      <c r="C68" s="363"/>
      <c r="D68" s="363"/>
      <c r="E68" s="363"/>
      <c r="F68" s="363"/>
      <c r="G68" s="363"/>
    </row>
    <row r="69" spans="2:12" x14ac:dyDescent="0.2">
      <c r="B69" s="363" t="s">
        <v>320</v>
      </c>
      <c r="C69" s="363"/>
      <c r="D69" s="363"/>
      <c r="E69" s="363"/>
      <c r="F69" s="363"/>
      <c r="G69" s="363"/>
    </row>
    <row r="70" spans="2:12" x14ac:dyDescent="0.2">
      <c r="B70" s="364" t="s">
        <v>241</v>
      </c>
      <c r="C70" s="365"/>
      <c r="D70" s="365"/>
      <c r="E70" s="365"/>
      <c r="F70" s="365"/>
      <c r="G70" s="365"/>
      <c r="H70" s="365"/>
      <c r="I70" s="365"/>
      <c r="J70" s="365"/>
      <c r="K70" s="365"/>
      <c r="L70" s="365"/>
    </row>
    <row r="71" spans="2:12" ht="24" customHeight="1" x14ac:dyDescent="0.2">
      <c r="B71" s="393" t="s">
        <v>315</v>
      </c>
      <c r="C71" s="393"/>
      <c r="D71" s="393"/>
      <c r="E71" s="393"/>
      <c r="F71" s="393"/>
      <c r="G71" s="393"/>
      <c r="H71" s="393"/>
      <c r="I71" s="393"/>
      <c r="J71" s="393"/>
      <c r="K71" s="393"/>
      <c r="L71" s="393"/>
    </row>
  </sheetData>
  <mergeCells count="3">
    <mergeCell ref="A9:A17"/>
    <mergeCell ref="B71:L71"/>
    <mergeCell ref="B27:L27"/>
  </mergeCells>
  <hyperlinks>
    <hyperlink ref="A2" location="Sommaire!A1" display="Retour au sommaire"/>
  </hyperlinks>
  <pageMargins left="0.78740157499999996" right="0.78740157499999996" top="0.984251969" bottom="0.984251969" header="0.4921259845" footer="0.4921259845"/>
  <pageSetup paperSize="9" scale="9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1</vt:i4>
      </vt:variant>
    </vt:vector>
  </HeadingPairs>
  <TitlesOfParts>
    <vt:vector size="17" baseType="lpstr">
      <vt:lpstr>Sommaire</vt:lpstr>
      <vt:lpstr>Tableau 1</vt:lpstr>
      <vt:lpstr>Tableau 2</vt:lpstr>
      <vt:lpstr>Tableau 3</vt:lpstr>
      <vt:lpstr>Tableau 4</vt:lpstr>
      <vt:lpstr>Cartes</vt:lpstr>
      <vt:lpstr>Graphique 1</vt:lpstr>
      <vt:lpstr>Graphique 2</vt:lpstr>
      <vt:lpstr>Graphique 3</vt:lpstr>
      <vt:lpstr>Graphique 4</vt:lpstr>
      <vt:lpstr>Graphique 5</vt:lpstr>
      <vt:lpstr>Graphique 6</vt:lpstr>
      <vt:lpstr> Annexe 1</vt:lpstr>
      <vt:lpstr>Annexe 2</vt:lpstr>
      <vt:lpstr>Annexe 3</vt:lpstr>
      <vt:lpstr>Annexe 4</vt:lpstr>
      <vt:lpstr>'Graphique 3'!Zone_d_impression</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dc:creator>
  <cp:lastModifiedBy>Administration centrale</cp:lastModifiedBy>
  <cp:lastPrinted>2021-10-07T12:35:31Z</cp:lastPrinted>
  <dcterms:created xsi:type="dcterms:W3CDTF">2002-09-18T09:28:56Z</dcterms:created>
  <dcterms:modified xsi:type="dcterms:W3CDTF">2021-12-15T16:59:58Z</dcterms:modified>
</cp:coreProperties>
</file>