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70" yWindow="1545" windowWidth="16305" windowHeight="10920" tabRatio="902"/>
  </bookViews>
  <sheets>
    <sheet name="PG_0" sheetId="2" r:id="rId1"/>
    <sheet name="TAB_MAT" sheetId="50" r:id="rId2"/>
    <sheet name="PG_1" sheetId="3" r:id="rId3"/>
    <sheet name="TAB_1" sheetId="42" r:id="rId4"/>
    <sheet name="TAB_2" sheetId="40" r:id="rId5"/>
    <sheet name="TAB_3" sheetId="41" r:id="rId6"/>
    <sheet name="PG_2" sheetId="5" r:id="rId7"/>
    <sheet name="TAB_4" sheetId="6" r:id="rId8"/>
    <sheet name="TAB_5" sheetId="8" r:id="rId9"/>
    <sheet name="Page" sheetId="9" r:id="rId10"/>
    <sheet name="TAB_6" sheetId="10" r:id="rId11"/>
    <sheet name="TAB_7" sheetId="49" r:id="rId12"/>
    <sheet name="TAB_8" sheetId="20" r:id="rId13"/>
    <sheet name="TAB_9" sheetId="21" r:id="rId14"/>
    <sheet name="TAB_10_1" sheetId="38" r:id="rId15"/>
    <sheet name="TAB_10_2" sheetId="39" r:id="rId16"/>
    <sheet name="TAB_11" sheetId="53" r:id="rId17"/>
    <sheet name="TAB_12" sheetId="54" r:id="rId18"/>
    <sheet name="PG_3" sheetId="22" r:id="rId19"/>
    <sheet name="TAB_13" sheetId="23" r:id="rId20"/>
    <sheet name="TAB_14" sheetId="24" r:id="rId21"/>
    <sheet name="TAB_15" sheetId="37" r:id="rId22"/>
    <sheet name="PG_4" sheetId="25" r:id="rId23"/>
    <sheet name="TAB_16" sheetId="26" r:id="rId24"/>
    <sheet name="TAB_17" sheetId="27" r:id="rId25"/>
    <sheet name="PG_5" sheetId="30" r:id="rId26"/>
    <sheet name="TAB_18" sheetId="51" r:id="rId27"/>
    <sheet name="PG_6" sheetId="52" r:id="rId28"/>
    <sheet name="TAB_19" sheetId="31" r:id="rId29"/>
    <sheet name="TAB_20" sheetId="32" r:id="rId30"/>
    <sheet name="PG_7" sheetId="33" r:id="rId31"/>
    <sheet name="CNU" sheetId="34" r:id="rId32"/>
  </sheets>
  <externalReferences>
    <externalReference r:id="rId33"/>
    <externalReference r:id="rId34"/>
  </externalReferences>
  <definedNames>
    <definedName name="_xlnm._FilterDatabase" localSheetId="9" hidden="1">Page!#REF!</definedName>
    <definedName name="_xlnm._FilterDatabase" localSheetId="3" hidden="1">TAB_1!#REF!</definedName>
    <definedName name="_xlnm._FilterDatabase" localSheetId="16" hidden="1">TAB_11!$A$8:$E$119</definedName>
    <definedName name="_xlnm._FilterDatabase" localSheetId="17" hidden="1">TAB_12!$A$8:$G$165</definedName>
    <definedName name="_xlnm._FilterDatabase" localSheetId="19" hidden="1">TAB_13!$A$6:$K$81</definedName>
    <definedName name="_xlnm._FilterDatabase" localSheetId="23" hidden="1">TAB_16!$C$7:$O$66</definedName>
    <definedName name="_xlnm._FilterDatabase" localSheetId="24" hidden="1">TAB_17!$C$7:$O$76</definedName>
    <definedName name="_xlnm._FilterDatabase" localSheetId="26" hidden="1">TAB_18!$A$6:$G$80</definedName>
    <definedName name="_xlnm._FilterDatabase" localSheetId="28" hidden="1">TAB_19!$A$6:$D$150</definedName>
    <definedName name="_xlnm._FilterDatabase" localSheetId="4" hidden="1">TAB_2!$A$9:$AL$179</definedName>
    <definedName name="_xlnm._FilterDatabase" localSheetId="29" hidden="1">TAB_20!#REF!</definedName>
    <definedName name="_xlnm._FilterDatabase" localSheetId="5" hidden="1">TAB_3!$A$7:$O$81</definedName>
    <definedName name="_xlnm._FilterDatabase" localSheetId="7" hidden="1">TAB_4!$A$7:$K$81</definedName>
    <definedName name="_xlnm._FilterDatabase" localSheetId="8" hidden="1">TAB_5!#REF!</definedName>
    <definedName name="_xlnm._FilterDatabase" localSheetId="10" hidden="1">TAB_6!#REF!</definedName>
    <definedName name="_xlnm._FilterDatabase" localSheetId="11" hidden="1">TAB_7!#REF!</definedName>
    <definedName name="_xlnm._FilterDatabase" localSheetId="12" hidden="1">TAB_8!$A$7:$H$160</definedName>
    <definedName name="_xlnm._FilterDatabase" localSheetId="13" hidden="1">TAB_9!#REF!</definedName>
    <definedName name="ASSOCIE_GD" localSheetId="16">'[1]4_NON_PERMANENTS'!$AD$15:$AE$18</definedName>
    <definedName name="ASSOCIE_GD" localSheetId="17">'[1]4_NON_PERMANENTS'!$AD$15:$AE$18</definedName>
    <definedName name="ASSOCIE_GD">'[1]4_NON_PERMANENTS'!$AD$15:$AE$18</definedName>
    <definedName name="ASSOCIE_GROUPE" localSheetId="16">'[1]4_NON_PERMANENTS'!$AD$1:$AE$12</definedName>
    <definedName name="ASSOCIE_GROUPE" localSheetId="17">'[1]4_NON_PERMANENTS'!$AD$1:$AE$12</definedName>
    <definedName name="ASSOCIE_GROUPE">'[1]4_NON_PERMANENTS'!$AD$1:$AE$12</definedName>
    <definedName name="ASSOCIE_SECTION" localSheetId="16">'[1]4_NON_PERMANENTS'!$AA$1:$AB$54</definedName>
    <definedName name="ASSOCIE_SECTION" localSheetId="17">'[1]4_NON_PERMANENTS'!$AA$1:$AB$54</definedName>
    <definedName name="ASSOCIE_SECTION">'[1]4_NON_PERMANENTS'!$AA$1:$AB$54</definedName>
    <definedName name="ATER_GD" localSheetId="16">'[1]4_NON_PERMANENTS'!$L$15:$M$18</definedName>
    <definedName name="ATER_GD" localSheetId="17">'[1]4_NON_PERMANENTS'!$L$15:$M$18</definedName>
    <definedName name="ATER_GD">'[1]4_NON_PERMANENTS'!$L$15:$M$18</definedName>
    <definedName name="ATER_GROUPE" localSheetId="16">'[1]4_NON_PERMANENTS'!$L$1:$M$13</definedName>
    <definedName name="ATER_GROUPE" localSheetId="17">'[1]4_NON_PERMANENTS'!$L$1:$M$13</definedName>
    <definedName name="ATER_GROUPE">'[1]4_NON_PERMANENTS'!$L$1:$M$13</definedName>
    <definedName name="ATER_SECTION" localSheetId="16">'[1]4_NON_PERMANENTS'!$I$1:$J$56</definedName>
    <definedName name="ATER_SECTION" localSheetId="17">'[1]4_NON_PERMANENTS'!$I$1:$J$56</definedName>
    <definedName name="ATER_SECTION">'[1]4_NON_PERMANENTS'!$I$1:$J$56</definedName>
    <definedName name="BOX_MCF_GD" localSheetId="16">'[1]2_2_BOXPLOT'!$B$96:$J$99</definedName>
    <definedName name="BOX_MCF_GD" localSheetId="17">'[1]2_2_BOXPLOT'!$B$96:$J$99</definedName>
    <definedName name="BOX_MCF_GD">'[1]2_2_BOXPLOT'!$B$96:$J$99</definedName>
    <definedName name="BOX_MCF_GROUPE" localSheetId="16">'[1]2_2_BOXPLOT'!$B$68:$J$80</definedName>
    <definedName name="BOX_MCF_GROUPE" localSheetId="17">'[1]2_2_BOXPLOT'!$B$68:$J$80</definedName>
    <definedName name="BOX_MCF_GROUPE">'[1]2_2_BOXPLOT'!$B$68:$J$80</definedName>
    <definedName name="BOX_PR_GD" localSheetId="16">'[1]2_2_BOXPLOT'!$B$100:$J$103</definedName>
    <definedName name="BOX_PR_GD" localSheetId="17">'[1]2_2_BOXPLOT'!$B$100:$J$103</definedName>
    <definedName name="BOX_PR_GD">'[1]2_2_BOXPLOT'!$B$100:$J$103</definedName>
    <definedName name="BOX_PR_GROUPE" localSheetId="16">'[1]2_2_BOXPLOT'!$B$81:$J$93</definedName>
    <definedName name="BOX_PR_GROUPE" localSheetId="17">'[1]2_2_BOXPLOT'!$B$81:$J$93</definedName>
    <definedName name="BOX_PR_GROUPE">'[1]2_2_BOXPLOT'!$B$81:$J$93</definedName>
    <definedName name="CANDIDATS_MCF_GD" localSheetId="16">'[1]3_2_CANDIDATS_MCF'!$A$84:$U$88</definedName>
    <definedName name="CANDIDATS_MCF_GD" localSheetId="17">'[1]3_2_CANDIDATS_MCF'!$A$84:$U$88</definedName>
    <definedName name="CANDIDATS_MCF_GD">'[1]3_2_CANDIDATS_MCF'!$A$84:$U$88</definedName>
    <definedName name="CANDIDATS_MCF_GROUPE" localSheetId="16">'[1]3_2_CANDIDATS_MCF'!$A$65:$U$78</definedName>
    <definedName name="CANDIDATS_MCF_GROUPE" localSheetId="17">'[1]3_2_CANDIDATS_MCF'!$A$65:$U$78</definedName>
    <definedName name="CANDIDATS_MCF_GROUPE">'[1]3_2_CANDIDATS_MCF'!$A$65:$U$78</definedName>
    <definedName name="CANDIDATS_MCF_SECTION" localSheetId="16">'[1]3_2_CANDIDATS_MCF'!$A$2:$U$59</definedName>
    <definedName name="CANDIDATS_MCF_SECTION" localSheetId="17">'[1]3_2_CANDIDATS_MCF'!$A$2:$U$59</definedName>
    <definedName name="CANDIDATS_MCF_SECTION">'[1]3_2_CANDIDATS_MCF'!$A$2:$U$59</definedName>
    <definedName name="CANDIDATS_PR_GD" localSheetId="16">'[1]3_2_CANDIDATS_PR'!$A$80:$U$85</definedName>
    <definedName name="CANDIDATS_PR_GD" localSheetId="17">'[1]3_2_CANDIDATS_PR'!$A$80:$U$85</definedName>
    <definedName name="CANDIDATS_PR_GD">'[1]3_2_CANDIDATS_PR'!$A$80:$U$85</definedName>
    <definedName name="CANDIDATS_PR_GROUPE" localSheetId="16">'[1]3_2_CANDIDATS_PR'!$A$63:$U$75</definedName>
    <definedName name="CANDIDATS_PR_GROUPE" localSheetId="17">'[1]3_2_CANDIDATS_PR'!$A$63:$U$75</definedName>
    <definedName name="CANDIDATS_PR_GROUPE">'[1]3_2_CANDIDATS_PR'!$A$63:$U$75</definedName>
    <definedName name="CANDIDATS_PR_SECTION" localSheetId="16">'[1]3_2_CANDIDATS_PR'!$A$1:$U$59</definedName>
    <definedName name="CANDIDATS_PR_SECTION" localSheetId="17">'[1]3_2_CANDIDATS_PR'!$A$1:$U$59</definedName>
    <definedName name="CANDIDATS_PR_SECTION">'[1]3_2_CANDIDATS_PR'!$A$1:$U$59</definedName>
    <definedName name="DC_GD" localSheetId="16">'[1]4_NON_PERMANENTS'!$E$19:$G$24</definedName>
    <definedName name="DC_GD" localSheetId="17">'[1]4_NON_PERMANENTS'!$E$19:$G$24</definedName>
    <definedName name="DC_GD">'[1]4_NON_PERMANENTS'!$E$19:$G$24</definedName>
    <definedName name="DC_GROUPE" localSheetId="16">'[1]4_NON_PERMANENTS'!$E$3:$G$17</definedName>
    <definedName name="DC_GROUPE" localSheetId="17">'[1]4_NON_PERMANENTS'!$E$3:$G$17</definedName>
    <definedName name="DC_GROUPE">'[1]4_NON_PERMANENTS'!$E$3:$G$17</definedName>
    <definedName name="DC_SECTION" localSheetId="16">'[1]4_NON_PERMANENTS'!$A$3:$C$60</definedName>
    <definedName name="DC_SECTION" localSheetId="17">'[1]4_NON_PERMANENTS'!$A$3:$C$60</definedName>
    <definedName name="DC_SECTION">'[1]4_NON_PERMANENTS'!$A$3:$C$60</definedName>
    <definedName name="EFF_PR_ETAB" localSheetId="16">'[1]5_EFFECTIF_PR'!$A$3:$EQ$61</definedName>
    <definedName name="EFF_PR_ETAB" localSheetId="17">'[1]5_EFFECTIF_PR'!$A$3:$EQ$61</definedName>
    <definedName name="EFF_PR_ETAB">'[1]5_EFFECTIF_PR'!$A$3:$EQ$61</definedName>
    <definedName name="EFFECTIF_MCF_ETAB" localSheetId="16">'[1]5_EFFECTIF_MCF'!$A$2:$EQ$61</definedName>
    <definedName name="EFFECTIF_MCF_ETAB" localSheetId="17">'[1]5_EFFECTIF_MCF'!$A$2:$EQ$61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 localSheetId="16">[1]HISTORI!$N$20:$X$26</definedName>
    <definedName name="HISTO_GD" localSheetId="17">[1]HISTORI!$N$20:$X$26</definedName>
    <definedName name="HISTO_GD">[1]HISTORI!$N$20:$X$26</definedName>
    <definedName name="HISTO_GROUPE" localSheetId="16">[1]HISTORI!$N$1:$X$16</definedName>
    <definedName name="HISTO_GROUPE" localSheetId="17">[1]HISTORI!$N$1:$X$16</definedName>
    <definedName name="HISTO_GROUPE">[1]HISTORI!$N$1:$X$16</definedName>
    <definedName name="HISTO_SECTION" localSheetId="16">[1]HISTORI!$A$3:$K$60</definedName>
    <definedName name="HISTO_SECTION" localSheetId="17">[1]HISTORI!$A$3:$K$60</definedName>
    <definedName name="HISTO_SECTION">[1]HISTORI!$A$3:$K$60</definedName>
    <definedName name="_xlnm.Print_Titles" localSheetId="16">TAB_11!$6:$7</definedName>
    <definedName name="_xlnm.Print_Titles" localSheetId="17">TAB_12!$7:$8</definedName>
    <definedName name="_xlnm.Print_Titles" localSheetId="19">TAB_13!$6:$7</definedName>
    <definedName name="_xlnm.Print_Titles" localSheetId="26">TAB_18!$6:$7</definedName>
    <definedName name="_xlnm.Print_Titles" localSheetId="28">TAB_19!$5:$7</definedName>
    <definedName name="_xlnm.Print_Titles" localSheetId="4">TAB_2!$6:$8</definedName>
    <definedName name="_xlnm.Print_Titles" localSheetId="29">TAB_20!$5:$7</definedName>
    <definedName name="_xlnm.Print_Titles" localSheetId="5">TAB_3!$6:$8</definedName>
    <definedName name="_xlnm.Print_Titles" localSheetId="7">TAB_4!$6:$8</definedName>
    <definedName name="_xlnm.Print_Titles" localSheetId="8">TAB_5!$6:$8</definedName>
    <definedName name="_xlnm.Print_Titles" localSheetId="12">TAB_8!$6:$8</definedName>
    <definedName name="INVITE_GD" localSheetId="16">'[1]4_NON_PERMANENTS'!$X$15:$Y$18</definedName>
    <definedName name="INVITE_GD" localSheetId="17">'[1]4_NON_PERMANENTS'!$X$15:$Y$18</definedName>
    <definedName name="INVITE_GD">'[1]4_NON_PERMANENTS'!$X$15:$Y$18</definedName>
    <definedName name="INVITE_GROUPE" localSheetId="16">'[1]4_NON_PERMANENTS'!$X$1:$Y$13</definedName>
    <definedName name="INVITE_GROUPE" localSheetId="17">'[1]4_NON_PERMANENTS'!$X$1:$Y$13</definedName>
    <definedName name="INVITE_GROUPE">'[1]4_NON_PERMANENTS'!$X$1:$Y$13</definedName>
    <definedName name="INVITE_SECTION" localSheetId="16">'[1]4_NON_PERMANENTS'!$U$1:$V$56</definedName>
    <definedName name="INVITE_SECTION" localSheetId="17">'[1]4_NON_PERMANENTS'!$U$1:$V$56</definedName>
    <definedName name="INVITE_SECTION">'[1]4_NON_PERMANENTS'!$U$1:$V$56</definedName>
    <definedName name="LIEN_CNU" localSheetId="16">[1]P1!$T$1</definedName>
    <definedName name="LIEN_CNU" localSheetId="17">[1]P1!$T$1</definedName>
    <definedName name="LIEN_CNU">[1]P1!$T$1</definedName>
    <definedName name="LIEN_GD" localSheetId="16">[1]P1!$V$1</definedName>
    <definedName name="LIEN_GD" localSheetId="17">[1]P1!$V$1</definedName>
    <definedName name="LIEN_GD">[1]P1!$V$1</definedName>
    <definedName name="LIEN_GROUPE" localSheetId="16">[1]P1!$U$1</definedName>
    <definedName name="LIEN_GROUPE" localSheetId="17">[1]P1!$U$1</definedName>
    <definedName name="LIEN_GROUPE">[1]P1!$U$1</definedName>
    <definedName name="LISTE_SECTION" localSheetId="16">[1]LISTE_SECTION!$A$2:$E$58</definedName>
    <definedName name="LISTE_SECTION" localSheetId="17">[1]LISTE_SECTION!$A$2:$E$58</definedName>
    <definedName name="LISTE_SECTION">[1]LISTE_SECTION!$A$2:$E$58</definedName>
    <definedName name="LML_GD" localSheetId="16">'[1]4_NON_PERMANENTS'!$R$17:$S$20</definedName>
    <definedName name="LML_GD" localSheetId="17">'[1]4_NON_PERMANENTS'!$R$17:$S$20</definedName>
    <definedName name="LML_GD">'[1]4_NON_PERMANENTS'!$R$17:$S$20</definedName>
    <definedName name="LML_GROUPE" localSheetId="16">'[1]4_NON_PERMANENTS'!$R$1:$S$13</definedName>
    <definedName name="LML_GROUPE" localSheetId="17">'[1]4_NON_PERMANENTS'!$R$1:$S$13</definedName>
    <definedName name="LML_GROUPE">'[1]4_NON_PERMANENTS'!$R$1:$S$13</definedName>
    <definedName name="LML_SECTION" localSheetId="16">'[1]4_NON_PERMANENTS'!$O$1:$P$56</definedName>
    <definedName name="LML_SECTION" localSheetId="17">'[1]4_NON_PERMANENTS'!$O$1:$P$56</definedName>
    <definedName name="LML_SECTION">'[1]4_NON_PERMANENTS'!$O$1:$P$56</definedName>
    <definedName name="MED_MCF_FEMME" localSheetId="16">'[1]2_2_MEDIANE'!$C$62:$E$118</definedName>
    <definedName name="MED_MCF_FEMME" localSheetId="17">'[1]2_2_MEDIANE'!$C$62:$E$118</definedName>
    <definedName name="MED_MCF_FEMME">'[1]2_2_MEDIANE'!$C$62:$E$118</definedName>
    <definedName name="MED_MCF_HOMME" localSheetId="16">'[1]2_2_MEDIANE'!$I$62:$K$118</definedName>
    <definedName name="MED_MCF_HOMME" localSheetId="17">'[1]2_2_MEDIANE'!$I$62:$K$118</definedName>
    <definedName name="MED_MCF_HOMME">'[1]2_2_MEDIANE'!$I$62:$K$118</definedName>
    <definedName name="MED_MCF_TOTAL" localSheetId="16">'[1]2_2_MEDIANE'!$O$62:$Q$118</definedName>
    <definedName name="MED_MCF_TOTAL" localSheetId="17">'[1]2_2_MEDIANE'!$O$62:$Q$118</definedName>
    <definedName name="MED_MCF_TOTAL">'[1]2_2_MEDIANE'!$O$62:$Q$118</definedName>
    <definedName name="MED_PR_FEMME" localSheetId="16">'[1]2_2_MEDIANE'!$C$2:$E$58</definedName>
    <definedName name="MED_PR_FEMME" localSheetId="17">'[1]2_2_MEDIANE'!$C$2:$E$58</definedName>
    <definedName name="MED_PR_FEMME">'[1]2_2_MEDIANE'!$C$2:$E$58</definedName>
    <definedName name="MED_PR_HOMME" localSheetId="16">'[1]2_2_MEDIANE'!$I$1:$K$58</definedName>
    <definedName name="MED_PR_HOMME" localSheetId="17">'[1]2_2_MEDIANE'!$I$1:$K$58</definedName>
    <definedName name="MED_PR_HOMME">'[1]2_2_MEDIANE'!$I$1:$K$58</definedName>
    <definedName name="MED_PR_TOTAL" localSheetId="16">'[1]2_2_MEDIANE'!$O$2:$Q$58</definedName>
    <definedName name="MED_PR_TOTAL" localSheetId="17">'[1]2_2_MEDIANE'!$O$2:$Q$58</definedName>
    <definedName name="MED_PR_TOTAL">'[1]2_2_MEDIANE'!$O$2:$Q$58</definedName>
    <definedName name="PLOT_MCF_SECTION" localSheetId="16">'[1]2_2_BOXPLOT'!$O$2:$W$58</definedName>
    <definedName name="PLOT_MCF_SECTION" localSheetId="17">'[1]2_2_BOXPLOT'!$O$2:$W$58</definedName>
    <definedName name="PLOT_MCF_SECTION">'[1]2_2_BOXPLOT'!$O$2:$W$58</definedName>
    <definedName name="PLOT_PR_SECTION" localSheetId="16">'[1]2_2_BOXPLOT'!$C$2:$K$58</definedName>
    <definedName name="PLOT_PR_SECTION" localSheetId="17">'[1]2_2_BOXPLOT'!$C$2:$K$58</definedName>
    <definedName name="PLOT_PR_SECTION">'[1]2_2_BOXPLOT'!$C$2:$K$58</definedName>
    <definedName name="POSTES_PUBLIES" localSheetId="16">'[1]3_2_PUBLIES'!$A$2:$L$63</definedName>
    <definedName name="POSTES_PUBLIES" localSheetId="17">'[1]3_2_PUBLIES'!$A$2:$L$63</definedName>
    <definedName name="POSTES_PUBLIES">'[1]3_2_PUBLIES'!$A$2:$L$63</definedName>
    <definedName name="POSTES_PUBLIES_GD" localSheetId="16">'[1]3_2_PUBLIES'!$A$67:$K$72</definedName>
    <definedName name="POSTES_PUBLIES_GD" localSheetId="17">'[1]3_2_PUBLIES'!$A$67:$K$72</definedName>
    <definedName name="POSTES_PUBLIES_GD">'[1]3_2_PUBLIES'!$A$67:$K$72</definedName>
    <definedName name="POSTES_PUBLIES_GROUPE" localSheetId="16">'[1]3_2_PUBLIES'!$A$76:$K$89</definedName>
    <definedName name="POSTES_PUBLIES_GROUPE" localSheetId="17">'[1]3_2_PUBLIES'!$A$76:$K$89</definedName>
    <definedName name="POSTES_PUBLIES_GROUPE">'[1]3_2_PUBLIES'!$A$76:$K$89</definedName>
    <definedName name="POURVUS_MCF_GD" localSheetId="16">'[1]3_2_POURVUS_MCF'!$A$80:$U$86</definedName>
    <definedName name="POURVUS_MCF_GD" localSheetId="17">'[1]3_2_POURVUS_MCF'!$A$80:$U$86</definedName>
    <definedName name="POURVUS_MCF_GD">'[1]3_2_POURVUS_MCF'!$A$80:$U$86</definedName>
    <definedName name="POURVUS_MCF_GROUPE" localSheetId="16">'[1]3_2_POURVUS_MCF'!$A$63:$U$78</definedName>
    <definedName name="POURVUS_MCF_GROUPE" localSheetId="17">'[1]3_2_POURVUS_MCF'!$A$63:$U$78</definedName>
    <definedName name="POURVUS_MCF_GROUPE">'[1]3_2_POURVUS_MCF'!$A$63:$U$78</definedName>
    <definedName name="POURVUS_MCF_SECTION" localSheetId="16">'[1]3_2_POURVUS_MCF'!$A$1:$U$60</definedName>
    <definedName name="POURVUS_MCF_SECTION" localSheetId="17">'[1]3_2_POURVUS_MCF'!$A$1:$U$60</definedName>
    <definedName name="POURVUS_MCF_SECTION">'[1]3_2_POURVUS_MCF'!$A$1:$U$60</definedName>
    <definedName name="POURVUS_PR_GD" localSheetId="16">'[1]3_2_POURVUS_PR'!$A$85:$U$89</definedName>
    <definedName name="POURVUS_PR_GD" localSheetId="17">'[1]3_2_POURVUS_PR'!$A$85:$U$89</definedName>
    <definedName name="POURVUS_PR_GD">'[1]3_2_POURVUS_PR'!$A$85:$U$89</definedName>
    <definedName name="POURVUS_PR_GROUPE" localSheetId="16">'[1]3_2_POURVUS_PR'!$A$68:$U$82</definedName>
    <definedName name="POURVUS_PR_GROUPE" localSheetId="17">'[1]3_2_POURVUS_PR'!$A$68:$U$82</definedName>
    <definedName name="POURVUS_PR_GROUPE">'[1]3_2_POURVUS_PR'!$A$68:$U$82</definedName>
    <definedName name="POURVUS_PR_SECTION" localSheetId="16">'[1]3_2_POURVUS_PR'!$A$1:$U$63</definedName>
    <definedName name="POURVUS_PR_SECTION" localSheetId="17">'[1]3_2_POURVUS_PR'!$A$1:$U$63</definedName>
    <definedName name="POURVUS_PR_SECTION">'[1]3_2_POURVUS_PR'!$A$1:$U$63</definedName>
    <definedName name="PREVISION_RETRAITE_GD" localSheetId="16">'[1]2_3_PREVISION_AGE'!$N$19:$X$25</definedName>
    <definedName name="PREVISION_RETRAITE_GD" localSheetId="17">'[1]2_3_PREVISION_AGE'!$N$19:$X$25</definedName>
    <definedName name="PREVISION_RETRAITE_GD">'[1]2_3_PREVISION_AGE'!$N$19:$X$25</definedName>
    <definedName name="PREVISION_RETRAITE_GROUPE" localSheetId="16">'[1]2_3_PREVISION_AGE'!$N$1:$X$15</definedName>
    <definedName name="PREVISION_RETRAITE_GROUPE" localSheetId="17">'[1]2_3_PREVISION_AGE'!$N$1:$X$15</definedName>
    <definedName name="PREVISION_RETRAITE_GROUPE">'[1]2_3_PREVISION_AGE'!$N$1:$X$15</definedName>
    <definedName name="PREVISION_RETRAITE_SECTION" localSheetId="16">'[1]2_3_PREVISION_AGE'!$A$1:$K$59</definedName>
    <definedName name="PREVISION_RETRAITE_SECTION" localSheetId="17">'[1]2_3_PREVISION_AGE'!$A$1:$K$59</definedName>
    <definedName name="PREVISION_RETRAITE_SECTION">'[1]2_3_PREVISION_AGE'!$A$1:$K$59</definedName>
    <definedName name="PYRAMIDE_MCF" localSheetId="16">'[1]2_1_PYRAMIDE'!$L$1:$U$59</definedName>
    <definedName name="PYRAMIDE_MCF" localSheetId="17">'[1]2_1_PYRAMIDE'!$L$1:$U$59</definedName>
    <definedName name="PYRAMIDE_MCF">'[1]2_1_PYRAMIDE'!$L$1:$U$59</definedName>
    <definedName name="PYRAMIDE_PR" localSheetId="16">'[1]2_1_PYRAMIDE'!$A$1:$J$59</definedName>
    <definedName name="PYRAMIDE_PR" localSheetId="17">'[1]2_1_PYRAMIDE'!$A$1:$J$59</definedName>
    <definedName name="PYRAMIDE_PR">'[1]2_1_PYRAMIDE'!$A$1:$J$59</definedName>
    <definedName name="QUALIF_CANDID_MCF_GD" localSheetId="16">'[1]3_1_QUALIF_MCF'!$A$79:$U$85</definedName>
    <definedName name="QUALIF_CANDID_MCF_GD" localSheetId="17">'[1]3_1_QUALIF_MCF'!$A$79:$U$85</definedName>
    <definedName name="QUALIF_CANDID_MCF_GD">'[1]3_1_QUALIF_MCF'!$A$79:$U$85</definedName>
    <definedName name="QUALIF_CANDID_MCF_GROUPE" localSheetId="16">'[1]3_1_QUALIF_MCF'!$A$62:$U$76</definedName>
    <definedName name="QUALIF_CANDID_MCF_GROUPE" localSheetId="17">'[1]3_1_QUALIF_MCF'!$A$62:$U$76</definedName>
    <definedName name="QUALIF_CANDID_MCF_GROUPE">'[1]3_1_QUALIF_MCF'!$A$62:$U$76</definedName>
    <definedName name="QUALIF_CANDID_MCF_SECTION" localSheetId="16">'[1]3_1_QUALIF_MCF'!$A$1:$U$59</definedName>
    <definedName name="QUALIF_CANDID_MCF_SECTION" localSheetId="17">'[1]3_1_QUALIF_MCF'!$A$1:$U$59</definedName>
    <definedName name="QUALIF_CANDID_MCF_SECTION">'[1]3_1_QUALIF_MCF'!$A$1:$U$59</definedName>
    <definedName name="QUALIF_CANDID_PR_GD" localSheetId="16">'[1]3_1_QUALIF_PR'!$A$83:$U$89</definedName>
    <definedName name="QUALIF_CANDID_PR_GD" localSheetId="17">'[1]3_1_QUALIF_PR'!$A$83:$U$89</definedName>
    <definedName name="QUALIF_CANDID_PR_GD">'[1]3_1_QUALIF_PR'!$A$83:$U$89</definedName>
    <definedName name="QUALIF_CANDID_PR_GROUPE" localSheetId="16">'[1]3_1_QUALIF_PR'!$A$65:$U$80</definedName>
    <definedName name="QUALIF_CANDID_PR_GROUPE" localSheetId="17">'[1]3_1_QUALIF_PR'!$A$65:$U$80</definedName>
    <definedName name="QUALIF_CANDID_PR_GROUPE">'[1]3_1_QUALIF_PR'!$A$65:$U$80</definedName>
    <definedName name="QUALIF_CANDID_PR_SECTION" localSheetId="16">'[1]3_1_QUALIF_PR'!$A$1:$U$60</definedName>
    <definedName name="QUALIF_CANDID_PR_SECTION" localSheetId="17">'[1]3_1_QUALIF_PR'!$A$1:$U$60</definedName>
    <definedName name="QUALIF_CANDID_PR_SECTION">'[1]3_1_QUALIF_PR'!$A$1:$U$60</definedName>
    <definedName name="QUALIF_OK_MCF_GD" localSheetId="16">'[1]3_1_RESULT_MCF'!$A$79:$U$85</definedName>
    <definedName name="QUALIF_OK_MCF_GD" localSheetId="17">'[1]3_1_RESULT_MCF'!$A$79:$U$85</definedName>
    <definedName name="QUALIF_OK_MCF_GD">'[1]3_1_RESULT_MCF'!$A$79:$U$85</definedName>
    <definedName name="QUALIF_OK_MCF_GROUPE" localSheetId="16">'[1]3_1_RESULT_MCF'!$A$62:$U$76</definedName>
    <definedName name="QUALIF_OK_MCF_GROUPE" localSheetId="17">'[1]3_1_RESULT_MCF'!$A$62:$U$76</definedName>
    <definedName name="QUALIF_OK_MCF_GROUPE">'[1]3_1_RESULT_MCF'!$A$62:$U$76</definedName>
    <definedName name="QUALIF_OK_MCF_SECTION" localSheetId="16">'[1]3_1_RESULT_MCF'!$A$1:$U$59</definedName>
    <definedName name="QUALIF_OK_MCF_SECTION" localSheetId="17">'[1]3_1_RESULT_MCF'!$A$1:$U$59</definedName>
    <definedName name="QUALIF_OK_MCF_SECTION">'[1]3_1_RESULT_MCF'!$A$1:$U$59</definedName>
    <definedName name="QUALIF_OK_PR_GD" localSheetId="16">'[1]3_1_RESULT_PR'!$A$78:$U$84</definedName>
    <definedName name="QUALIF_OK_PR_GD" localSheetId="17">'[1]3_1_RESULT_PR'!$A$78:$U$84</definedName>
    <definedName name="QUALIF_OK_PR_GD">'[1]3_1_RESULT_PR'!$A$78:$U$84</definedName>
    <definedName name="QUALIF_OK_PR_GROUPE" localSheetId="16">'[1]3_1_RESULT_PR'!$A$60:$U$74</definedName>
    <definedName name="QUALIF_OK_PR_GROUPE" localSheetId="17">'[1]3_1_RESULT_PR'!$A$60:$U$74</definedName>
    <definedName name="QUALIF_OK_PR_GROUPE">'[1]3_1_RESULT_PR'!$A$60:$U$74</definedName>
    <definedName name="QUALIF_OK_PR_SECTION" localSheetId="16">'[1]3_1_RESULT_PR'!$A$1:$U$57</definedName>
    <definedName name="QUALIF_OK_PR_SECTION" localSheetId="17">'[1]3_1_RESULT_PR'!$A$1:$U$57</definedName>
    <definedName name="QUALIF_OK_PR_SECTION">'[1]3_1_RESULT_PR'!$A$1:$U$57</definedName>
    <definedName name="redeploiement_typo">[2]REDEPLOIEMENT_TYPO!$A$2:$B$11</definedName>
    <definedName name="RETRAITES_GD" localSheetId="16">'[1]2_3_RETRAITES'!$F$18:$H$22</definedName>
    <definedName name="RETRAITES_GD" localSheetId="17">'[1]2_3_RETRAITES'!$F$18:$H$22</definedName>
    <definedName name="RETRAITES_GD">'[1]2_3_RETRAITES'!$F$18:$H$22</definedName>
    <definedName name="RETRAITES_GROUPE" localSheetId="16">'[1]2_3_RETRAITES'!$F$1:$H$14</definedName>
    <definedName name="RETRAITES_GROUPE" localSheetId="17">'[1]2_3_RETRAITES'!$F$1:$H$14</definedName>
    <definedName name="RETRAITES_GROUPE">'[1]2_3_RETRAITES'!$F$1:$H$14</definedName>
    <definedName name="RETRAITES_SECTION" localSheetId="16">'[1]2_3_RETRAITES'!$A$1:$C$61</definedName>
    <definedName name="RETRAITES_SECTION" localSheetId="17">'[1]2_3_RETRAITES'!$A$1:$C$61</definedName>
    <definedName name="RETRAITES_SECTION">'[1]2_3_RETRAITES'!$A$1:$C$61</definedName>
    <definedName name="TRANCHE_MCF" localSheetId="16">'[1]2_2_TRANCHE'!$U$2:$AM$60</definedName>
    <definedName name="TRANCHE_MCF" localSheetId="17">'[1]2_2_TRANCHE'!$U$2:$AM$60</definedName>
    <definedName name="TRANCHE_MCF">'[1]2_2_TRANCHE'!$U$2:$AM$60</definedName>
    <definedName name="TRANCHE_PR" localSheetId="16">'[1]2_2_TRANCHE'!$A$1:$S$61</definedName>
    <definedName name="TRANCHE_PR" localSheetId="17">'[1]2_2_TRANCHE'!$A$1:$S$61</definedName>
    <definedName name="TRANCHE_PR">'[1]2_2_TRANCHE'!$A$1:$S$61</definedName>
    <definedName name="_xlnm.Print_Area" localSheetId="31">CNU!$A$1:$E$63</definedName>
    <definedName name="_xlnm.Print_Area" localSheetId="9">Page!$A$1:$H$25</definedName>
    <definedName name="_xlnm.Print_Area" localSheetId="0">PG_0!$A$1:$J$59</definedName>
    <definedName name="_xlnm.Print_Area" localSheetId="2">PG_1!$A$1:$J$59</definedName>
    <definedName name="_xlnm.Print_Area" localSheetId="6">PG_2!$A$1:$J$59</definedName>
    <definedName name="_xlnm.Print_Area" localSheetId="18">PG_3!$A$1:$J$59</definedName>
    <definedName name="_xlnm.Print_Area" localSheetId="22">PG_4!$A$1:$J$59</definedName>
    <definedName name="_xlnm.Print_Area" localSheetId="25">PG_5!$A$1:$J$59</definedName>
    <definedName name="_xlnm.Print_Area" localSheetId="27">PG_6!$A$1:$J$59</definedName>
    <definedName name="_xlnm.Print_Area" localSheetId="30">PG_7!$A$1:$J$59</definedName>
    <definedName name="_xlnm.Print_Area" localSheetId="3">TAB_1!$A$1:$AH$41</definedName>
    <definedName name="_xlnm.Print_Area" localSheetId="14">TAB_10_1!$A$1:$I$62</definedName>
    <definedName name="_xlnm.Print_Area" localSheetId="15">TAB_10_2!$A$1:$I$43</definedName>
    <definedName name="_xlnm.Print_Area" localSheetId="16">TAB_11!$A$1:$E$151</definedName>
    <definedName name="_xlnm.Print_Area" localSheetId="17">TAB_12!$A$1:$G$167</definedName>
    <definedName name="_xlnm.Print_Area" localSheetId="19">TAB_13!$A$1:$K$85</definedName>
    <definedName name="_xlnm.Print_Area" localSheetId="20">TAB_14!$A$1:$J$68</definedName>
    <definedName name="_xlnm.Print_Area" localSheetId="21">TAB_15!$A$1:$I$55</definedName>
    <definedName name="_xlnm.Print_Area" localSheetId="23">TAB_16!$A$1:$O$84</definedName>
    <definedName name="_xlnm.Print_Area" localSheetId="24">TAB_17!$A$1:$O$84</definedName>
    <definedName name="_xlnm.Print_Area" localSheetId="26">TAB_18!$A$3:$G$85</definedName>
    <definedName name="_xlnm.Print_Area" localSheetId="28">TAB_19!$A$1:$D$174</definedName>
    <definedName name="_xlnm.Print_Area" localSheetId="4">TAB_2!$B$1:$V$183</definedName>
    <definedName name="_xlnm.Print_Area" localSheetId="29">TAB_20!$A$1:$E$74</definedName>
    <definedName name="_xlnm.Print_Area" localSheetId="5">TAB_3!$A$1:$S$94</definedName>
    <definedName name="_xlnm.Print_Area" localSheetId="7">TAB_4!$A$1:$K$85</definedName>
    <definedName name="_xlnm.Print_Area" localSheetId="8">TAB_5!$A$1:$H$73</definedName>
    <definedName name="_xlnm.Print_Area" localSheetId="10">TAB_6!$A$1:$S$18</definedName>
    <definedName name="_xlnm.Print_Area" localSheetId="11">TAB_7!$A$1:$S$18</definedName>
    <definedName name="_xlnm.Print_Area" localSheetId="12">TAB_8!$A$1:$P$167</definedName>
    <definedName name="_xlnm.Print_Area" localSheetId="13">TAB_9!$A$1:$G$66</definedName>
    <definedName name="_xlnm.Print_Area" localSheetId="1">TAB_MAT!$A$1:$B$43</definedName>
  </definedNames>
  <calcPr calcId="145621"/>
</workbook>
</file>

<file path=xl/calcChain.xml><?xml version="1.0" encoding="utf-8"?>
<calcChain xmlns="http://schemas.openxmlformats.org/spreadsheetml/2006/main">
  <c r="R99" i="40" l="1"/>
  <c r="AD87" i="41" l="1"/>
  <c r="AE87" i="41"/>
  <c r="AF87" i="41"/>
  <c r="Q98" i="40"/>
  <c r="P98" i="40"/>
  <c r="O98" i="40"/>
  <c r="N66" i="40"/>
  <c r="K13" i="40"/>
  <c r="K17" i="40"/>
  <c r="K21" i="40"/>
  <c r="K25" i="40"/>
  <c r="K29" i="40"/>
  <c r="K33" i="40"/>
  <c r="K37" i="40"/>
  <c r="K41" i="40"/>
  <c r="K45" i="40"/>
  <c r="K49" i="40"/>
  <c r="K53" i="40"/>
  <c r="K57" i="40"/>
  <c r="K61" i="40"/>
  <c r="K65" i="40"/>
  <c r="K69" i="40"/>
  <c r="K73" i="40"/>
  <c r="K77" i="40"/>
  <c r="K81" i="40"/>
  <c r="K85" i="40"/>
  <c r="K89" i="40"/>
  <c r="K93" i="40"/>
  <c r="K97" i="40"/>
  <c r="K102" i="40"/>
  <c r="K106" i="40"/>
  <c r="K110" i="40"/>
  <c r="K114" i="40"/>
  <c r="K118" i="40"/>
  <c r="K122" i="40"/>
  <c r="K126" i="40"/>
  <c r="K130" i="40"/>
  <c r="K134" i="40"/>
  <c r="K138" i="40"/>
  <c r="K142" i="40"/>
  <c r="K146" i="40"/>
  <c r="K150" i="40"/>
  <c r="K154" i="40"/>
  <c r="K158" i="40"/>
  <c r="K162" i="40"/>
  <c r="K166" i="40"/>
  <c r="K170" i="40"/>
  <c r="K173" i="40"/>
  <c r="K174" i="40"/>
  <c r="K9" i="40"/>
  <c r="K176" i="40"/>
  <c r="K175" i="40"/>
  <c r="K172" i="40"/>
  <c r="K171" i="40"/>
  <c r="K169" i="40"/>
  <c r="K168" i="40"/>
  <c r="K167" i="40"/>
  <c r="K165" i="40"/>
  <c r="K164" i="40"/>
  <c r="K163" i="40"/>
  <c r="K161" i="40"/>
  <c r="K160" i="40"/>
  <c r="K159" i="40"/>
  <c r="K157" i="40"/>
  <c r="K156" i="40"/>
  <c r="K155" i="40"/>
  <c r="K153" i="40"/>
  <c r="K152" i="40"/>
  <c r="K151" i="40"/>
  <c r="K149" i="40"/>
  <c r="K148" i="40"/>
  <c r="K147" i="40"/>
  <c r="K145" i="40"/>
  <c r="K144" i="40"/>
  <c r="K143" i="40"/>
  <c r="K141" i="40"/>
  <c r="K140" i="40"/>
  <c r="K139" i="40"/>
  <c r="K137" i="40"/>
  <c r="K136" i="40"/>
  <c r="K135" i="40"/>
  <c r="K133" i="40"/>
  <c r="K132" i="40"/>
  <c r="K131" i="40"/>
  <c r="K129" i="40"/>
  <c r="K128" i="40"/>
  <c r="K127" i="40"/>
  <c r="K125" i="40"/>
  <c r="K124" i="40"/>
  <c r="K123" i="40"/>
  <c r="K121" i="40"/>
  <c r="K120" i="40"/>
  <c r="K119" i="40"/>
  <c r="K117" i="40"/>
  <c r="K116" i="40"/>
  <c r="K115" i="40"/>
  <c r="K113" i="40"/>
  <c r="K112" i="40"/>
  <c r="K111" i="40"/>
  <c r="K109" i="40"/>
  <c r="K108" i="40"/>
  <c r="K107" i="40"/>
  <c r="K105" i="40"/>
  <c r="K104" i="40"/>
  <c r="K103" i="40"/>
  <c r="K101" i="40"/>
  <c r="K100" i="40"/>
  <c r="K98" i="40"/>
  <c r="K96" i="40"/>
  <c r="K95" i="40"/>
  <c r="K94" i="40"/>
  <c r="K92" i="40"/>
  <c r="K91" i="40"/>
  <c r="K90" i="40"/>
  <c r="K88" i="40"/>
  <c r="K87" i="40"/>
  <c r="K86" i="40"/>
  <c r="K84" i="40"/>
  <c r="K83" i="40"/>
  <c r="K82" i="40"/>
  <c r="K80" i="40"/>
  <c r="K79" i="40"/>
  <c r="K78" i="40"/>
  <c r="K76" i="40"/>
  <c r="K75" i="40"/>
  <c r="K74" i="40"/>
  <c r="K72" i="40"/>
  <c r="K71" i="40"/>
  <c r="K70" i="40"/>
  <c r="K68" i="40"/>
  <c r="K67" i="40"/>
  <c r="K66" i="40"/>
  <c r="K64" i="40"/>
  <c r="K63" i="40"/>
  <c r="K62" i="40"/>
  <c r="K60" i="40"/>
  <c r="K59" i="40"/>
  <c r="K58" i="40"/>
  <c r="K56" i="40"/>
  <c r="K55" i="40"/>
  <c r="K54" i="40"/>
  <c r="K52" i="40"/>
  <c r="K51" i="40"/>
  <c r="K50" i="40"/>
  <c r="K48" i="40"/>
  <c r="K47" i="40"/>
  <c r="K46" i="40"/>
  <c r="K44" i="40"/>
  <c r="K43" i="40"/>
  <c r="K42" i="40"/>
  <c r="K40" i="40"/>
  <c r="K39" i="40"/>
  <c r="K38" i="40"/>
  <c r="K36" i="40"/>
  <c r="K35" i="40"/>
  <c r="K34" i="40"/>
  <c r="K32" i="40"/>
  <c r="K31" i="40"/>
  <c r="K30" i="40"/>
  <c r="K28" i="40"/>
  <c r="K27" i="40"/>
  <c r="K26" i="40"/>
  <c r="K24" i="40"/>
  <c r="K23" i="40"/>
  <c r="K22" i="40"/>
  <c r="K20" i="40"/>
  <c r="K19" i="40"/>
  <c r="K18" i="40"/>
  <c r="K16" i="40"/>
  <c r="K15" i="40"/>
  <c r="K14" i="40"/>
  <c r="K12" i="40"/>
  <c r="K11" i="40"/>
  <c r="K10" i="40"/>
  <c r="F10" i="40" l="1"/>
  <c r="F12" i="40"/>
  <c r="F14" i="40"/>
  <c r="F16" i="40"/>
  <c r="F18" i="40"/>
  <c r="F20" i="40"/>
  <c r="F22" i="40"/>
  <c r="F24" i="40"/>
  <c r="F26" i="40"/>
  <c r="F28" i="40"/>
  <c r="F30" i="40"/>
  <c r="F32" i="40"/>
  <c r="F34" i="40"/>
  <c r="F36" i="40"/>
  <c r="F40" i="40"/>
  <c r="F44" i="40"/>
  <c r="F46" i="40"/>
  <c r="F48" i="40"/>
  <c r="F50" i="40"/>
  <c r="F52" i="40"/>
  <c r="F54" i="40"/>
  <c r="F56" i="40"/>
  <c r="F58" i="40"/>
  <c r="F60" i="40"/>
  <c r="F62" i="40"/>
  <c r="F63" i="40"/>
  <c r="F64" i="40"/>
  <c r="F68" i="40"/>
  <c r="F70" i="40"/>
  <c r="F72" i="40"/>
  <c r="F74" i="40"/>
  <c r="F76" i="40"/>
  <c r="F78" i="40"/>
  <c r="F80" i="40"/>
  <c r="F82" i="40"/>
  <c r="F84" i="40"/>
  <c r="F86" i="40"/>
  <c r="F88" i="40"/>
  <c r="F92" i="40"/>
  <c r="F94" i="40"/>
  <c r="F96" i="40"/>
  <c r="F98" i="40"/>
  <c r="F105" i="40"/>
  <c r="F109" i="40"/>
  <c r="F113" i="40"/>
  <c r="F116" i="40"/>
  <c r="F125" i="40"/>
  <c r="F129" i="40"/>
  <c r="F133" i="40"/>
  <c r="F137" i="40"/>
  <c r="F141" i="40"/>
  <c r="F149" i="40"/>
  <c r="F153" i="40"/>
  <c r="F157" i="40"/>
  <c r="F161" i="40"/>
  <c r="F173" i="40" l="1"/>
  <c r="F169" i="40"/>
  <c r="F165" i="40"/>
  <c r="F176" i="40"/>
  <c r="F172" i="40"/>
  <c r="F168" i="40"/>
  <c r="F164" i="40"/>
  <c r="F160" i="40"/>
  <c r="F156" i="40"/>
  <c r="F154" i="40"/>
  <c r="F148" i="40"/>
  <c r="F146" i="40"/>
  <c r="F140" i="40"/>
  <c r="F134" i="40"/>
  <c r="F130" i="40"/>
  <c r="F126" i="40"/>
  <c r="F122" i="40"/>
  <c r="F118" i="40"/>
  <c r="F93" i="40"/>
  <c r="F91" i="40"/>
  <c r="F87" i="40"/>
  <c r="F83" i="40"/>
  <c r="F81" i="40"/>
  <c r="F75" i="40"/>
  <c r="F69" i="40"/>
  <c r="F65" i="40"/>
  <c r="F61" i="40"/>
  <c r="F55" i="40"/>
  <c r="F49" i="40"/>
  <c r="F45" i="40"/>
  <c r="F174" i="40"/>
  <c r="F170" i="40"/>
  <c r="F166" i="40"/>
  <c r="F162" i="40"/>
  <c r="F158" i="40"/>
  <c r="F152" i="40"/>
  <c r="F150" i="40"/>
  <c r="F144" i="40"/>
  <c r="F142" i="40"/>
  <c r="F138" i="40"/>
  <c r="F136" i="40"/>
  <c r="F132" i="40"/>
  <c r="F128" i="40"/>
  <c r="F124" i="40"/>
  <c r="F120" i="40"/>
  <c r="F95" i="40"/>
  <c r="F89" i="40"/>
  <c r="F85" i="40"/>
  <c r="F77" i="40"/>
  <c r="F73" i="40"/>
  <c r="F71" i="40"/>
  <c r="F67" i="40"/>
  <c r="F59" i="40"/>
  <c r="F57" i="40"/>
  <c r="F53" i="40"/>
  <c r="F51" i="40"/>
  <c r="F47" i="40"/>
  <c r="F43" i="40"/>
  <c r="F41" i="40"/>
  <c r="F39" i="40"/>
  <c r="F35" i="40"/>
  <c r="F33" i="40"/>
  <c r="F31" i="40"/>
  <c r="F29" i="40"/>
  <c r="F27" i="40"/>
  <c r="F23" i="40"/>
  <c r="F21" i="40"/>
  <c r="F19" i="40"/>
  <c r="F17" i="40"/>
  <c r="F15" i="40"/>
  <c r="F13" i="40"/>
  <c r="F11" i="40"/>
  <c r="F9" i="40"/>
  <c r="F175" i="40"/>
  <c r="F171" i="40"/>
  <c r="F167" i="40"/>
  <c r="F114" i="40"/>
  <c r="F112" i="40"/>
  <c r="F110" i="40"/>
  <c r="F108" i="40"/>
  <c r="F106" i="40"/>
  <c r="F104" i="40"/>
  <c r="F102" i="40"/>
  <c r="F100" i="40"/>
  <c r="F163" i="40"/>
  <c r="F159" i="40"/>
  <c r="F155" i="40"/>
  <c r="F151" i="40"/>
  <c r="F147" i="40"/>
  <c r="F143" i="40"/>
  <c r="F139" i="40"/>
  <c r="F135" i="40"/>
  <c r="F127" i="40"/>
  <c r="F119" i="40"/>
  <c r="F115" i="40"/>
  <c r="F111" i="40"/>
  <c r="F107" i="40"/>
  <c r="F103" i="40"/>
  <c r="F90" i="40"/>
  <c r="F38" i="40"/>
  <c r="D181" i="40" l="1"/>
  <c r="C181" i="40" l="1"/>
  <c r="E43" i="40" l="1"/>
  <c r="Q10" i="42" l="1"/>
  <c r="S10" i="42" s="1"/>
  <c r="G137" i="54"/>
  <c r="G110" i="54"/>
  <c r="G111" i="54"/>
  <c r="G112" i="54"/>
  <c r="G114" i="54"/>
  <c r="G115" i="54"/>
  <c r="G117" i="54"/>
  <c r="G119" i="54"/>
  <c r="G104" i="54"/>
  <c r="G97" i="54"/>
  <c r="G76" i="54"/>
  <c r="G61" i="54"/>
  <c r="G54" i="54"/>
  <c r="G39" i="54"/>
  <c r="G32" i="54"/>
  <c r="G164" i="54"/>
  <c r="G20" i="54"/>
  <c r="E142" i="53"/>
  <c r="E141" i="53"/>
  <c r="E140" i="53"/>
  <c r="E139" i="53"/>
  <c r="E138" i="53"/>
  <c r="E137" i="53"/>
  <c r="E135" i="53"/>
  <c r="E134" i="53"/>
  <c r="E133" i="53"/>
  <c r="E132" i="53"/>
  <c r="E131" i="53"/>
  <c r="E130" i="53"/>
  <c r="E129" i="53"/>
  <c r="E128" i="53"/>
  <c r="E127" i="53"/>
  <c r="E126" i="53"/>
  <c r="E125" i="53"/>
  <c r="E124" i="53"/>
  <c r="E123" i="53"/>
  <c r="E122" i="53"/>
  <c r="E121" i="53"/>
  <c r="E120" i="53"/>
  <c r="E119" i="53"/>
  <c r="E118" i="53"/>
  <c r="E116" i="53"/>
  <c r="E115" i="53"/>
  <c r="E114" i="53"/>
  <c r="E113" i="53"/>
  <c r="E112" i="53"/>
  <c r="E111" i="53"/>
  <c r="E110" i="53"/>
  <c r="E109" i="53"/>
  <c r="E108" i="53"/>
  <c r="E107" i="53"/>
  <c r="E106" i="53"/>
  <c r="E102" i="53"/>
  <c r="E101" i="53"/>
  <c r="E100" i="53"/>
  <c r="E99" i="53"/>
  <c r="E98" i="53"/>
  <c r="E97" i="53"/>
  <c r="E96" i="53"/>
  <c r="E95" i="53"/>
  <c r="E94" i="53"/>
  <c r="E93" i="53"/>
  <c r="E92" i="53"/>
  <c r="E91" i="53"/>
  <c r="E90" i="53"/>
  <c r="E89" i="53"/>
  <c r="E88" i="53"/>
  <c r="E87" i="53"/>
  <c r="E86" i="53"/>
  <c r="E85" i="53"/>
  <c r="E84" i="53"/>
  <c r="E83" i="53"/>
  <c r="E82" i="53"/>
  <c r="E81" i="53"/>
  <c r="E80" i="53"/>
  <c r="E79" i="53"/>
  <c r="E78" i="53"/>
  <c r="E77" i="53"/>
  <c r="E76" i="53"/>
  <c r="E75" i="53"/>
  <c r="E74" i="53"/>
  <c r="E73" i="53"/>
  <c r="E72" i="53"/>
  <c r="E71" i="53"/>
  <c r="E70" i="53"/>
  <c r="E68" i="53"/>
  <c r="E67" i="53"/>
  <c r="E66" i="53"/>
  <c r="E64" i="53"/>
  <c r="E63" i="53"/>
  <c r="E62" i="53"/>
  <c r="E61" i="53"/>
  <c r="E60" i="53"/>
  <c r="E59" i="53"/>
  <c r="E58" i="53"/>
  <c r="E57" i="53"/>
  <c r="E55" i="53"/>
  <c r="E54" i="53"/>
  <c r="E53" i="53"/>
  <c r="E52" i="53"/>
  <c r="E51" i="53"/>
  <c r="E50" i="53"/>
  <c r="E48" i="53"/>
  <c r="E43" i="53"/>
  <c r="E41" i="53"/>
  <c r="E40" i="53"/>
  <c r="E39" i="53"/>
  <c r="E38" i="53"/>
  <c r="E37" i="53"/>
  <c r="E36" i="53"/>
  <c r="E35" i="53"/>
  <c r="E34" i="53"/>
  <c r="E33" i="53"/>
  <c r="E32" i="53"/>
  <c r="E31" i="53"/>
  <c r="E30" i="53"/>
  <c r="E29" i="53"/>
  <c r="E27" i="53"/>
  <c r="E26" i="53"/>
  <c r="E25" i="53"/>
  <c r="E23" i="53"/>
  <c r="E22" i="53"/>
  <c r="E21" i="53"/>
  <c r="E20" i="53"/>
  <c r="E19" i="53"/>
  <c r="E17" i="53"/>
  <c r="E16" i="53"/>
  <c r="E15" i="53"/>
  <c r="E14" i="53"/>
  <c r="E13" i="53"/>
  <c r="E12" i="53"/>
  <c r="E11" i="53"/>
  <c r="E10" i="53"/>
  <c r="E9" i="53"/>
  <c r="C135" i="53"/>
  <c r="C129" i="53"/>
  <c r="C126" i="53"/>
  <c r="C122" i="53"/>
  <c r="C115" i="53"/>
  <c r="C112" i="53"/>
  <c r="C108" i="53"/>
  <c r="C89" i="53"/>
  <c r="C85" i="53"/>
  <c r="C81" i="53"/>
  <c r="C76" i="53"/>
  <c r="C74" i="53"/>
  <c r="C70" i="53"/>
  <c r="C61" i="53"/>
  <c r="C59" i="53"/>
  <c r="C53" i="53"/>
  <c r="C51" i="53"/>
  <c r="C48" i="53"/>
  <c r="C46" i="53"/>
  <c r="C41" i="53"/>
  <c r="C39" i="53"/>
  <c r="C33" i="53"/>
  <c r="C31" i="53"/>
  <c r="C29" i="53"/>
  <c r="C26" i="53"/>
  <c r="C21" i="53"/>
  <c r="C17" i="53"/>
  <c r="C14" i="53"/>
  <c r="C9" i="53"/>
  <c r="C150" i="53" l="1"/>
  <c r="B85" i="53" l="1"/>
  <c r="B135" i="53"/>
  <c r="B115" i="53"/>
  <c r="B108" i="53"/>
  <c r="B89" i="53"/>
  <c r="B81" i="53"/>
  <c r="B17" i="53"/>
  <c r="V5" i="39" l="1"/>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W15" i="38"/>
  <c r="W16" i="38"/>
  <c r="W17" i="38"/>
  <c r="W18" i="38"/>
  <c r="W19" i="38"/>
  <c r="W20" i="38"/>
  <c r="W21" i="38"/>
  <c r="W22" i="38"/>
  <c r="W23" i="38"/>
  <c r="W24" i="38"/>
  <c r="W25" i="38"/>
  <c r="W26" i="38"/>
  <c r="W27" i="38"/>
  <c r="W28" i="38"/>
  <c r="W29" i="38"/>
  <c r="W30" i="38"/>
  <c r="W31" i="38"/>
  <c r="W32" i="38"/>
  <c r="W33" i="38"/>
  <c r="W34" i="38"/>
  <c r="W35" i="38"/>
  <c r="W36" i="38"/>
  <c r="W37" i="38"/>
  <c r="W38" i="38"/>
  <c r="W39" i="38"/>
  <c r="W40" i="38"/>
  <c r="W41" i="38"/>
  <c r="W42" i="38"/>
  <c r="W43" i="38"/>
  <c r="W44" i="38"/>
  <c r="W45" i="38"/>
  <c r="W46" i="38"/>
  <c r="W47" i="38"/>
  <c r="W48" i="38"/>
  <c r="W49" i="38"/>
  <c r="W50" i="38"/>
  <c r="W51" i="38"/>
  <c r="W52" i="38"/>
  <c r="W53"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49" i="38"/>
  <c r="S50" i="38"/>
  <c r="S51" i="38"/>
  <c r="S52" i="38"/>
  <c r="S5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R8" i="21"/>
  <c r="S8" i="21"/>
  <c r="T8" i="21"/>
  <c r="U8" i="21"/>
  <c r="V8" i="21"/>
  <c r="W8" i="21"/>
  <c r="R9" i="21"/>
  <c r="S9" i="21"/>
  <c r="T9" i="21"/>
  <c r="U9" i="21"/>
  <c r="V9" i="21"/>
  <c r="W9" i="21"/>
  <c r="R10" i="21"/>
  <c r="S10" i="21"/>
  <c r="T10" i="21"/>
  <c r="U10" i="21"/>
  <c r="V10" i="21"/>
  <c r="W10" i="21"/>
  <c r="R11" i="21"/>
  <c r="S11" i="21"/>
  <c r="T11" i="21"/>
  <c r="U11" i="21"/>
  <c r="V11" i="21"/>
  <c r="W11" i="21"/>
  <c r="R12" i="21"/>
  <c r="S12" i="21"/>
  <c r="T12" i="21"/>
  <c r="U12" i="21"/>
  <c r="V12" i="21"/>
  <c r="W12" i="21"/>
  <c r="R13" i="21"/>
  <c r="S13" i="21"/>
  <c r="T13" i="21"/>
  <c r="U13" i="21"/>
  <c r="V13" i="21"/>
  <c r="W13" i="21"/>
  <c r="R14" i="21"/>
  <c r="S14" i="21"/>
  <c r="T14" i="21"/>
  <c r="U14" i="21"/>
  <c r="V14" i="21"/>
  <c r="W14" i="21"/>
  <c r="R15" i="21"/>
  <c r="S15" i="21"/>
  <c r="T15" i="21"/>
  <c r="U15" i="21"/>
  <c r="V15" i="21"/>
  <c r="W15" i="21"/>
  <c r="R20" i="21"/>
  <c r="S20" i="21"/>
  <c r="T20" i="21"/>
  <c r="U20" i="21"/>
  <c r="V20" i="21"/>
  <c r="W20" i="21"/>
  <c r="R21" i="21"/>
  <c r="S21" i="21"/>
  <c r="T21" i="21"/>
  <c r="U21" i="21"/>
  <c r="V21" i="21"/>
  <c r="W21" i="21"/>
  <c r="R22" i="21"/>
  <c r="S22" i="21"/>
  <c r="T22" i="21"/>
  <c r="U22" i="21"/>
  <c r="V22" i="21"/>
  <c r="W22" i="21"/>
  <c r="R23" i="21"/>
  <c r="S23" i="21"/>
  <c r="T23" i="21"/>
  <c r="U23" i="21"/>
  <c r="V23" i="21"/>
  <c r="W23" i="21"/>
  <c r="R24" i="21"/>
  <c r="S24" i="21"/>
  <c r="T24" i="21"/>
  <c r="U24" i="21"/>
  <c r="V24" i="21"/>
  <c r="W24" i="21"/>
  <c r="R25" i="21"/>
  <c r="S25" i="21"/>
  <c r="T25" i="21"/>
  <c r="U25" i="21"/>
  <c r="V25" i="21"/>
  <c r="W25" i="21"/>
  <c r="R26" i="21"/>
  <c r="S26" i="21"/>
  <c r="T26" i="21"/>
  <c r="U26" i="21"/>
  <c r="V26" i="21"/>
  <c r="W26" i="21"/>
  <c r="R27" i="21"/>
  <c r="S27" i="21"/>
  <c r="T27" i="21"/>
  <c r="U27" i="21"/>
  <c r="V27" i="21"/>
  <c r="W27" i="21"/>
  <c r="R32" i="21"/>
  <c r="S32" i="21"/>
  <c r="T32" i="21"/>
  <c r="U32" i="21"/>
  <c r="V32" i="21"/>
  <c r="W32" i="21"/>
  <c r="R33" i="21"/>
  <c r="S33" i="21"/>
  <c r="T33" i="21"/>
  <c r="U33" i="21"/>
  <c r="V33" i="21"/>
  <c r="W33" i="21"/>
  <c r="R34" i="21"/>
  <c r="S34" i="21"/>
  <c r="T34" i="21"/>
  <c r="U34" i="21"/>
  <c r="V34" i="21"/>
  <c r="W34" i="21"/>
  <c r="R35" i="21"/>
  <c r="S35" i="21"/>
  <c r="T35" i="21"/>
  <c r="U35" i="21"/>
  <c r="V35" i="21"/>
  <c r="W35" i="21"/>
  <c r="R36" i="21"/>
  <c r="S36" i="21"/>
  <c r="T36" i="21"/>
  <c r="U36" i="21"/>
  <c r="V36" i="21"/>
  <c r="W36" i="21"/>
  <c r="R37" i="21"/>
  <c r="S37" i="21"/>
  <c r="T37" i="21"/>
  <c r="U37" i="21"/>
  <c r="V37" i="21"/>
  <c r="W37" i="21"/>
  <c r="R38" i="21"/>
  <c r="S38" i="21"/>
  <c r="T38" i="21"/>
  <c r="U38" i="21"/>
  <c r="V38" i="21"/>
  <c r="W38" i="21"/>
  <c r="R39" i="21"/>
  <c r="S39" i="21"/>
  <c r="T39" i="21"/>
  <c r="U39" i="21"/>
  <c r="V39" i="21"/>
  <c r="W39" i="21"/>
  <c r="R47" i="21"/>
  <c r="S47" i="21"/>
  <c r="T47" i="21"/>
  <c r="U47" i="21"/>
  <c r="V47" i="21"/>
  <c r="W47" i="21"/>
  <c r="R48" i="21"/>
  <c r="S48" i="21"/>
  <c r="T48" i="21"/>
  <c r="U48" i="21"/>
  <c r="V48" i="21"/>
  <c r="W48" i="21"/>
  <c r="R49" i="21"/>
  <c r="S49" i="21"/>
  <c r="T49" i="21"/>
  <c r="U49" i="21"/>
  <c r="V49" i="21"/>
  <c r="W49" i="21"/>
  <c r="R50" i="21"/>
  <c r="S50" i="21"/>
  <c r="T50" i="21"/>
  <c r="U50" i="21"/>
  <c r="V50" i="21"/>
  <c r="W50" i="21"/>
  <c r="R51" i="21"/>
  <c r="S51" i="21"/>
  <c r="T51" i="21"/>
  <c r="U51" i="21"/>
  <c r="V51" i="21"/>
  <c r="W51" i="21"/>
  <c r="R44" i="21"/>
  <c r="S44" i="21"/>
  <c r="T44" i="21"/>
  <c r="U44" i="21"/>
  <c r="V44" i="21"/>
  <c r="W44" i="21"/>
  <c r="R45" i="21"/>
  <c r="S45" i="21"/>
  <c r="T45" i="21"/>
  <c r="U45" i="21"/>
  <c r="V45" i="21"/>
  <c r="W45" i="21"/>
  <c r="R46" i="21"/>
  <c r="S46" i="21"/>
  <c r="T46" i="21"/>
  <c r="U46" i="21"/>
  <c r="V46" i="21"/>
  <c r="W46" i="21"/>
  <c r="R56" i="21"/>
  <c r="S56" i="21"/>
  <c r="T56" i="21"/>
  <c r="U56" i="21"/>
  <c r="V56" i="21"/>
  <c r="W56" i="21"/>
  <c r="R57" i="21"/>
  <c r="S57" i="21"/>
  <c r="T57" i="21"/>
  <c r="U57" i="21"/>
  <c r="V57" i="21"/>
  <c r="W57" i="21"/>
  <c r="R58" i="21"/>
  <c r="S58" i="21"/>
  <c r="T58" i="21"/>
  <c r="U58" i="21"/>
  <c r="V58" i="21"/>
  <c r="W58" i="21"/>
  <c r="R59" i="21"/>
  <c r="S59" i="21"/>
  <c r="T59" i="21"/>
  <c r="U59" i="21"/>
  <c r="V59" i="21"/>
  <c r="W59" i="21"/>
  <c r="R60" i="21"/>
  <c r="S60" i="21"/>
  <c r="T60" i="21"/>
  <c r="U60" i="21"/>
  <c r="V60" i="21"/>
  <c r="W60" i="21"/>
  <c r="R61" i="21"/>
  <c r="S61" i="21"/>
  <c r="T61" i="21"/>
  <c r="U61" i="21"/>
  <c r="V61" i="21"/>
  <c r="W61" i="21"/>
  <c r="R62" i="21"/>
  <c r="S62" i="21"/>
  <c r="T62" i="21"/>
  <c r="U62" i="21"/>
  <c r="V62" i="21"/>
  <c r="W62" i="21"/>
  <c r="R63" i="21"/>
  <c r="S63" i="21"/>
  <c r="T63" i="21"/>
  <c r="U63" i="21"/>
  <c r="V63" i="21"/>
  <c r="W63" i="21"/>
  <c r="G56" i="21"/>
  <c r="C8" i="21"/>
  <c r="E167" i="20"/>
  <c r="N165" i="20"/>
  <c r="N164" i="20"/>
  <c r="N163" i="20"/>
  <c r="N162" i="20"/>
  <c r="N161" i="20"/>
  <c r="N160" i="20"/>
  <c r="N159" i="20"/>
  <c r="N158" i="20"/>
  <c r="N157" i="20"/>
  <c r="N156" i="20"/>
  <c r="N155" i="20"/>
  <c r="N154" i="20"/>
  <c r="N153" i="20"/>
  <c r="N152" i="20"/>
  <c r="N151" i="20"/>
  <c r="N150" i="20"/>
  <c r="N149" i="20"/>
  <c r="N148" i="20"/>
  <c r="N147" i="20"/>
  <c r="N146" i="20"/>
  <c r="N145" i="20"/>
  <c r="N144" i="20"/>
  <c r="N143" i="20"/>
  <c r="N142" i="20"/>
  <c r="N141" i="20"/>
  <c r="N140" i="20"/>
  <c r="N139" i="20"/>
  <c r="N138" i="20"/>
  <c r="N137" i="20"/>
  <c r="N136" i="20"/>
  <c r="N135" i="20"/>
  <c r="N134" i="20"/>
  <c r="N133" i="20"/>
  <c r="N132" i="20"/>
  <c r="N131" i="20"/>
  <c r="N130" i="20"/>
  <c r="N129" i="20"/>
  <c r="N128" i="20"/>
  <c r="N127" i="20"/>
  <c r="N126" i="20"/>
  <c r="N125" i="20"/>
  <c r="N124" i="20"/>
  <c r="N123" i="20"/>
  <c r="N122" i="20"/>
  <c r="N121" i="20"/>
  <c r="N120" i="20"/>
  <c r="N119" i="20"/>
  <c r="N118" i="20"/>
  <c r="N117" i="20"/>
  <c r="N116" i="20"/>
  <c r="N115" i="20"/>
  <c r="N114" i="20"/>
  <c r="N113" i="20"/>
  <c r="N112" i="20"/>
  <c r="N111" i="20"/>
  <c r="N110" i="20"/>
  <c r="N109" i="20"/>
  <c r="N108" i="20"/>
  <c r="N107" i="20"/>
  <c r="N106" i="20"/>
  <c r="N105" i="20"/>
  <c r="N104" i="20"/>
  <c r="N103" i="20"/>
  <c r="N102" i="20"/>
  <c r="N101" i="20"/>
  <c r="N100" i="20"/>
  <c r="N99" i="20"/>
  <c r="N98" i="20"/>
  <c r="N97" i="20"/>
  <c r="N96" i="20"/>
  <c r="N95" i="20"/>
  <c r="N94" i="20"/>
  <c r="N93" i="20"/>
  <c r="N92" i="20"/>
  <c r="N91" i="20"/>
  <c r="N90" i="20"/>
  <c r="N89" i="20"/>
  <c r="N88" i="20"/>
  <c r="N87" i="20"/>
  <c r="N86" i="20"/>
  <c r="N85" i="20"/>
  <c r="N84" i="20"/>
  <c r="N83" i="20"/>
  <c r="N82" i="20"/>
  <c r="N81" i="20"/>
  <c r="N80" i="20"/>
  <c r="N79" i="20"/>
  <c r="N78" i="20"/>
  <c r="N77" i="20"/>
  <c r="N76" i="20"/>
  <c r="N75" i="20"/>
  <c r="N74" i="20"/>
  <c r="N73" i="20"/>
  <c r="N72" i="20"/>
  <c r="N71" i="20"/>
  <c r="N70" i="20"/>
  <c r="N69" i="20"/>
  <c r="N68" i="20"/>
  <c r="N67" i="20"/>
  <c r="N66" i="20"/>
  <c r="N65" i="20"/>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19" i="20"/>
  <c r="N18" i="20"/>
  <c r="N17" i="20"/>
  <c r="N16" i="20"/>
  <c r="N15" i="20"/>
  <c r="N14" i="20"/>
  <c r="N13" i="20"/>
  <c r="N12" i="20"/>
  <c r="N11" i="20"/>
  <c r="N10" i="20"/>
  <c r="N9" i="20"/>
  <c r="M165" i="20"/>
  <c r="L165" i="20"/>
  <c r="M164" i="20"/>
  <c r="L164" i="20"/>
  <c r="M163" i="20"/>
  <c r="L163" i="20"/>
  <c r="M162" i="20"/>
  <c r="L162" i="20"/>
  <c r="M161" i="20"/>
  <c r="L161" i="20"/>
  <c r="M160" i="20"/>
  <c r="L160" i="20"/>
  <c r="M159" i="20"/>
  <c r="L159" i="20"/>
  <c r="M158" i="20"/>
  <c r="L158" i="20"/>
  <c r="M157" i="20"/>
  <c r="L157" i="20"/>
  <c r="M156" i="20"/>
  <c r="L156" i="20"/>
  <c r="M155" i="20"/>
  <c r="L155" i="20"/>
  <c r="M154" i="20"/>
  <c r="L154" i="20"/>
  <c r="M153" i="20"/>
  <c r="L153" i="20"/>
  <c r="M152" i="20"/>
  <c r="L152" i="20"/>
  <c r="M151" i="20"/>
  <c r="L151" i="20"/>
  <c r="M150" i="20"/>
  <c r="L150" i="20"/>
  <c r="M149" i="20"/>
  <c r="L149" i="20"/>
  <c r="M148" i="20"/>
  <c r="L148" i="20"/>
  <c r="M147" i="20"/>
  <c r="L147" i="20"/>
  <c r="M146" i="20"/>
  <c r="L146" i="20"/>
  <c r="M145" i="20"/>
  <c r="L145" i="20"/>
  <c r="M144" i="20"/>
  <c r="L144" i="20"/>
  <c r="M143" i="20"/>
  <c r="L143" i="20"/>
  <c r="M142" i="20"/>
  <c r="L142" i="20"/>
  <c r="M141" i="20"/>
  <c r="L141" i="20"/>
  <c r="M140" i="20"/>
  <c r="L140" i="20"/>
  <c r="M139" i="20"/>
  <c r="L139" i="20"/>
  <c r="M138" i="20"/>
  <c r="L138" i="20"/>
  <c r="M137" i="20"/>
  <c r="L137" i="20"/>
  <c r="M136" i="20"/>
  <c r="L136" i="20"/>
  <c r="M135" i="20"/>
  <c r="L135" i="20"/>
  <c r="M134" i="20"/>
  <c r="L134" i="20"/>
  <c r="M133" i="20"/>
  <c r="L133" i="20"/>
  <c r="M132" i="20"/>
  <c r="L132" i="20"/>
  <c r="M131" i="20"/>
  <c r="L131" i="20"/>
  <c r="M130" i="20"/>
  <c r="L130" i="20"/>
  <c r="M129" i="20"/>
  <c r="L129" i="20"/>
  <c r="M128" i="20"/>
  <c r="L128" i="20"/>
  <c r="M127" i="20"/>
  <c r="L127" i="20"/>
  <c r="M126" i="20"/>
  <c r="L126" i="20"/>
  <c r="M125" i="20"/>
  <c r="L125" i="20"/>
  <c r="M124" i="20"/>
  <c r="L124" i="20"/>
  <c r="M123" i="20"/>
  <c r="L123" i="20"/>
  <c r="M122" i="20"/>
  <c r="L122" i="20"/>
  <c r="M121" i="20"/>
  <c r="L121" i="20"/>
  <c r="M120" i="20"/>
  <c r="L120" i="20"/>
  <c r="M119" i="20"/>
  <c r="L119" i="20"/>
  <c r="M118" i="20"/>
  <c r="L118" i="20"/>
  <c r="M117" i="20"/>
  <c r="L117" i="20"/>
  <c r="M116" i="20"/>
  <c r="L116" i="20"/>
  <c r="M115" i="20"/>
  <c r="L115" i="20"/>
  <c r="M114" i="20"/>
  <c r="L114" i="20"/>
  <c r="M113" i="20"/>
  <c r="L113" i="20"/>
  <c r="M112" i="20"/>
  <c r="L112" i="20"/>
  <c r="M111" i="20"/>
  <c r="L111" i="20"/>
  <c r="M110" i="20"/>
  <c r="L110" i="20"/>
  <c r="M109" i="20"/>
  <c r="L109" i="20"/>
  <c r="M108" i="20"/>
  <c r="L108" i="20"/>
  <c r="M107" i="20"/>
  <c r="L107" i="20"/>
  <c r="M106" i="20"/>
  <c r="L106" i="20"/>
  <c r="M105" i="20"/>
  <c r="L105" i="20"/>
  <c r="M104" i="20"/>
  <c r="L104" i="20"/>
  <c r="M103" i="20"/>
  <c r="L103" i="20"/>
  <c r="M102" i="20"/>
  <c r="L102" i="20"/>
  <c r="M101" i="20"/>
  <c r="L101" i="20"/>
  <c r="M100" i="20"/>
  <c r="L100" i="20"/>
  <c r="M99" i="20"/>
  <c r="L99" i="20"/>
  <c r="M98" i="20"/>
  <c r="L98" i="20"/>
  <c r="M97" i="20"/>
  <c r="L97" i="20"/>
  <c r="M96" i="20"/>
  <c r="L96" i="20"/>
  <c r="M95" i="20"/>
  <c r="L95" i="20"/>
  <c r="M94" i="20"/>
  <c r="L94" i="20"/>
  <c r="M93" i="20"/>
  <c r="L93" i="20"/>
  <c r="M92" i="20"/>
  <c r="L92" i="20"/>
  <c r="M91" i="20"/>
  <c r="L91" i="20"/>
  <c r="M90" i="20"/>
  <c r="L90" i="20"/>
  <c r="M89" i="20"/>
  <c r="L89" i="20"/>
  <c r="M88" i="20"/>
  <c r="L88" i="20"/>
  <c r="M87" i="20"/>
  <c r="L87" i="20"/>
  <c r="M86" i="20"/>
  <c r="L86" i="20"/>
  <c r="M85" i="20"/>
  <c r="L85" i="20"/>
  <c r="M84" i="20"/>
  <c r="L84" i="20"/>
  <c r="M83" i="20"/>
  <c r="L83" i="20"/>
  <c r="M82" i="20"/>
  <c r="L82" i="20"/>
  <c r="M81" i="20"/>
  <c r="L81" i="20"/>
  <c r="M80" i="20"/>
  <c r="L80" i="20"/>
  <c r="M79" i="20"/>
  <c r="L79" i="20"/>
  <c r="M78" i="20"/>
  <c r="L78" i="20"/>
  <c r="M77" i="20"/>
  <c r="L77" i="20"/>
  <c r="M76" i="20"/>
  <c r="L76" i="20"/>
  <c r="M75" i="20"/>
  <c r="L75" i="20"/>
  <c r="M74" i="20"/>
  <c r="L74" i="20"/>
  <c r="M73" i="20"/>
  <c r="L73" i="20"/>
  <c r="M72" i="20"/>
  <c r="L72" i="20"/>
  <c r="M71" i="20"/>
  <c r="L71" i="20"/>
  <c r="M70" i="20"/>
  <c r="L70" i="20"/>
  <c r="M69" i="20"/>
  <c r="L69" i="20"/>
  <c r="M68" i="20"/>
  <c r="L68" i="20"/>
  <c r="M67" i="20"/>
  <c r="L67" i="20"/>
  <c r="M66" i="20"/>
  <c r="L66" i="20"/>
  <c r="M65" i="20"/>
  <c r="L65" i="20"/>
  <c r="M64" i="20"/>
  <c r="L64" i="20"/>
  <c r="M63" i="20"/>
  <c r="L63" i="20"/>
  <c r="M62" i="20"/>
  <c r="L62" i="20"/>
  <c r="M61" i="20"/>
  <c r="L61" i="20"/>
  <c r="M60" i="20"/>
  <c r="L60" i="20"/>
  <c r="M59" i="20"/>
  <c r="L59" i="20"/>
  <c r="M58" i="20"/>
  <c r="L58" i="20"/>
  <c r="M57" i="20"/>
  <c r="L57" i="20"/>
  <c r="M56" i="20"/>
  <c r="L56" i="20"/>
  <c r="M55" i="20"/>
  <c r="L55" i="20"/>
  <c r="M54" i="20"/>
  <c r="L54" i="20"/>
  <c r="M53" i="20"/>
  <c r="L53" i="20"/>
  <c r="M52" i="20"/>
  <c r="L52" i="20"/>
  <c r="M51" i="20"/>
  <c r="L51" i="20"/>
  <c r="M50" i="20"/>
  <c r="L50" i="20"/>
  <c r="M49" i="20"/>
  <c r="L49" i="20"/>
  <c r="M48" i="20"/>
  <c r="L48" i="20"/>
  <c r="M47" i="20"/>
  <c r="L47" i="20"/>
  <c r="M46" i="20"/>
  <c r="L46" i="20"/>
  <c r="M45" i="20"/>
  <c r="L45" i="20"/>
  <c r="M44" i="20"/>
  <c r="L44" i="20"/>
  <c r="M43" i="20"/>
  <c r="L43" i="20"/>
  <c r="M42" i="20"/>
  <c r="L42" i="20"/>
  <c r="M41" i="20"/>
  <c r="L41" i="20"/>
  <c r="M40" i="20"/>
  <c r="L40" i="20"/>
  <c r="M39" i="20"/>
  <c r="L39" i="20"/>
  <c r="M38" i="20"/>
  <c r="L38" i="20"/>
  <c r="M37" i="20"/>
  <c r="L37" i="20"/>
  <c r="M36" i="20"/>
  <c r="L36" i="20"/>
  <c r="M35" i="20"/>
  <c r="L35" i="20"/>
  <c r="M34" i="20"/>
  <c r="L34" i="20"/>
  <c r="M33" i="20"/>
  <c r="L33" i="20"/>
  <c r="M32" i="20"/>
  <c r="L32" i="20"/>
  <c r="M31" i="20"/>
  <c r="L31" i="20"/>
  <c r="M30" i="20"/>
  <c r="L30" i="20"/>
  <c r="M29" i="20"/>
  <c r="L29" i="20"/>
  <c r="M28" i="20"/>
  <c r="L28" i="20"/>
  <c r="M27" i="20"/>
  <c r="L27" i="20"/>
  <c r="M26" i="20"/>
  <c r="L26" i="20"/>
  <c r="M25" i="20"/>
  <c r="L25" i="20"/>
  <c r="M24" i="20"/>
  <c r="L24" i="20"/>
  <c r="M23" i="20"/>
  <c r="L23" i="20"/>
  <c r="M22" i="20"/>
  <c r="L22" i="20"/>
  <c r="M21" i="20"/>
  <c r="L21" i="20"/>
  <c r="M20" i="20"/>
  <c r="L20" i="20"/>
  <c r="N20" i="20" s="1"/>
  <c r="M19" i="20"/>
  <c r="L19" i="20"/>
  <c r="M18" i="20"/>
  <c r="L18" i="20"/>
  <c r="M17" i="20"/>
  <c r="L17" i="20"/>
  <c r="M16" i="20"/>
  <c r="L16" i="20"/>
  <c r="M15" i="20"/>
  <c r="L15" i="20"/>
  <c r="M14" i="20"/>
  <c r="L14" i="20"/>
  <c r="M13" i="20"/>
  <c r="L13" i="20"/>
  <c r="M12" i="20"/>
  <c r="L12" i="20"/>
  <c r="M11" i="20"/>
  <c r="L11" i="20"/>
  <c r="M10" i="20"/>
  <c r="L10" i="20"/>
  <c r="M9" i="20"/>
  <c r="L9" i="20"/>
  <c r="J165" i="20"/>
  <c r="J164" i="20"/>
  <c r="J163" i="20"/>
  <c r="J162" i="20"/>
  <c r="J161" i="20"/>
  <c r="J160" i="20"/>
  <c r="J159" i="20"/>
  <c r="J158" i="20"/>
  <c r="J157" i="20"/>
  <c r="J156" i="20"/>
  <c r="J155" i="20"/>
  <c r="J154" i="20"/>
  <c r="J153" i="20"/>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G165" i="20"/>
  <c r="G164" i="20"/>
  <c r="G163" i="20"/>
  <c r="G162" i="20"/>
  <c r="G161"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20"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G92" i="20"/>
  <c r="G91" i="20"/>
  <c r="G90" i="20"/>
  <c r="G89" i="20"/>
  <c r="G88" i="20"/>
  <c r="G87" i="20"/>
  <c r="G86" i="20"/>
  <c r="G85" i="20"/>
  <c r="G84" i="20"/>
  <c r="G83" i="20"/>
  <c r="G82" i="20"/>
  <c r="G81" i="20"/>
  <c r="G80" i="20"/>
  <c r="G79" i="20"/>
  <c r="G78" i="20"/>
  <c r="G77" i="20"/>
  <c r="G76" i="20"/>
  <c r="G75" i="20"/>
  <c r="G74" i="20"/>
  <c r="G73" i="20"/>
  <c r="G72" i="20"/>
  <c r="G71" i="20"/>
  <c r="G70" i="20"/>
  <c r="G69" i="20"/>
  <c r="G68"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D165" i="20"/>
  <c r="D164" i="20"/>
  <c r="D163" i="20"/>
  <c r="D162" i="20"/>
  <c r="D161" i="20"/>
  <c r="D160" i="20"/>
  <c r="D159" i="20"/>
  <c r="D158" i="20"/>
  <c r="D157" i="20"/>
  <c r="D156" i="20"/>
  <c r="D155"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E71" i="8" l="1"/>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I83"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F83"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D85" i="6"/>
  <c r="E85" i="6"/>
  <c r="G85" i="6"/>
  <c r="H85" i="6"/>
  <c r="D113" i="31" l="1"/>
  <c r="G83" i="51" l="1"/>
  <c r="G81" i="51"/>
  <c r="G80" i="51"/>
  <c r="G79" i="51"/>
  <c r="G78" i="51"/>
  <c r="G77" i="51"/>
  <c r="G76" i="51"/>
  <c r="G75" i="51"/>
  <c r="G74" i="51"/>
  <c r="G73" i="51"/>
  <c r="G72" i="51"/>
  <c r="G71" i="51"/>
  <c r="G70" i="51"/>
  <c r="G69" i="51"/>
  <c r="G68" i="51"/>
  <c r="G67" i="51"/>
  <c r="G66" i="51"/>
  <c r="G65" i="51"/>
  <c r="G64" i="51"/>
  <c r="G63" i="51"/>
  <c r="G62" i="51"/>
  <c r="G61" i="51"/>
  <c r="G60" i="51"/>
  <c r="G59"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G26" i="51"/>
  <c r="G25" i="51"/>
  <c r="G24" i="51"/>
  <c r="G23" i="51"/>
  <c r="G22" i="51"/>
  <c r="G21" i="51"/>
  <c r="G20" i="51"/>
  <c r="G19" i="51"/>
  <c r="G18" i="51"/>
  <c r="G17" i="51"/>
  <c r="G16" i="51"/>
  <c r="G15" i="51"/>
  <c r="G14" i="51"/>
  <c r="G13" i="51"/>
  <c r="G12" i="51"/>
  <c r="G11" i="51"/>
  <c r="G10" i="51"/>
  <c r="G9" i="51"/>
  <c r="I81"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2" i="27"/>
  <c r="I11" i="27"/>
  <c r="I10" i="27"/>
  <c r="I9" i="27"/>
  <c r="I8" i="27"/>
  <c r="I7" i="27"/>
  <c r="F81" i="27"/>
  <c r="F79"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I81"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F81"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B53" i="37" l="1"/>
  <c r="I85" i="23"/>
  <c r="K85" i="23" s="1"/>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H66" i="24" l="1"/>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H68" i="24" l="1"/>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AC87" i="41" l="1"/>
  <c r="AB87" i="41" l="1"/>
  <c r="AA87" i="41" l="1"/>
  <c r="Y87" i="41"/>
  <c r="Z87" i="41"/>
  <c r="X87" i="41" l="1"/>
  <c r="W87" i="41" l="1"/>
  <c r="V87" i="41" l="1"/>
  <c r="U87" i="41" l="1"/>
  <c r="R178" i="40" l="1"/>
  <c r="B122" i="53" l="1"/>
  <c r="B53" i="53"/>
  <c r="B41" i="53"/>
  <c r="B26" i="53"/>
  <c r="B29" i="53"/>
  <c r="B9" i="53"/>
  <c r="B129" i="53"/>
  <c r="B126" i="53"/>
  <c r="B112" i="53"/>
  <c r="B76" i="53"/>
  <c r="B74" i="53"/>
  <c r="B70" i="53"/>
  <c r="B61" i="53"/>
  <c r="B59" i="53"/>
  <c r="B51" i="53"/>
  <c r="B48" i="53"/>
  <c r="B46" i="53"/>
  <c r="B39" i="53"/>
  <c r="B33" i="53"/>
  <c r="B31" i="53"/>
  <c r="B21" i="53"/>
  <c r="B14" i="53"/>
  <c r="B150" i="53" l="1"/>
  <c r="E150" i="53" s="1"/>
  <c r="G38" i="54"/>
  <c r="G165" i="54"/>
  <c r="G163" i="54"/>
  <c r="G162" i="54"/>
  <c r="G161" i="54"/>
  <c r="G160" i="54"/>
  <c r="G159" i="54"/>
  <c r="G158" i="54"/>
  <c r="G157" i="54"/>
  <c r="G156" i="54"/>
  <c r="G155" i="54"/>
  <c r="G153" i="54"/>
  <c r="G152" i="54"/>
  <c r="G151" i="54"/>
  <c r="G150" i="54"/>
  <c r="G148" i="54"/>
  <c r="G147" i="54"/>
  <c r="G146" i="54"/>
  <c r="G145" i="54"/>
  <c r="G144" i="54"/>
  <c r="G143" i="54"/>
  <c r="G142" i="54"/>
  <c r="G141" i="54"/>
  <c r="G140" i="54"/>
  <c r="G139" i="54"/>
  <c r="G138" i="54"/>
  <c r="G134" i="54"/>
  <c r="G133" i="54"/>
  <c r="G132" i="54"/>
  <c r="G131" i="54"/>
  <c r="G130" i="54"/>
  <c r="G129" i="54"/>
  <c r="G128" i="54"/>
  <c r="G127" i="54"/>
  <c r="G126" i="54"/>
  <c r="G125" i="54"/>
  <c r="G124" i="54"/>
  <c r="G123" i="54"/>
  <c r="G122" i="54"/>
  <c r="G121" i="54"/>
  <c r="G120" i="54"/>
  <c r="G108" i="54"/>
  <c r="G107" i="54"/>
  <c r="G106" i="54"/>
  <c r="G105" i="54"/>
  <c r="G103" i="54"/>
  <c r="G102" i="54"/>
  <c r="G101" i="54"/>
  <c r="G100" i="54"/>
  <c r="G99" i="54"/>
  <c r="G98" i="54"/>
  <c r="G96" i="54"/>
  <c r="G95" i="54"/>
  <c r="G94" i="54"/>
  <c r="G93" i="54"/>
  <c r="G92" i="54"/>
  <c r="G91" i="54"/>
  <c r="G90" i="54"/>
  <c r="G89" i="54"/>
  <c r="G88" i="54"/>
  <c r="G87" i="54"/>
  <c r="G86" i="54"/>
  <c r="G85" i="54"/>
  <c r="G84" i="54"/>
  <c r="G83" i="54"/>
  <c r="G82" i="54"/>
  <c r="G81" i="54"/>
  <c r="G80" i="54"/>
  <c r="G79" i="54"/>
  <c r="G78" i="54"/>
  <c r="G77" i="54"/>
  <c r="G75" i="54"/>
  <c r="G74" i="54"/>
  <c r="G73" i="54"/>
  <c r="G72" i="54"/>
  <c r="G71" i="54"/>
  <c r="G70" i="54"/>
  <c r="G69" i="54"/>
  <c r="G68" i="54"/>
  <c r="G67" i="54"/>
  <c r="G66" i="54"/>
  <c r="G65" i="54"/>
  <c r="G64" i="54"/>
  <c r="G63" i="54"/>
  <c r="G62" i="54"/>
  <c r="G60" i="54"/>
  <c r="G59" i="54"/>
  <c r="G58" i="54"/>
  <c r="G57" i="54"/>
  <c r="G56" i="54"/>
  <c r="G53" i="54"/>
  <c r="G52" i="54"/>
  <c r="G51" i="54"/>
  <c r="G48" i="54"/>
  <c r="G46" i="54"/>
  <c r="G45" i="54"/>
  <c r="G44" i="54"/>
  <c r="G43" i="54"/>
  <c r="G42" i="54"/>
  <c r="G41" i="54"/>
  <c r="G40" i="54"/>
  <c r="G37" i="54"/>
  <c r="G36" i="54"/>
  <c r="G35" i="54"/>
  <c r="G34" i="54"/>
  <c r="G33" i="54"/>
  <c r="G31" i="54"/>
  <c r="G30" i="54"/>
  <c r="G29" i="54"/>
  <c r="G28" i="54"/>
  <c r="G27" i="54"/>
  <c r="G26" i="54"/>
  <c r="G23" i="54"/>
  <c r="G22" i="54"/>
  <c r="G21" i="54"/>
  <c r="G19" i="54"/>
  <c r="G18" i="54"/>
  <c r="G17" i="54"/>
  <c r="G16" i="54"/>
  <c r="G15" i="54"/>
  <c r="G14" i="54"/>
  <c r="G13" i="54"/>
  <c r="G12" i="54"/>
  <c r="G11" i="54"/>
  <c r="G10" i="54"/>
  <c r="F167" i="54"/>
  <c r="C167" i="54"/>
  <c r="D164" i="54" l="1"/>
  <c r="D148" i="54"/>
  <c r="D128" i="54"/>
  <c r="D121" i="54"/>
  <c r="D48" i="54"/>
  <c r="B167" i="54" l="1"/>
  <c r="D165" i="54"/>
  <c r="D163" i="54"/>
  <c r="D162" i="54"/>
  <c r="D161" i="54"/>
  <c r="D160" i="54"/>
  <c r="D159" i="54"/>
  <c r="D158" i="54"/>
  <c r="D157" i="54"/>
  <c r="D156" i="54"/>
  <c r="D155" i="54"/>
  <c r="D154" i="54"/>
  <c r="D153" i="54"/>
  <c r="D152" i="54"/>
  <c r="D151" i="54"/>
  <c r="D150" i="54"/>
  <c r="D149" i="54"/>
  <c r="D147" i="54"/>
  <c r="D146" i="54"/>
  <c r="D145" i="54"/>
  <c r="D144" i="54"/>
  <c r="D143" i="54"/>
  <c r="D142" i="54"/>
  <c r="D141" i="54"/>
  <c r="D140" i="54"/>
  <c r="D139" i="54"/>
  <c r="D138" i="54"/>
  <c r="D137" i="54"/>
  <c r="D136" i="54"/>
  <c r="D135" i="54"/>
  <c r="D134" i="54"/>
  <c r="D133" i="54"/>
  <c r="D132" i="54"/>
  <c r="D131" i="54"/>
  <c r="D130" i="54"/>
  <c r="D129" i="54"/>
  <c r="D127" i="54"/>
  <c r="D126" i="54"/>
  <c r="D125" i="54"/>
  <c r="D124" i="54"/>
  <c r="D123" i="54"/>
  <c r="D122" i="54"/>
  <c r="D120" i="54"/>
  <c r="D119" i="54"/>
  <c r="D118" i="54"/>
  <c r="D117" i="54"/>
  <c r="D116" i="54"/>
  <c r="D115" i="54"/>
  <c r="D114" i="54"/>
  <c r="D113" i="54"/>
  <c r="D112" i="54"/>
  <c r="D111" i="54"/>
  <c r="D110"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0" i="54"/>
  <c r="D59" i="54"/>
  <c r="D58" i="54"/>
  <c r="D57" i="54"/>
  <c r="D56" i="54"/>
  <c r="D55" i="54"/>
  <c r="D54" i="54"/>
  <c r="D53" i="54"/>
  <c r="D52" i="54"/>
  <c r="D51" i="54"/>
  <c r="D50" i="54"/>
  <c r="D49" i="54"/>
  <c r="D47" i="54"/>
  <c r="D46" i="54"/>
  <c r="D45" i="54"/>
  <c r="D44" i="54"/>
  <c r="D43" i="54"/>
  <c r="D42" i="54"/>
  <c r="D41" i="54"/>
  <c r="D40" i="54"/>
  <c r="D39" i="54"/>
  <c r="D38" i="54"/>
  <c r="D37" i="54"/>
  <c r="D36" i="54"/>
  <c r="D35" i="54"/>
  <c r="D34" i="54"/>
  <c r="D33" i="54"/>
  <c r="D31" i="54"/>
  <c r="D30" i="54"/>
  <c r="D29" i="54"/>
  <c r="D28" i="54"/>
  <c r="D27" i="54"/>
  <c r="D26" i="54"/>
  <c r="D25" i="54"/>
  <c r="D24" i="54"/>
  <c r="D23" i="54"/>
  <c r="D22" i="54"/>
  <c r="D21" i="54"/>
  <c r="D20" i="54"/>
  <c r="D19" i="54"/>
  <c r="D18" i="54"/>
  <c r="D17" i="54"/>
  <c r="D16" i="54"/>
  <c r="D15" i="54"/>
  <c r="D14" i="54"/>
  <c r="D13" i="54"/>
  <c r="D12" i="54"/>
  <c r="D11" i="54"/>
  <c r="D10" i="54"/>
  <c r="G9" i="54"/>
  <c r="D9" i="54"/>
  <c r="G167" i="54" l="1"/>
  <c r="D167" i="54"/>
  <c r="L85" i="41"/>
  <c r="L83"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5" i="41"/>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Q9" i="41" s="1"/>
  <c r="J87" i="41" l="1"/>
  <c r="D42" i="41" l="1"/>
  <c r="L87" i="41"/>
  <c r="D39" i="39"/>
  <c r="D20" i="38"/>
  <c r="D21" i="38" s="1"/>
  <c r="C20" i="38"/>
  <c r="B20" i="38"/>
  <c r="B21" i="38" l="1"/>
  <c r="C21" i="38"/>
  <c r="H71"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M17" i="40" l="1"/>
  <c r="C68" i="32" l="1"/>
  <c r="C64" i="32"/>
  <c r="C40" i="32"/>
  <c r="D68" i="32"/>
  <c r="D64" i="32"/>
  <c r="D40" i="32"/>
  <c r="C14" i="32"/>
  <c r="D14" i="32"/>
  <c r="B172" i="31" l="1"/>
  <c r="T178" i="40" l="1"/>
  <c r="V178" i="40" s="1"/>
  <c r="P177" i="40"/>
  <c r="Q177" i="40"/>
  <c r="O177" i="40"/>
  <c r="R179" i="40"/>
  <c r="R176" i="40"/>
  <c r="T179" i="40"/>
  <c r="V179" i="40" s="1"/>
  <c r="R130" i="40"/>
  <c r="T177" i="40" l="1"/>
  <c r="V177" i="40" s="1"/>
  <c r="R177" i="40"/>
  <c r="D126" i="31"/>
  <c r="D170" i="31"/>
  <c r="D169" i="31"/>
  <c r="D168" i="31"/>
  <c r="D167" i="31"/>
  <c r="D166" i="31"/>
  <c r="D165" i="31"/>
  <c r="D164" i="31"/>
  <c r="D163" i="31"/>
  <c r="D162" i="31"/>
  <c r="D161" i="31"/>
  <c r="D160" i="31"/>
  <c r="D159" i="31"/>
  <c r="D158" i="31"/>
  <c r="D157" i="31"/>
  <c r="D156" i="31"/>
  <c r="D155" i="31"/>
  <c r="D154" i="31"/>
  <c r="D153" i="31"/>
  <c r="D152" i="31"/>
  <c r="D151" i="31"/>
  <c r="D150" i="31"/>
  <c r="D149" i="31"/>
  <c r="D148" i="31"/>
  <c r="D147" i="31"/>
  <c r="D146" i="31"/>
  <c r="D145" i="31"/>
  <c r="D144" i="31"/>
  <c r="D143" i="31"/>
  <c r="D142" i="31"/>
  <c r="D141" i="31"/>
  <c r="D140" i="31"/>
  <c r="D139" i="31"/>
  <c r="D138" i="31"/>
  <c r="D137" i="31"/>
  <c r="D136" i="31"/>
  <c r="D135" i="31"/>
  <c r="D134" i="31"/>
  <c r="D133" i="31"/>
  <c r="D132" i="31"/>
  <c r="D131" i="31"/>
  <c r="D130" i="31"/>
  <c r="D129" i="31"/>
  <c r="D128" i="31"/>
  <c r="D127" i="31"/>
  <c r="D125" i="31"/>
  <c r="D124" i="31"/>
  <c r="D123" i="31"/>
  <c r="D122" i="31"/>
  <c r="D121" i="31"/>
  <c r="D120" i="31"/>
  <c r="D119" i="31"/>
  <c r="D118" i="31"/>
  <c r="D117" i="31"/>
  <c r="D116" i="31"/>
  <c r="D115" i="31"/>
  <c r="D114"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I18" i="37" l="1"/>
  <c r="H18" i="37"/>
  <c r="C18" i="37"/>
  <c r="G18" i="37"/>
  <c r="D18" i="37"/>
  <c r="B18" i="37"/>
  <c r="J66" i="24"/>
  <c r="D83" i="26" l="1"/>
  <c r="F83" i="26"/>
  <c r="L81" i="26"/>
  <c r="K81" i="26"/>
  <c r="L78" i="26"/>
  <c r="K77" i="26"/>
  <c r="L76" i="26"/>
  <c r="L75" i="26"/>
  <c r="K75" i="26"/>
  <c r="L74" i="26"/>
  <c r="L73" i="26"/>
  <c r="K73" i="26"/>
  <c r="L72" i="26"/>
  <c r="L70" i="26"/>
  <c r="K69" i="26"/>
  <c r="L68" i="26"/>
  <c r="L67" i="26"/>
  <c r="K67" i="26"/>
  <c r="L66" i="26"/>
  <c r="L65" i="26"/>
  <c r="K65" i="26"/>
  <c r="L64" i="26"/>
  <c r="L62" i="26"/>
  <c r="K61" i="26"/>
  <c r="L60" i="26"/>
  <c r="L59" i="26"/>
  <c r="K59" i="26"/>
  <c r="L58" i="26"/>
  <c r="L57" i="26"/>
  <c r="K57" i="26"/>
  <c r="L56" i="26"/>
  <c r="L54" i="26"/>
  <c r="K53" i="26"/>
  <c r="L52" i="26"/>
  <c r="L51" i="26"/>
  <c r="K51" i="26"/>
  <c r="L50" i="26"/>
  <c r="L49" i="26"/>
  <c r="K49" i="26"/>
  <c r="L48" i="26"/>
  <c r="L46" i="26"/>
  <c r="K45" i="26"/>
  <c r="L44" i="26"/>
  <c r="L43" i="26"/>
  <c r="K43" i="26"/>
  <c r="L42" i="26"/>
  <c r="L41" i="26"/>
  <c r="K41" i="26"/>
  <c r="L40" i="26"/>
  <c r="L38" i="26"/>
  <c r="K37" i="26"/>
  <c r="L36" i="26"/>
  <c r="L35" i="26"/>
  <c r="K35" i="26"/>
  <c r="L34" i="26"/>
  <c r="L33" i="26"/>
  <c r="K33" i="26"/>
  <c r="L31" i="26"/>
  <c r="K31" i="26"/>
  <c r="L28" i="26"/>
  <c r="L26" i="26"/>
  <c r="K25" i="26"/>
  <c r="L24" i="26"/>
  <c r="K23" i="26"/>
  <c r="L22" i="26"/>
  <c r="L21" i="26"/>
  <c r="K21" i="26"/>
  <c r="L20" i="26"/>
  <c r="L19" i="26"/>
  <c r="K19" i="26"/>
  <c r="L18" i="26"/>
  <c r="L17" i="26"/>
  <c r="K17" i="26"/>
  <c r="L15" i="26"/>
  <c r="K15" i="26"/>
  <c r="L12" i="26"/>
  <c r="L10" i="26"/>
  <c r="K9" i="26"/>
  <c r="L8" i="26"/>
  <c r="L79" i="26"/>
  <c r="K79" i="26"/>
  <c r="K78" i="26"/>
  <c r="L77" i="26"/>
  <c r="K76" i="26"/>
  <c r="K74" i="26"/>
  <c r="K72" i="26"/>
  <c r="L71" i="26"/>
  <c r="K71" i="26"/>
  <c r="K70" i="26"/>
  <c r="L69" i="26"/>
  <c r="K68" i="26"/>
  <c r="K66" i="26"/>
  <c r="K64" i="26"/>
  <c r="L63" i="26"/>
  <c r="K63" i="26"/>
  <c r="K62" i="26"/>
  <c r="L61" i="26"/>
  <c r="K60" i="26"/>
  <c r="K58" i="26"/>
  <c r="K56" i="26"/>
  <c r="L55" i="26"/>
  <c r="K55" i="26"/>
  <c r="K54" i="26"/>
  <c r="L53" i="26"/>
  <c r="K52" i="26"/>
  <c r="K50" i="26"/>
  <c r="K48" i="26"/>
  <c r="L47" i="26"/>
  <c r="K47" i="26"/>
  <c r="K46" i="26"/>
  <c r="L45" i="26"/>
  <c r="K44" i="26"/>
  <c r="K42" i="26"/>
  <c r="K40" i="26"/>
  <c r="L39" i="26"/>
  <c r="K39" i="26"/>
  <c r="K38" i="26"/>
  <c r="L37" i="26"/>
  <c r="K36" i="26"/>
  <c r="K34" i="26"/>
  <c r="L32" i="26"/>
  <c r="K32" i="26"/>
  <c r="L30" i="26"/>
  <c r="K30" i="26"/>
  <c r="L29" i="26"/>
  <c r="K29" i="26"/>
  <c r="K28" i="26"/>
  <c r="L27" i="26"/>
  <c r="K27" i="26"/>
  <c r="K26" i="26"/>
  <c r="L25" i="26"/>
  <c r="K24" i="26"/>
  <c r="L23" i="26"/>
  <c r="K22" i="26"/>
  <c r="K20" i="26"/>
  <c r="K18" i="26"/>
  <c r="L16" i="26"/>
  <c r="K16" i="26"/>
  <c r="L14" i="26"/>
  <c r="K14" i="26"/>
  <c r="L13" i="26"/>
  <c r="K13" i="26"/>
  <c r="K12" i="26"/>
  <c r="L11" i="26"/>
  <c r="K11" i="26"/>
  <c r="K10" i="26"/>
  <c r="L9" i="26"/>
  <c r="K8" i="26"/>
  <c r="L7" i="26"/>
  <c r="M56" i="26" l="1"/>
  <c r="M66" i="26"/>
  <c r="M38" i="26"/>
  <c r="M42" i="26"/>
  <c r="M52" i="26"/>
  <c r="M64" i="26"/>
  <c r="M70" i="26"/>
  <c r="M74" i="26"/>
  <c r="M14" i="26"/>
  <c r="M30" i="26"/>
  <c r="M8" i="26"/>
  <c r="M24" i="26"/>
  <c r="M34" i="26"/>
  <c r="M44" i="26"/>
  <c r="M62" i="26"/>
  <c r="M76" i="26"/>
  <c r="M23" i="26"/>
  <c r="M61" i="26"/>
  <c r="M13" i="26"/>
  <c r="M16" i="26"/>
  <c r="M29" i="26"/>
  <c r="M32" i="26"/>
  <c r="M10" i="26"/>
  <c r="M22" i="26"/>
  <c r="M26" i="26"/>
  <c r="M40" i="26"/>
  <c r="M46" i="26"/>
  <c r="M50" i="26"/>
  <c r="M60" i="26"/>
  <c r="M72" i="26"/>
  <c r="M78" i="26"/>
  <c r="M53" i="26"/>
  <c r="M12" i="26"/>
  <c r="M20" i="26"/>
  <c r="M28" i="26"/>
  <c r="M36" i="26"/>
  <c r="M48" i="26"/>
  <c r="M54" i="26"/>
  <c r="M58" i="26"/>
  <c r="M68" i="26"/>
  <c r="M9" i="26"/>
  <c r="M25" i="26"/>
  <c r="M45" i="26"/>
  <c r="M77" i="26"/>
  <c r="M18" i="26"/>
  <c r="M15" i="26"/>
  <c r="M17" i="26"/>
  <c r="M19" i="26"/>
  <c r="M21" i="26"/>
  <c r="M31" i="26"/>
  <c r="M33" i="26"/>
  <c r="M35" i="26"/>
  <c r="M41" i="26"/>
  <c r="M43" i="26"/>
  <c r="M49" i="26"/>
  <c r="M51" i="26"/>
  <c r="M57" i="26"/>
  <c r="M59" i="26"/>
  <c r="M65" i="26"/>
  <c r="M67" i="26"/>
  <c r="M73" i="26"/>
  <c r="M75" i="26"/>
  <c r="M81" i="26"/>
  <c r="M37" i="26"/>
  <c r="M69" i="26"/>
  <c r="M11" i="26"/>
  <c r="M27" i="26"/>
  <c r="M39" i="26"/>
  <c r="M47" i="26"/>
  <c r="M71" i="26"/>
  <c r="M79" i="26"/>
  <c r="K7" i="26"/>
  <c r="M7" i="26" s="1"/>
  <c r="M55" i="26"/>
  <c r="M63" i="26"/>
  <c r="C56" i="21"/>
  <c r="E57" i="21"/>
  <c r="C58" i="21"/>
  <c r="G58" i="21"/>
  <c r="E59" i="21"/>
  <c r="C60" i="21"/>
  <c r="G60" i="21"/>
  <c r="E61" i="21"/>
  <c r="C62" i="21"/>
  <c r="G62" i="21"/>
  <c r="E63" i="21"/>
  <c r="D51" i="21"/>
  <c r="G63" i="21"/>
  <c r="F63" i="21"/>
  <c r="D63" i="21"/>
  <c r="C63" i="21"/>
  <c r="B63" i="21"/>
  <c r="F62" i="21"/>
  <c r="E62" i="21"/>
  <c r="D62" i="21"/>
  <c r="B62" i="21"/>
  <c r="G61" i="21"/>
  <c r="F61" i="21"/>
  <c r="D61" i="21"/>
  <c r="C61" i="21"/>
  <c r="B61" i="21"/>
  <c r="F60" i="21"/>
  <c r="E60" i="21"/>
  <c r="D60" i="21"/>
  <c r="B60" i="21"/>
  <c r="G59" i="21"/>
  <c r="F59" i="21"/>
  <c r="D59" i="21"/>
  <c r="C59" i="21"/>
  <c r="B59" i="21"/>
  <c r="F58" i="21"/>
  <c r="E58" i="21"/>
  <c r="D58" i="21"/>
  <c r="B58" i="21"/>
  <c r="G57" i="21"/>
  <c r="F57" i="21"/>
  <c r="D57" i="21"/>
  <c r="C57" i="21"/>
  <c r="B57" i="21"/>
  <c r="F56" i="21"/>
  <c r="E56" i="21"/>
  <c r="D56" i="21"/>
  <c r="B56" i="21"/>
  <c r="G51" i="21"/>
  <c r="F51" i="21"/>
  <c r="E51" i="21"/>
  <c r="C51" i="21"/>
  <c r="B51" i="21"/>
  <c r="G50" i="21"/>
  <c r="F50" i="21"/>
  <c r="E50" i="21"/>
  <c r="D50" i="21"/>
  <c r="C50" i="21"/>
  <c r="B50" i="21"/>
  <c r="G49" i="21"/>
  <c r="F49" i="21"/>
  <c r="E49" i="21"/>
  <c r="D49" i="21"/>
  <c r="C49" i="21"/>
  <c r="B49" i="21"/>
  <c r="G48" i="21"/>
  <c r="F48" i="21"/>
  <c r="E48" i="21"/>
  <c r="D48" i="21"/>
  <c r="C48" i="21"/>
  <c r="B48" i="21"/>
  <c r="G47" i="21"/>
  <c r="F47" i="21"/>
  <c r="E47" i="21"/>
  <c r="D47" i="21"/>
  <c r="C47" i="21"/>
  <c r="B47" i="21"/>
  <c r="G46" i="21"/>
  <c r="F46" i="21"/>
  <c r="E46" i="21"/>
  <c r="D46" i="21"/>
  <c r="C46" i="21"/>
  <c r="B46" i="21"/>
  <c r="G45" i="21"/>
  <c r="F45" i="21"/>
  <c r="E45" i="21"/>
  <c r="D45" i="21"/>
  <c r="C45" i="21"/>
  <c r="B45" i="21"/>
  <c r="G44" i="21"/>
  <c r="F44" i="21"/>
  <c r="E44" i="21"/>
  <c r="D44" i="21"/>
  <c r="C44" i="21"/>
  <c r="B44" i="21"/>
  <c r="G39" i="21"/>
  <c r="F39" i="21"/>
  <c r="E39" i="21"/>
  <c r="D39" i="21"/>
  <c r="C39" i="21"/>
  <c r="B39" i="21"/>
  <c r="G38" i="21"/>
  <c r="F38" i="21"/>
  <c r="E38" i="21"/>
  <c r="D38" i="21"/>
  <c r="C38" i="21"/>
  <c r="B38" i="21"/>
  <c r="G37" i="21"/>
  <c r="F37" i="21"/>
  <c r="E37" i="21"/>
  <c r="D37" i="21"/>
  <c r="C37" i="21"/>
  <c r="B37" i="21"/>
  <c r="G36" i="21"/>
  <c r="F36" i="21"/>
  <c r="E36" i="21"/>
  <c r="D36" i="21"/>
  <c r="C36" i="21"/>
  <c r="B36" i="21"/>
  <c r="G35" i="21"/>
  <c r="F35" i="21"/>
  <c r="E35" i="21"/>
  <c r="D35" i="21"/>
  <c r="C35" i="21"/>
  <c r="B35" i="21"/>
  <c r="G34" i="21"/>
  <c r="F34" i="21"/>
  <c r="E34" i="21"/>
  <c r="D34" i="21"/>
  <c r="C34" i="21"/>
  <c r="B34" i="21"/>
  <c r="G33" i="21"/>
  <c r="F33" i="21"/>
  <c r="E33" i="21"/>
  <c r="D33" i="21"/>
  <c r="C33" i="21"/>
  <c r="B33" i="21"/>
  <c r="G32" i="21"/>
  <c r="F32" i="21"/>
  <c r="E32" i="21"/>
  <c r="D32" i="21"/>
  <c r="C32" i="21"/>
  <c r="B32" i="21"/>
  <c r="G27" i="21"/>
  <c r="F27" i="21"/>
  <c r="E27" i="21"/>
  <c r="D27" i="21"/>
  <c r="C27" i="21"/>
  <c r="B27" i="21"/>
  <c r="G26" i="21"/>
  <c r="F26" i="21"/>
  <c r="E26" i="21"/>
  <c r="D26" i="21"/>
  <c r="C26" i="21"/>
  <c r="B26" i="21"/>
  <c r="G25" i="21"/>
  <c r="F25" i="21"/>
  <c r="E25" i="21"/>
  <c r="D25" i="21"/>
  <c r="C25" i="21"/>
  <c r="B25" i="21"/>
  <c r="G24" i="21"/>
  <c r="F24" i="21"/>
  <c r="E24" i="21"/>
  <c r="D24" i="21"/>
  <c r="C24" i="21"/>
  <c r="B24" i="21"/>
  <c r="G23" i="21"/>
  <c r="F23" i="21"/>
  <c r="E23" i="21"/>
  <c r="D23" i="21"/>
  <c r="C23" i="21"/>
  <c r="B23" i="21"/>
  <c r="G22" i="21"/>
  <c r="F22" i="21"/>
  <c r="E22" i="21"/>
  <c r="D22" i="21"/>
  <c r="C22" i="21"/>
  <c r="B22" i="21"/>
  <c r="G21" i="21"/>
  <c r="F21" i="21"/>
  <c r="E21" i="21"/>
  <c r="D21" i="21"/>
  <c r="C21" i="21"/>
  <c r="B21" i="21"/>
  <c r="G20" i="21"/>
  <c r="F20" i="21"/>
  <c r="E20" i="21"/>
  <c r="D20" i="21"/>
  <c r="C20" i="21"/>
  <c r="B20" i="21"/>
  <c r="B9" i="21"/>
  <c r="C9" i="21"/>
  <c r="D9" i="21"/>
  <c r="E9" i="21"/>
  <c r="F9" i="21"/>
  <c r="G9" i="21"/>
  <c r="B10" i="21"/>
  <c r="C10" i="21"/>
  <c r="D10" i="21"/>
  <c r="E10" i="21"/>
  <c r="F10" i="21"/>
  <c r="G10" i="21"/>
  <c r="B11" i="21"/>
  <c r="C11" i="21"/>
  <c r="D11" i="21"/>
  <c r="E11" i="21"/>
  <c r="F11" i="21"/>
  <c r="G11" i="21"/>
  <c r="B12" i="21"/>
  <c r="C12" i="21"/>
  <c r="D12" i="21"/>
  <c r="E12" i="21"/>
  <c r="F12" i="21"/>
  <c r="G12" i="21"/>
  <c r="B13" i="21"/>
  <c r="C13" i="21"/>
  <c r="D13" i="21"/>
  <c r="E13" i="21"/>
  <c r="F13" i="21"/>
  <c r="G13" i="21"/>
  <c r="B14" i="21"/>
  <c r="C14" i="21"/>
  <c r="D14" i="21"/>
  <c r="E14" i="21"/>
  <c r="F14" i="21"/>
  <c r="G14" i="21"/>
  <c r="B15" i="21"/>
  <c r="C15" i="21"/>
  <c r="D15" i="21"/>
  <c r="E15" i="21"/>
  <c r="F15" i="21"/>
  <c r="G15" i="21"/>
  <c r="D8" i="21"/>
  <c r="E8" i="21"/>
  <c r="F8" i="21"/>
  <c r="G8" i="21"/>
  <c r="B8" i="21"/>
  <c r="H14" i="10" l="1"/>
  <c r="I14" i="10"/>
  <c r="K9" i="6" l="1"/>
  <c r="H87" i="41"/>
  <c r="D83" i="41" l="1"/>
  <c r="Q13" i="41" l="1"/>
  <c r="N176" i="40" l="1"/>
  <c r="N175" i="40"/>
  <c r="N174" i="40"/>
  <c r="N173" i="40"/>
  <c r="N172" i="40"/>
  <c r="N171" i="40"/>
  <c r="N170" i="40"/>
  <c r="N169" i="40"/>
  <c r="N168" i="40"/>
  <c r="N167" i="40"/>
  <c r="N166" i="40"/>
  <c r="N165" i="40"/>
  <c r="N164" i="40"/>
  <c r="N163" i="40"/>
  <c r="N162" i="40"/>
  <c r="N161" i="40"/>
  <c r="N160" i="40"/>
  <c r="N159" i="40"/>
  <c r="N158" i="40"/>
  <c r="N157" i="40"/>
  <c r="N156" i="40"/>
  <c r="N155" i="40"/>
  <c r="N154" i="40"/>
  <c r="N153" i="40"/>
  <c r="N152" i="40"/>
  <c r="N151" i="40"/>
  <c r="N150" i="40"/>
  <c r="N149" i="40"/>
  <c r="N148" i="40"/>
  <c r="N147" i="40"/>
  <c r="N146" i="40"/>
  <c r="N145" i="40"/>
  <c r="N144" i="40"/>
  <c r="N143" i="40"/>
  <c r="N142" i="40"/>
  <c r="N141" i="40"/>
  <c r="N140" i="40"/>
  <c r="N139" i="40"/>
  <c r="N138" i="40"/>
  <c r="N137" i="40"/>
  <c r="N136" i="40"/>
  <c r="N135" i="40"/>
  <c r="N134" i="40"/>
  <c r="N133" i="40"/>
  <c r="N132" i="40"/>
  <c r="N131" i="40"/>
  <c r="N130" i="40"/>
  <c r="T130" i="40" s="1"/>
  <c r="V130" i="40" s="1"/>
  <c r="N129" i="40"/>
  <c r="N128" i="40"/>
  <c r="N127" i="40"/>
  <c r="N126" i="40"/>
  <c r="N125" i="40"/>
  <c r="N124" i="40"/>
  <c r="N123" i="40"/>
  <c r="N122" i="40"/>
  <c r="N121" i="40"/>
  <c r="N120" i="40"/>
  <c r="N119" i="40"/>
  <c r="N118" i="40"/>
  <c r="N117" i="40"/>
  <c r="N116" i="40"/>
  <c r="N115" i="40"/>
  <c r="N114" i="40"/>
  <c r="N113" i="40"/>
  <c r="N112" i="40"/>
  <c r="N111" i="40"/>
  <c r="N110" i="40"/>
  <c r="N109" i="40"/>
  <c r="N108" i="40"/>
  <c r="N107" i="40"/>
  <c r="N106" i="40"/>
  <c r="N105" i="40"/>
  <c r="N104" i="40"/>
  <c r="N103" i="40"/>
  <c r="N102" i="40"/>
  <c r="N101" i="40"/>
  <c r="N100" i="40"/>
  <c r="N98" i="40"/>
  <c r="N97" i="40"/>
  <c r="N96" i="40"/>
  <c r="N95" i="40"/>
  <c r="N94" i="40"/>
  <c r="N93" i="40"/>
  <c r="N92" i="40"/>
  <c r="N91" i="40"/>
  <c r="N90" i="40"/>
  <c r="N89" i="40"/>
  <c r="N88" i="40"/>
  <c r="N87" i="40"/>
  <c r="N86" i="40"/>
  <c r="N85" i="40"/>
  <c r="N84" i="40"/>
  <c r="N83" i="40"/>
  <c r="N82" i="40"/>
  <c r="N81" i="40"/>
  <c r="N80" i="40"/>
  <c r="N79" i="40"/>
  <c r="N78" i="40"/>
  <c r="N77" i="40"/>
  <c r="N76" i="40"/>
  <c r="N75" i="40"/>
  <c r="N74" i="40"/>
  <c r="N73" i="40"/>
  <c r="N72" i="40"/>
  <c r="N71" i="40"/>
  <c r="N70" i="40"/>
  <c r="N69" i="40"/>
  <c r="N68" i="40"/>
  <c r="N67"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M176" i="40"/>
  <c r="M175" i="40"/>
  <c r="M174" i="40"/>
  <c r="M173" i="40"/>
  <c r="M172"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6" i="40"/>
  <c r="M15" i="40"/>
  <c r="M14" i="40"/>
  <c r="M13" i="40"/>
  <c r="M12" i="40"/>
  <c r="M11" i="40"/>
  <c r="M10" i="40"/>
  <c r="M9" i="40"/>
  <c r="AC181" i="40"/>
  <c r="E20" i="40"/>
  <c r="T176" i="40" l="1"/>
  <c r="V176" i="40" s="1"/>
  <c r="M181" i="40"/>
  <c r="E130" i="40"/>
  <c r="P167" i="40"/>
  <c r="Q167" i="40"/>
  <c r="O167" i="40"/>
  <c r="P158" i="40"/>
  <c r="Q158" i="40"/>
  <c r="O158" i="40"/>
  <c r="P154" i="40"/>
  <c r="Q154" i="40"/>
  <c r="O154" i="40"/>
  <c r="P150" i="40"/>
  <c r="Q150" i="40"/>
  <c r="O150" i="40"/>
  <c r="P139" i="40"/>
  <c r="Q139" i="40"/>
  <c r="O139" i="40"/>
  <c r="P136" i="40"/>
  <c r="Q136" i="40"/>
  <c r="O136" i="40"/>
  <c r="P132" i="40"/>
  <c r="Q132" i="40"/>
  <c r="O132" i="40"/>
  <c r="P107" i="40"/>
  <c r="Q107" i="40"/>
  <c r="O107" i="40"/>
  <c r="P103" i="40"/>
  <c r="Q103" i="40"/>
  <c r="O103" i="40"/>
  <c r="P93" i="40"/>
  <c r="Q93" i="40"/>
  <c r="O93" i="40"/>
  <c r="P91" i="40"/>
  <c r="Q91" i="40"/>
  <c r="O91" i="40"/>
  <c r="P85" i="40"/>
  <c r="Q85" i="40"/>
  <c r="O85" i="40"/>
  <c r="P73" i="40"/>
  <c r="Q73" i="40"/>
  <c r="O73" i="40"/>
  <c r="P71" i="40"/>
  <c r="Q71" i="40"/>
  <c r="O71" i="40"/>
  <c r="P61" i="40"/>
  <c r="Q61" i="40"/>
  <c r="O61" i="40"/>
  <c r="P59" i="40"/>
  <c r="Q59" i="40"/>
  <c r="O59" i="40"/>
  <c r="P55" i="40"/>
  <c r="Q55" i="40"/>
  <c r="O55" i="40"/>
  <c r="P53" i="40"/>
  <c r="Q53" i="40"/>
  <c r="O53" i="40"/>
  <c r="P51" i="40"/>
  <c r="Q51" i="40"/>
  <c r="O51" i="40"/>
  <c r="P46" i="40"/>
  <c r="Q46" i="40"/>
  <c r="O46" i="40"/>
  <c r="P43" i="40"/>
  <c r="Q43" i="40"/>
  <c r="O43" i="40"/>
  <c r="P35" i="40"/>
  <c r="Q35" i="40"/>
  <c r="O35" i="40"/>
  <c r="P33" i="40"/>
  <c r="Q33" i="40"/>
  <c r="O33" i="40"/>
  <c r="P30" i="40"/>
  <c r="Q30" i="40"/>
  <c r="O30" i="40"/>
  <c r="P27" i="40"/>
  <c r="Q27" i="40"/>
  <c r="O27" i="40"/>
  <c r="P21" i="40"/>
  <c r="Q21" i="40"/>
  <c r="O21" i="40"/>
  <c r="P17" i="40"/>
  <c r="Q17" i="40"/>
  <c r="O17" i="40"/>
  <c r="P14" i="40"/>
  <c r="Q14" i="40"/>
  <c r="O14" i="40"/>
  <c r="P9" i="40"/>
  <c r="Q9" i="40"/>
  <c r="O9" i="40"/>
  <c r="Q181" i="40" l="1"/>
  <c r="Q28" i="42" s="1"/>
  <c r="S28" i="42" s="1"/>
  <c r="P181" i="40"/>
  <c r="Q27" i="42" s="1"/>
  <c r="S27" i="42" s="1"/>
  <c r="O181" i="40"/>
  <c r="I181" i="40"/>
  <c r="Q15" i="42" s="1"/>
  <c r="S15" i="42" s="1"/>
  <c r="H181" i="40"/>
  <c r="Q14" i="42" s="1"/>
  <c r="S14" i="42" s="1"/>
  <c r="E176" i="40"/>
  <c r="E175" i="40"/>
  <c r="E174" i="40"/>
  <c r="E173" i="40"/>
  <c r="E172" i="40"/>
  <c r="E171" i="40"/>
  <c r="E170" i="40"/>
  <c r="E169" i="40"/>
  <c r="E16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2" i="40"/>
  <c r="E41" i="40"/>
  <c r="E40" i="40"/>
  <c r="E39" i="40"/>
  <c r="E38" i="40"/>
  <c r="E37" i="40"/>
  <c r="E36" i="40"/>
  <c r="E35" i="40"/>
  <c r="E34" i="40"/>
  <c r="E33" i="40"/>
  <c r="E32" i="40"/>
  <c r="E31" i="40"/>
  <c r="E30" i="40"/>
  <c r="E29" i="40"/>
  <c r="E28" i="40"/>
  <c r="E27" i="40"/>
  <c r="E26" i="40"/>
  <c r="E25" i="40"/>
  <c r="E24" i="40"/>
  <c r="E23" i="40"/>
  <c r="E22" i="40"/>
  <c r="E21" i="40"/>
  <c r="E19" i="40"/>
  <c r="E18" i="40"/>
  <c r="E17" i="40"/>
  <c r="E16" i="40"/>
  <c r="E15" i="40"/>
  <c r="E14" i="40"/>
  <c r="E13" i="40"/>
  <c r="E12" i="40"/>
  <c r="E11" i="40"/>
  <c r="E10" i="40"/>
  <c r="E9" i="40"/>
  <c r="R181" i="40" l="1"/>
  <c r="E181" i="40"/>
  <c r="Q26" i="42"/>
  <c r="S26" i="42" s="1"/>
  <c r="N9" i="40"/>
  <c r="T9" i="40" l="1"/>
  <c r="T139" i="40" l="1"/>
  <c r="C36" i="42"/>
  <c r="D36" i="42"/>
  <c r="E36" i="42"/>
  <c r="F36" i="42"/>
  <c r="G36" i="42"/>
  <c r="H36" i="42"/>
  <c r="I36" i="42"/>
  <c r="J36" i="42"/>
  <c r="K36" i="42"/>
  <c r="L36" i="42"/>
  <c r="M36" i="42"/>
  <c r="B36" i="42"/>
  <c r="T175" i="40" l="1"/>
  <c r="V175" i="40" s="1"/>
  <c r="T174" i="40"/>
  <c r="V174" i="40" s="1"/>
  <c r="T173" i="40"/>
  <c r="T172" i="40"/>
  <c r="V172" i="40" s="1"/>
  <c r="T171" i="40"/>
  <c r="V171" i="40" s="1"/>
  <c r="T170" i="40"/>
  <c r="V170" i="40" s="1"/>
  <c r="T169" i="40"/>
  <c r="T168" i="40"/>
  <c r="T167" i="40"/>
  <c r="T166" i="40"/>
  <c r="T165" i="40"/>
  <c r="T164" i="40"/>
  <c r="T163" i="40"/>
  <c r="T162" i="40"/>
  <c r="T161" i="40"/>
  <c r="T160" i="40"/>
  <c r="T159" i="40"/>
  <c r="T158" i="40"/>
  <c r="T157" i="40"/>
  <c r="T156" i="40"/>
  <c r="T155" i="40"/>
  <c r="T154" i="40"/>
  <c r="T153" i="40"/>
  <c r="T152" i="40"/>
  <c r="T151" i="40"/>
  <c r="T150" i="40"/>
  <c r="T149" i="40"/>
  <c r="T148" i="40"/>
  <c r="T147" i="40"/>
  <c r="T146" i="40"/>
  <c r="T145" i="40"/>
  <c r="T144" i="40"/>
  <c r="T143" i="40"/>
  <c r="T142" i="40"/>
  <c r="T141" i="40"/>
  <c r="T140" i="40"/>
  <c r="T138" i="40"/>
  <c r="T137" i="40"/>
  <c r="T136" i="40"/>
  <c r="T135" i="40"/>
  <c r="T134" i="40"/>
  <c r="T133" i="40"/>
  <c r="T132" i="40"/>
  <c r="T131" i="40"/>
  <c r="T129" i="40"/>
  <c r="T128" i="40"/>
  <c r="T127" i="40"/>
  <c r="T126" i="40"/>
  <c r="T125" i="40"/>
  <c r="T124" i="40"/>
  <c r="T123" i="40"/>
  <c r="T122" i="40"/>
  <c r="T121" i="40"/>
  <c r="T120" i="40"/>
  <c r="T119" i="40"/>
  <c r="T118" i="40"/>
  <c r="T117" i="40"/>
  <c r="T116" i="40"/>
  <c r="T115" i="40"/>
  <c r="T114" i="40"/>
  <c r="T113" i="40"/>
  <c r="T112" i="40"/>
  <c r="T111" i="40"/>
  <c r="T110" i="40"/>
  <c r="T109" i="40"/>
  <c r="T108" i="40"/>
  <c r="T107" i="40"/>
  <c r="T106" i="40"/>
  <c r="T105" i="40"/>
  <c r="T104" i="40"/>
  <c r="T103" i="40"/>
  <c r="T102" i="40"/>
  <c r="T101" i="40"/>
  <c r="T100" i="40"/>
  <c r="T98" i="40"/>
  <c r="T97" i="40"/>
  <c r="T96" i="40"/>
  <c r="T95" i="40"/>
  <c r="T94" i="40"/>
  <c r="T93" i="40"/>
  <c r="T92" i="40"/>
  <c r="T91" i="40"/>
  <c r="T90" i="40"/>
  <c r="T89" i="40"/>
  <c r="T88" i="40"/>
  <c r="T87" i="40"/>
  <c r="T86" i="40"/>
  <c r="T85" i="40"/>
  <c r="T84" i="40"/>
  <c r="T83" i="40"/>
  <c r="T82" i="40"/>
  <c r="T81" i="40"/>
  <c r="T80" i="40"/>
  <c r="T79" i="40"/>
  <c r="T78" i="40"/>
  <c r="T77" i="40"/>
  <c r="T76" i="40"/>
  <c r="T75" i="40"/>
  <c r="T74" i="40"/>
  <c r="T73" i="40"/>
  <c r="T72" i="40"/>
  <c r="T71" i="40"/>
  <c r="T70" i="40"/>
  <c r="T69" i="40"/>
  <c r="T68" i="40"/>
  <c r="T67" i="40"/>
  <c r="T66" i="40"/>
  <c r="T65" i="40"/>
  <c r="T64" i="40"/>
  <c r="T63" i="40"/>
  <c r="T62" i="40"/>
  <c r="T61" i="40"/>
  <c r="T60" i="40"/>
  <c r="T59" i="40"/>
  <c r="T58" i="40"/>
  <c r="T57" i="40"/>
  <c r="T56" i="40"/>
  <c r="T55" i="40"/>
  <c r="T54" i="40"/>
  <c r="T53" i="40"/>
  <c r="T52" i="40"/>
  <c r="T51" i="40"/>
  <c r="T50" i="40"/>
  <c r="T49" i="40"/>
  <c r="T48" i="40"/>
  <c r="T47" i="40"/>
  <c r="T46" i="40"/>
  <c r="T45" i="40"/>
  <c r="T44" i="40"/>
  <c r="T43" i="40"/>
  <c r="T42" i="40"/>
  <c r="T41" i="40"/>
  <c r="T40" i="40"/>
  <c r="T39" i="40"/>
  <c r="T38" i="40"/>
  <c r="T37" i="40"/>
  <c r="T36" i="40"/>
  <c r="T35" i="40"/>
  <c r="T34" i="40"/>
  <c r="T33" i="40"/>
  <c r="T32" i="40"/>
  <c r="T31" i="40"/>
  <c r="T30" i="40"/>
  <c r="T29" i="40"/>
  <c r="T28" i="40"/>
  <c r="T27" i="40"/>
  <c r="T26" i="40"/>
  <c r="T25" i="40"/>
  <c r="T24" i="40"/>
  <c r="T23" i="40"/>
  <c r="T22" i="40"/>
  <c r="T21" i="40"/>
  <c r="T20" i="40"/>
  <c r="T19" i="40"/>
  <c r="T18" i="40"/>
  <c r="T17" i="40"/>
  <c r="T16" i="40"/>
  <c r="T15" i="40"/>
  <c r="T14" i="40"/>
  <c r="T13" i="40"/>
  <c r="T12" i="40"/>
  <c r="T11" i="40"/>
  <c r="T10" i="40"/>
  <c r="V9" i="40"/>
  <c r="V10" i="40" l="1"/>
  <c r="R9" i="40"/>
  <c r="E87" i="41" l="1"/>
  <c r="I85" i="6" l="1"/>
  <c r="F85" i="6"/>
  <c r="F87" i="41"/>
  <c r="E70" i="32" l="1"/>
  <c r="E68" i="32"/>
  <c r="E67" i="32"/>
  <c r="E66" i="32"/>
  <c r="E65" i="32"/>
  <c r="E63" i="32"/>
  <c r="E62" i="32"/>
  <c r="E61" i="32"/>
  <c r="E60" i="32"/>
  <c r="E59" i="32"/>
  <c r="E58" i="32"/>
  <c r="E57" i="32"/>
  <c r="E56" i="32"/>
  <c r="E55" i="32"/>
  <c r="E54" i="32"/>
  <c r="E53" i="32"/>
  <c r="E52" i="32"/>
  <c r="E51" i="32"/>
  <c r="E50" i="32"/>
  <c r="E49" i="32"/>
  <c r="E48" i="32"/>
  <c r="E47" i="32"/>
  <c r="E46" i="32"/>
  <c r="E45" i="32"/>
  <c r="E44" i="32"/>
  <c r="E43" i="32"/>
  <c r="E42" i="32"/>
  <c r="E41"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3" i="32"/>
  <c r="E12" i="32"/>
  <c r="E11" i="32"/>
  <c r="E10" i="32"/>
  <c r="E9" i="32"/>
  <c r="E8" i="32"/>
  <c r="E64" i="32" l="1"/>
  <c r="D72" i="32"/>
  <c r="E40" i="32"/>
  <c r="E14" i="32"/>
  <c r="C72" i="32"/>
  <c r="D8" i="31"/>
  <c r="D172" i="31" s="1"/>
  <c r="E72" i="32" l="1"/>
  <c r="F73" i="8"/>
  <c r="E73" i="8"/>
  <c r="D73" i="8"/>
  <c r="C73" i="8"/>
  <c r="H9" i="8"/>
  <c r="H73" i="8" l="1"/>
  <c r="M87" i="41"/>
  <c r="V165" i="40"/>
  <c r="V161" i="40"/>
  <c r="V159" i="40"/>
  <c r="V151" i="40"/>
  <c r="V149" i="40"/>
  <c r="V143" i="40"/>
  <c r="V135" i="40"/>
  <c r="V133" i="40"/>
  <c r="V126" i="40"/>
  <c r="V116" i="40"/>
  <c r="V111" i="40"/>
  <c r="V102" i="40"/>
  <c r="V95" i="40"/>
  <c r="V85" i="40"/>
  <c r="V79" i="40"/>
  <c r="V69" i="40"/>
  <c r="V63" i="40"/>
  <c r="V55" i="40"/>
  <c r="V49" i="40"/>
  <c r="V47" i="40"/>
  <c r="V39" i="40"/>
  <c r="V33" i="40"/>
  <c r="V31" i="40"/>
  <c r="V23" i="40"/>
  <c r="V17" i="40"/>
  <c r="V15" i="40"/>
  <c r="R175" i="40"/>
  <c r="R174" i="40"/>
  <c r="R173" i="40"/>
  <c r="R172" i="40"/>
  <c r="R171" i="40"/>
  <c r="R170" i="40"/>
  <c r="R169" i="40"/>
  <c r="R168" i="40"/>
  <c r="R167" i="40"/>
  <c r="R166" i="40"/>
  <c r="R165" i="40"/>
  <c r="R164" i="40"/>
  <c r="R163" i="40"/>
  <c r="R162" i="40"/>
  <c r="R161" i="40"/>
  <c r="R160" i="40"/>
  <c r="R159" i="40"/>
  <c r="R158" i="40"/>
  <c r="R157" i="40"/>
  <c r="R156" i="40"/>
  <c r="R155" i="40"/>
  <c r="R154" i="40"/>
  <c r="R153" i="40"/>
  <c r="R152" i="40"/>
  <c r="R151" i="40"/>
  <c r="R150" i="40"/>
  <c r="R149" i="40"/>
  <c r="R148" i="40"/>
  <c r="R147" i="40"/>
  <c r="R146" i="40"/>
  <c r="R145" i="40"/>
  <c r="R144" i="40"/>
  <c r="R143" i="40"/>
  <c r="R142" i="40"/>
  <c r="R141" i="40"/>
  <c r="R140" i="40"/>
  <c r="R139" i="40"/>
  <c r="R138" i="40"/>
  <c r="R137" i="40"/>
  <c r="R136" i="40"/>
  <c r="R135" i="40"/>
  <c r="R134" i="40"/>
  <c r="R133" i="40"/>
  <c r="R132" i="40"/>
  <c r="R131" i="40"/>
  <c r="R129" i="40"/>
  <c r="R128" i="40"/>
  <c r="R127" i="40"/>
  <c r="R126" i="40"/>
  <c r="R125" i="40"/>
  <c r="R124" i="40"/>
  <c r="R123" i="40"/>
  <c r="R122" i="40"/>
  <c r="R121" i="40"/>
  <c r="R120" i="40"/>
  <c r="R119" i="40"/>
  <c r="R118" i="40"/>
  <c r="R117" i="40"/>
  <c r="R116" i="40"/>
  <c r="R115" i="40"/>
  <c r="R114" i="40"/>
  <c r="R113" i="40"/>
  <c r="R112" i="40"/>
  <c r="R111" i="40"/>
  <c r="R110" i="40"/>
  <c r="R109" i="40"/>
  <c r="R108" i="40"/>
  <c r="R107" i="40"/>
  <c r="R106" i="40"/>
  <c r="R105" i="40"/>
  <c r="R104" i="40"/>
  <c r="R103" i="40"/>
  <c r="R102" i="40"/>
  <c r="R101" i="40"/>
  <c r="R100" i="40"/>
  <c r="R98" i="40"/>
  <c r="R97" i="40"/>
  <c r="R96" i="40"/>
  <c r="R95" i="40"/>
  <c r="R94" i="40"/>
  <c r="R93" i="40"/>
  <c r="R92" i="40"/>
  <c r="R91" i="40"/>
  <c r="R90" i="40"/>
  <c r="R89" i="40"/>
  <c r="R88" i="40"/>
  <c r="R87" i="40"/>
  <c r="R86" i="40"/>
  <c r="R85" i="40"/>
  <c r="R84" i="40"/>
  <c r="R83" i="40"/>
  <c r="R82" i="40"/>
  <c r="R81" i="40"/>
  <c r="R80" i="40"/>
  <c r="R79" i="40"/>
  <c r="R78" i="40"/>
  <c r="R77" i="40"/>
  <c r="R76" i="40"/>
  <c r="R75" i="40"/>
  <c r="R74" i="40"/>
  <c r="R73" i="40"/>
  <c r="R72" i="40"/>
  <c r="R71" i="40"/>
  <c r="R70" i="40"/>
  <c r="R69" i="40"/>
  <c r="R68" i="40"/>
  <c r="R67" i="40"/>
  <c r="R66" i="40"/>
  <c r="R65" i="40"/>
  <c r="R64" i="40"/>
  <c r="R63" i="40"/>
  <c r="R62" i="40"/>
  <c r="R61" i="40"/>
  <c r="R60" i="40"/>
  <c r="R59" i="40"/>
  <c r="R58" i="40"/>
  <c r="R57" i="40"/>
  <c r="R56" i="40"/>
  <c r="R55" i="40"/>
  <c r="R54" i="40"/>
  <c r="R53" i="40"/>
  <c r="R52" i="40"/>
  <c r="R51" i="40"/>
  <c r="R50" i="40"/>
  <c r="R49" i="40"/>
  <c r="R48" i="40"/>
  <c r="R47" i="40"/>
  <c r="R46" i="40"/>
  <c r="R45" i="40"/>
  <c r="R44" i="40"/>
  <c r="R43" i="40"/>
  <c r="R42" i="40"/>
  <c r="R41" i="40"/>
  <c r="R40" i="40"/>
  <c r="R39" i="40"/>
  <c r="R38" i="40"/>
  <c r="R37" i="40"/>
  <c r="R36" i="40"/>
  <c r="R35" i="40"/>
  <c r="R34" i="40"/>
  <c r="R33" i="40"/>
  <c r="R32" i="40"/>
  <c r="R31" i="40"/>
  <c r="R30" i="40"/>
  <c r="R29" i="40"/>
  <c r="R28" i="40"/>
  <c r="R27" i="40"/>
  <c r="R26" i="40"/>
  <c r="R25" i="40"/>
  <c r="R24" i="40"/>
  <c r="R23" i="40"/>
  <c r="R22" i="40"/>
  <c r="R21" i="40"/>
  <c r="R20" i="40"/>
  <c r="R19" i="40"/>
  <c r="R18" i="40"/>
  <c r="R17" i="40"/>
  <c r="R16" i="40"/>
  <c r="R15" i="40"/>
  <c r="R14" i="40"/>
  <c r="R13" i="40"/>
  <c r="R12" i="40"/>
  <c r="R11" i="40"/>
  <c r="R10" i="40"/>
  <c r="V45" i="40" l="1"/>
  <c r="V61" i="40"/>
  <c r="V75" i="40"/>
  <c r="V100" i="40"/>
  <c r="V114" i="40"/>
  <c r="V131" i="40"/>
  <c r="V147" i="40"/>
  <c r="V163" i="40"/>
  <c r="V11" i="40"/>
  <c r="V19" i="40"/>
  <c r="V27" i="40"/>
  <c r="V35" i="40"/>
  <c r="V43" i="40"/>
  <c r="V51" i="40"/>
  <c r="V59" i="40"/>
  <c r="V65" i="40"/>
  <c r="V73" i="40"/>
  <c r="V77" i="40"/>
  <c r="V81" i="40"/>
  <c r="V89" i="40"/>
  <c r="V93" i="40"/>
  <c r="V97" i="40"/>
  <c r="V106" i="40"/>
  <c r="V110" i="40"/>
  <c r="V112" i="40"/>
  <c r="V120" i="40"/>
  <c r="V124" i="40"/>
  <c r="V128" i="40"/>
  <c r="V137" i="40"/>
  <c r="V141" i="40"/>
  <c r="V145" i="40"/>
  <c r="V153" i="40"/>
  <c r="V157" i="40"/>
  <c r="V169" i="40"/>
  <c r="V173" i="40"/>
  <c r="V13" i="40"/>
  <c r="V29" i="40"/>
  <c r="V108" i="40"/>
  <c r="V139" i="40"/>
  <c r="V28" i="40"/>
  <c r="V20" i="40"/>
  <c r="V32" i="40"/>
  <c r="V48" i="40"/>
  <c r="V52" i="40"/>
  <c r="V60" i="40"/>
  <c r="V66" i="40"/>
  <c r="V74" i="40"/>
  <c r="V82" i="40"/>
  <c r="V90" i="40"/>
  <c r="V98" i="40"/>
  <c r="V107" i="40"/>
  <c r="V113" i="40"/>
  <c r="V91" i="40"/>
  <c r="V122" i="40"/>
  <c r="V155" i="40"/>
  <c r="V14" i="40"/>
  <c r="V18" i="40"/>
  <c r="V22" i="40"/>
  <c r="V26" i="40"/>
  <c r="V30" i="40"/>
  <c r="V34" i="40"/>
  <c r="V38" i="40"/>
  <c r="V42" i="40"/>
  <c r="V46" i="40"/>
  <c r="V16" i="40"/>
  <c r="V36" i="40"/>
  <c r="V44" i="40"/>
  <c r="V64" i="40"/>
  <c r="V70" i="40"/>
  <c r="V78" i="40"/>
  <c r="V86" i="40"/>
  <c r="V94" i="40"/>
  <c r="V103" i="40"/>
  <c r="V117" i="40"/>
  <c r="V121" i="40"/>
  <c r="V125" i="40"/>
  <c r="V129" i="40"/>
  <c r="V134" i="40"/>
  <c r="V138" i="40"/>
  <c r="V142" i="40"/>
  <c r="V146" i="40"/>
  <c r="V150" i="40"/>
  <c r="V158" i="40"/>
  <c r="V162" i="40"/>
  <c r="V166" i="40"/>
  <c r="V24" i="40"/>
  <c r="V40" i="40"/>
  <c r="V56" i="40"/>
  <c r="V12" i="40"/>
  <c r="V50" i="40"/>
  <c r="V54" i="40"/>
  <c r="V58" i="40"/>
  <c r="V62" i="40"/>
  <c r="V68" i="40"/>
  <c r="V72" i="40"/>
  <c r="V76" i="40"/>
  <c r="V80" i="40"/>
  <c r="V84" i="40"/>
  <c r="V88" i="40"/>
  <c r="V92" i="40"/>
  <c r="V96" i="40"/>
  <c r="V101" i="40"/>
  <c r="V105" i="40"/>
  <c r="V109" i="40"/>
  <c r="V115" i="40"/>
  <c r="V119" i="40"/>
  <c r="V123" i="40"/>
  <c r="V127" i="40"/>
  <c r="V132" i="40"/>
  <c r="V136" i="40"/>
  <c r="V140" i="40"/>
  <c r="V144" i="40"/>
  <c r="V148" i="40"/>
  <c r="V152" i="40"/>
  <c r="V156" i="40"/>
  <c r="V160" i="40"/>
  <c r="V164" i="40"/>
  <c r="V168" i="40"/>
  <c r="V21" i="40"/>
  <c r="V37" i="40"/>
  <c r="V53" i="40"/>
  <c r="V67" i="40"/>
  <c r="V83" i="40"/>
  <c r="V25" i="40"/>
  <c r="V41" i="40"/>
  <c r="V57" i="40"/>
  <c r="V71" i="40"/>
  <c r="V87" i="40"/>
  <c r="V104" i="40"/>
  <c r="V118" i="40"/>
  <c r="V167" i="40"/>
  <c r="Q29" i="42"/>
  <c r="S29" i="42" s="1"/>
  <c r="V154" i="40" l="1"/>
  <c r="C172" i="31" l="1"/>
  <c r="G85" i="51" l="1"/>
  <c r="F85" i="51"/>
  <c r="E85" i="51"/>
  <c r="D85" i="51"/>
  <c r="K83" i="26" l="1"/>
  <c r="I83" i="27" l="1"/>
  <c r="H83" i="27"/>
  <c r="G83" i="27"/>
  <c r="K83" i="27" s="1"/>
  <c r="F83" i="27"/>
  <c r="E83" i="27"/>
  <c r="D83" i="27"/>
  <c r="L81" i="27"/>
  <c r="K81" i="27"/>
  <c r="L79" i="27"/>
  <c r="K79" i="27"/>
  <c r="L78" i="27"/>
  <c r="K78" i="27"/>
  <c r="L77" i="27"/>
  <c r="K77" i="27"/>
  <c r="L76" i="27"/>
  <c r="K76" i="27"/>
  <c r="L75" i="27"/>
  <c r="K75" i="27"/>
  <c r="L74" i="27"/>
  <c r="K74" i="27"/>
  <c r="L73" i="27"/>
  <c r="K73" i="27"/>
  <c r="L72" i="27"/>
  <c r="K72" i="27"/>
  <c r="L71" i="27"/>
  <c r="K71" i="27"/>
  <c r="L70" i="27"/>
  <c r="K70" i="27"/>
  <c r="L69" i="27"/>
  <c r="K69" i="27"/>
  <c r="L68" i="27"/>
  <c r="K68" i="27"/>
  <c r="L67" i="27"/>
  <c r="K67" i="27"/>
  <c r="L66" i="27"/>
  <c r="K66" i="27"/>
  <c r="L65" i="27"/>
  <c r="K65" i="27"/>
  <c r="L64" i="27"/>
  <c r="K64" i="27"/>
  <c r="L63" i="27"/>
  <c r="K63" i="27"/>
  <c r="L62" i="27"/>
  <c r="K62" i="27"/>
  <c r="L61" i="27"/>
  <c r="K61" i="27"/>
  <c r="L60" i="27"/>
  <c r="K60" i="27"/>
  <c r="L59" i="27"/>
  <c r="K59" i="27"/>
  <c r="L58" i="27"/>
  <c r="K58" i="27"/>
  <c r="L57" i="27"/>
  <c r="K57" i="27"/>
  <c r="L56" i="27"/>
  <c r="K56" i="27"/>
  <c r="L55" i="27"/>
  <c r="K55" i="27"/>
  <c r="L54" i="27"/>
  <c r="K54" i="27"/>
  <c r="M54" i="27" s="1"/>
  <c r="L53" i="27"/>
  <c r="K53" i="27"/>
  <c r="L52" i="27"/>
  <c r="K52" i="27"/>
  <c r="M52" i="27" s="1"/>
  <c r="L51" i="27"/>
  <c r="K51" i="27"/>
  <c r="L50" i="27"/>
  <c r="K50" i="27"/>
  <c r="M50" i="27" s="1"/>
  <c r="L49" i="27"/>
  <c r="K49" i="27"/>
  <c r="L48" i="27"/>
  <c r="K48" i="27"/>
  <c r="M48" i="27" s="1"/>
  <c r="L47" i="27"/>
  <c r="K47" i="27"/>
  <c r="L46" i="27"/>
  <c r="K46" i="27"/>
  <c r="M46" i="27" s="1"/>
  <c r="L45" i="27"/>
  <c r="K45" i="27"/>
  <c r="L44" i="27"/>
  <c r="K44" i="27"/>
  <c r="M44" i="27" s="1"/>
  <c r="L43" i="27"/>
  <c r="K43" i="27"/>
  <c r="L42" i="27"/>
  <c r="K42" i="27"/>
  <c r="L41" i="27"/>
  <c r="K41" i="27"/>
  <c r="L40" i="27"/>
  <c r="K40" i="27"/>
  <c r="L39" i="27"/>
  <c r="K39" i="27"/>
  <c r="L38" i="27"/>
  <c r="K38" i="27"/>
  <c r="M38" i="27" s="1"/>
  <c r="L37" i="27"/>
  <c r="K37" i="27"/>
  <c r="L36" i="27"/>
  <c r="K36" i="27"/>
  <c r="L35" i="27"/>
  <c r="K35" i="27"/>
  <c r="L34" i="27"/>
  <c r="K34" i="27"/>
  <c r="M34" i="27" s="1"/>
  <c r="L33" i="27"/>
  <c r="K33" i="27"/>
  <c r="L32" i="27"/>
  <c r="K32" i="27"/>
  <c r="M32" i="27" s="1"/>
  <c r="L31" i="27"/>
  <c r="K31" i="27"/>
  <c r="L30" i="27"/>
  <c r="K30" i="27"/>
  <c r="M30" i="27" s="1"/>
  <c r="L29" i="27"/>
  <c r="K29" i="27"/>
  <c r="L28" i="27"/>
  <c r="K28" i="27"/>
  <c r="M28" i="27" s="1"/>
  <c r="L27" i="27"/>
  <c r="K27" i="27"/>
  <c r="L26" i="27"/>
  <c r="K26" i="27"/>
  <c r="L25" i="27"/>
  <c r="K25" i="27"/>
  <c r="L24" i="27"/>
  <c r="K24" i="27"/>
  <c r="L23" i="27"/>
  <c r="K23" i="27"/>
  <c r="L22" i="27"/>
  <c r="K22" i="27"/>
  <c r="M22" i="27" s="1"/>
  <c r="L21" i="27"/>
  <c r="K21" i="27"/>
  <c r="L20" i="27"/>
  <c r="K20" i="27"/>
  <c r="M20" i="27" s="1"/>
  <c r="L19" i="27"/>
  <c r="K19" i="27"/>
  <c r="L18" i="27"/>
  <c r="K18" i="27"/>
  <c r="M18" i="27" s="1"/>
  <c r="L17" i="27"/>
  <c r="K17" i="27"/>
  <c r="L16" i="27"/>
  <c r="K16" i="27"/>
  <c r="M16" i="27" s="1"/>
  <c r="L15" i="27"/>
  <c r="K15" i="27"/>
  <c r="L14" i="27"/>
  <c r="K14" i="27"/>
  <c r="M14" i="27" s="1"/>
  <c r="L13" i="27"/>
  <c r="K13" i="27"/>
  <c r="L12" i="27"/>
  <c r="K12" i="27"/>
  <c r="M12" i="27" s="1"/>
  <c r="L11" i="27"/>
  <c r="K11" i="27"/>
  <c r="L10" i="27"/>
  <c r="K10" i="27"/>
  <c r="L9" i="27"/>
  <c r="K9" i="27"/>
  <c r="L8" i="27"/>
  <c r="K8" i="27"/>
  <c r="L7" i="27"/>
  <c r="K7" i="27"/>
  <c r="I83" i="26"/>
  <c r="H83" i="26"/>
  <c r="G83" i="26"/>
  <c r="E83" i="26"/>
  <c r="L83" i="26"/>
  <c r="M33" i="27" l="1"/>
  <c r="M55" i="27"/>
  <c r="M59" i="27"/>
  <c r="M67" i="27"/>
  <c r="M71" i="27"/>
  <c r="M58" i="27"/>
  <c r="M70" i="27"/>
  <c r="L83" i="27"/>
  <c r="M83" i="27" s="1"/>
  <c r="M76" i="27"/>
  <c r="M78" i="27"/>
  <c r="M7" i="27"/>
  <c r="M11" i="27"/>
  <c r="M19" i="27"/>
  <c r="M39" i="27"/>
  <c r="M43" i="27"/>
  <c r="M51" i="27"/>
  <c r="M17" i="27"/>
  <c r="M23" i="27"/>
  <c r="M27" i="27"/>
  <c r="M35" i="27"/>
  <c r="M42" i="27"/>
  <c r="M60" i="27"/>
  <c r="M62" i="27"/>
  <c r="O62" i="27" s="1"/>
  <c r="M64" i="27"/>
  <c r="M66" i="27"/>
  <c r="M68" i="27"/>
  <c r="M81" i="27"/>
  <c r="M10" i="27"/>
  <c r="M36" i="27"/>
  <c r="M49" i="27"/>
  <c r="M74" i="27"/>
  <c r="M26" i="27"/>
  <c r="M65" i="27"/>
  <c r="M75" i="27"/>
  <c r="M21" i="27"/>
  <c r="M37" i="27"/>
  <c r="M53" i="27"/>
  <c r="M69" i="27"/>
  <c r="M8" i="27"/>
  <c r="M13" i="27"/>
  <c r="M15" i="27"/>
  <c r="M24" i="27"/>
  <c r="M29" i="27"/>
  <c r="M31" i="27"/>
  <c r="M40" i="27"/>
  <c r="M45" i="27"/>
  <c r="M47" i="27"/>
  <c r="M56" i="27"/>
  <c r="M61" i="27"/>
  <c r="M63" i="27"/>
  <c r="M72" i="27"/>
  <c r="M77" i="27"/>
  <c r="M79" i="27"/>
  <c r="M9" i="27"/>
  <c r="M25" i="27"/>
  <c r="M41" i="27"/>
  <c r="M57" i="27"/>
  <c r="M73" i="27"/>
  <c r="M83" i="26"/>
  <c r="O7" i="26" s="1"/>
  <c r="O50" i="27" l="1"/>
  <c r="O48" i="27"/>
  <c r="O73" i="27"/>
  <c r="O9" i="27"/>
  <c r="O72" i="27"/>
  <c r="O47" i="27"/>
  <c r="O29" i="27"/>
  <c r="O8" i="27"/>
  <c r="O21" i="27"/>
  <c r="O57" i="27"/>
  <c r="O64" i="27"/>
  <c r="O35" i="27"/>
  <c r="O28" i="27"/>
  <c r="O20" i="27"/>
  <c r="O67" i="27"/>
  <c r="O76" i="27"/>
  <c r="O14" i="27"/>
  <c r="O38" i="27"/>
  <c r="O26" i="27"/>
  <c r="O49" i="27"/>
  <c r="O58" i="27"/>
  <c r="O12" i="27"/>
  <c r="O19" i="27"/>
  <c r="O25" i="27"/>
  <c r="O77" i="27"/>
  <c r="O56" i="27"/>
  <c r="O31" i="27"/>
  <c r="O13" i="27"/>
  <c r="O37" i="27"/>
  <c r="O30" i="27"/>
  <c r="O33" i="27"/>
  <c r="O83" i="27"/>
  <c r="O68" i="27"/>
  <c r="O52" i="27"/>
  <c r="O36" i="27"/>
  <c r="O11" i="27"/>
  <c r="O75" i="27"/>
  <c r="O71" i="27"/>
  <c r="O55" i="27"/>
  <c r="O39" i="27"/>
  <c r="O27" i="27"/>
  <c r="O59" i="27"/>
  <c r="O43" i="27"/>
  <c r="O23" i="27"/>
  <c r="O63" i="27"/>
  <c r="O45" i="27"/>
  <c r="O24" i="27"/>
  <c r="O69" i="27"/>
  <c r="O74" i="27"/>
  <c r="O34" i="27"/>
  <c r="O10" i="27"/>
  <c r="O54" i="27"/>
  <c r="O18" i="27"/>
  <c r="O81" i="27"/>
  <c r="O60" i="27"/>
  <c r="O17" i="27"/>
  <c r="O46" i="27"/>
  <c r="O7" i="27"/>
  <c r="O41" i="27"/>
  <c r="O79" i="27"/>
  <c r="O61" i="27"/>
  <c r="O40" i="27"/>
  <c r="O15" i="27"/>
  <c r="O53" i="27"/>
  <c r="O70" i="27"/>
  <c r="O32" i="27"/>
  <c r="O78" i="27"/>
  <c r="O51" i="27"/>
  <c r="O16" i="27"/>
  <c r="O66" i="27"/>
  <c r="O42" i="27"/>
  <c r="O65" i="27"/>
  <c r="O44" i="27"/>
  <c r="O81" i="26"/>
  <c r="O76" i="26"/>
  <c r="O72" i="26"/>
  <c r="O68" i="26"/>
  <c r="O64" i="26"/>
  <c r="O60" i="26"/>
  <c r="O56" i="26"/>
  <c r="O52" i="26"/>
  <c r="O48" i="26"/>
  <c r="O44" i="26"/>
  <c r="O40" i="26"/>
  <c r="O36" i="26"/>
  <c r="O32" i="26"/>
  <c r="O28" i="26"/>
  <c r="O24" i="26"/>
  <c r="O19" i="26"/>
  <c r="O15" i="26"/>
  <c r="O11" i="26"/>
  <c r="O79" i="26"/>
  <c r="O71" i="26"/>
  <c r="O67" i="26"/>
  <c r="O63" i="26"/>
  <c r="O59" i="26"/>
  <c r="O55" i="26"/>
  <c r="O51" i="26"/>
  <c r="O47" i="26"/>
  <c r="O43" i="26"/>
  <c r="O39" i="26"/>
  <c r="O35" i="26"/>
  <c r="O31" i="26"/>
  <c r="O27" i="26"/>
  <c r="O23" i="26"/>
  <c r="O18" i="26"/>
  <c r="O10" i="26"/>
  <c r="O78" i="26"/>
  <c r="O70" i="26"/>
  <c r="O62" i="26"/>
  <c r="O54" i="26"/>
  <c r="O46" i="26"/>
  <c r="O38" i="26"/>
  <c r="O30" i="26"/>
  <c r="O26" i="26"/>
  <c r="O17" i="26"/>
  <c r="O13" i="26"/>
  <c r="O77" i="26"/>
  <c r="O69" i="26"/>
  <c r="O61" i="26"/>
  <c r="O53" i="26"/>
  <c r="O45" i="26"/>
  <c r="O37" i="26"/>
  <c r="O29" i="26"/>
  <c r="O20" i="26"/>
  <c r="O12" i="26"/>
  <c r="O75" i="26"/>
  <c r="O14" i="26"/>
  <c r="O74" i="26"/>
  <c r="O66" i="26"/>
  <c r="O58" i="26"/>
  <c r="O50" i="26"/>
  <c r="O42" i="26"/>
  <c r="O34" i="26"/>
  <c r="O21" i="26"/>
  <c r="O9" i="26"/>
  <c r="O83" i="26"/>
  <c r="O73" i="26"/>
  <c r="O65" i="26"/>
  <c r="O57" i="26"/>
  <c r="O49" i="26"/>
  <c r="O41" i="26"/>
  <c r="O33" i="26"/>
  <c r="O25" i="26"/>
  <c r="O16" i="26"/>
  <c r="O8" i="26"/>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G68" i="24"/>
  <c r="J68" i="24" s="1"/>
  <c r="F68" i="24"/>
  <c r="E68" i="24"/>
  <c r="D68" i="24"/>
  <c r="H85" i="23"/>
  <c r="G85" i="23"/>
  <c r="E85" i="23"/>
  <c r="D85" i="23"/>
  <c r="W14" i="38" l="1"/>
  <c r="S14" i="38"/>
  <c r="J167" i="20" l="1"/>
  <c r="I167" i="20"/>
  <c r="H167" i="20"/>
  <c r="G167" i="20"/>
  <c r="F167" i="20"/>
  <c r="D167" i="20"/>
  <c r="C167" i="20"/>
  <c r="B167" i="20"/>
  <c r="R11" i="49"/>
  <c r="S11" i="49" s="1"/>
  <c r="R12" i="49"/>
  <c r="R10" i="49"/>
  <c r="Q12" i="49"/>
  <c r="Q11" i="49"/>
  <c r="Q10" i="49"/>
  <c r="R16" i="49"/>
  <c r="Q16" i="49"/>
  <c r="H14" i="49"/>
  <c r="I14" i="49"/>
  <c r="R16" i="10"/>
  <c r="Q16" i="10"/>
  <c r="L167" i="20" l="1"/>
  <c r="S10" i="49"/>
  <c r="M167" i="20"/>
  <c r="N167" i="20"/>
  <c r="P167" i="20"/>
  <c r="S12" i="49"/>
  <c r="R12" i="10"/>
  <c r="R11" i="10"/>
  <c r="R10" i="10"/>
  <c r="Q12" i="10"/>
  <c r="Q11" i="10"/>
  <c r="Q10" i="10"/>
  <c r="O14" i="10"/>
  <c r="N14" i="10"/>
  <c r="M14" i="10"/>
  <c r="L14" i="10"/>
  <c r="K14" i="10"/>
  <c r="J14" i="10"/>
  <c r="G14" i="10"/>
  <c r="F14" i="10"/>
  <c r="E14" i="10"/>
  <c r="D14" i="10"/>
  <c r="C14" i="10"/>
  <c r="B14" i="10"/>
  <c r="S10" i="10" l="1"/>
  <c r="D85"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6" i="41"/>
  <c r="D45" i="41"/>
  <c r="D44" i="41"/>
  <c r="D43"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O87" i="41"/>
  <c r="N87" i="41"/>
  <c r="K87" i="41"/>
  <c r="I87" i="41"/>
  <c r="G87" i="41"/>
  <c r="D9" i="41" l="1"/>
  <c r="Q87" i="41"/>
  <c r="D47" i="41"/>
  <c r="D87" i="41" s="1"/>
  <c r="L181" i="40"/>
  <c r="Q18" i="42" s="1"/>
  <c r="S18" i="42" s="1"/>
  <c r="G181" i="40"/>
  <c r="Q13" i="42" s="1"/>
  <c r="S13" i="42" s="1"/>
  <c r="K181" i="40"/>
  <c r="Q17" i="42" s="1"/>
  <c r="S17" i="42" s="1"/>
  <c r="F181" i="40"/>
  <c r="Q12" i="42" s="1"/>
  <c r="S12" i="42" s="1"/>
  <c r="Q9" i="42"/>
  <c r="S9" i="42" s="1"/>
  <c r="J181" i="40" l="1"/>
  <c r="N181" i="40" l="1"/>
  <c r="Q44" i="42" s="1"/>
  <c r="Q16" i="42"/>
  <c r="Q19" i="42" l="1"/>
  <c r="S19" i="42" s="1"/>
  <c r="S16" i="42"/>
  <c r="T181" i="40"/>
  <c r="V181" i="40" s="1"/>
  <c r="Q43" i="42"/>
  <c r="Q36" i="42" s="1"/>
  <c r="Q37" i="42"/>
  <c r="Q83" i="4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2" i="41"/>
  <c r="Q11" i="41"/>
  <c r="Q10" i="41"/>
  <c r="Q31" i="42" l="1"/>
  <c r="S31" i="42" s="1"/>
  <c r="D52" i="37"/>
  <c r="D53" i="37" s="1"/>
  <c r="C52" i="37"/>
  <c r="B52" i="37"/>
  <c r="I35" i="37"/>
  <c r="I36" i="37" s="1"/>
  <c r="H35" i="37"/>
  <c r="G35" i="37"/>
  <c r="D35" i="37"/>
  <c r="D36" i="37" s="1"/>
  <c r="C35" i="37"/>
  <c r="B35" i="37"/>
  <c r="I19" i="37"/>
  <c r="D19" i="37"/>
  <c r="Q34" i="42" l="1"/>
  <c r="Q33" i="42"/>
  <c r="B19" i="37"/>
  <c r="H19" i="37"/>
  <c r="H36" i="37"/>
  <c r="C53" i="37"/>
  <c r="C19" i="37"/>
  <c r="G36" i="37"/>
  <c r="G19" i="37"/>
  <c r="B36" i="37"/>
  <c r="C36" i="37"/>
  <c r="O4" i="39"/>
  <c r="O5" i="39"/>
  <c r="O6" i="39"/>
  <c r="O7" i="39"/>
  <c r="O8" i="39"/>
  <c r="O9" i="39"/>
  <c r="O10" i="39"/>
  <c r="O11" i="39"/>
  <c r="O13" i="39"/>
  <c r="O14" i="39"/>
  <c r="O15" i="39"/>
  <c r="O16" i="39"/>
  <c r="O18" i="39"/>
  <c r="O3" i="39"/>
  <c r="O14" i="49" l="1"/>
  <c r="N14" i="49"/>
  <c r="M14" i="49"/>
  <c r="L14" i="49"/>
  <c r="K14" i="49"/>
  <c r="J14" i="49"/>
  <c r="G14" i="49"/>
  <c r="F14" i="49"/>
  <c r="E14" i="49"/>
  <c r="D14" i="49"/>
  <c r="C14" i="49"/>
  <c r="B14" i="49"/>
  <c r="R14" i="49" l="1"/>
  <c r="Q14" i="49"/>
  <c r="S16" i="49"/>
  <c r="S12" i="10"/>
  <c r="Q14" i="10"/>
  <c r="S11" i="10"/>
  <c r="S16" i="10"/>
  <c r="R14" i="10"/>
  <c r="K83"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73" i="6"/>
  <c r="K63" i="6"/>
  <c r="K59" i="6"/>
  <c r="K55" i="6"/>
  <c r="K53" i="6"/>
  <c r="K46" i="6"/>
  <c r="K39" i="6"/>
  <c r="K34" i="6"/>
  <c r="K28" i="6"/>
  <c r="K22" i="6"/>
  <c r="K17" i="6"/>
  <c r="S14" i="49" l="1"/>
  <c r="S14" i="10"/>
  <c r="K50" i="6"/>
  <c r="K81" i="6" l="1"/>
  <c r="K85" i="6" s="1"/>
  <c r="C39" i="39"/>
  <c r="B39" i="39"/>
  <c r="D20" i="39"/>
  <c r="D21" i="39" s="1"/>
  <c r="C20" i="39"/>
  <c r="B20" i="39"/>
  <c r="D58" i="38"/>
  <c r="D59" i="38" s="1"/>
  <c r="C58" i="38"/>
  <c r="B58" i="38"/>
  <c r="D39" i="38"/>
  <c r="D40" i="38" s="1"/>
  <c r="C39" i="38"/>
  <c r="B39" i="38"/>
  <c r="C40" i="38" l="1"/>
  <c r="C40" i="39"/>
  <c r="B40" i="38"/>
  <c r="C21" i="39"/>
  <c r="B21" i="39"/>
  <c r="B40" i="39"/>
  <c r="D40" i="39"/>
  <c r="B59" i="38"/>
  <c r="C59" i="38"/>
  <c r="V4" i="39" l="1"/>
</calcChain>
</file>

<file path=xl/sharedStrings.xml><?xml version="1.0" encoding="utf-8"?>
<sst xmlns="http://schemas.openxmlformats.org/spreadsheetml/2006/main" count="2786" uniqueCount="828">
  <si>
    <t>© www.enseignementsup-recherche.gouv.fr</t>
  </si>
  <si>
    <t>Panorama national sur les enseignants non permanents</t>
  </si>
  <si>
    <t>Total général</t>
  </si>
  <si>
    <t>CNU</t>
  </si>
  <si>
    <t>DROIT</t>
  </si>
  <si>
    <t>01</t>
  </si>
  <si>
    <t>02</t>
  </si>
  <si>
    <t>03</t>
  </si>
  <si>
    <t>04</t>
  </si>
  <si>
    <t>Total 01</t>
  </si>
  <si>
    <t>05</t>
  </si>
  <si>
    <t>06</t>
  </si>
  <si>
    <t>Total 02</t>
  </si>
  <si>
    <t>Total DROIT</t>
  </si>
  <si>
    <t>LETTRES</t>
  </si>
  <si>
    <t>07</t>
  </si>
  <si>
    <t>08</t>
  </si>
  <si>
    <t>09</t>
  </si>
  <si>
    <t>10</t>
  </si>
  <si>
    <t>11</t>
  </si>
  <si>
    <t>12</t>
  </si>
  <si>
    <t>13</t>
  </si>
  <si>
    <t>14</t>
  </si>
  <si>
    <t>15</t>
  </si>
  <si>
    <t>16</t>
  </si>
  <si>
    <t>17</t>
  </si>
  <si>
    <t>18</t>
  </si>
  <si>
    <t>19</t>
  </si>
  <si>
    <t>20</t>
  </si>
  <si>
    <t>21</t>
  </si>
  <si>
    <t>22</t>
  </si>
  <si>
    <t>23</t>
  </si>
  <si>
    <t>24</t>
  </si>
  <si>
    <t>70</t>
  </si>
  <si>
    <t>71</t>
  </si>
  <si>
    <t>72</t>
  </si>
  <si>
    <t>73</t>
  </si>
  <si>
    <t>74</t>
  </si>
  <si>
    <t>Théologie</t>
  </si>
  <si>
    <t>76</t>
  </si>
  <si>
    <t>Total Théologie</t>
  </si>
  <si>
    <t>Total LETTRES</t>
  </si>
  <si>
    <t>SCIENCES</t>
  </si>
  <si>
    <t>25</t>
  </si>
  <si>
    <t>26</t>
  </si>
  <si>
    <t>27</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</si>
  <si>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</si>
  <si>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</si>
  <si>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</si>
  <si>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</si>
  <si>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</si>
  <si>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</si>
  <si>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</si>
  <si>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</si>
  <si>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</si>
  <si>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</si>
  <si>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</si>
  <si>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</si>
  <si>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</si>
  <si>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</si>
  <si>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</si>
  <si>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</si>
  <si>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</si>
  <si>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</si>
  <si>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</si>
  <si>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</si>
  <si>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</si>
  <si>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</si>
  <si>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</si>
  <si>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</si>
  <si>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</si>
  <si>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</si>
  <si>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</si>
  <si>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</si>
  <si>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</si>
  <si>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</si>
  <si>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</si>
  <si>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</si>
  <si>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</si>
  <si>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</si>
  <si>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</si>
  <si>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</si>
  <si>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</si>
  <si>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</si>
  <si>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</si>
  <si>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</si>
  <si>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ATER en premier contrat</t>
  </si>
  <si>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</si>
  <si>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</si>
  <si>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</si>
  <si>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</si>
  <si>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</si>
  <si>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</si>
  <si>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</si>
  <si>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</si>
  <si>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</si>
  <si>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</si>
  <si>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</si>
  <si>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2-5 :</t>
  </si>
  <si>
    <t>Etudiants en dernière année de doctorat</t>
  </si>
  <si>
    <t>Art 2-6 :</t>
  </si>
  <si>
    <t>Titulaires d'un doctorat ou d'une habilitation à diriger des recherches</t>
  </si>
  <si>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</si>
  <si>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</si>
  <si>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</si>
  <si>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</si>
  <si>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</si>
  <si>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</si>
  <si>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</si>
  <si>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</si>
  <si>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</si>
  <si>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</si>
  <si>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</si>
  <si>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</si>
  <si>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</si>
  <si>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AVIGNON</t>
  </si>
  <si>
    <t>AMIENS</t>
  </si>
  <si>
    <t>COMPIEGNE UTC</t>
  </si>
  <si>
    <t>BESANCON</t>
  </si>
  <si>
    <t>BELFORT UTBM</t>
  </si>
  <si>
    <t>BORDEAUX</t>
  </si>
  <si>
    <t>BORDEAUX 3</t>
  </si>
  <si>
    <t>BORDEAUX IEP</t>
  </si>
  <si>
    <t>BORDEAUX IP</t>
  </si>
  <si>
    <t>PAU</t>
  </si>
  <si>
    <t>CAEN</t>
  </si>
  <si>
    <t>CORTE</t>
  </si>
  <si>
    <t>MARNE-LA-VALLEE</t>
  </si>
  <si>
    <t>PARIS 12</t>
  </si>
  <si>
    <t>PARIS 13</t>
  </si>
  <si>
    <t>PARIS 8</t>
  </si>
  <si>
    <t>DIJON</t>
  </si>
  <si>
    <t>DIJON AGROSUP</t>
  </si>
  <si>
    <t>CHAMBERY</t>
  </si>
  <si>
    <t>GRENOBLE IEP</t>
  </si>
  <si>
    <t>GRENOBLE IP</t>
  </si>
  <si>
    <t>NOUVELLE CALEDONIE</t>
  </si>
  <si>
    <t>POLYNESIE</t>
  </si>
  <si>
    <t>LA REUNION</t>
  </si>
  <si>
    <t>ARTOIS</t>
  </si>
  <si>
    <t>LILLE EC</t>
  </si>
  <si>
    <t>LILLE IEP</t>
  </si>
  <si>
    <t>LITTORAL</t>
  </si>
  <si>
    <t>ROUBAIX ENSAIT</t>
  </si>
  <si>
    <t>VALENCIENNES</t>
  </si>
  <si>
    <t>LIMOGES</t>
  </si>
  <si>
    <t>LYON 1</t>
  </si>
  <si>
    <t>LYON 2</t>
  </si>
  <si>
    <t>LYON 3</t>
  </si>
  <si>
    <t>LYON ENS</t>
  </si>
  <si>
    <t>LYON ENSSIB</t>
  </si>
  <si>
    <t>LYON IEP</t>
  </si>
  <si>
    <t>LYON INSA</t>
  </si>
  <si>
    <t>ST ETIENNE</t>
  </si>
  <si>
    <t>ST ETIENNE ENI</t>
  </si>
  <si>
    <t>MONTPELLIER 3</t>
  </si>
  <si>
    <t>MONTPELLIER ENSC</t>
  </si>
  <si>
    <t>NIMES</t>
  </si>
  <si>
    <t>PERPIGNAN</t>
  </si>
  <si>
    <t>LORRAINE</t>
  </si>
  <si>
    <t>NANTES</t>
  </si>
  <si>
    <t>ANGERS</t>
  </si>
  <si>
    <t>LE MANS</t>
  </si>
  <si>
    <t>NICE</t>
  </si>
  <si>
    <t>TOULON</t>
  </si>
  <si>
    <t>ORLEANS</t>
  </si>
  <si>
    <t>TOURS</t>
  </si>
  <si>
    <t>PARIS 1</t>
  </si>
  <si>
    <t>PARIS 2</t>
  </si>
  <si>
    <t>PARIS 3</t>
  </si>
  <si>
    <t>PARIS 5</t>
  </si>
  <si>
    <t>PARIS 7</t>
  </si>
  <si>
    <t>PARIS CNAM</t>
  </si>
  <si>
    <t>PARIS DAUPHINE</t>
  </si>
  <si>
    <t>PARIS EHESS</t>
  </si>
  <si>
    <t>PARIS ENS</t>
  </si>
  <si>
    <t>PARIS ENSAM</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</si>
  <si>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</si>
  <si>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</si>
  <si>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</si>
  <si>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</si>
  <si>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</si>
  <si>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</si>
  <si>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</si>
  <si>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</si>
  <si>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</si>
  <si>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</si>
  <si>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</si>
  <si>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</si>
  <si>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</si>
  <si>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</si>
  <si>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</si>
  <si>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</si>
  <si>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</si>
  <si>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IEP</t>
  </si>
  <si>
    <t>RENNES INSA</t>
  </si>
  <si>
    <t>ROUEN</t>
  </si>
  <si>
    <t>LE HAVRE</t>
  </si>
  <si>
    <t>ROUEN INSA</t>
  </si>
  <si>
    <t>STRASBOURG</t>
  </si>
  <si>
    <t>MULHOUSE</t>
  </si>
  <si>
    <t>STRASBOURG INSA</t>
  </si>
  <si>
    <t>ALBI CUFR</t>
  </si>
  <si>
    <t>TARBES ENI</t>
  </si>
  <si>
    <t>TOULOUSE 1</t>
  </si>
  <si>
    <t>TOULOUSE 2</t>
  </si>
  <si>
    <t>TOULOUSE 3</t>
  </si>
  <si>
    <t>TOULOUSE IEP</t>
  </si>
  <si>
    <t>TOULOUSE INP</t>
  </si>
  <si>
    <t>TOULOUSE INSA</t>
  </si>
  <si>
    <t>CERGY ENSEA</t>
  </si>
  <si>
    <t>CERGY-PONTOISE</t>
  </si>
  <si>
    <t>EVRY</t>
  </si>
  <si>
    <t>EVRY ENSIIE</t>
  </si>
  <si>
    <t>PARIS 10</t>
  </si>
  <si>
    <t>PARIS 11</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</si>
  <si>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</si>
  <si>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</si>
  <si>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</si>
  <si>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</si>
  <si>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</si>
  <si>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</si>
  <si>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</si>
  <si>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</si>
  <si>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</si>
  <si>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</si>
  <si>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</si>
  <si>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</si>
  <si>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</si>
  <si>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</si>
  <si>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</si>
  <si>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</si>
  <si>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</si>
  <si>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</si>
  <si>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</si>
  <si>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</si>
  <si>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</si>
  <si>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</si>
  <si>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</si>
  <si>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</si>
  <si>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</si>
  <si>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</si>
  <si>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</si>
  <si>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</si>
  <si>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</si>
  <si>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</si>
  <si>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</si>
  <si>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</si>
  <si>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</si>
  <si>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</si>
  <si>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</si>
  <si>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</si>
  <si>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</si>
  <si>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</si>
  <si>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</si>
  <si>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t>Sans enseignement</t>
  </si>
  <si>
    <t>Avec enseignement</t>
  </si>
  <si>
    <t>Section du CNU</t>
  </si>
  <si>
    <t>Grande discipline</t>
  </si>
  <si>
    <t>Taux de renouvellement de la section
(B/A)*100</t>
  </si>
  <si>
    <t>Année de recrutement</t>
  </si>
  <si>
    <t>77</t>
  </si>
  <si>
    <t>Données sur les enseignants associés</t>
  </si>
  <si>
    <t>MCF AS</t>
  </si>
  <si>
    <t>PR AS</t>
  </si>
  <si>
    <t>FEMMES</t>
  </si>
  <si>
    <t>HOMMES</t>
  </si>
  <si>
    <t>MCF ASMT</t>
  </si>
  <si>
    <t>PR ASMT</t>
  </si>
  <si>
    <t>TOTAL</t>
  </si>
  <si>
    <t>Tranches d'âges</t>
  </si>
  <si>
    <t>Moins de 30 ans</t>
  </si>
  <si>
    <t>30-34 ans</t>
  </si>
  <si>
    <t>35-39 ans</t>
  </si>
  <si>
    <t>40-44 ans</t>
  </si>
  <si>
    <t>45-49 ans</t>
  </si>
  <si>
    <t>50-54 ans</t>
  </si>
  <si>
    <t>55-59 ans</t>
  </si>
  <si>
    <t>60-64 ans</t>
  </si>
  <si>
    <t>65 ans et plus</t>
  </si>
  <si>
    <t>%</t>
  </si>
  <si>
    <t>Données sur les chargés d'enseignement temporaires et agents temporaires vacataires</t>
  </si>
  <si>
    <t>AIX-MARSEILLE E.C.</t>
  </si>
  <si>
    <t>LYON ENSATT</t>
  </si>
  <si>
    <t>PARIS ENS CHIMIE</t>
  </si>
  <si>
    <t>VERSAILLES ST-QUENT.</t>
  </si>
  <si>
    <t>Inférieur ou égal à 96 heures ETD</t>
  </si>
  <si>
    <t>Supérieur à 96 heures</t>
  </si>
  <si>
    <t>Nombre d'heures d'enseignement</t>
  </si>
  <si>
    <r>
      <t xml:space="preserve">Etablissement / Académie </t>
    </r>
    <r>
      <rPr>
        <b/>
        <vertAlign val="superscript"/>
        <sz val="10"/>
        <color theme="1"/>
        <rFont val="Times New Roman"/>
        <family val="1"/>
      </rPr>
      <t>1)</t>
    </r>
  </si>
  <si>
    <t>Non connue</t>
  </si>
  <si>
    <r>
      <t xml:space="preserve">Grande discipline </t>
    </r>
    <r>
      <rPr>
        <b/>
        <vertAlign val="superscript"/>
        <sz val="10"/>
        <color theme="1"/>
        <rFont val="Times New Roman"/>
        <family val="1"/>
      </rPr>
      <t>1)</t>
    </r>
  </si>
  <si>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</si>
  <si>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</si>
  <si>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</si>
  <si>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</si>
  <si>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</si>
  <si>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</si>
  <si>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</si>
  <si>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</si>
  <si>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</si>
  <si>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</si>
  <si>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</si>
  <si>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</si>
  <si>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</si>
  <si>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</si>
  <si>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</si>
  <si>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</si>
  <si>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</si>
  <si>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</si>
  <si>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</si>
  <si>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</si>
  <si>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</si>
  <si>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</si>
  <si>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</si>
  <si>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</si>
  <si>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</si>
  <si>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</si>
  <si>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</si>
  <si>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</si>
  <si>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</si>
  <si>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</si>
  <si>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</si>
  <si>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</si>
  <si>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</si>
  <si>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</si>
  <si>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</si>
  <si>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</si>
  <si>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</si>
  <si>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</si>
  <si>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</si>
  <si>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</si>
  <si>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</si>
  <si>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</si>
  <si>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</si>
  <si>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</si>
  <si>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</si>
  <si>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</si>
  <si>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</si>
  <si>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</si>
  <si>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</si>
  <si>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</si>
  <si>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</si>
  <si>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</si>
  <si>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</si>
  <si>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</si>
  <si>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</si>
  <si>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</si>
  <si>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</si>
  <si>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</si>
  <si>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</si>
  <si>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</si>
  <si>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</si>
  <si>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</si>
  <si>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</si>
  <si>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</si>
  <si>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</si>
  <si>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</si>
  <si>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</si>
  <si>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</si>
  <si>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</si>
  <si>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</si>
  <si>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</si>
  <si>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</si>
  <si>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</si>
  <si>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</si>
  <si>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</si>
  <si>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</si>
  <si>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</si>
  <si>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</si>
  <si>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</si>
  <si>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</si>
  <si>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</si>
  <si>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</si>
  <si>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</si>
  <si>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</si>
  <si>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t>
  </si>
  <si>
    <t>Total TOUTE 
DISCIPLINE</t>
  </si>
  <si>
    <t>30 ans</t>
  </si>
  <si>
    <t>ATER</t>
  </si>
  <si>
    <t>Contractuels sur emplois du 2nd degré</t>
  </si>
  <si>
    <t>Lecteurs</t>
  </si>
  <si>
    <t>Maîtres de langues</t>
  </si>
  <si>
    <t>Enseignants invités</t>
  </si>
  <si>
    <t>Enseignants associés</t>
  </si>
  <si>
    <t>Total enseignants non permanents (DC sans enseignement non inclus)</t>
  </si>
  <si>
    <t>DC avec mission d'enseignement</t>
  </si>
  <si>
    <t>Total DC</t>
  </si>
  <si>
    <t>Enseignants non permanents</t>
  </si>
  <si>
    <t>PR et assimilés</t>
  </si>
  <si>
    <t>MCF et assimilés</t>
  </si>
  <si>
    <t>Enseignants du 2nd degré</t>
  </si>
  <si>
    <t>Enseignants titulaires</t>
  </si>
  <si>
    <t>MAYOTTE CUFR</t>
  </si>
  <si>
    <t>PARIS EFEO</t>
  </si>
  <si>
    <t>PARIS IAE</t>
  </si>
  <si>
    <t>RENNES ENS</t>
  </si>
  <si>
    <t>SURESNES INSHEA</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</si>
  <si>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</si>
  <si>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</si>
  <si>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</si>
  <si>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</si>
  <si>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</si>
  <si>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</si>
  <si>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</si>
  <si>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</si>
  <si>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</si>
  <si>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</si>
  <si>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</si>
  <si>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</si>
  <si>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</si>
  <si>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</si>
  <si>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nd</t>
  </si>
  <si>
    <t>Variations</t>
  </si>
  <si>
    <t>Professeurs des universités et assimilés</t>
  </si>
  <si>
    <t>Sous-total enseignants titulaires</t>
  </si>
  <si>
    <t>2013/
2014</t>
  </si>
  <si>
    <t>2013/
2012</t>
  </si>
  <si>
    <t>2012/
2011</t>
  </si>
  <si>
    <t>2011/
2010</t>
  </si>
  <si>
    <t>2010/
2009</t>
  </si>
  <si>
    <t>2009/
2008</t>
  </si>
  <si>
    <t>2008/
2007</t>
  </si>
  <si>
    <t>2007/
2006</t>
  </si>
  <si>
    <t>2006/
2005</t>
  </si>
  <si>
    <t>2005/
2004</t>
  </si>
  <si>
    <t>2004/
2003</t>
  </si>
  <si>
    <t>Femme</t>
  </si>
  <si>
    <t>Homme</t>
  </si>
  <si>
    <t>Taux de renouvellement
(A)/(A+B)</t>
  </si>
  <si>
    <t>SITUATION DES PERSONNELS ENSEIGNANTS NON PERMANENTS AFFECTÉS DANS L'ENSEIGNEMENT SUPÉRIEUR</t>
  </si>
  <si>
    <t>(*) Ce ratio ne comprend pas les invités en raison de la faible durée relative des "invitations", mais intègre les lecteurs et les maîtres de langues.</t>
  </si>
  <si>
    <t>-</t>
  </si>
  <si>
    <t>TEMPS PLEIN</t>
  </si>
  <si>
    <t>TEMPS PARTIEL</t>
  </si>
  <si>
    <t>BESANCON ENS MECA</t>
  </si>
  <si>
    <t>MONTPELLIER</t>
  </si>
  <si>
    <t>BOURGES INSA CVL</t>
  </si>
  <si>
    <t>PARIS COLL.DE FRANCE</t>
  </si>
  <si>
    <t>Part dans l'ensemble de la population</t>
  </si>
  <si>
    <r>
      <t xml:space="preserve">03
</t>
    </r>
    <r>
      <rPr>
        <i/>
        <sz val="8"/>
        <color theme="1"/>
        <rFont val="Times New Roman"/>
        <family val="1"/>
      </rPr>
      <t>Langues et littératures</t>
    </r>
  </si>
  <si>
    <r>
      <t xml:space="preserve">04
</t>
    </r>
    <r>
      <rPr>
        <i/>
        <sz val="8"/>
        <color theme="1"/>
        <rFont val="Times New Roman"/>
        <family val="1"/>
      </rPr>
      <t>Sciences humaines</t>
    </r>
  </si>
  <si>
    <t>32 ans</t>
  </si>
  <si>
    <t>31 ans</t>
  </si>
  <si>
    <t>CENTRALESUPELEC</t>
  </si>
  <si>
    <t>ENS LOUIS LUMIERE</t>
  </si>
  <si>
    <t>2014/
2015</t>
  </si>
  <si>
    <t>ATER en remplacement de titulaire</t>
  </si>
  <si>
    <t>ATER "réservé"</t>
  </si>
  <si>
    <t xml:space="preserve"> Répartition des personnels enseignants non permanents et titulaires de l'enseignement supérieur</t>
  </si>
  <si>
    <t xml:space="preserve"> Répartition par établissement, académie et fonction des personnels enseignants non permanents et titulaires de l'enseignement supérieur</t>
  </si>
  <si>
    <t>TABLEAU I :</t>
  </si>
  <si>
    <t>TABLEAU II :</t>
  </si>
  <si>
    <t>TABLEAU III :</t>
  </si>
  <si>
    <t>TABLEAU IV :</t>
  </si>
  <si>
    <t>TABLEAU V :</t>
  </si>
  <si>
    <t>TABLEAU VI :</t>
  </si>
  <si>
    <t>TABLEAU VII :</t>
  </si>
  <si>
    <t>TABLEAU VIII :</t>
  </si>
  <si>
    <t>TABLEAU XII :</t>
  </si>
  <si>
    <t>TABLEAU XIV :</t>
  </si>
  <si>
    <t>TABLEAU XVII :</t>
  </si>
  <si>
    <t>GRENOBLE ALPES</t>
  </si>
  <si>
    <t>SIGMA CLERMONT</t>
  </si>
  <si>
    <t>ANTILLES</t>
  </si>
  <si>
    <t>Académie de GUYANE</t>
  </si>
  <si>
    <t>GUYANE</t>
  </si>
  <si>
    <t>2015/ 2016</t>
  </si>
  <si>
    <t>28 ans</t>
  </si>
  <si>
    <t>26 ans</t>
  </si>
  <si>
    <t>Données sur les contractuels de l'article L 954-3 du code de l'éducation</t>
  </si>
  <si>
    <t>Fonctions d'enseignement</t>
  </si>
  <si>
    <t>Fonctions de recherche</t>
  </si>
  <si>
    <t>Fonctions d'enseignement et de recherche</t>
  </si>
  <si>
    <t>Maîtres de conférences et assimilés</t>
  </si>
  <si>
    <t>* Le taux de variation pour la période 2015-2016 ne prend pas en compte les contractuels L 954-3.</t>
  </si>
  <si>
    <t>Part des non permanents (en effectifs physiques, hors contractuels L 954-3)</t>
  </si>
  <si>
    <t>Part des non permanents (en effectifs physiques, avec contractuels L 954-3)</t>
  </si>
  <si>
    <t>Contractuels
L 954-3</t>
  </si>
  <si>
    <t>CAEN ENSI</t>
  </si>
  <si>
    <t>CLERMONT AUVERGNE</t>
  </si>
  <si>
    <t>Hors académie</t>
  </si>
  <si>
    <t>LILLE ENS CHIMIE</t>
  </si>
  <si>
    <t>LYON ECOLE CENTRALE</t>
  </si>
  <si>
    <t>NANTES EC. CENTRALE</t>
  </si>
  <si>
    <t>RENNES ENS CHIMIE</t>
  </si>
  <si>
    <t>LETTRES ET SCIENCES HUMAINES</t>
  </si>
  <si>
    <t>SCIENCES ET TECHNIQUES</t>
  </si>
  <si>
    <t>Mathématiques et Informatique</t>
  </si>
  <si>
    <t>Mécanique, Génie mécanique, Génie informatique, Energétique</t>
  </si>
  <si>
    <t>Biologie et Biochimie</t>
  </si>
  <si>
    <t>NR</t>
  </si>
  <si>
    <t>Total 03</t>
  </si>
  <si>
    <t>Total 04</t>
  </si>
  <si>
    <r>
      <t xml:space="preserve">20
</t>
    </r>
    <r>
      <rPr>
        <i/>
        <sz val="10"/>
        <color theme="1"/>
        <rFont val="Times New Roman"/>
        <family val="1"/>
      </rPr>
      <t>Théologie</t>
    </r>
  </si>
  <si>
    <t>Total LETTRES ET SCIENCES HUMAINES</t>
  </si>
  <si>
    <t>Total SCIENCES ET TECHNIQUES</t>
  </si>
  <si>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</si>
  <si>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Total 05</t>
  </si>
  <si>
    <t>Droit et Science politique</t>
  </si>
  <si>
    <t>Sciences économique et de gestion</t>
  </si>
  <si>
    <t>Langues et Littératures</t>
  </si>
  <si>
    <t>Féminin</t>
  </si>
  <si>
    <t>Masculin</t>
  </si>
  <si>
    <t>TOUTE DISCIPLINE CONFONDUE + NON RENSEIGNE</t>
  </si>
  <si>
    <t>2016/ 2017</t>
  </si>
  <si>
    <t>2015-2016</t>
  </si>
  <si>
    <t>Ater MT</t>
  </si>
  <si>
    <t>ATER TP</t>
  </si>
  <si>
    <t>Associés TP</t>
  </si>
  <si>
    <t>COMUE LILLE</t>
  </si>
  <si>
    <t>PARIS EC. NAT. CHARTES</t>
  </si>
  <si>
    <t>PARIS UNIVERSCIENCE</t>
  </si>
  <si>
    <t>RENNES EHESP</t>
  </si>
  <si>
    <r>
      <t>Contractuels L 954-3</t>
    </r>
    <r>
      <rPr>
        <vertAlign val="superscript"/>
        <sz val="10"/>
        <color theme="1"/>
        <rFont val="Times New Roman"/>
        <family val="1"/>
      </rPr>
      <t>1)</t>
    </r>
  </si>
  <si>
    <r>
      <t xml:space="preserve">Sous-total enseignants non permanents </t>
    </r>
    <r>
      <rPr>
        <b/>
        <vertAlign val="superscript"/>
        <sz val="10"/>
        <color theme="0"/>
        <rFont val="Times New Roman"/>
        <family val="1"/>
      </rPr>
      <t>2)</t>
    </r>
  </si>
  <si>
    <r>
      <rPr>
        <i/>
        <vertAlign val="superscript"/>
        <sz val="8"/>
        <color theme="1"/>
        <rFont val="Times New Roman"/>
        <family val="1"/>
      </rPr>
      <t>2)</t>
    </r>
    <r>
      <rPr>
        <i/>
        <sz val="8"/>
        <color theme="1"/>
        <rFont val="Times New Roman"/>
        <family val="1"/>
      </rPr>
      <t xml:space="preserve"> Ce total n'inclut pas les doctorants contractuels n'assurant aucun service d'enseignement (1ère ligne). A partir de 2016 le total inclut les contractuels L 954-3, données dont nous ne pouvions pas garantir la fiabilité les années précédentes.</t>
    </r>
  </si>
  <si>
    <r>
      <rPr>
        <i/>
        <vertAlign val="superscript"/>
        <sz val="8"/>
        <color theme="1"/>
        <rFont val="Times New Roman"/>
        <family val="1"/>
      </rPr>
      <t>1)</t>
    </r>
    <r>
      <rPr>
        <i/>
        <sz val="8"/>
        <color theme="1"/>
        <rFont val="Times New Roman"/>
        <family val="1"/>
      </rPr>
      <t xml:space="preserve"> Contractuels L 954-3 avec enseignement ou recherche et enseignement</t>
    </r>
  </si>
  <si>
    <t>TABLEAUX X-a, X-b, X-c :</t>
  </si>
  <si>
    <t>TABLEAUX X-d, X-e :</t>
  </si>
  <si>
    <t>TABLEAU XI :</t>
  </si>
  <si>
    <t>Non renseignée</t>
  </si>
  <si>
    <t>10
Biologie et biochimie</t>
  </si>
  <si>
    <t>Total enseignants titulaires</t>
  </si>
  <si>
    <t>Ratio PE non permanents / total PE</t>
  </si>
  <si>
    <r>
      <t xml:space="preserve">Part des non permanents (en PE, hors contractuels L 954-3) </t>
    </r>
    <r>
      <rPr>
        <b/>
        <vertAlign val="superscript"/>
        <sz val="10"/>
        <rFont val="Times New Roman"/>
        <family val="1"/>
      </rPr>
      <t>3)</t>
    </r>
  </si>
  <si>
    <r>
      <t xml:space="preserve">Part des non permanents (en PE, avec contractuels L 954-3) </t>
    </r>
    <r>
      <rPr>
        <b/>
        <vertAlign val="superscript"/>
        <sz val="10"/>
        <rFont val="Times New Roman"/>
        <family val="1"/>
      </rPr>
      <t>3)</t>
    </r>
  </si>
  <si>
    <t>PE HORS LRU *2</t>
  </si>
  <si>
    <r>
      <rPr>
        <i/>
        <vertAlign val="superscript"/>
        <sz val="8"/>
        <rFont val="Times New Roman"/>
        <family val="1"/>
      </rPr>
      <t xml:space="preserve">3) </t>
    </r>
    <r>
      <rPr>
        <i/>
        <sz val="8"/>
        <rFont val="Times New Roman"/>
        <family val="1"/>
      </rPr>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r>
  </si>
  <si>
    <t>Total enseignants non permanents en PE*</t>
  </si>
  <si>
    <t>-3,4%*</t>
  </si>
  <si>
    <t>2017/ 2018</t>
  </si>
  <si>
    <t>LILLE</t>
  </si>
  <si>
    <t>PARIS ISM</t>
  </si>
  <si>
    <t>BESANCON ENSM</t>
  </si>
  <si>
    <t>SORBONNE UNIVERSITE</t>
  </si>
  <si>
    <t>NICE OBS.</t>
  </si>
  <si>
    <r>
      <rPr>
        <b/>
        <sz val="10"/>
        <color theme="0"/>
        <rFont val="Times New Roman"/>
        <family val="1"/>
      </rPr>
      <t>2-1</t>
    </r>
    <r>
      <rPr>
        <sz val="10"/>
        <color theme="0"/>
        <rFont val="Times New Roman"/>
        <family val="1"/>
      </rPr>
      <t xml:space="preserve">
</t>
    </r>
    <r>
      <rPr>
        <i/>
        <sz val="8"/>
        <color theme="0"/>
        <rFont val="Times New Roman"/>
        <family val="1"/>
      </rPr>
      <t>Sans précision</t>
    </r>
  </si>
  <si>
    <r>
      <rPr>
        <b/>
        <sz val="10"/>
        <color theme="1"/>
        <rFont val="Times New Roman"/>
        <family val="1"/>
      </rPr>
      <t>2-1</t>
    </r>
    <r>
      <rPr>
        <sz val="10"/>
        <color theme="1"/>
        <rFont val="Times New Roman"/>
        <family val="2"/>
      </rPr>
      <t xml:space="preserve">  - </t>
    </r>
    <r>
      <rPr>
        <i/>
        <sz val="8"/>
        <color theme="1"/>
        <rFont val="Times New Roman"/>
        <family val="1"/>
      </rPr>
      <t>Sans précision</t>
    </r>
  </si>
  <si>
    <t>2-1a - Enseignants du second degré</t>
  </si>
  <si>
    <t>2-1b  - Autres fonctionnaires</t>
  </si>
  <si>
    <t>2-1  - Sans précision</t>
  </si>
  <si>
    <t>2-3 - Enseignants ou chercheurs étrangers</t>
  </si>
  <si>
    <t>2-5 - Etudiant en dernière année de doctorat</t>
  </si>
  <si>
    <t>2-6 - Titulaires d'un doctorat ou d'une habilitation à diriger des recherches</t>
  </si>
  <si>
    <t>2016-2017</t>
  </si>
  <si>
    <t>ATHENES EC FR</t>
  </si>
  <si>
    <t>MADRID CASA VEL</t>
  </si>
  <si>
    <t>Etranger</t>
  </si>
  <si>
    <t>Par ailleurs, les contractuels sur emplois du 2nd degré ne sont pas présentés dans ce tableau dans la mesure où leur répartition entre les disciplines du CNU est peu ou pas connue.</t>
  </si>
  <si>
    <t>Total ATER, DC, associés et
L 954-3
(1)</t>
  </si>
  <si>
    <t>TABLEAU XIII-a : DROIT</t>
  </si>
  <si>
    <t>TABLEAU XIII-b : LETTRES</t>
  </si>
  <si>
    <t>TABLEAU XIII-c : SCIENCES</t>
  </si>
  <si>
    <t>TABLEAU XIII-d : PHARMACIE</t>
  </si>
  <si>
    <t>TABLEAU XIII-e : TOUTES DISCIPLINES</t>
  </si>
  <si>
    <t>Etablissement / Académie d'obtention du doctorat</t>
  </si>
  <si>
    <t>Nombre d'ATER ayant obtenu leur doctorat dans l'établissement</t>
  </si>
  <si>
    <t>Dont recrutés sur place</t>
  </si>
  <si>
    <t>Part d'ATER recrutés sur place</t>
  </si>
  <si>
    <t>AUTRE</t>
  </si>
  <si>
    <t>Effectifs d'ATER</t>
  </si>
  <si>
    <t>Dont titulaire d'un doctorat
(1)</t>
  </si>
  <si>
    <t>Part d'ATER docteurs</t>
  </si>
  <si>
    <t>Effectifs d'ATER ayant obtenu leur doctorat dans l'établissement
(2)</t>
  </si>
  <si>
    <t>Taux de recrutement local d'ATER titulaires d'un doctorat 
(2) / (1)</t>
  </si>
  <si>
    <t>PARIS SORBONNE</t>
  </si>
  <si>
    <r>
      <rPr>
        <b/>
        <u/>
        <sz val="10"/>
        <color theme="0"/>
        <rFont val="Times New Roman"/>
        <family val="1"/>
      </rPr>
      <t xml:space="preserve">TABLEAU XIX </t>
    </r>
    <r>
      <rPr>
        <b/>
        <sz val="10"/>
        <color theme="0"/>
        <rFont val="Times New Roman"/>
        <family val="1"/>
      </rPr>
      <t>:  Répartition des chargés d'enseignement vacataires (CEV) et agents temporaires vacataires (ATV) par établissement, académie et heures d'enseignement</t>
    </r>
  </si>
  <si>
    <t>TABLEAUX XV-a, XV-b, XV-c, XV-d et XV-e :   Caractéristiques démographiques des doctorants contractuels (répartition par tranches d'âges, sexe, âge moyen et médian) par grande discipline</t>
  </si>
  <si>
    <t xml:space="preserve"> Répartition des ATER docteurs par lieu d'obtention du doctorat </t>
  </si>
  <si>
    <t>TABLEAU XIII :</t>
  </si>
  <si>
    <t>TABLEAUX XV-a, XV-b, XV-c, XV-d et XV-e :</t>
  </si>
  <si>
    <t>TABLEAU XVI :</t>
  </si>
  <si>
    <t>TABLEAU XVIII  :</t>
  </si>
  <si>
    <t>TABLEAU XIX :</t>
  </si>
  <si>
    <t>TABLEAU XX :</t>
  </si>
  <si>
    <t>Année universitaire 2018-2019</t>
  </si>
  <si>
    <t>lecteurs</t>
  </si>
  <si>
    <t>maitre de langue</t>
  </si>
  <si>
    <t>Effectif au cours de l'année
2017-2018
(A)</t>
  </si>
  <si>
    <t>2017-2018</t>
  </si>
  <si>
    <t>2018-2019
(B)</t>
  </si>
  <si>
    <t>Effectif au cours de l'année
2018-2019</t>
  </si>
  <si>
    <t>Ensemble AS*</t>
  </si>
  <si>
    <t>* 75 associés ont un corps/quotité non renseigné</t>
  </si>
  <si>
    <t>Ensemble ASMT*</t>
  </si>
  <si>
    <t>PARIS EC.NAT.CHARTES</t>
  </si>
  <si>
    <t>PARIS-SACLAY ENS</t>
  </si>
  <si>
    <t>LYON EC</t>
  </si>
  <si>
    <t>Année universitaire 2019-2019</t>
  </si>
  <si>
    <t>VERSAILLES ST-QUENT</t>
  </si>
  <si>
    <t>COMUE LILLE NORD DE France</t>
  </si>
  <si>
    <t>175 ATER ont une discipline non renseignée sont inclus dans le tableau total</t>
  </si>
  <si>
    <t>33 ans</t>
  </si>
  <si>
    <t>ENS PARIS-SACLAY</t>
  </si>
  <si>
    <t>COMUE UNIVERSITE COTE D'AZUR</t>
  </si>
  <si>
    <t>PARIS ENSC</t>
  </si>
  <si>
    <t>RENNES ENSC</t>
  </si>
  <si>
    <t>ComUE Lille Nord de France</t>
  </si>
  <si>
    <t>Paris-Saclay ENS</t>
  </si>
  <si>
    <t>Associés MT+NR</t>
  </si>
  <si>
    <t>uai</t>
  </si>
  <si>
    <t>0130221V</t>
  </si>
  <si>
    <t>0134009M</t>
  </si>
  <si>
    <t>0133774G</t>
  </si>
  <si>
    <t>0811293R</t>
  </si>
  <si>
    <t>0801344B</t>
  </si>
  <si>
    <t>0490970N</t>
  </si>
  <si>
    <t>9710585J</t>
  </si>
  <si>
    <t>0623957P</t>
  </si>
  <si>
    <t>0840685N</t>
  </si>
  <si>
    <t>0900424X</t>
  </si>
  <si>
    <t>0251215K</t>
  </si>
  <si>
    <t>0250082D</t>
  </si>
  <si>
    <t>0333298F</t>
  </si>
  <si>
    <t>0331766R</t>
  </si>
  <si>
    <t>0330192E</t>
  </si>
  <si>
    <t>0333232J</t>
  </si>
  <si>
    <t>0180974L</t>
  </si>
  <si>
    <t>0290346U</t>
  </si>
  <si>
    <t>0290119X</t>
  </si>
  <si>
    <t>0561718N</t>
  </si>
  <si>
    <t>0141408E</t>
  </si>
  <si>
    <t>0141720U</t>
  </si>
  <si>
    <t>0912341A</t>
  </si>
  <si>
    <t>0951376E</t>
  </si>
  <si>
    <t>0951793H</t>
  </si>
  <si>
    <t>0730858L</t>
  </si>
  <si>
    <t>0632035V</t>
  </si>
  <si>
    <t>0601223D</t>
  </si>
  <si>
    <t>7200664J</t>
  </si>
  <si>
    <t>0211237F</t>
  </si>
  <si>
    <t>0212198A</t>
  </si>
  <si>
    <t>0911975C</t>
  </si>
  <si>
    <t>0383493R</t>
  </si>
  <si>
    <t>0381912X</t>
  </si>
  <si>
    <t>9730429D</t>
  </si>
  <si>
    <t>9740478B</t>
  </si>
  <si>
    <t>0171463Y</t>
  </si>
  <si>
    <t>0762762P</t>
  </si>
  <si>
    <t>0720916E</t>
  </si>
  <si>
    <t>0597065J</t>
  </si>
  <si>
    <t>0590349J</t>
  </si>
  <si>
    <t>0590311T</t>
  </si>
  <si>
    <t>0870669E</t>
  </si>
  <si>
    <t>0595964M</t>
  </si>
  <si>
    <t>0542493S</t>
  </si>
  <si>
    <t>0691774D</t>
  </si>
  <si>
    <t>0691775E</t>
  </si>
  <si>
    <t>0692437Z</t>
  </si>
  <si>
    <t>0690187D</t>
  </si>
  <si>
    <t>0694123G</t>
  </si>
  <si>
    <t>0690173N</t>
  </si>
  <si>
    <t>0690192J</t>
  </si>
  <si>
    <t>0772502B</t>
  </si>
  <si>
    <t>0342321N</t>
  </si>
  <si>
    <t>0341089Z</t>
  </si>
  <si>
    <t>0340112M</t>
  </si>
  <si>
    <t>0681166Y</t>
  </si>
  <si>
    <t>0440984F</t>
  </si>
  <si>
    <t>0440100V</t>
  </si>
  <si>
    <t>0060931E</t>
  </si>
  <si>
    <t>0060099A</t>
  </si>
  <si>
    <t>0301687W</t>
  </si>
  <si>
    <t>9830445S</t>
  </si>
  <si>
    <t>0450855K</t>
  </si>
  <si>
    <t>0751717J</t>
  </si>
  <si>
    <t>0921204J</t>
  </si>
  <si>
    <t>0911101C</t>
  </si>
  <si>
    <t>0941111X</t>
  </si>
  <si>
    <t>0931238R</t>
  </si>
  <si>
    <t>0751718K</t>
  </si>
  <si>
    <t>0751719L</t>
  </si>
  <si>
    <t>0755890V</t>
  </si>
  <si>
    <t>0751721N</t>
  </si>
  <si>
    <t>0751723R</t>
  </si>
  <si>
    <t>0931827F</t>
  </si>
  <si>
    <t>0753471R</t>
  </si>
  <si>
    <t>0753480A</t>
  </si>
  <si>
    <t>0750736T</t>
  </si>
  <si>
    <t>0753478Y</t>
  </si>
  <si>
    <t>0753742K</t>
  </si>
  <si>
    <t>0753455Y</t>
  </si>
  <si>
    <t>0753375L</t>
  </si>
  <si>
    <t>0753237L</t>
  </si>
  <si>
    <t>0753486G</t>
  </si>
  <si>
    <t>0753364Z</t>
  </si>
  <si>
    <t>0753431X</t>
  </si>
  <si>
    <t>0753488J</t>
  </si>
  <si>
    <t>0755026F</t>
  </si>
  <si>
    <t>0753428U</t>
  </si>
  <si>
    <t>0930603A</t>
  </si>
  <si>
    <t>0753494R</t>
  </si>
  <si>
    <t>0753496T</t>
  </si>
  <si>
    <t>0940607Z</t>
  </si>
  <si>
    <t>0640251A</t>
  </si>
  <si>
    <t>0660437S</t>
  </si>
  <si>
    <t>0860856N</t>
  </si>
  <si>
    <t>0860073M</t>
  </si>
  <si>
    <t>9840349G</t>
  </si>
  <si>
    <t>0511296G</t>
  </si>
  <si>
    <t>0350936C</t>
  </si>
  <si>
    <t>0350937D</t>
  </si>
  <si>
    <t>0350095N</t>
  </si>
  <si>
    <t>0352440M</t>
  </si>
  <si>
    <t>0350077U</t>
  </si>
  <si>
    <t>0352317D</t>
  </si>
  <si>
    <t>0350097R</t>
  </si>
  <si>
    <t>0590338X</t>
  </si>
  <si>
    <t>0761904G</t>
  </si>
  <si>
    <t>0760165S</t>
  </si>
  <si>
    <t>0632033T</t>
  </si>
  <si>
    <t>0421095M</t>
  </si>
  <si>
    <t>0420093Y</t>
  </si>
  <si>
    <t>0673021V</t>
  </si>
  <si>
    <t>0670190T</t>
  </si>
  <si>
    <t>0922605G</t>
  </si>
  <si>
    <t>0650048Z</t>
  </si>
  <si>
    <t>0830766G</t>
  </si>
  <si>
    <t>0311382J</t>
  </si>
  <si>
    <t>0311383K</t>
  </si>
  <si>
    <t>0311384L</t>
  </si>
  <si>
    <t>0310133B</t>
  </si>
  <si>
    <t>0311381H</t>
  </si>
  <si>
    <t>0310152X</t>
  </si>
  <si>
    <t>0370800U</t>
  </si>
  <si>
    <t>0101060Y</t>
  </si>
  <si>
    <t>0593279U</t>
  </si>
  <si>
    <t>0781944P</t>
  </si>
  <si>
    <t>0596870X</t>
  </si>
  <si>
    <t>0932066R</t>
  </si>
  <si>
    <t>0693735K</t>
  </si>
  <si>
    <t>9760358K</t>
  </si>
  <si>
    <t>0380134P</t>
  </si>
  <si>
    <t>0595876S</t>
  </si>
  <si>
    <t>0912266U</t>
  </si>
  <si>
    <t>0692459Y</t>
  </si>
  <si>
    <t>0751794T</t>
  </si>
  <si>
    <t>0755506C</t>
  </si>
  <si>
    <t>1260001S</t>
  </si>
  <si>
    <t>1340004B</t>
  </si>
  <si>
    <t>0062126D</t>
  </si>
  <si>
    <t>PR</t>
  </si>
  <si>
    <t>MCF</t>
  </si>
  <si>
    <t>AM2D</t>
  </si>
  <si>
    <t>DIRECTION GÉNÉRALE DES RESSOURCES HUMAINES
Service des personnels enseignants de l'enseignement supérieur et de la recherche
Sous-direction de la gestion prévisionnelle et des affaires statutaires, indemnitaires et réglementaires
Département des études et analyses prévisionnelles des ressources humaines
- DGRH A1-1 -</t>
  </si>
  <si>
    <t>DIRECTION GÉNÉRALE DES RESSOURCES HUMAINES
Service des personnels enseignants de l'enseignement supérieur et de la recherche
Sous-direction des études de gestion prévisionnelle, statutaires et des affaires communes
Département des études et analyses prévisionnelles des ressources humaines
- DGRH A1-1 -</t>
  </si>
  <si>
    <t>TABLEAU IX :</t>
  </si>
  <si>
    <t xml:space="preserve"> Répartition des enseignants non permanents par discipline. Comparaison avec les enseignants-chercheurs</t>
  </si>
  <si>
    <t xml:space="preserve"> Répartition des ATER par grande discipline, groupe, section du CNU, quotité de service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</si>
  <si>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</si>
  <si>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</si>
  <si>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</si>
  <si>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Caractéristiques démographiques des ATER (répartition par tranches d'âges, sexe, âge moyen) par grande discipline</t>
  </si>
  <si>
    <t xml:space="preserve"> Âge moyen des ATER par grande discipline, article de recrutement et sexe</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</si>
  <si>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</si>
  <si>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</si>
  <si>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Caractéristiques démographiques des doctorants contractuels (répartition par tranches d'âges, sexe, âge moyen) par grande discipline</t>
  </si>
  <si>
    <t xml:space="preserve"> Répartition des associés à temps plein (AS) par section du CNU, grande discipline, corps et sexe</t>
  </si>
  <si>
    <t xml:space="preserve"> Répartition des associés à mi-temps (ASMT) par section du CNU, grande discipline, corps et sexe</t>
  </si>
  <si>
    <t xml:space="preserve"> Répartition des contractuels L 954-3 par grande discipline, groupe, section CNU et type de fonction</t>
  </si>
  <si>
    <t xml:space="preserve"> Répartition des chargés d'enseignement vacataires (CEV) et agents temporaires vacataires (ATV) par établissement, académie et heures d'enseignement</t>
  </si>
  <si>
    <t xml:space="preserve"> Répartition des chargés d'enseignement vacataires (CEV) et agents temporaires vacataires (ATV) par grande discipline, section du CNU et heures d'enseignement</t>
  </si>
  <si>
    <t>Table des matières</t>
  </si>
  <si>
    <r>
      <t xml:space="preserve">I / </t>
    </r>
    <r>
      <rPr>
        <b/>
        <u/>
        <sz val="14"/>
        <color theme="1"/>
        <rFont val="Times New Roman"/>
        <family val="1"/>
      </rPr>
      <t>Panorama national sur les enseignants non permanents</t>
    </r>
  </si>
  <si>
    <r>
      <t xml:space="preserve">II / </t>
    </r>
    <r>
      <rPr>
        <b/>
        <u/>
        <sz val="14"/>
        <color theme="1"/>
        <rFont val="Times New Roman"/>
        <family val="1"/>
      </rPr>
      <t>Étude de la population des ATER</t>
    </r>
  </si>
  <si>
    <r>
      <t xml:space="preserve">III / </t>
    </r>
    <r>
      <rPr>
        <b/>
        <u/>
        <sz val="14"/>
        <color theme="1"/>
        <rFont val="Times New Roman"/>
        <family val="1"/>
      </rPr>
      <t>Données sur les doctorants contractuels</t>
    </r>
  </si>
  <si>
    <r>
      <t xml:space="preserve">IV / </t>
    </r>
    <r>
      <rPr>
        <b/>
        <u/>
        <sz val="14"/>
        <color theme="1"/>
        <rFont val="Times New Roman"/>
        <family val="1"/>
      </rPr>
      <t>Données sur les enseignants associés</t>
    </r>
  </si>
  <si>
    <r>
      <t xml:space="preserve">V / </t>
    </r>
    <r>
      <rPr>
        <b/>
        <u/>
        <sz val="14"/>
        <color theme="1"/>
        <rFont val="Times New Roman"/>
        <family val="1"/>
      </rPr>
      <t>Données sur les contractuels de l'article L 954-3 du code de l'éducation</t>
    </r>
  </si>
  <si>
    <r>
      <t xml:space="preserve">VI / </t>
    </r>
    <r>
      <rPr>
        <b/>
        <u/>
        <sz val="14"/>
        <color theme="1"/>
        <rFont val="Times New Roman"/>
        <family val="1"/>
      </rPr>
      <t>Données sur les chargés d'enseignement temporaires et agents temporaires vacataires</t>
    </r>
  </si>
  <si>
    <r>
      <t xml:space="preserve">VII / </t>
    </r>
    <r>
      <rPr>
        <b/>
        <u/>
        <sz val="14"/>
        <color theme="1"/>
        <rFont val="Times New Roman"/>
        <family val="1"/>
      </rPr>
      <t>Nomenclatures des sections du CNU</t>
    </r>
  </si>
  <si>
    <r>
      <rPr>
        <b/>
        <u/>
        <sz val="14"/>
        <color theme="0"/>
        <rFont val="Times New Roman"/>
        <family val="1"/>
      </rPr>
      <t>TABLEAU I</t>
    </r>
    <r>
      <rPr>
        <b/>
        <sz val="14"/>
        <color theme="0"/>
        <rFont val="Times New Roman"/>
        <family val="1"/>
      </rPr>
      <t xml:space="preserve"> : Répartition des personnels enseignants non permanents et titulaires de l'enseignement supérieur
(Hors disciplines médicales et odontologiques &amp; hors chargés d’enseignement et agents temporaires vacataires)</t>
    </r>
  </si>
  <si>
    <t>2018/ 2019</t>
  </si>
  <si>
    <r>
      <t>Total général PE</t>
    </r>
    <r>
      <rPr>
        <b/>
        <vertAlign val="superscript"/>
        <sz val="10"/>
        <color theme="0"/>
        <rFont val="Times New Roman"/>
        <family val="2"/>
      </rPr>
      <t>2)</t>
    </r>
  </si>
  <si>
    <r>
      <rPr>
        <b/>
        <i/>
        <u/>
        <sz val="10"/>
        <rFont val="Times New Roman"/>
        <family val="2"/>
      </rPr>
      <t>Pour information</t>
    </r>
    <r>
      <rPr>
        <b/>
        <i/>
        <sz val="10"/>
        <rFont val="Times New Roman"/>
        <family val="2"/>
      </rPr>
      <t>: Doctorants contractuels (DC) sans mission d'enseignement</t>
    </r>
  </si>
  <si>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enseignants associés à mi-temps : 96 heures ; enseignants invités : 24 heures ; enseignants du 2nd degré (titulaires et contractuels) : 384 heures. </t>
  </si>
  <si>
    <r>
      <rPr>
        <b/>
        <u/>
        <sz val="14"/>
        <color theme="0"/>
        <rFont val="Times New Roman"/>
        <family val="1"/>
      </rPr>
      <t>TABLEAU III</t>
    </r>
    <r>
      <rPr>
        <b/>
        <sz val="14"/>
        <color theme="0"/>
        <rFont val="Times New Roman"/>
        <family val="1"/>
      </rPr>
      <t xml:space="preserve"> : Répartition des enseignants non permanents par discipline. Comparaison avec les enseignants-chercheurs</t>
    </r>
  </si>
  <si>
    <t>Étude de la population des ATER</t>
  </si>
  <si>
    <r>
      <rPr>
        <b/>
        <u/>
        <sz val="11"/>
        <color theme="0"/>
        <rFont val="Times New Roman"/>
        <family val="1"/>
      </rPr>
      <t xml:space="preserve">TABLEAU IV </t>
    </r>
    <r>
      <rPr>
        <b/>
        <sz val="11"/>
        <color theme="0"/>
        <rFont val="Times New Roman"/>
        <family val="1"/>
      </rPr>
      <t>:  Répartition des ATER par grande discipline, groupe, section du CNU, quotité de service et sexe</t>
    </r>
  </si>
  <si>
    <r>
      <rPr>
        <b/>
        <u/>
        <sz val="12"/>
        <color theme="0"/>
        <rFont val="Times New Roman"/>
        <family val="1"/>
      </rPr>
      <t>TABLEAU V</t>
    </r>
    <r>
      <rPr>
        <b/>
        <sz val="12"/>
        <color theme="0"/>
        <rFont val="Times New Roman"/>
        <family val="1"/>
      </rPr>
      <t>:  Répartition des ATER en premier contrat en 2018-2019 par grande discipline, section du CNU et sexe</t>
    </r>
  </si>
  <si>
    <t xml:space="preserve"> Répartition des ATER en premier contrat en 2018-2019 par grande discipline, section du CNU et sexe</t>
  </si>
  <si>
    <r>
      <t xml:space="preserve">et notamment aux articles du </t>
    </r>
    <r>
      <rPr>
        <b/>
        <sz val="11"/>
        <color theme="1"/>
        <rFont val="Times New Roman"/>
        <family val="2"/>
      </rPr>
      <t xml:space="preserve">décret n°88-654 du 7 mai 1988 modifié. </t>
    </r>
  </si>
  <si>
    <t xml:space="preserve">et, par conséquent, définit des durées maximales, variables, d'exercice des fonctions d'ATER. </t>
  </si>
  <si>
    <r>
      <rPr>
        <i/>
        <u/>
        <sz val="12"/>
        <color theme="1"/>
        <rFont val="Times New Roman"/>
        <family val="1"/>
      </rPr>
      <t>Note</t>
    </r>
    <r>
      <rPr>
        <i/>
        <sz val="12"/>
        <color theme="1"/>
        <rFont val="Times New Roman"/>
        <family val="1"/>
      </rPr>
      <t xml:space="preserve"> : Un ATER "en remplacement de titulaire" correspond à "l'ex titre 2" et un ATER "réservé" à "l'ex titre 3"</t>
    </r>
  </si>
  <si>
    <r>
      <rPr>
        <b/>
        <u/>
        <sz val="14"/>
        <color theme="0"/>
        <rFont val="Times New Roman"/>
        <family val="1"/>
      </rPr>
      <t>TABLEAU VIII :</t>
    </r>
    <r>
      <rPr>
        <b/>
        <sz val="14"/>
        <color theme="0"/>
        <rFont val="Times New Roman"/>
        <family val="1"/>
      </rPr>
      <t xml:space="preserve">  Répartition des ATER par établissement, académie, type de recrutement et quotité de service</t>
    </r>
  </si>
  <si>
    <r>
      <rPr>
        <b/>
        <u/>
        <sz val="14"/>
        <color theme="0"/>
        <rFont val="Times New Roman"/>
        <family val="1"/>
      </rPr>
      <t xml:space="preserve">TABLEAU VII </t>
    </r>
    <r>
      <rPr>
        <b/>
        <sz val="14"/>
        <color theme="0"/>
        <rFont val="Times New Roman"/>
        <family val="1"/>
      </rPr>
      <t>:  Répartition des ATER par type de recrutement, article de recrutement et sexe</t>
    </r>
  </si>
  <si>
    <r>
      <rPr>
        <b/>
        <u/>
        <sz val="14"/>
        <color theme="0"/>
        <rFont val="Times New Roman"/>
        <family val="1"/>
      </rPr>
      <t>TABLEAU VI</t>
    </r>
    <r>
      <rPr>
        <b/>
        <sz val="14"/>
        <color theme="0"/>
        <rFont val="Times New Roman"/>
        <family val="1"/>
      </rPr>
      <t xml:space="preserve"> :  Répartition des ATER par type de recrutement, article de recrutement et quotité de service</t>
    </r>
  </si>
  <si>
    <r>
      <rPr>
        <b/>
        <u/>
        <sz val="13"/>
        <color theme="0"/>
        <rFont val="Times New Roman"/>
        <family val="1"/>
      </rPr>
      <t>TABLEAU IX</t>
    </r>
    <r>
      <rPr>
        <b/>
        <sz val="13"/>
        <color theme="0"/>
        <rFont val="Times New Roman"/>
        <family val="1"/>
      </rPr>
      <t>:  Age moyen des ATER par grande discipline, article de recrutement et sexe</t>
    </r>
  </si>
  <si>
    <r>
      <rPr>
        <i/>
        <u/>
        <sz val="12"/>
        <rFont val="Times New Roman"/>
        <family val="1"/>
      </rPr>
      <t>Notes</t>
    </r>
    <r>
      <rPr>
        <i/>
        <sz val="12"/>
        <rFont val="Times New Roman"/>
        <family val="1"/>
      </rPr>
      <t xml:space="preserve"> : 3 ATER ont une date de naissance vide ou mal renseignée.</t>
    </r>
  </si>
  <si>
    <t>Âge au 31/12/2018</t>
  </si>
  <si>
    <r>
      <rPr>
        <b/>
        <u/>
        <sz val="12"/>
        <color theme="0"/>
        <rFont val="Times New Roman"/>
        <family val="1"/>
      </rPr>
      <t xml:space="preserve">TABLEAUX X-a, X-b, X-c </t>
    </r>
    <r>
      <rPr>
        <b/>
        <sz val="12"/>
        <color theme="0"/>
        <rFont val="Times New Roman"/>
        <family val="1"/>
      </rPr>
      <t>:   Caractéristiques démographiques des ATER (répartition par tranches d'âges, sexe et âge moyen) par grande discipline</t>
    </r>
  </si>
  <si>
    <t>TABLEAU X-a : DROIT - PYRAMIDE DES ÂGES -</t>
  </si>
  <si>
    <t>TABLEAU X-b : LETTRES - PYRAMIDE DES ÂGES -</t>
  </si>
  <si>
    <t>TABLEAU X-c : SCIENCES - PYRAMIDE DES ÂGES</t>
  </si>
  <si>
    <t>TABLEAU X-d : PHARMACIE - PYRAMIDE DES ÂGES -</t>
  </si>
  <si>
    <r>
      <rPr>
        <b/>
        <u/>
        <sz val="12"/>
        <color theme="0"/>
        <rFont val="Times New Roman"/>
        <family val="1"/>
      </rPr>
      <t xml:space="preserve">TABLEAUX X-d, X-e </t>
    </r>
    <r>
      <rPr>
        <b/>
        <sz val="12"/>
        <color theme="0"/>
        <rFont val="Times New Roman"/>
        <family val="1"/>
      </rPr>
      <t>:   Caractéristiques démographiques des ATER (répartition par tranches d'âges, sexe et âge moyen) par grande discipline</t>
    </r>
  </si>
  <si>
    <r>
      <rPr>
        <i/>
        <u/>
        <sz val="12"/>
        <rFont val="Times New Roman"/>
        <family val="1"/>
      </rPr>
      <t>Note</t>
    </r>
    <r>
      <rPr>
        <i/>
        <sz val="12"/>
        <rFont val="Times New Roman"/>
        <family val="1"/>
      </rPr>
      <t xml:space="preserve"> : 3 ATER ont une date de naissance vide ou mal renseignée</t>
    </r>
  </si>
  <si>
    <t>TABLEAU X-e : TOUTES DISCIPLINES + NON RENSEIGNÉ - PYRAMIDE DES ÂGES -</t>
  </si>
  <si>
    <r>
      <rPr>
        <i/>
        <u/>
        <sz val="12"/>
        <rFont val="Times New Roman"/>
        <family val="1"/>
      </rPr>
      <t>Note</t>
    </r>
    <r>
      <rPr>
        <i/>
        <sz val="12"/>
        <rFont val="Times New Roman"/>
        <family val="1"/>
      </rPr>
      <t xml:space="preserve"> : 57 ATER ont une date de naissance vide ou mal renseignée</t>
    </r>
  </si>
  <si>
    <r>
      <rPr>
        <b/>
        <u/>
        <sz val="12"/>
        <color theme="0"/>
        <rFont val="Times New Roman"/>
        <family val="1"/>
      </rPr>
      <t xml:space="preserve">TABLEAU XI </t>
    </r>
    <r>
      <rPr>
        <b/>
        <sz val="12"/>
        <color theme="0"/>
        <rFont val="Times New Roman"/>
        <family val="1"/>
      </rPr>
      <t>: Répartition des ATER docteurs par lieu d'obtention du doctorat 
- Part d'ATER docteurs recrutés dans l'établissement d'obtention du doctorat -</t>
    </r>
  </si>
  <si>
    <r>
      <t>NON RENSEIGN</t>
    </r>
    <r>
      <rPr>
        <b/>
        <sz val="10"/>
        <color theme="0"/>
        <rFont val="Arial"/>
        <family val="2"/>
      </rPr>
      <t>É</t>
    </r>
  </si>
  <si>
    <r>
      <rPr>
        <b/>
        <sz val="10"/>
        <color theme="0"/>
        <rFont val="Arial"/>
        <family val="2"/>
      </rPr>
      <t>É</t>
    </r>
    <r>
      <rPr>
        <b/>
        <sz val="10"/>
        <color theme="0"/>
        <rFont val="Times New Roman"/>
        <family val="1"/>
      </rPr>
      <t>TRANGER</t>
    </r>
  </si>
  <si>
    <r>
      <rPr>
        <b/>
        <u/>
        <sz val="14"/>
        <color theme="0"/>
        <rFont val="Times New Roman"/>
        <family val="1"/>
      </rPr>
      <t>TABLEAU XII</t>
    </r>
    <r>
      <rPr>
        <b/>
        <sz val="14"/>
        <color theme="0"/>
        <rFont val="Times New Roman"/>
        <family val="1"/>
      </rPr>
      <t xml:space="preserve"> : Recrutement par établissement des ATER et part d'ATER docteurs</t>
    </r>
  </si>
  <si>
    <t xml:space="preserve"> Recrutement par établissement des ATER et part d'ATER docteurs</t>
  </si>
  <si>
    <r>
      <rPr>
        <b/>
        <u/>
        <sz val="13"/>
        <color theme="0"/>
        <rFont val="Times New Roman"/>
        <family val="1"/>
      </rPr>
      <t xml:space="preserve">TABLEAU XIII </t>
    </r>
    <r>
      <rPr>
        <b/>
        <sz val="13"/>
        <color theme="0"/>
        <rFont val="Times New Roman"/>
        <family val="1"/>
      </rPr>
      <t>:  Répartition des doctorants contractuels par grande discipline, groupe, section du CNU, mission d'enseignement et sexe</t>
    </r>
  </si>
  <si>
    <r>
      <rPr>
        <b/>
        <u/>
        <sz val="14"/>
        <color theme="0"/>
        <rFont val="Times New Roman"/>
        <family val="1"/>
      </rPr>
      <t xml:space="preserve">TABLEAU XIV </t>
    </r>
    <r>
      <rPr>
        <b/>
        <sz val="14"/>
        <color theme="0"/>
        <rFont val="Times New Roman"/>
        <family val="1"/>
      </rPr>
      <t>:  Répartition des doctorants contractuels par grande discipline, section du CNU et année de recrutement</t>
    </r>
  </si>
  <si>
    <r>
      <rPr>
        <i/>
        <u/>
        <sz val="12"/>
        <rFont val="Times New Roman"/>
        <family val="1"/>
      </rPr>
      <t>Note</t>
    </r>
    <r>
      <rPr>
        <i/>
        <sz val="12"/>
        <rFont val="Times New Roman"/>
        <family val="1"/>
      </rPr>
      <t xml:space="preserve"> : Le tableau "Toutes disciplines" inclus les 3 338 doctorants contractuels dont la discipline n'est pas renseignée.</t>
    </r>
  </si>
  <si>
    <r>
      <rPr>
        <b/>
        <u/>
        <sz val="14"/>
        <color theme="0"/>
        <rFont val="Times New Roman"/>
        <family val="1"/>
      </rPr>
      <t xml:space="preserve">TABLEAU XVI </t>
    </r>
    <r>
      <rPr>
        <b/>
        <sz val="14"/>
        <color theme="0"/>
        <rFont val="Times New Roman"/>
        <family val="1"/>
      </rPr>
      <t>:  Répartition des associés à temps plein (AS) par section du CNU, grande discipline, corps et sexe</t>
    </r>
  </si>
  <si>
    <t>01
Droit et science politique</t>
  </si>
  <si>
    <t>02
Sciences économiques et de gestion</t>
  </si>
  <si>
    <t>03
Langues et littératures</t>
  </si>
  <si>
    <t>04
Sciences humaines</t>
  </si>
  <si>
    <t>20
Théologie</t>
  </si>
  <si>
    <t>05
Mathématiques et Informatique</t>
  </si>
  <si>
    <t>06
Physique</t>
  </si>
  <si>
    <t>07
Chimie</t>
  </si>
  <si>
    <t>08
Sciences de la terre</t>
  </si>
  <si>
    <t>09
Mécanique, génie mécanique, génie informatique, énergétique</t>
  </si>
  <si>
    <r>
      <rPr>
        <b/>
        <u/>
        <sz val="14"/>
        <color theme="0"/>
        <rFont val="Times New Roman"/>
        <family val="1"/>
      </rPr>
      <t xml:space="preserve">TABLEAU XVII </t>
    </r>
    <r>
      <rPr>
        <b/>
        <sz val="14"/>
        <color theme="0"/>
        <rFont val="Times New Roman"/>
        <family val="1"/>
      </rPr>
      <t>:  Répartition des associés à mi-temps (ASMT) par section du CNU, grande discipline, corps et sexe</t>
    </r>
  </si>
  <si>
    <r>
      <rPr>
        <b/>
        <u/>
        <sz val="14"/>
        <color theme="0"/>
        <rFont val="Times New Roman"/>
        <family val="1"/>
      </rPr>
      <t xml:space="preserve">TABLEAU XVIII </t>
    </r>
    <r>
      <rPr>
        <b/>
        <sz val="14"/>
        <color theme="0"/>
        <rFont val="Times New Roman"/>
        <family val="1"/>
      </rPr>
      <t>:  Répartition des contractuels L 954-3 par grande discipline, groupe, section CNU et type de fonction</t>
    </r>
  </si>
  <si>
    <r>
      <t xml:space="preserve">12
</t>
    </r>
    <r>
      <rPr>
        <i/>
        <sz val="8"/>
        <color theme="1"/>
        <rFont val="Times New Roman"/>
        <family val="1"/>
      </rPr>
      <t>Groupe interdisciplinaire</t>
    </r>
  </si>
  <si>
    <t>Total 12</t>
  </si>
  <si>
    <r>
      <t xml:space="preserve">12
</t>
    </r>
    <r>
      <rPr>
        <sz val="8"/>
        <color theme="1"/>
        <rFont val="Times New Roman"/>
        <family val="1"/>
      </rPr>
      <t>Groupe interdisciplinaire</t>
    </r>
  </si>
  <si>
    <r>
      <rPr>
        <sz val="10"/>
        <color theme="1"/>
        <rFont val="Times New Roman"/>
        <family val="1"/>
      </rPr>
      <t>12</t>
    </r>
    <r>
      <rPr>
        <b/>
        <sz val="10"/>
        <color theme="1"/>
        <rFont val="Times New Roman"/>
        <family val="1"/>
      </rPr>
      <t xml:space="preserve">
</t>
    </r>
    <r>
      <rPr>
        <i/>
        <sz val="8"/>
        <color theme="1"/>
        <rFont val="Times New Roman"/>
        <family val="1"/>
      </rPr>
      <t>Groupe interdisciplinaire</t>
    </r>
  </si>
  <si>
    <r>
      <rPr>
        <i/>
        <vertAlign val="superscript"/>
        <sz val="10"/>
        <color theme="1"/>
        <rFont val="Times New Roman"/>
        <family val="1"/>
      </rPr>
      <t xml:space="preserve">1) </t>
    </r>
    <r>
      <rPr>
        <i/>
        <sz val="10"/>
        <color theme="1"/>
        <rFont val="Times New Roman"/>
        <family val="1"/>
      </rPr>
      <t>Les établissements ne renseignent pas tous les données concernant les CEV et ATV.</t>
    </r>
  </si>
  <si>
    <r>
      <rPr>
        <b/>
        <u/>
        <sz val="14"/>
        <color theme="0"/>
        <rFont val="Times New Roman"/>
        <family val="1"/>
      </rPr>
      <t xml:space="preserve">TABLEAU XX </t>
    </r>
    <r>
      <rPr>
        <b/>
        <sz val="14"/>
        <color theme="0"/>
        <rFont val="Times New Roman"/>
        <family val="1"/>
      </rPr>
      <t>:  Répartition des chargés d'enseignement vacataires (CEV) et agents temporaires vacataires (ATV) par grande discipline, section du CNU et heures d'enseignement</t>
    </r>
  </si>
  <si>
    <r>
      <rPr>
        <b/>
        <u/>
        <sz val="14"/>
        <color theme="0"/>
        <rFont val="Times New Roman"/>
        <family val="2"/>
      </rPr>
      <t>TABLEAU II</t>
    </r>
    <r>
      <rPr>
        <b/>
        <sz val="14"/>
        <color theme="0"/>
        <rFont val="Times New Roman"/>
        <family val="2"/>
      </rPr>
      <t xml:space="preserve"> : Répartition par établissement, académie et fonction des personnels enseignants non permanents et titulaires de l'enseignement supérieur
(Hors disciplines médicales et odontologiques)</t>
    </r>
  </si>
  <si>
    <t>(Voir la " Note de la DGRH n°4 de Mai 2020 " pour un commentaire de ces données)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</si>
</sst>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 [$€-1]_-;\-* #,##0.00\ [$€-1]_-;_-* &quot;-&quot;??\ [$€-1]_-"/>
    <numFmt numFmtId="165" formatCode="0&quot;        &quot;"/>
    <numFmt numFmtId="166" formatCode="0&quot;    &quot;"/>
    <numFmt numFmtId="167" formatCode="0.0%"/>
    <numFmt numFmtId="168" formatCode="#,##0.0"/>
    <numFmt numFmtId="169" formatCode="_-* #,##0.00\ _F_-;\-* #,##0.00\ _F_-;_-* &quot;-&quot;??\ _F_-;_-@_-"/>
    <numFmt numFmtId="170" formatCode="_-* #,##0\ _€_-;\-* #,##0\ _€_-;_-* &quot;-&quot;??\ _€_-;_-@_-"/>
    <numFmt numFmtId="171" formatCode="_-* #,##0.000\ _€_-;\-* #,##0.000\ _€_-;_-* &quot;-&quot;??\ _€_-;_-@_-"/>
  </numFmts>
  <fonts count="134" x14ac:knownFonts="1">
    <font>
      <sz val="10"/>
      <color theme="1"/>
      <name val="Times New Roman"/>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b/>
      <sz val="8"/>
      <color theme="1"/>
      <name val="Times New Roman"/>
      <family val="1"/>
    </font>
    <font>
      <b/>
      <u/>
      <sz val="10"/>
      <color theme="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b/>
      <vertAlign val="superscript"/>
      <sz val="10"/>
      <color theme="1"/>
      <name val="Times New Roman"/>
      <family val="1"/>
    </font>
    <font>
      <i/>
      <vertAlign val="superscript"/>
      <sz val="8"/>
      <color theme="1"/>
      <name val="Times New Roman"/>
      <family val="1"/>
    </font>
    <font>
      <sz val="10"/>
      <color theme="0"/>
      <name val="Times New Roman"/>
      <family val="2"/>
    </font>
    <font>
      <vertAlign val="superscript"/>
      <sz val="10"/>
      <color theme="1"/>
      <name val="Times New Roman"/>
      <family val="1"/>
    </font>
    <font>
      <b/>
      <sz val="12"/>
      <color theme="0"/>
      <name val="Times New Roman"/>
      <family val="1"/>
    </font>
    <font>
      <i/>
      <sz val="10"/>
      <name val="Times New Roman"/>
      <family val="1"/>
    </font>
    <font>
      <b/>
      <vertAlign val="superscript"/>
      <sz val="10"/>
      <color theme="0"/>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sz val="10"/>
      <color rgb="FFFF0000"/>
      <name val="Times New Roman"/>
      <family val="1"/>
    </font>
    <font>
      <sz val="10"/>
      <color rgb="FFFF0000"/>
      <name val="Times New Roman"/>
      <family val="2"/>
    </font>
    <font>
      <b/>
      <sz val="10"/>
      <color rgb="FFFF0000"/>
      <name val="Times New Roman"/>
      <family val="2"/>
    </font>
    <font>
      <sz val="10"/>
      <color rgb="FF66FF66"/>
      <name val="Times New Roman"/>
      <family val="2"/>
    </font>
    <font>
      <i/>
      <vertAlign val="superscript"/>
      <sz val="8"/>
      <name val="Times New Roman"/>
      <family val="1"/>
    </font>
    <font>
      <b/>
      <vertAlign val="superscript"/>
      <sz val="10"/>
      <name val="Times New Roman"/>
      <family val="1"/>
    </font>
    <font>
      <b/>
      <i/>
      <sz val="10"/>
      <name val="Times New Roman"/>
      <family val="1"/>
    </font>
    <font>
      <sz val="8"/>
      <color theme="1"/>
      <name val="Times New Roman"/>
      <family val="1"/>
    </font>
    <font>
      <b/>
      <sz val="9"/>
      <color theme="0"/>
      <name val="Times New Roman"/>
      <family val="1"/>
    </font>
    <font>
      <i/>
      <sz val="10"/>
      <name val="Times New Roman"/>
      <family val="2"/>
    </font>
    <font>
      <i/>
      <sz val="10"/>
      <color rgb="FFFF0000"/>
      <name val="Times New Roman"/>
      <family val="1"/>
    </font>
    <font>
      <sz val="10"/>
      <color rgb="FF000000"/>
      <name val="Arial"/>
      <family val="2"/>
    </font>
    <font>
      <sz val="11"/>
      <color indexed="8"/>
      <name val="Calibri"/>
      <family val="2"/>
      <scheme val="minor"/>
    </font>
    <font>
      <b/>
      <sz val="16"/>
      <color theme="1"/>
      <name val="Times New Roman"/>
      <family val="1"/>
    </font>
    <font>
      <b/>
      <sz val="14"/>
      <color theme="1"/>
      <name val="Times New Roman"/>
      <family val="1"/>
    </font>
    <font>
      <b/>
      <u/>
      <sz val="14"/>
      <color theme="1"/>
      <name val="Times New Roman"/>
      <family val="1"/>
    </font>
    <font>
      <sz val="14"/>
      <color theme="1"/>
      <name val="Times New Roman"/>
      <family val="1"/>
    </font>
    <font>
      <b/>
      <sz val="10"/>
      <color rgb="FFFF0000"/>
      <name val="Times New Roman"/>
      <family val="1"/>
    </font>
    <font>
      <b/>
      <sz val="14"/>
      <color theme="0"/>
      <name val="Times New Roman"/>
      <family val="1"/>
    </font>
    <font>
      <b/>
      <u/>
      <sz val="14"/>
      <color theme="0"/>
      <name val="Times New Roman"/>
      <family val="1"/>
    </font>
    <font>
      <b/>
      <sz val="14"/>
      <name val="Times New Roman"/>
      <family val="1"/>
    </font>
    <font>
      <b/>
      <sz val="10"/>
      <color rgb="FF00B050"/>
      <name val="Times New Roman"/>
      <family val="1"/>
    </font>
    <font>
      <b/>
      <sz val="10"/>
      <color theme="1"/>
      <name val="Times New Roman"/>
      <family val="2"/>
    </font>
    <font>
      <b/>
      <i/>
      <sz val="10"/>
      <name val="Times New Roman"/>
      <family val="2"/>
    </font>
    <font>
      <b/>
      <i/>
      <u/>
      <sz val="10"/>
      <name val="Times New Roman"/>
      <family val="2"/>
    </font>
    <font>
      <b/>
      <vertAlign val="superscript"/>
      <sz val="10"/>
      <color theme="0"/>
      <name val="Times New Roman"/>
      <family val="2"/>
    </font>
    <font>
      <i/>
      <sz val="12"/>
      <name val="Times New Roman"/>
      <family val="1"/>
    </font>
    <font>
      <sz val="14"/>
      <color theme="0"/>
      <name val="Times New Roman"/>
      <family val="1"/>
    </font>
    <font>
      <b/>
      <sz val="11"/>
      <color theme="0"/>
      <name val="Times New Roman"/>
      <family val="1"/>
    </font>
    <font>
      <b/>
      <u/>
      <sz val="11"/>
      <color theme="0"/>
      <name val="Times New Roman"/>
      <family val="1"/>
    </font>
    <font>
      <b/>
      <u/>
      <sz val="12"/>
      <color theme="0"/>
      <name val="Times New Roman"/>
      <family val="1"/>
    </font>
    <font>
      <sz val="11"/>
      <color theme="1"/>
      <name val="Times New Roman"/>
      <family val="1"/>
    </font>
    <font>
      <sz val="11"/>
      <color theme="0"/>
      <name val="Times New Roman"/>
      <family val="1"/>
    </font>
    <font>
      <sz val="11"/>
      <color theme="1"/>
      <name val="Times New Roman"/>
      <family val="2"/>
    </font>
    <font>
      <b/>
      <sz val="11"/>
      <color theme="1"/>
      <name val="Times New Roman"/>
      <family val="2"/>
    </font>
    <font>
      <sz val="12"/>
      <color theme="1"/>
      <name val="Times New Roman"/>
      <family val="2"/>
    </font>
    <font>
      <i/>
      <sz val="12"/>
      <color theme="1"/>
      <name val="Times New Roman"/>
      <family val="1"/>
    </font>
    <font>
      <i/>
      <u/>
      <sz val="12"/>
      <color theme="1"/>
      <name val="Times New Roman"/>
      <family val="1"/>
    </font>
    <font>
      <sz val="12"/>
      <color theme="1"/>
      <name val="Times New Roman"/>
      <family val="1"/>
    </font>
    <font>
      <b/>
      <sz val="13"/>
      <color theme="0"/>
      <name val="Times New Roman"/>
      <family val="1"/>
    </font>
    <font>
      <b/>
      <u/>
      <sz val="13"/>
      <color theme="0"/>
      <name val="Times New Roman"/>
      <family val="1"/>
    </font>
    <font>
      <sz val="13"/>
      <color theme="1"/>
      <name val="Times New Roman"/>
      <family val="1"/>
    </font>
    <font>
      <i/>
      <u/>
      <sz val="12"/>
      <name val="Times New Roman"/>
      <family val="1"/>
    </font>
    <font>
      <b/>
      <sz val="12"/>
      <color theme="0"/>
      <name val="Times New Roman"/>
      <family val="2"/>
    </font>
    <font>
      <sz val="12"/>
      <name val="Times New Roman"/>
      <family val="2"/>
    </font>
    <font>
      <sz val="12"/>
      <color theme="0"/>
      <name val="Times New Roman"/>
      <family val="2"/>
    </font>
    <font>
      <sz val="12"/>
      <color theme="0"/>
      <name val="Times New Roman"/>
      <family val="1"/>
    </font>
    <font>
      <sz val="13"/>
      <color theme="0"/>
      <name val="Times New Roman"/>
      <family val="1"/>
    </font>
    <font>
      <b/>
      <sz val="12"/>
      <color theme="1"/>
      <name val="Times New Roman"/>
      <family val="1"/>
    </font>
    <font>
      <b/>
      <sz val="11"/>
      <color theme="0"/>
      <name val="Times New Roman"/>
      <family val="2"/>
    </font>
    <font>
      <sz val="12"/>
      <color rgb="FFFF0000"/>
      <name val="Times New Roman"/>
      <family val="1"/>
    </font>
    <font>
      <i/>
      <vertAlign val="superscript"/>
      <sz val="10"/>
      <color theme="1"/>
      <name val="Times New Roman"/>
      <family val="1"/>
    </font>
    <font>
      <sz val="14"/>
      <color theme="1"/>
      <name val="Times New Roman"/>
      <family val="2"/>
    </font>
    <font>
      <b/>
      <sz val="14"/>
      <color theme="0"/>
      <name val="Times New Roman"/>
      <family val="2"/>
    </font>
    <font>
      <b/>
      <u/>
      <sz val="14"/>
      <color theme="0"/>
      <name val="Times New Roman"/>
      <family val="2"/>
    </font>
    <font>
      <sz val="14"/>
      <name val="Times New Roman"/>
      <family val="2"/>
    </font>
  </fonts>
  <fills count="41">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34998626667073579"/>
        <bgColor indexed="64"/>
      </patternFill>
    </fill>
  </fills>
  <borders count="14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dashed">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1454817346722"/>
      </right>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3" tint="0.39991454817346722"/>
      </right>
      <top style="dashed">
        <color theme="0" tint="-0.49998474074526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style="thin">
        <color theme="3" tint="0.39994506668294322"/>
      </right>
      <top/>
      <bottom style="thin">
        <color theme="0"/>
      </bottom>
      <diagonal/>
    </border>
    <border>
      <left/>
      <right/>
      <top style="dashed">
        <color theme="0" tint="-0.499984740745262"/>
      </top>
      <bottom style="dashed">
        <color theme="0"/>
      </bottom>
      <diagonal/>
    </border>
    <border>
      <left/>
      <right/>
      <top style="dashed">
        <color theme="0"/>
      </top>
      <bottom style="dashed">
        <color theme="0"/>
      </bottom>
      <diagonal/>
    </border>
    <border>
      <left style="thin">
        <color theme="0" tint="-0.499984740745262"/>
      </left>
      <right style="thin">
        <color theme="0" tint="-0.499984740745262"/>
      </right>
      <top style="thin">
        <color theme="0"/>
      </top>
      <bottom style="thin">
        <color theme="0"/>
      </bottom>
      <diagonal/>
    </border>
    <border>
      <left style="thin">
        <color theme="3" tint="0.39994506668294322"/>
      </left>
      <right style="thin">
        <color theme="3" tint="0.39994506668294322"/>
      </right>
      <top/>
      <bottom style="dashed">
        <color theme="3" tint="0.39994506668294322"/>
      </bottom>
      <diagonal/>
    </border>
    <border>
      <left style="thin">
        <color theme="3" tint="0.39994506668294322"/>
      </left>
      <right style="thin">
        <color theme="3" tint="0.39994506668294322"/>
      </right>
      <top style="dashed">
        <color theme="3" tint="0.39994506668294322"/>
      </top>
      <bottom style="dashed">
        <color theme="3" tint="0.39994506668294322"/>
      </bottom>
      <diagonal/>
    </border>
    <border>
      <left style="thin">
        <color theme="3" tint="0.39994506668294322"/>
      </left>
      <right style="thin">
        <color theme="3" tint="0.39994506668294322"/>
      </right>
      <top style="dashed">
        <color theme="3" tint="0.39994506668294322"/>
      </top>
      <bottom/>
      <diagonal/>
    </border>
    <border>
      <left style="thin">
        <color theme="3" tint="0.39994506668294322"/>
      </left>
      <right style="thin">
        <color theme="0" tint="-0.499984740745262"/>
      </right>
      <top/>
      <bottom/>
      <diagonal/>
    </border>
  </borders>
  <cellStyleXfs count="592">
    <xf numFmtId="0" fontId="0" fillId="0" borderId="0"/>
    <xf numFmtId="0" fontId="10" fillId="0" borderId="0"/>
    <xf numFmtId="164" fontId="10" fillId="0" borderId="0" applyFont="0" applyFill="0" applyBorder="0" applyAlignment="0" applyProtection="0"/>
    <xf numFmtId="0" fontId="10" fillId="0" borderId="0"/>
    <xf numFmtId="0" fontId="13" fillId="0" borderId="0"/>
    <xf numFmtId="0" fontId="10" fillId="0" borderId="0"/>
    <xf numFmtId="0" fontId="9" fillId="0" borderId="0"/>
    <xf numFmtId="0" fontId="13" fillId="0" borderId="0"/>
    <xf numFmtId="0" fontId="13" fillId="0" borderId="0"/>
    <xf numFmtId="0" fontId="14" fillId="0" borderId="0"/>
    <xf numFmtId="0" fontId="9" fillId="0" borderId="0"/>
    <xf numFmtId="0" fontId="10" fillId="0" borderId="0"/>
    <xf numFmtId="165" fontId="10" fillId="0" borderId="0">
      <alignment horizontal="centerContinuous" vertical="center"/>
    </xf>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6" fillId="0" borderId="9">
      <alignment horizontal="center" vertical="center"/>
    </xf>
    <xf numFmtId="1" fontId="17" fillId="0" borderId="10" applyNumberFormat="0" applyFont="0"/>
    <xf numFmtId="0" fontId="13" fillId="0" borderId="0"/>
    <xf numFmtId="0" fontId="40" fillId="0" borderId="0"/>
    <xf numFmtId="0" fontId="9" fillId="0" borderId="0"/>
    <xf numFmtId="0" fontId="41" fillId="0" borderId="0"/>
    <xf numFmtId="0" fontId="39" fillId="0" borderId="0">
      <alignment vertical="top"/>
    </xf>
    <xf numFmtId="0" fontId="13" fillId="0" borderId="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25" borderId="0" applyNumberFormat="0" applyBorder="0" applyAlignment="0" applyProtection="0"/>
    <xf numFmtId="0" fontId="42" fillId="29" borderId="0" applyNumberFormat="0" applyBorder="0" applyAlignment="0" applyProtection="0"/>
    <xf numFmtId="0" fontId="42" fillId="33" borderId="0" applyNumberFormat="0" applyBorder="0" applyAlignment="0" applyProtection="0"/>
    <xf numFmtId="0" fontId="42" fillId="37"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43" fillId="38"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44" fillId="0" borderId="0" applyNumberFormat="0" applyFill="0" applyBorder="0" applyAlignment="0" applyProtection="0"/>
    <xf numFmtId="0" fontId="45" fillId="12" borderId="112" applyNumberFormat="0" applyAlignment="0" applyProtection="0"/>
    <xf numFmtId="0" fontId="46" fillId="0" borderId="114" applyNumberFormat="0" applyFill="0" applyAlignment="0" applyProtection="0"/>
    <xf numFmtId="0" fontId="42" fillId="14" borderId="116" applyNumberFormat="0" applyFont="0" applyAlignment="0" applyProtection="0"/>
    <xf numFmtId="0" fontId="47" fillId="11" borderId="112" applyNumberFormat="0" applyAlignment="0" applyProtection="0"/>
    <xf numFmtId="164" fontId="10" fillId="0" borderId="0" applyFont="0" applyFill="0" applyBorder="0" applyAlignment="0" applyProtection="0"/>
    <xf numFmtId="164" fontId="10" fillId="0" borderId="0" applyFont="0" applyFill="0" applyBorder="0" applyAlignment="0" applyProtection="0"/>
    <xf numFmtId="0" fontId="48" fillId="9" borderId="0" applyNumberFormat="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49" fillId="10" borderId="0" applyNumberFormat="0" applyBorder="0" applyAlignment="0" applyProtection="0"/>
    <xf numFmtId="0" fontId="10" fillId="0" borderId="0"/>
    <xf numFmtId="0" fontId="10" fillId="0" borderId="0"/>
    <xf numFmtId="0" fontId="10" fillId="0" borderId="0"/>
    <xf numFmtId="0" fontId="9"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50" fillId="0" borderId="0"/>
    <xf numFmtId="0" fontId="50" fillId="0" borderId="0"/>
    <xf numFmtId="0" fontId="10" fillId="0" borderId="0"/>
    <xf numFmtId="0" fontId="10" fillId="0" borderId="0"/>
    <xf numFmtId="0" fontId="13" fillId="0" borderId="0"/>
    <xf numFmtId="0" fontId="42" fillId="0" borderId="0"/>
    <xf numFmtId="0" fontId="14" fillId="0" borderId="0"/>
    <xf numFmtId="0" fontId="42" fillId="0" borderId="0"/>
    <xf numFmtId="0" fontId="13" fillId="0" borderId="0"/>
    <xf numFmtId="0" fontId="10" fillId="0" borderId="0"/>
    <xf numFmtId="0" fontId="10" fillId="0" borderId="0"/>
    <xf numFmtId="0" fontId="9" fillId="0" borderId="0"/>
    <xf numFmtId="165" fontId="10" fillId="0" borderId="0">
      <alignment horizontal="centerContinuous" vertical="center"/>
    </xf>
    <xf numFmtId="165" fontId="10" fillId="0" borderId="0">
      <alignment horizontal="centerContinuous" vertical="center"/>
    </xf>
    <xf numFmtId="9" fontId="10" fillId="0" borderId="0" applyFont="0" applyFill="0" applyBorder="0" applyAlignment="0" applyProtection="0"/>
    <xf numFmtId="0" fontId="51" fillId="8" borderId="0" applyNumberFormat="0" applyBorder="0" applyAlignment="0" applyProtection="0"/>
    <xf numFmtId="0" fontId="52" fillId="12" borderId="113" applyNumberFormat="0" applyAlignment="0" applyProtection="0"/>
    <xf numFmtId="166" fontId="16" fillId="0" borderId="9">
      <alignment horizontal="center" vertical="center"/>
    </xf>
    <xf numFmtId="0" fontId="53" fillId="0" borderId="128"/>
    <xf numFmtId="0" fontId="54" fillId="0" borderId="0" applyNumberFormat="0" applyFill="0" applyBorder="0" applyAlignment="0" applyProtection="0"/>
    <xf numFmtId="0" fontId="55" fillId="0" borderId="109" applyNumberFormat="0" applyFill="0" applyAlignment="0" applyProtection="0"/>
    <xf numFmtId="0" fontId="56" fillId="0" borderId="110" applyNumberFormat="0" applyFill="0" applyAlignment="0" applyProtection="0"/>
    <xf numFmtId="0" fontId="57" fillId="0" borderId="111" applyNumberFormat="0" applyFill="0" applyAlignment="0" applyProtection="0"/>
    <xf numFmtId="0" fontId="57" fillId="0" borderId="0" applyNumberFormat="0" applyFill="0" applyBorder="0" applyAlignment="0" applyProtection="0"/>
    <xf numFmtId="0" fontId="58" fillId="0" borderId="117" applyNumberFormat="0" applyFill="0" applyAlignment="0" applyProtection="0"/>
    <xf numFmtId="1" fontId="17" fillId="0" borderId="10" applyNumberFormat="0" applyFont="0"/>
    <xf numFmtId="0" fontId="59" fillId="13" borderId="115" applyNumberFormat="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15" borderId="0" applyNumberFormat="0" applyBorder="0" applyAlignment="0" applyProtection="0"/>
    <xf numFmtId="0" fontId="63" fillId="19" borderId="0" applyNumberFormat="0" applyBorder="0" applyAlignment="0" applyProtection="0"/>
    <xf numFmtId="0" fontId="63" fillId="23" borderId="0" applyNumberFormat="0" applyBorder="0" applyAlignment="0" applyProtection="0"/>
    <xf numFmtId="0" fontId="63" fillId="27" borderId="0" applyNumberFormat="0" applyBorder="0" applyAlignment="0" applyProtection="0"/>
    <xf numFmtId="0" fontId="63" fillId="31" borderId="0" applyNumberFormat="0" applyBorder="0" applyAlignment="0" applyProtection="0"/>
    <xf numFmtId="0" fontId="63" fillId="35" borderId="0" applyNumberFormat="0" applyBorder="0" applyAlignment="0" applyProtection="0"/>
    <xf numFmtId="0" fontId="64" fillId="0" borderId="0" applyNumberFormat="0" applyFill="0" applyBorder="0" applyAlignment="0" applyProtection="0"/>
    <xf numFmtId="0" fontId="65" fillId="12" borderId="112" applyNumberFormat="0" applyAlignment="0" applyProtection="0"/>
    <xf numFmtId="0" fontId="66" fillId="0" borderId="114" applyNumberFormat="0" applyFill="0" applyAlignment="0" applyProtection="0"/>
    <xf numFmtId="0" fontId="14" fillId="14" borderId="116" applyNumberFormat="0" applyFont="0" applyAlignment="0" applyProtection="0"/>
    <xf numFmtId="0" fontId="67" fillId="11" borderId="112" applyNumberFormat="0" applyAlignment="0" applyProtection="0"/>
    <xf numFmtId="164" fontId="10" fillId="0" borderId="0" applyFont="0" applyFill="0" applyBorder="0" applyAlignment="0" applyProtection="0"/>
    <xf numFmtId="0" fontId="68" fillId="9" borderId="0" applyNumberFormat="0" applyBorder="0" applyAlignment="0" applyProtection="0"/>
    <xf numFmtId="0" fontId="69" fillId="10" borderId="0" applyNumberFormat="0" applyBorder="0" applyAlignment="0" applyProtection="0"/>
    <xf numFmtId="0" fontId="13" fillId="0" borderId="0"/>
    <xf numFmtId="0" fontId="16" fillId="0" borderId="0"/>
    <xf numFmtId="0" fontId="14" fillId="0" borderId="0"/>
    <xf numFmtId="0" fontId="10" fillId="0" borderId="0"/>
    <xf numFmtId="0" fontId="13" fillId="0" borderId="0"/>
    <xf numFmtId="0" fontId="70" fillId="8" borderId="0" applyNumberFormat="0" applyBorder="0" applyAlignment="0" applyProtection="0"/>
    <xf numFmtId="0" fontId="71" fillId="12" borderId="113" applyNumberFormat="0" applyAlignment="0" applyProtection="0"/>
    <xf numFmtId="0" fontId="72" fillId="0" borderId="0" applyNumberFormat="0" applyFill="0" applyBorder="0" applyAlignment="0" applyProtection="0"/>
    <xf numFmtId="0" fontId="73" fillId="0" borderId="109" applyNumberFormat="0" applyFill="0" applyAlignment="0" applyProtection="0"/>
    <xf numFmtId="0" fontId="74" fillId="0" borderId="110" applyNumberFormat="0" applyFill="0" applyAlignment="0" applyProtection="0"/>
    <xf numFmtId="0" fontId="75" fillId="0" borderId="111" applyNumberFormat="0" applyFill="0" applyAlignment="0" applyProtection="0"/>
    <xf numFmtId="0" fontId="75" fillId="0" borderId="0" applyNumberFormat="0" applyFill="0" applyBorder="0" applyAlignment="0" applyProtection="0"/>
    <xf numFmtId="0" fontId="76" fillId="0" borderId="117" applyNumberFormat="0" applyFill="0" applyAlignment="0" applyProtection="0"/>
    <xf numFmtId="0" fontId="77" fillId="13" borderId="115" applyNumberFormat="0" applyAlignment="0" applyProtection="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14" borderId="116" applyNumberFormat="0" applyFont="0" applyAlignment="0" applyProtection="0"/>
    <xf numFmtId="0" fontId="8" fillId="0" borderId="0"/>
    <xf numFmtId="9" fontId="9" fillId="0" borderId="0" applyFont="0" applyFill="0" applyBorder="0" applyAlignment="0" applyProtection="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16" applyNumberFormat="0" applyFont="0" applyAlignment="0" applyProtection="0"/>
    <xf numFmtId="0" fontId="7" fillId="0" borderId="0"/>
    <xf numFmtId="43" fontId="9" fillId="0" borderId="0" applyFont="0" applyFill="0" applyBorder="0" applyAlignment="0" applyProtection="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1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16"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16" applyNumberFormat="0" applyFont="0" applyAlignment="0" applyProtection="0"/>
    <xf numFmtId="0" fontId="6"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1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16"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16" applyNumberFormat="0" applyFont="0" applyAlignment="0" applyProtection="0"/>
    <xf numFmtId="0" fontId="5"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16" applyNumberFormat="0" applyFont="0" applyAlignment="0" applyProtection="0"/>
    <xf numFmtId="0" fontId="4"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6"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6"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6" applyNumberFormat="0" applyFont="0" applyAlignment="0" applyProtection="0"/>
    <xf numFmtId="0" fontId="3"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1" fillId="0" borderId="0"/>
    <xf numFmtId="0" fontId="42"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42" fillId="0" borderId="0" applyFont="0" applyFill="0" applyBorder="0" applyAlignment="0" applyProtection="0"/>
    <xf numFmtId="9" fontId="42" fillId="0" borderId="0" applyFont="0" applyFill="0" applyBorder="0" applyAlignment="0" applyProtection="0"/>
    <xf numFmtId="0" fontId="89" fillId="0" borderId="0"/>
    <xf numFmtId="0" fontId="89" fillId="0" borderId="0"/>
    <xf numFmtId="0" fontId="89" fillId="0" borderId="0"/>
    <xf numFmtId="0" fontId="89" fillId="0" borderId="0"/>
    <xf numFmtId="0" fontId="42" fillId="0" borderId="0"/>
    <xf numFmtId="0" fontId="90"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16">
    <xf numFmtId="0" fontId="0" fillId="0" borderId="0" xfId="0"/>
    <xf numFmtId="17" fontId="10" fillId="0" borderId="0" xfId="1" applyNumberFormat="1" applyFont="1" applyAlignment="1">
      <alignment wrapText="1"/>
    </xf>
    <xf numFmtId="0" fontId="10" fillId="0" borderId="0" xfId="1"/>
    <xf numFmtId="0" fontId="10" fillId="0" borderId="0" xfId="1" applyFont="1" applyAlignment="1">
      <alignment wrapText="1"/>
    </xf>
    <xf numFmtId="0" fontId="11" fillId="0" borderId="0" xfId="1" quotePrefix="1" applyFont="1" applyAlignment="1">
      <alignment horizontal="right"/>
    </xf>
    <xf numFmtId="0" fontId="10" fillId="0" borderId="0" xfId="1" applyFont="1" applyAlignment="1">
      <alignment horizontal="left"/>
    </xf>
    <xf numFmtId="0" fontId="10" fillId="0" borderId="0" xfId="1" applyFont="1" applyAlignment="1">
      <alignment horizontal="left" vertical="center"/>
    </xf>
    <xf numFmtId="0" fontId="10" fillId="0" borderId="0" xfId="1" applyAlignment="1">
      <alignment wrapText="1"/>
    </xf>
    <xf numFmtId="0" fontId="12" fillId="0" borderId="0" xfId="1" applyFont="1"/>
    <xf numFmtId="0" fontId="10" fillId="0" borderId="0" xfId="1" applyFont="1" applyAlignment="1">
      <alignment vertical="center"/>
    </xf>
    <xf numFmtId="0" fontId="10" fillId="0" borderId="0" xfId="1" applyFont="1" applyAlignment="1">
      <alignment vertical="center" wrapText="1"/>
    </xf>
    <xf numFmtId="0" fontId="19" fillId="0" borderId="0" xfId="0" applyFont="1" applyAlignment="1">
      <alignment horizontal="center" vertical="center"/>
    </xf>
    <xf numFmtId="0" fontId="20"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20" fillId="4" borderId="24" xfId="0" applyNumberFormat="1" applyFont="1" applyFill="1" applyBorder="1"/>
    <xf numFmtId="3" fontId="20" fillId="3" borderId="25" xfId="0" applyNumberFormat="1" applyFont="1" applyFill="1" applyBorder="1"/>
    <xf numFmtId="3" fontId="20" fillId="3" borderId="24" xfId="0" applyNumberFormat="1" applyFont="1" applyFill="1" applyBorder="1"/>
    <xf numFmtId="3" fontId="20" fillId="3" borderId="27" xfId="0" applyNumberFormat="1" applyFont="1" applyFill="1" applyBorder="1"/>
    <xf numFmtId="0" fontId="19"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8" xfId="0" applyNumberFormat="1" applyBorder="1" applyAlignment="1">
      <alignment horizontal="right" vertical="center"/>
    </xf>
    <xf numFmtId="3" fontId="23" fillId="2" borderId="24" xfId="0" applyNumberFormat="1" applyFont="1" applyFill="1" applyBorder="1" applyAlignment="1">
      <alignment horizontal="right" vertical="center"/>
    </xf>
    <xf numFmtId="3" fontId="20"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3" fontId="23" fillId="2" borderId="27" xfId="0" applyNumberFormat="1" applyFont="1" applyFill="1" applyBorder="1" applyAlignment="1">
      <alignment horizontal="right" vertical="center"/>
    </xf>
    <xf numFmtId="3" fontId="20" fillId="3" borderId="27" xfId="0" applyNumberFormat="1" applyFont="1" applyFill="1" applyBorder="1" applyAlignment="1">
      <alignment horizontal="right" vertical="center"/>
    </xf>
    <xf numFmtId="3" fontId="20" fillId="3" borderId="28" xfId="0" applyNumberFormat="1" applyFont="1" applyFill="1" applyBorder="1" applyAlignment="1">
      <alignment horizontal="right" vertical="center"/>
    </xf>
    <xf numFmtId="3" fontId="23" fillId="3" borderId="24" xfId="0" applyNumberFormat="1" applyFont="1" applyFill="1" applyBorder="1" applyAlignment="1">
      <alignment horizontal="right" vertical="center"/>
    </xf>
    <xf numFmtId="3" fontId="23" fillId="3" borderId="25" xfId="0" applyNumberFormat="1" applyFont="1" applyFill="1" applyBorder="1" applyAlignment="1">
      <alignment horizontal="right" vertical="center"/>
    </xf>
    <xf numFmtId="0" fontId="19" fillId="0" borderId="0" xfId="0" applyFont="1" applyAlignment="1">
      <alignment horizontal="center" vertical="center" wrapText="1"/>
    </xf>
    <xf numFmtId="3" fontId="19" fillId="0" borderId="32" xfId="0" applyNumberFormat="1" applyFont="1" applyBorder="1" applyAlignment="1">
      <alignment horizontal="right" vertical="center"/>
    </xf>
    <xf numFmtId="3" fontId="19" fillId="0" borderId="33" xfId="0" applyNumberFormat="1" applyFont="1" applyBorder="1" applyAlignment="1">
      <alignment horizontal="right" vertical="center"/>
    </xf>
    <xf numFmtId="3" fontId="19" fillId="0" borderId="34" xfId="0" applyNumberFormat="1" applyFont="1" applyBorder="1" applyAlignment="1">
      <alignment horizontal="right" vertical="center"/>
    </xf>
    <xf numFmtId="3" fontId="20" fillId="2" borderId="0" xfId="0" applyNumberFormat="1" applyFont="1" applyFill="1" applyBorder="1" applyAlignment="1">
      <alignment horizontal="right" vertical="center"/>
    </xf>
    <xf numFmtId="3" fontId="20" fillId="3" borderId="0" xfId="0" applyNumberFormat="1" applyFont="1" applyFill="1" applyBorder="1" applyAlignment="1">
      <alignment horizontal="right" vertical="center"/>
    </xf>
    <xf numFmtId="3" fontId="19" fillId="0" borderId="0" xfId="0" applyNumberFormat="1" applyFont="1" applyBorder="1" applyAlignment="1">
      <alignment horizontal="right" vertical="center"/>
    </xf>
    <xf numFmtId="3" fontId="20" fillId="3" borderId="35" xfId="0" applyNumberFormat="1" applyFont="1" applyFill="1" applyBorder="1" applyAlignment="1">
      <alignment horizontal="right" vertical="center"/>
    </xf>
    <xf numFmtId="0" fontId="0" fillId="0" borderId="0" xfId="0" applyBorder="1"/>
    <xf numFmtId="0" fontId="19" fillId="0" borderId="0" xfId="0" applyFont="1"/>
    <xf numFmtId="3" fontId="20" fillId="3" borderId="0" xfId="0" applyNumberFormat="1" applyFont="1" applyFill="1" applyAlignment="1">
      <alignment horizontal="center" vertical="center" wrapText="1"/>
    </xf>
    <xf numFmtId="167" fontId="19" fillId="0" borderId="37" xfId="0" applyNumberFormat="1" applyFont="1" applyBorder="1"/>
    <xf numFmtId="167" fontId="19" fillId="0" borderId="38" xfId="0" applyNumberFormat="1" applyFont="1" applyBorder="1"/>
    <xf numFmtId="167" fontId="19" fillId="0" borderId="39" xfId="0" applyNumberFormat="1" applyFont="1" applyBorder="1"/>
    <xf numFmtId="3" fontId="19" fillId="0" borderId="0" xfId="0" applyNumberFormat="1" applyFont="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19" fillId="0" borderId="37" xfId="0" applyNumberFormat="1" applyFont="1" applyBorder="1"/>
    <xf numFmtId="3" fontId="19" fillId="0" borderId="38" xfId="0" applyNumberFormat="1" applyFont="1" applyBorder="1"/>
    <xf numFmtId="3" fontId="19" fillId="0" borderId="39" xfId="0" applyNumberFormat="1" applyFont="1" applyBorder="1"/>
    <xf numFmtId="0" fontId="19" fillId="0" borderId="17" xfId="0" applyFont="1" applyBorder="1" applyAlignment="1">
      <alignment horizontal="center" vertical="center"/>
    </xf>
    <xf numFmtId="3" fontId="20" fillId="2" borderId="27" xfId="0" applyNumberFormat="1" applyFont="1" applyFill="1" applyBorder="1"/>
    <xf numFmtId="0" fontId="20" fillId="2" borderId="28" xfId="0" applyFont="1" applyFill="1" applyBorder="1"/>
    <xf numFmtId="3" fontId="20" fillId="2" borderId="24" xfId="0" applyNumberFormat="1" applyFont="1" applyFill="1" applyBorder="1"/>
    <xf numFmtId="0" fontId="20" fillId="2" borderId="25" xfId="0" applyFont="1" applyFill="1" applyBorder="1"/>
    <xf numFmtId="0" fontId="20" fillId="0" borderId="0" xfId="0" applyFont="1" applyFill="1" applyBorder="1" applyAlignment="1">
      <alignment horizontal="center"/>
    </xf>
    <xf numFmtId="3" fontId="20" fillId="0" borderId="0" xfId="0" applyNumberFormat="1" applyFont="1" applyFill="1" applyBorder="1"/>
    <xf numFmtId="0" fontId="20" fillId="0" borderId="0" xfId="0" applyFont="1" applyFill="1" applyBorder="1"/>
    <xf numFmtId="0" fontId="0" fillId="0" borderId="0" xfId="0" applyFill="1" applyBorder="1"/>
    <xf numFmtId="167" fontId="19" fillId="0" borderId="0" xfId="0" applyNumberFormat="1" applyFont="1" applyFill="1" applyBorder="1"/>
    <xf numFmtId="167" fontId="20" fillId="3" borderId="36" xfId="0" applyNumberFormat="1" applyFont="1" applyFill="1" applyBorder="1"/>
    <xf numFmtId="167" fontId="20" fillId="3" borderId="0" xfId="0" applyNumberFormat="1" applyFont="1" applyFill="1" applyBorder="1"/>
    <xf numFmtId="0" fontId="20" fillId="0" borderId="0" xfId="0" applyFont="1" applyFill="1" applyBorder="1" applyAlignment="1"/>
    <xf numFmtId="0" fontId="19" fillId="0" borderId="0" xfId="0" applyFont="1" applyFill="1" applyBorder="1" applyAlignment="1">
      <alignment horizontal="center" vertical="center"/>
    </xf>
    <xf numFmtId="3" fontId="19" fillId="0" borderId="0"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Font="1" applyFill="1" applyBorder="1"/>
    <xf numFmtId="0" fontId="20" fillId="0" borderId="0" xfId="0" applyFont="1" applyFill="1" applyBorder="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wrapText="1"/>
    </xf>
    <xf numFmtId="16" fontId="24" fillId="0" borderId="0" xfId="0" applyNumberFormat="1" applyFont="1" applyAlignment="1">
      <alignment horizontal="center" vertical="top" wrapText="1"/>
    </xf>
    <xf numFmtId="0" fontId="22" fillId="0" borderId="0" xfId="0" applyFont="1" applyAlignment="1">
      <alignment horizontal="center" vertical="center" wrapText="1"/>
    </xf>
    <xf numFmtId="0" fontId="26" fillId="0" borderId="0" xfId="0" applyFont="1" applyAlignment="1">
      <alignment horizontal="center" vertical="center" wrapText="1"/>
    </xf>
    <xf numFmtId="3" fontId="0" fillId="0" borderId="44" xfId="0" applyNumberFormat="1" applyBorder="1"/>
    <xf numFmtId="3" fontId="0" fillId="0" borderId="45" xfId="0" applyNumberFormat="1" applyBorder="1"/>
    <xf numFmtId="3" fontId="0" fillId="0" borderId="47" xfId="0" applyNumberFormat="1" applyBorder="1"/>
    <xf numFmtId="3" fontId="0" fillId="0" borderId="48" xfId="0" applyNumberFormat="1" applyBorder="1"/>
    <xf numFmtId="0" fontId="20" fillId="4" borderId="29" xfId="0" applyFont="1" applyFill="1" applyBorder="1"/>
    <xf numFmtId="0" fontId="19" fillId="0" borderId="40" xfId="0" applyFont="1" applyBorder="1"/>
    <xf numFmtId="3" fontId="0" fillId="0" borderId="51" xfId="0" applyNumberFormat="1" applyBorder="1"/>
    <xf numFmtId="3" fontId="0" fillId="0" borderId="52" xfId="0" applyNumberFormat="1" applyBorder="1"/>
    <xf numFmtId="3" fontId="20" fillId="4" borderId="29" xfId="0" applyNumberFormat="1" applyFont="1" applyFill="1" applyBorder="1"/>
    <xf numFmtId="0" fontId="20" fillId="3" borderId="25" xfId="0" applyFont="1" applyFill="1" applyBorder="1"/>
    <xf numFmtId="3" fontId="19" fillId="0" borderId="49" xfId="0" applyNumberFormat="1" applyFont="1" applyBorder="1"/>
    <xf numFmtId="0" fontId="29" fillId="3" borderId="0" xfId="0" applyFont="1" applyFill="1" applyBorder="1" applyAlignment="1">
      <alignment horizontal="center" vertical="center" wrapText="1"/>
    </xf>
    <xf numFmtId="0" fontId="20" fillId="3" borderId="29" xfId="0" applyFont="1" applyFill="1" applyBorder="1"/>
    <xf numFmtId="0" fontId="20" fillId="3" borderId="24" xfId="0" applyFont="1" applyFill="1" applyBorder="1"/>
    <xf numFmtId="3" fontId="20" fillId="3" borderId="29" xfId="0" applyNumberFormat="1" applyFont="1" applyFill="1" applyBorder="1"/>
    <xf numFmtId="0" fontId="20" fillId="0" borderId="0" xfId="0" applyFont="1" applyFill="1" applyAlignment="1">
      <alignment vertical="center" wrapText="1"/>
    </xf>
    <xf numFmtId="3" fontId="20" fillId="2" borderId="29" xfId="0" applyNumberFormat="1" applyFont="1" applyFill="1" applyBorder="1"/>
    <xf numFmtId="0" fontId="20" fillId="3" borderId="0" xfId="0" applyFont="1" applyFill="1" applyAlignment="1">
      <alignment horizontal="center" vertical="center"/>
    </xf>
    <xf numFmtId="0" fontId="20" fillId="3" borderId="0" xfId="0" applyFont="1" applyFill="1" applyAlignment="1">
      <alignment horizontal="center" vertical="center" wrapText="1"/>
    </xf>
    <xf numFmtId="0" fontId="19" fillId="0" borderId="0" xfId="0" applyFont="1" applyAlignment="1">
      <alignment horizontal="center"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0" fillId="0" borderId="0" xfId="0" applyAlignment="1">
      <alignment horizontal="center" vertical="center"/>
    </xf>
    <xf numFmtId="0" fontId="19" fillId="0" borderId="0" xfId="0" applyFont="1" applyBorder="1"/>
    <xf numFmtId="0" fontId="20" fillId="3" borderId="0" xfId="0" applyFont="1" applyFill="1" applyBorder="1"/>
    <xf numFmtId="0" fontId="10" fillId="0" borderId="29" xfId="0" applyFont="1" applyFill="1" applyBorder="1" applyAlignment="1">
      <alignment vertical="center" wrapText="1"/>
    </xf>
    <xf numFmtId="0" fontId="10" fillId="0" borderId="25" xfId="0" applyFont="1" applyFill="1" applyBorder="1" applyAlignment="1">
      <alignment vertical="center" wrapText="1"/>
    </xf>
    <xf numFmtId="16" fontId="20" fillId="4" borderId="24" xfId="0" applyNumberFormat="1" applyFont="1" applyFill="1" applyBorder="1" applyAlignment="1">
      <alignment horizontal="center" vertical="center" wrapText="1"/>
    </xf>
    <xf numFmtId="0" fontId="20" fillId="4" borderId="24" xfId="0" applyFont="1" applyFill="1" applyBorder="1"/>
    <xf numFmtId="16" fontId="20" fillId="0" borderId="0" xfId="0" applyNumberFormat="1" applyFont="1" applyFill="1" applyBorder="1" applyAlignment="1">
      <alignment horizontal="center" vertical="center" wrapText="1"/>
    </xf>
    <xf numFmtId="0" fontId="20" fillId="0" borderId="29" xfId="0" applyFont="1" applyFill="1" applyBorder="1" applyAlignment="1">
      <alignment vertical="center" wrapText="1"/>
    </xf>
    <xf numFmtId="0" fontId="20" fillId="0" borderId="24" xfId="0" applyFont="1" applyFill="1" applyBorder="1"/>
    <xf numFmtId="0" fontId="20" fillId="0" borderId="24" xfId="0" applyFont="1" applyFill="1" applyBorder="1" applyAlignment="1">
      <alignment vertical="center" wrapText="1"/>
    </xf>
    <xf numFmtId="0" fontId="20" fillId="0" borderId="25" xfId="0" applyFont="1" applyFill="1" applyBorder="1"/>
    <xf numFmtId="16" fontId="20" fillId="0" borderId="24" xfId="0" applyNumberFormat="1" applyFont="1" applyFill="1" applyBorder="1" applyAlignment="1">
      <alignment horizontal="center" vertical="center" wrapText="1"/>
    </xf>
    <xf numFmtId="0" fontId="20" fillId="0" borderId="29" xfId="0" applyFont="1" applyFill="1" applyBorder="1"/>
    <xf numFmtId="0" fontId="10" fillId="0" borderId="11" xfId="0" applyFont="1" applyFill="1" applyBorder="1" applyAlignment="1">
      <alignment vertical="center" wrapText="1"/>
    </xf>
    <xf numFmtId="0" fontId="24" fillId="0" borderId="14" xfId="0" applyFont="1" applyBorder="1" applyAlignment="1">
      <alignment wrapText="1"/>
    </xf>
    <xf numFmtId="16" fontId="10" fillId="0" borderId="62" xfId="0" applyNumberFormat="1" applyFont="1" applyFill="1" applyBorder="1" applyAlignment="1">
      <alignment vertical="center" wrapText="1"/>
    </xf>
    <xf numFmtId="16" fontId="10" fillId="0" borderId="63" xfId="0" applyNumberFormat="1" applyFont="1" applyFill="1" applyBorder="1" applyAlignment="1">
      <alignment vertical="center" wrapText="1"/>
    </xf>
    <xf numFmtId="3" fontId="20" fillId="4" borderId="24" xfId="0" applyNumberFormat="1" applyFont="1" applyFill="1" applyBorder="1" applyAlignment="1">
      <alignment vertical="center" wrapText="1"/>
    </xf>
    <xf numFmtId="3" fontId="0" fillId="0" borderId="0" xfId="0" applyNumberFormat="1" applyBorder="1"/>
    <xf numFmtId="3" fontId="10" fillId="0" borderId="58" xfId="0" applyNumberFormat="1" applyFont="1" applyFill="1" applyBorder="1" applyAlignment="1">
      <alignment horizontal="right" vertical="center" wrapText="1"/>
    </xf>
    <xf numFmtId="3" fontId="10" fillId="0" borderId="60" xfId="0" applyNumberFormat="1" applyFont="1" applyFill="1" applyBorder="1" applyAlignment="1">
      <alignment horizontal="right" vertical="center" wrapText="1"/>
    </xf>
    <xf numFmtId="3" fontId="0" fillId="0" borderId="56" xfId="0" applyNumberFormat="1" applyBorder="1" applyAlignment="1">
      <alignment horizontal="right" vertical="center"/>
    </xf>
    <xf numFmtId="3" fontId="0" fillId="0" borderId="58"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9" xfId="0" applyNumberFormat="1" applyBorder="1" applyAlignment="1">
      <alignment horizontal="right" vertical="center"/>
    </xf>
    <xf numFmtId="0" fontId="0" fillId="0" borderId="57" xfId="0" applyBorder="1" applyAlignment="1">
      <alignment horizontal="right" vertical="center"/>
    </xf>
    <xf numFmtId="0" fontId="0" fillId="0" borderId="37" xfId="0" applyBorder="1" applyAlignment="1">
      <alignment horizontal="right" vertical="center"/>
    </xf>
    <xf numFmtId="0" fontId="0" fillId="0" borderId="59" xfId="0" applyBorder="1" applyAlignment="1">
      <alignment horizontal="right" vertical="center"/>
    </xf>
    <xf numFmtId="0" fontId="0" fillId="0" borderId="38" xfId="0" applyBorder="1" applyAlignment="1">
      <alignment horizontal="right" vertical="center"/>
    </xf>
    <xf numFmtId="0" fontId="0" fillId="0" borderId="61" xfId="0" applyBorder="1" applyAlignment="1">
      <alignment horizontal="right" vertical="center"/>
    </xf>
    <xf numFmtId="0" fontId="0" fillId="0" borderId="49" xfId="0" applyBorder="1" applyAlignment="1">
      <alignment horizontal="right" vertical="center"/>
    </xf>
    <xf numFmtId="0" fontId="10" fillId="0" borderId="58" xfId="0" applyFont="1" applyFill="1" applyBorder="1" applyAlignment="1">
      <alignment horizontal="right" vertical="center" wrapText="1"/>
    </xf>
    <xf numFmtId="0" fontId="10" fillId="0" borderId="60" xfId="0" applyFont="1" applyFill="1" applyBorder="1" applyAlignment="1">
      <alignment horizontal="right" vertical="center" wrapText="1"/>
    </xf>
    <xf numFmtId="0" fontId="20" fillId="4" borderId="24" xfId="0" applyFont="1" applyFill="1" applyBorder="1" applyAlignment="1">
      <alignment horizontal="right" vertical="center" wrapText="1"/>
    </xf>
    <xf numFmtId="0" fontId="0" fillId="0" borderId="56" xfId="0" applyBorder="1" applyAlignment="1">
      <alignment horizontal="right" vertical="center"/>
    </xf>
    <xf numFmtId="0" fontId="0" fillId="0" borderId="58" xfId="0" applyBorder="1" applyAlignment="1">
      <alignment horizontal="right" vertical="center"/>
    </xf>
    <xf numFmtId="0" fontId="20" fillId="4" borderId="24" xfId="0" applyFont="1" applyFill="1" applyBorder="1" applyAlignment="1">
      <alignment horizontal="right" vertical="center"/>
    </xf>
    <xf numFmtId="0" fontId="20" fillId="3" borderId="24" xfId="0" applyFont="1" applyFill="1" applyBorder="1" applyAlignment="1">
      <alignment horizontal="right" vertical="center"/>
    </xf>
    <xf numFmtId="0" fontId="20" fillId="3" borderId="25" xfId="0" applyFont="1" applyFill="1" applyBorder="1" applyAlignment="1">
      <alignment horizontal="right" vertical="center"/>
    </xf>
    <xf numFmtId="3" fontId="20" fillId="4" borderId="24" xfId="0" applyNumberFormat="1" applyFont="1" applyFill="1" applyBorder="1" applyAlignment="1">
      <alignment horizontal="right" vertical="center" wrapText="1"/>
    </xf>
    <xf numFmtId="3" fontId="20" fillId="3" borderId="24" xfId="0" applyNumberFormat="1" applyFont="1" applyFill="1" applyBorder="1" applyAlignment="1">
      <alignment horizontal="right" vertical="center"/>
    </xf>
    <xf numFmtId="0" fontId="20" fillId="0" borderId="0" xfId="0" applyFont="1" applyFill="1" applyBorder="1" applyAlignment="1">
      <alignment horizontal="left"/>
    </xf>
    <xf numFmtId="0" fontId="23" fillId="0" borderId="0" xfId="0" applyFont="1" applyFill="1" applyBorder="1"/>
    <xf numFmtId="3" fontId="23" fillId="0" borderId="0" xfId="0" applyNumberFormat="1" applyFont="1" applyFill="1" applyBorder="1" applyAlignment="1">
      <alignment horizontal="right" vertical="center"/>
    </xf>
    <xf numFmtId="3" fontId="0" fillId="0" borderId="0" xfId="0" applyNumberFormat="1" applyFill="1"/>
    <xf numFmtId="3" fontId="20" fillId="0" borderId="0" xfId="0" applyNumberFormat="1" applyFont="1" applyFill="1" applyBorder="1" applyAlignment="1">
      <alignment horizontal="right" vertical="center"/>
    </xf>
    <xf numFmtId="3" fontId="19" fillId="0" borderId="15" xfId="0" applyNumberFormat="1" applyFont="1" applyBorder="1" applyAlignment="1">
      <alignment horizontal="right" vertical="center"/>
    </xf>
    <xf numFmtId="3" fontId="19" fillId="0" borderId="18" xfId="0" applyNumberFormat="1" applyFont="1" applyBorder="1" applyAlignment="1">
      <alignment horizontal="right" vertical="center"/>
    </xf>
    <xf numFmtId="3" fontId="19" fillId="0" borderId="12" xfId="0" applyNumberFormat="1" applyFont="1" applyBorder="1" applyAlignment="1">
      <alignment horizontal="right" vertical="center"/>
    </xf>
    <xf numFmtId="3" fontId="19" fillId="0" borderId="22" xfId="0" applyNumberFormat="1" applyFont="1" applyBorder="1" applyAlignment="1">
      <alignment horizontal="right" vertical="center"/>
    </xf>
    <xf numFmtId="3" fontId="19" fillId="0" borderId="13" xfId="0" applyNumberFormat="1" applyFont="1" applyBorder="1" applyAlignment="1">
      <alignment horizontal="right" vertical="center"/>
    </xf>
    <xf numFmtId="3" fontId="19" fillId="0" borderId="16" xfId="0" applyNumberFormat="1" applyFont="1" applyBorder="1" applyAlignment="1">
      <alignment horizontal="right" vertical="center"/>
    </xf>
    <xf numFmtId="3" fontId="19" fillId="0" borderId="19" xfId="0" applyNumberFormat="1" applyFont="1" applyBorder="1" applyAlignment="1">
      <alignment horizontal="right" vertical="center"/>
    </xf>
    <xf numFmtId="3" fontId="19" fillId="0" borderId="23" xfId="0" applyNumberFormat="1" applyFont="1" applyBorder="1" applyAlignment="1">
      <alignment horizontal="right" vertical="center"/>
    </xf>
    <xf numFmtId="3" fontId="19" fillId="0" borderId="0" xfId="0" applyNumberFormat="1" applyFont="1"/>
    <xf numFmtId="0" fontId="0" fillId="0" borderId="12" xfId="0" applyBorder="1"/>
    <xf numFmtId="0" fontId="19" fillId="0" borderId="12" xfId="0" applyFont="1" applyBorder="1"/>
    <xf numFmtId="0" fontId="0" fillId="0" borderId="15" xfId="0" applyBorder="1"/>
    <xf numFmtId="0" fontId="19" fillId="0" borderId="15" xfId="0" applyFont="1" applyBorder="1"/>
    <xf numFmtId="0" fontId="19" fillId="0" borderId="66" xfId="0" applyFont="1" applyBorder="1" applyAlignment="1">
      <alignment horizontal="center" vertical="center"/>
    </xf>
    <xf numFmtId="3" fontId="19" fillId="0" borderId="12" xfId="0" applyNumberFormat="1" applyFont="1" applyBorder="1"/>
    <xf numFmtId="3" fontId="19" fillId="0" borderId="15" xfId="0" applyNumberFormat="1" applyFont="1" applyBorder="1"/>
    <xf numFmtId="3" fontId="0" fillId="0" borderId="67" xfId="0" applyNumberFormat="1" applyBorder="1"/>
    <xf numFmtId="3" fontId="19" fillId="0" borderId="67" xfId="0" applyNumberFormat="1" applyFont="1" applyBorder="1"/>
    <xf numFmtId="3" fontId="0" fillId="0" borderId="68" xfId="0" applyNumberFormat="1" applyBorder="1"/>
    <xf numFmtId="3" fontId="19" fillId="0" borderId="68" xfId="0" applyNumberFormat="1" applyFont="1" applyBorder="1"/>
    <xf numFmtId="3" fontId="20" fillId="4" borderId="25" xfId="0" applyNumberFormat="1" applyFont="1" applyFill="1" applyBorder="1"/>
    <xf numFmtId="167" fontId="19" fillId="0" borderId="33" xfId="0" applyNumberFormat="1" applyFont="1" applyBorder="1"/>
    <xf numFmtId="167" fontId="19" fillId="0" borderId="69" xfId="0" applyNumberFormat="1" applyFont="1" applyBorder="1"/>
    <xf numFmtId="167" fontId="19" fillId="0" borderId="0" xfId="0" applyNumberFormat="1" applyFont="1"/>
    <xf numFmtId="167" fontId="20" fillId="3" borderId="0" xfId="0" applyNumberFormat="1" applyFont="1" applyFill="1"/>
    <xf numFmtId="3" fontId="0" fillId="0" borderId="82" xfId="0" applyNumberFormat="1" applyBorder="1"/>
    <xf numFmtId="3" fontId="19" fillId="0" borderId="82" xfId="0" applyNumberFormat="1" applyFont="1" applyBorder="1"/>
    <xf numFmtId="0" fontId="19" fillId="0" borderId="83" xfId="0" applyFont="1" applyBorder="1" applyAlignment="1">
      <alignment horizontal="center" vertical="center"/>
    </xf>
    <xf numFmtId="167" fontId="19" fillId="0" borderId="84"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20" fillId="2" borderId="24" xfId="0" applyFont="1" applyFill="1" applyBorder="1"/>
    <xf numFmtId="0" fontId="0" fillId="0" borderId="22" xfId="0" applyBorder="1"/>
    <xf numFmtId="0" fontId="19" fillId="0" borderId="37" xfId="0" applyFont="1" applyBorder="1"/>
    <xf numFmtId="0" fontId="19" fillId="0" borderId="38" xfId="0" applyFont="1" applyBorder="1"/>
    <xf numFmtId="167" fontId="0" fillId="0" borderId="0" xfId="0" applyNumberFormat="1"/>
    <xf numFmtId="0" fontId="19" fillId="0" borderId="39" xfId="0" applyFont="1" applyBorder="1"/>
    <xf numFmtId="0" fontId="19" fillId="0" borderId="36" xfId="0" applyFont="1" applyBorder="1"/>
    <xf numFmtId="3" fontId="19" fillId="0" borderId="18" xfId="0" applyNumberFormat="1" applyFont="1" applyBorder="1"/>
    <xf numFmtId="0" fontId="20" fillId="3"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0" fillId="0" borderId="67" xfId="0" applyBorder="1"/>
    <xf numFmtId="0" fontId="19" fillId="0" borderId="67" xfId="0" applyFont="1" applyBorder="1"/>
    <xf numFmtId="0" fontId="31" fillId="0" borderId="88" xfId="0" applyFont="1" applyBorder="1" applyAlignment="1">
      <alignment horizontal="right"/>
    </xf>
    <xf numFmtId="0" fontId="31" fillId="0" borderId="89" xfId="0" applyFont="1" applyBorder="1" applyAlignment="1">
      <alignment horizontal="right"/>
    </xf>
    <xf numFmtId="0" fontId="19" fillId="0" borderId="0" xfId="0" applyFont="1" applyAlignment="1">
      <alignment horizontal="center" wrapText="1"/>
    </xf>
    <xf numFmtId="0" fontId="19" fillId="0" borderId="0" xfId="0" applyFont="1" applyFill="1" applyAlignment="1">
      <alignment horizontal="center"/>
    </xf>
    <xf numFmtId="0" fontId="19" fillId="0" borderId="0" xfId="0" applyFont="1" applyFill="1" applyAlignment="1">
      <alignment horizontal="center" wrapText="1"/>
    </xf>
    <xf numFmtId="0" fontId="25" fillId="0" borderId="0" xfId="0" applyFont="1"/>
    <xf numFmtId="3" fontId="0" fillId="0" borderId="41" xfId="0" applyNumberFormat="1" applyBorder="1"/>
    <xf numFmtId="3" fontId="0" fillId="0" borderId="85" xfId="0" applyNumberFormat="1" applyBorder="1"/>
    <xf numFmtId="3" fontId="0" fillId="0" borderId="42" xfId="0" applyNumberFormat="1" applyBorder="1"/>
    <xf numFmtId="3" fontId="0" fillId="0" borderId="86" xfId="0" applyNumberFormat="1" applyBorder="1"/>
    <xf numFmtId="3" fontId="19" fillId="0" borderId="22" xfId="0" applyNumberFormat="1" applyFont="1" applyBorder="1"/>
    <xf numFmtId="3" fontId="0" fillId="0" borderId="90" xfId="0" applyNumberFormat="1" applyBorder="1"/>
    <xf numFmtId="3" fontId="0" fillId="0" borderId="87" xfId="0" applyNumberFormat="1" applyBorder="1"/>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94" xfId="0" applyFont="1" applyBorder="1" applyAlignment="1">
      <alignment horizontal="center" vertical="center"/>
    </xf>
    <xf numFmtId="0" fontId="17" fillId="0" borderId="0" xfId="1" applyFont="1" applyAlignment="1">
      <alignment horizontal="center" vertical="center" wrapText="1"/>
    </xf>
    <xf numFmtId="0" fontId="10" fillId="0" borderId="15" xfId="1" applyBorder="1" applyAlignment="1">
      <alignment horizontal="left" vertical="center" wrapText="1"/>
    </xf>
    <xf numFmtId="0" fontId="17" fillId="0" borderId="15" xfId="1" applyFont="1" applyBorder="1" applyAlignment="1">
      <alignment horizontal="left" vertical="center" wrapText="1"/>
    </xf>
    <xf numFmtId="0" fontId="17" fillId="0" borderId="15" xfId="1" quotePrefix="1" applyFont="1" applyBorder="1" applyAlignment="1">
      <alignment horizontal="center" vertical="center"/>
    </xf>
    <xf numFmtId="0" fontId="17" fillId="0" borderId="15" xfId="1" applyFont="1" applyBorder="1" applyAlignment="1">
      <alignment horizontal="center" vertical="center"/>
    </xf>
    <xf numFmtId="0" fontId="17" fillId="0" borderId="67" xfId="1" applyFont="1" applyBorder="1" applyAlignment="1">
      <alignment horizontal="center" vertical="center"/>
    </xf>
    <xf numFmtId="0" fontId="17" fillId="0" borderId="82" xfId="1" quotePrefix="1" applyFont="1" applyBorder="1" applyAlignment="1">
      <alignment horizontal="center" vertical="center"/>
    </xf>
    <xf numFmtId="0" fontId="10" fillId="0" borderId="95" xfId="1" applyBorder="1" applyAlignment="1">
      <alignment horizontal="left" vertical="center" wrapText="1"/>
    </xf>
    <xf numFmtId="0" fontId="10" fillId="0" borderId="67" xfId="1" applyBorder="1" applyAlignment="1">
      <alignment horizontal="left" vertical="center" wrapText="1"/>
    </xf>
    <xf numFmtId="0" fontId="17" fillId="0" borderId="14" xfId="1" applyFont="1" applyBorder="1" applyAlignment="1">
      <alignment horizontal="center" vertical="center" wrapText="1"/>
    </xf>
    <xf numFmtId="0" fontId="20" fillId="3" borderId="0" xfId="0" applyFont="1" applyFill="1" applyAlignment="1">
      <alignment horizontal="center" vertical="center"/>
    </xf>
    <xf numFmtId="0" fontId="19" fillId="0" borderId="0" xfId="0" applyFont="1" applyAlignment="1">
      <alignment horizontal="center" vertical="center"/>
    </xf>
    <xf numFmtId="3" fontId="23" fillId="4" borderId="24" xfId="0" applyNumberFormat="1" applyFont="1" applyFill="1" applyBorder="1"/>
    <xf numFmtId="0" fontId="34" fillId="0" borderId="0" xfId="0" applyFont="1"/>
    <xf numFmtId="0" fontId="20" fillId="0" borderId="20" xfId="0" applyFont="1" applyFill="1" applyBorder="1" applyAlignment="1"/>
    <xf numFmtId="0" fontId="20" fillId="3" borderId="0" xfId="0" applyFont="1" applyFill="1" applyAlignment="1">
      <alignment horizontal="center" vertical="center" wrapText="1"/>
    </xf>
    <xf numFmtId="0" fontId="19" fillId="0" borderId="0" xfId="0" applyFont="1" applyAlignment="1">
      <alignment horizontal="center" vertical="center"/>
    </xf>
    <xf numFmtId="167" fontId="31" fillId="0" borderId="88" xfId="0" applyNumberFormat="1" applyFont="1" applyBorder="1" applyAlignment="1">
      <alignment horizontal="right"/>
    </xf>
    <xf numFmtId="0" fontId="20" fillId="4" borderId="29" xfId="0" applyFont="1" applyFill="1" applyBorder="1" applyAlignment="1">
      <alignment wrapText="1"/>
    </xf>
    <xf numFmtId="3" fontId="20" fillId="4" borderId="24" xfId="0" applyNumberFormat="1" applyFont="1" applyFill="1" applyBorder="1" applyAlignment="1">
      <alignment vertical="center"/>
    </xf>
    <xf numFmtId="3" fontId="20" fillId="3" borderId="25" xfId="0" applyNumberFormat="1" applyFont="1" applyFill="1" applyBorder="1" applyAlignment="1">
      <alignment vertical="center"/>
    </xf>
    <xf numFmtId="0" fontId="17" fillId="0" borderId="0" xfId="0" applyFont="1" applyFill="1" applyAlignment="1">
      <alignment vertical="center" wrapText="1"/>
    </xf>
    <xf numFmtId="0" fontId="24" fillId="0" borderId="0" xfId="0" applyFont="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0" fillId="0" borderId="0" xfId="0" applyAlignment="1"/>
    <xf numFmtId="0" fontId="0" fillId="0" borderId="0" xfId="0" applyAlignment="1">
      <alignment wrapText="1"/>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9" xfId="0" applyFont="1" applyBorder="1" applyAlignment="1">
      <alignment horizontal="center" vertical="center"/>
    </xf>
    <xf numFmtId="3" fontId="0" fillId="0" borderId="0" xfId="0" applyNumberFormat="1" applyAlignment="1">
      <alignment vertical="center"/>
    </xf>
    <xf numFmtId="3" fontId="20" fillId="6" borderId="24" xfId="0" applyNumberFormat="1" applyFont="1" applyFill="1" applyBorder="1" applyAlignment="1">
      <alignment vertical="center"/>
    </xf>
    <xf numFmtId="3" fontId="20" fillId="6" borderId="24" xfId="0" applyNumberFormat="1" applyFont="1" applyFill="1" applyBorder="1"/>
    <xf numFmtId="3" fontId="20" fillId="6" borderId="25" xfId="0" applyNumberFormat="1" applyFont="1" applyFill="1" applyBorder="1"/>
    <xf numFmtId="0" fontId="19" fillId="0" borderId="100" xfId="0" applyFont="1" applyBorder="1" applyAlignment="1">
      <alignment horizontal="center" vertical="center" wrapText="1"/>
    </xf>
    <xf numFmtId="0" fontId="19" fillId="0" borderId="35" xfId="0" applyFont="1" applyBorder="1" applyAlignment="1">
      <alignment horizontal="center" vertical="center" wrapText="1"/>
    </xf>
    <xf numFmtId="3" fontId="20" fillId="2" borderId="24" xfId="0" applyNumberFormat="1" applyFont="1" applyFill="1" applyBorder="1" applyAlignment="1">
      <alignment horizontal="right" vertical="center"/>
    </xf>
    <xf numFmtId="3" fontId="20" fillId="2" borderId="24" xfId="0" applyNumberFormat="1" applyFont="1" applyFill="1" applyBorder="1" applyAlignment="1">
      <alignment horizontal="right"/>
    </xf>
    <xf numFmtId="3" fontId="20" fillId="6" borderId="98" xfId="0" applyNumberFormat="1" applyFont="1" applyFill="1" applyBorder="1" applyAlignment="1">
      <alignment horizontal="right" vertical="center"/>
    </xf>
    <xf numFmtId="3" fontId="20" fillId="6" borderId="29" xfId="0" applyNumberFormat="1" applyFont="1" applyFill="1" applyBorder="1" applyAlignment="1">
      <alignment horizontal="right"/>
    </xf>
    <xf numFmtId="3" fontId="20" fillId="6" borderId="24" xfId="0" applyNumberFormat="1" applyFont="1" applyFill="1" applyBorder="1" applyAlignment="1">
      <alignment horizontal="right"/>
    </xf>
    <xf numFmtId="3" fontId="20" fillId="6" borderId="24" xfId="0" applyNumberFormat="1" applyFont="1" applyFill="1" applyBorder="1" applyAlignment="1">
      <alignment horizontal="right" vertical="center"/>
    </xf>
    <xf numFmtId="3" fontId="20" fillId="2" borderId="29" xfId="0" applyNumberFormat="1" applyFont="1" applyFill="1" applyBorder="1" applyAlignment="1">
      <alignment horizontal="right" vertical="center"/>
    </xf>
    <xf numFmtId="3" fontId="20" fillId="2" borderId="25" xfId="0" applyNumberFormat="1" applyFont="1" applyFill="1" applyBorder="1" applyAlignment="1">
      <alignment horizontal="right" vertical="center"/>
    </xf>
    <xf numFmtId="3" fontId="20" fillId="6" borderId="64" xfId="0" applyNumberFormat="1" applyFont="1" applyFill="1" applyBorder="1" applyAlignment="1">
      <alignment horizontal="right" vertical="center"/>
    </xf>
    <xf numFmtId="3" fontId="20" fillId="3" borderId="98" xfId="0" applyNumberFormat="1" applyFont="1" applyFill="1" applyBorder="1" applyAlignment="1">
      <alignment horizontal="right" vertical="center"/>
    </xf>
    <xf numFmtId="3" fontId="20" fillId="6" borderId="29" xfId="0" applyNumberFormat="1" applyFont="1" applyFill="1" applyBorder="1" applyAlignment="1">
      <alignment horizontal="right" vertical="center"/>
    </xf>
    <xf numFmtId="3" fontId="24" fillId="0" borderId="12" xfId="0" applyNumberFormat="1" applyFont="1" applyBorder="1" applyAlignment="1">
      <alignment horizontal="right" vertical="center"/>
    </xf>
    <xf numFmtId="3" fontId="24" fillId="0" borderId="15" xfId="0" applyNumberFormat="1" applyFont="1" applyBorder="1" applyAlignment="1">
      <alignment horizontal="right" vertical="center"/>
    </xf>
    <xf numFmtId="3" fontId="24" fillId="0" borderId="18" xfId="0" applyNumberFormat="1" applyFont="1" applyBorder="1" applyAlignment="1">
      <alignment horizontal="right" vertical="center"/>
    </xf>
    <xf numFmtId="3" fontId="24" fillId="0" borderId="22" xfId="0" applyNumberFormat="1" applyFont="1" applyBorder="1" applyAlignment="1">
      <alignment horizontal="right" vertical="center"/>
    </xf>
    <xf numFmtId="3" fontId="24" fillId="0" borderId="0" xfId="0" applyNumberFormat="1" applyFont="1"/>
    <xf numFmtId="167" fontId="20" fillId="3" borderId="35" xfId="0" applyNumberFormat="1" applyFont="1" applyFill="1" applyBorder="1"/>
    <xf numFmtId="3" fontId="20" fillId="4" borderId="24" xfId="0" applyNumberFormat="1" applyFont="1" applyFill="1" applyBorder="1" applyAlignment="1">
      <alignment horizontal="right"/>
    </xf>
    <xf numFmtId="3" fontId="20" fillId="2" borderId="27" xfId="0" applyNumberFormat="1" applyFont="1" applyFill="1" applyBorder="1" applyAlignment="1">
      <alignment horizontal="right"/>
    </xf>
    <xf numFmtId="3" fontId="20" fillId="2" borderId="27" xfId="0" applyNumberFormat="1" applyFont="1" applyFill="1" applyBorder="1" applyAlignment="1">
      <alignment horizontal="right" vertical="center"/>
    </xf>
    <xf numFmtId="3" fontId="24" fillId="0" borderId="0" xfId="0" applyNumberFormat="1" applyFont="1" applyAlignment="1">
      <alignment horizontal="right"/>
    </xf>
    <xf numFmtId="0" fontId="19" fillId="0" borderId="0" xfId="0" applyFont="1" applyFill="1" applyBorder="1" applyAlignment="1">
      <alignment horizontal="center" vertical="center" wrapText="1"/>
    </xf>
    <xf numFmtId="0" fontId="24" fillId="0" borderId="17" xfId="0" applyFont="1" applyBorder="1"/>
    <xf numFmtId="0" fontId="20" fillId="2" borderId="29" xfId="0" applyFont="1" applyFill="1" applyBorder="1" applyAlignment="1">
      <alignment wrapText="1"/>
    </xf>
    <xf numFmtId="0" fontId="24" fillId="0" borderId="33" xfId="0" applyFont="1" applyBorder="1" applyAlignment="1">
      <alignment wrapText="1"/>
    </xf>
    <xf numFmtId="3" fontId="0" fillId="0" borderId="14" xfId="0" applyNumberFormat="1" applyBorder="1" applyAlignment="1">
      <alignment horizontal="right" vertical="center"/>
    </xf>
    <xf numFmtId="0" fontId="0" fillId="7" borderId="27" xfId="0" applyFill="1" applyBorder="1"/>
    <xf numFmtId="0" fontId="0" fillId="7" borderId="98" xfId="0" applyFill="1" applyBorder="1"/>
    <xf numFmtId="3" fontId="0" fillId="7" borderId="64" xfId="0" applyNumberFormat="1" applyFill="1" applyBorder="1" applyAlignment="1">
      <alignment horizontal="right" vertical="center"/>
    </xf>
    <xf numFmtId="3" fontId="0" fillId="7" borderId="98" xfId="0" applyNumberFormat="1" applyFill="1" applyBorder="1" applyAlignment="1">
      <alignment horizontal="right" vertical="center"/>
    </xf>
    <xf numFmtId="3" fontId="20" fillId="3" borderId="25" xfId="0" applyNumberFormat="1" applyFont="1" applyFill="1" applyBorder="1" applyAlignment="1">
      <alignment horizontal="right" vertical="center"/>
    </xf>
    <xf numFmtId="3" fontId="19" fillId="7" borderId="98" xfId="0" applyNumberFormat="1" applyFont="1" applyFill="1" applyBorder="1" applyAlignment="1">
      <alignment horizontal="right" vertical="center"/>
    </xf>
    <xf numFmtId="167" fontId="0" fillId="0" borderId="0" xfId="0" applyNumberFormat="1" applyAlignment="1">
      <alignment horizontal="right" vertical="center"/>
    </xf>
    <xf numFmtId="167" fontId="0" fillId="0" borderId="12" xfId="0" applyNumberFormat="1" applyBorder="1" applyAlignment="1">
      <alignment horizontal="right" vertical="center"/>
    </xf>
    <xf numFmtId="167" fontId="0" fillId="0" borderId="15" xfId="0" applyNumberFormat="1" applyBorder="1" applyAlignment="1">
      <alignment horizontal="right" vertical="center"/>
    </xf>
    <xf numFmtId="167" fontId="0" fillId="0" borderId="67" xfId="0" applyNumberFormat="1" applyBorder="1" applyAlignment="1">
      <alignment horizontal="right" vertical="center"/>
    </xf>
    <xf numFmtId="167" fontId="0" fillId="7" borderId="98" xfId="0" applyNumberFormat="1" applyFill="1" applyBorder="1" applyAlignment="1">
      <alignment horizontal="right" vertical="center"/>
    </xf>
    <xf numFmtId="167" fontId="22" fillId="0" borderId="12" xfId="0" applyNumberFormat="1" applyFont="1" applyBorder="1" applyAlignment="1">
      <alignment horizontal="right" vertical="center"/>
    </xf>
    <xf numFmtId="167" fontId="22" fillId="0" borderId="13" xfId="0" applyNumberFormat="1" applyFont="1" applyBorder="1" applyAlignment="1">
      <alignment horizontal="right" vertical="center"/>
    </xf>
    <xf numFmtId="167" fontId="22" fillId="0" borderId="16" xfId="0" applyNumberFormat="1" applyFont="1" applyBorder="1" applyAlignment="1">
      <alignment horizontal="right" vertical="center"/>
    </xf>
    <xf numFmtId="167" fontId="0" fillId="0" borderId="18" xfId="0" applyNumberFormat="1" applyBorder="1" applyAlignment="1">
      <alignment horizontal="right" vertical="center"/>
    </xf>
    <xf numFmtId="167" fontId="20" fillId="2" borderId="24" xfId="0" applyNumberFormat="1" applyFont="1" applyFill="1" applyBorder="1" applyAlignment="1">
      <alignment horizontal="right" vertical="center"/>
    </xf>
    <xf numFmtId="167" fontId="19" fillId="0" borderId="12" xfId="0" applyNumberFormat="1" applyFont="1" applyBorder="1" applyAlignment="1">
      <alignment horizontal="right" vertical="center"/>
    </xf>
    <xf numFmtId="167" fontId="22" fillId="0" borderId="18" xfId="0" applyNumberFormat="1" applyFont="1" applyBorder="1" applyAlignment="1">
      <alignment horizontal="right" vertical="center"/>
    </xf>
    <xf numFmtId="0" fontId="17" fillId="0" borderId="24" xfId="0" applyFont="1" applyFill="1" applyBorder="1" applyAlignment="1">
      <alignment horizontal="center" vertical="center" wrapText="1"/>
    </xf>
    <xf numFmtId="167" fontId="19" fillId="0" borderId="103" xfId="0" applyNumberFormat="1" applyFont="1" applyBorder="1" applyAlignment="1">
      <alignment vertical="center"/>
    </xf>
    <xf numFmtId="167" fontId="20" fillId="4" borderId="24" xfId="0" applyNumberFormat="1" applyFont="1" applyFill="1" applyBorder="1" applyAlignment="1">
      <alignment horizontal="right" vertical="center"/>
    </xf>
    <xf numFmtId="0" fontId="0" fillId="0" borderId="11" xfId="0" applyBorder="1" applyAlignment="1">
      <alignment vertical="center" wrapText="1"/>
    </xf>
    <xf numFmtId="3" fontId="20" fillId="4" borderId="24" xfId="0" applyNumberFormat="1" applyFont="1" applyFill="1" applyBorder="1" applyAlignment="1">
      <alignment horizontal="right" vertical="center"/>
    </xf>
    <xf numFmtId="167" fontId="19" fillId="0" borderId="37" xfId="0" applyNumberFormat="1" applyFont="1" applyBorder="1" applyAlignment="1">
      <alignment vertical="center"/>
    </xf>
    <xf numFmtId="167" fontId="19" fillId="0" borderId="39" xfId="0" applyNumberFormat="1" applyFont="1" applyBorder="1" applyAlignment="1">
      <alignment vertical="center"/>
    </xf>
    <xf numFmtId="167" fontId="19" fillId="0" borderId="38" xfId="0" applyNumberFormat="1" applyFont="1" applyBorder="1" applyAlignment="1">
      <alignment vertical="center"/>
    </xf>
    <xf numFmtId="3" fontId="24" fillId="0" borderId="13" xfId="0" applyNumberFormat="1" applyFont="1" applyBorder="1" applyAlignment="1">
      <alignment horizontal="right" vertical="center"/>
    </xf>
    <xf numFmtId="3" fontId="24" fillId="0" borderId="16" xfId="0" applyNumberFormat="1" applyFont="1" applyBorder="1" applyAlignment="1">
      <alignment horizontal="right" vertical="center"/>
    </xf>
    <xf numFmtId="3" fontId="24" fillId="0" borderId="19" xfId="0" applyNumberFormat="1" applyFont="1" applyBorder="1" applyAlignment="1">
      <alignment horizontal="right" vertical="center"/>
    </xf>
    <xf numFmtId="3" fontId="24" fillId="0" borderId="0" xfId="0" applyNumberFormat="1" applyFont="1" applyBorder="1"/>
    <xf numFmtId="3" fontId="24" fillId="0" borderId="23" xfId="0" applyNumberFormat="1" applyFont="1" applyBorder="1" applyAlignment="1">
      <alignment horizontal="right" vertical="center"/>
    </xf>
    <xf numFmtId="0" fontId="22" fillId="0" borderId="32" xfId="0" applyFont="1" applyBorder="1" applyAlignment="1">
      <alignment wrapText="1"/>
    </xf>
    <xf numFmtId="3" fontId="22" fillId="0" borderId="11" xfId="0" applyNumberFormat="1" applyFont="1" applyBorder="1" applyAlignment="1">
      <alignment horizontal="right" vertical="center"/>
    </xf>
    <xf numFmtId="3" fontId="22" fillId="0" borderId="12" xfId="0" applyNumberFormat="1" applyFont="1" applyBorder="1" applyAlignment="1">
      <alignment horizontal="right" vertical="center"/>
    </xf>
    <xf numFmtId="3" fontId="31" fillId="0" borderId="12" xfId="0" applyNumberFormat="1" applyFont="1" applyBorder="1" applyAlignment="1">
      <alignment horizontal="right" vertical="center"/>
    </xf>
    <xf numFmtId="0" fontId="19" fillId="0" borderId="0" xfId="0" applyFont="1" applyAlignment="1">
      <alignment horizontal="center" vertical="center"/>
    </xf>
    <xf numFmtId="167" fontId="19" fillId="0" borderId="0" xfId="0" applyNumberFormat="1" applyFont="1" applyBorder="1"/>
    <xf numFmtId="3" fontId="24" fillId="0" borderId="44" xfId="0" applyNumberFormat="1" applyFont="1" applyBorder="1"/>
    <xf numFmtId="0" fontId="0" fillId="0" borderId="0" xfId="0" applyFill="1" applyBorder="1" applyAlignment="1">
      <alignment horizontal="center" vertical="center" wrapText="1"/>
    </xf>
    <xf numFmtId="0" fontId="0" fillId="0" borderId="66" xfId="0" applyBorder="1"/>
    <xf numFmtId="0" fontId="0" fillId="0" borderId="13" xfId="0" applyBorder="1"/>
    <xf numFmtId="0" fontId="0" fillId="0" borderId="16" xfId="0" applyBorder="1"/>
    <xf numFmtId="0" fontId="0" fillId="0" borderId="104" xfId="0" applyBorder="1"/>
    <xf numFmtId="0" fontId="19" fillId="0" borderId="106" xfId="0" applyFont="1" applyBorder="1" applyAlignment="1">
      <alignment horizontal="center" vertical="center" wrapText="1"/>
    </xf>
    <xf numFmtId="0" fontId="19" fillId="0" borderId="107" xfId="0" applyFont="1" applyBorder="1" applyAlignment="1">
      <alignment horizontal="center" vertical="center" wrapText="1"/>
    </xf>
    <xf numFmtId="0" fontId="0" fillId="0" borderId="0" xfId="0" applyFill="1" applyBorder="1" applyAlignment="1">
      <alignment horizontal="center" vertical="center"/>
    </xf>
    <xf numFmtId="0" fontId="19" fillId="0" borderId="107" xfId="0" applyFont="1" applyFill="1" applyBorder="1" applyAlignment="1">
      <alignment horizontal="center" vertical="center" wrapText="1"/>
    </xf>
    <xf numFmtId="0" fontId="20" fillId="3" borderId="107" xfId="0" applyFont="1" applyFill="1" applyBorder="1" applyAlignment="1">
      <alignment horizontal="center" vertical="center" wrapText="1"/>
    </xf>
    <xf numFmtId="0" fontId="20" fillId="3" borderId="108" xfId="0" applyFont="1" applyFill="1" applyBorder="1" applyAlignment="1">
      <alignment horizontal="center" vertical="center" wrapText="1"/>
    </xf>
    <xf numFmtId="0" fontId="19" fillId="0" borderId="37" xfId="0" applyFont="1" applyFill="1" applyBorder="1"/>
    <xf numFmtId="0" fontId="19" fillId="0" borderId="38" xfId="0" applyFont="1" applyFill="1" applyBorder="1"/>
    <xf numFmtId="0" fontId="19" fillId="0" borderId="49" xfId="0" applyFont="1" applyBorder="1"/>
    <xf numFmtId="0" fontId="19" fillId="0" borderId="49" xfId="0" applyFont="1" applyFill="1" applyBorder="1"/>
    <xf numFmtId="0" fontId="19" fillId="0" borderId="105" xfId="0" applyFont="1" applyBorder="1"/>
    <xf numFmtId="0" fontId="0" fillId="0" borderId="19" xfId="0" applyBorder="1"/>
    <xf numFmtId="0" fontId="19" fillId="0" borderId="39" xfId="0" applyFont="1" applyFill="1" applyBorder="1"/>
    <xf numFmtId="0" fontId="19" fillId="0" borderId="36" xfId="0" applyFont="1" applyFill="1" applyBorder="1"/>
    <xf numFmtId="0" fontId="19" fillId="0" borderId="0" xfId="0" applyFont="1" applyAlignment="1">
      <alignment horizontal="left" wrapText="1"/>
    </xf>
    <xf numFmtId="0" fontId="19" fillId="0" borderId="0" xfId="0" applyFont="1" applyFill="1" applyBorder="1" applyAlignment="1">
      <alignment horizontal="left" wrapText="1"/>
    </xf>
    <xf numFmtId="168" fontId="20" fillId="3" borderId="0" xfId="0" applyNumberFormat="1" applyFont="1" applyFill="1"/>
    <xf numFmtId="0" fontId="0" fillId="0" borderId="118" xfId="0" applyBorder="1"/>
    <xf numFmtId="0" fontId="0" fillId="0" borderId="122" xfId="0" applyBorder="1"/>
    <xf numFmtId="0" fontId="20" fillId="2" borderId="119" xfId="0" applyFont="1" applyFill="1" applyBorder="1"/>
    <xf numFmtId="0" fontId="20" fillId="2" borderId="120" xfId="0" applyFont="1" applyFill="1" applyBorder="1"/>
    <xf numFmtId="167" fontId="0" fillId="0" borderId="37" xfId="0" applyNumberFormat="1" applyBorder="1"/>
    <xf numFmtId="167" fontId="0" fillId="0" borderId="38" xfId="0" applyNumberFormat="1" applyBorder="1"/>
    <xf numFmtId="167" fontId="0" fillId="0" borderId="39" xfId="0" applyNumberFormat="1" applyBorder="1"/>
    <xf numFmtId="167" fontId="0" fillId="0" borderId="123" xfId="0" applyNumberFormat="1" applyBorder="1"/>
    <xf numFmtId="167" fontId="20" fillId="3" borderId="20" xfId="0" applyNumberFormat="1" applyFont="1" applyFill="1" applyBorder="1"/>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0" fillId="0" borderId="126" xfId="0" applyBorder="1"/>
    <xf numFmtId="3" fontId="20" fillId="6" borderId="27" xfId="0" applyNumberFormat="1" applyFont="1" applyFill="1" applyBorder="1"/>
    <xf numFmtId="3" fontId="20" fillId="3" borderId="28" xfId="0" applyNumberFormat="1" applyFont="1" applyFill="1" applyBorder="1"/>
    <xf numFmtId="3" fontId="19" fillId="0" borderId="0" xfId="0" applyNumberFormat="1" applyFont="1" applyFill="1" applyBorder="1"/>
    <xf numFmtId="3" fontId="20" fillId="6" borderId="26" xfId="0" applyNumberFormat="1" applyFont="1" applyFill="1" applyBorder="1"/>
    <xf numFmtId="3" fontId="20" fillId="2" borderId="98" xfId="0" applyNumberFormat="1" applyFont="1" applyFill="1" applyBorder="1"/>
    <xf numFmtId="3" fontId="20" fillId="3" borderId="98" xfId="0" applyNumberFormat="1" applyFont="1" applyFill="1" applyBorder="1"/>
    <xf numFmtId="3" fontId="20" fillId="3" borderId="99" xfId="0" applyNumberFormat="1" applyFont="1" applyFill="1" applyBorder="1"/>
    <xf numFmtId="3" fontId="20" fillId="2" borderId="64" xfId="0" applyNumberFormat="1" applyFont="1" applyFill="1" applyBorder="1"/>
    <xf numFmtId="3" fontId="20" fillId="3" borderId="127" xfId="0" applyNumberFormat="1" applyFont="1" applyFill="1" applyBorder="1"/>
    <xf numFmtId="3" fontId="0" fillId="0" borderId="0" xfId="0" applyNumberFormat="1" applyFill="1" applyBorder="1"/>
    <xf numFmtId="0" fontId="60" fillId="0" borderId="0" xfId="0" applyFont="1"/>
    <xf numFmtId="0" fontId="61" fillId="0" borderId="0" xfId="0" applyFont="1" applyFill="1" applyAlignment="1">
      <alignment vertical="center" wrapText="1"/>
    </xf>
    <xf numFmtId="3" fontId="10" fillId="0" borderId="97" xfId="0" applyNumberFormat="1" applyFont="1" applyFill="1" applyBorder="1" applyAlignment="1">
      <alignment horizontal="right" vertical="center" wrapText="1"/>
    </xf>
    <xf numFmtId="0" fontId="0" fillId="0" borderId="129"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10" fillId="0" borderId="97" xfId="0" applyFont="1" applyFill="1" applyBorder="1" applyAlignment="1">
      <alignment horizontal="right" vertical="center" wrapText="1"/>
    </xf>
    <xf numFmtId="16" fontId="37" fillId="0" borderId="63" xfId="0" applyNumberFormat="1" applyFont="1" applyFill="1" applyBorder="1" applyAlignment="1">
      <alignment vertical="center" wrapText="1"/>
    </xf>
    <xf numFmtId="0" fontId="20" fillId="4" borderId="24" xfId="0" applyFont="1" applyFill="1" applyBorder="1" applyAlignment="1">
      <alignment horizontal="right"/>
    </xf>
    <xf numFmtId="0" fontId="20" fillId="3" borderId="25" xfId="0" applyFont="1" applyFill="1" applyBorder="1" applyAlignment="1">
      <alignment horizontal="right"/>
    </xf>
    <xf numFmtId="0" fontId="60" fillId="0" borderId="0" xfId="0" applyFont="1" applyFill="1"/>
    <xf numFmtId="0" fontId="22" fillId="0" borderId="0" xfId="0" applyFont="1"/>
    <xf numFmtId="0" fontId="19" fillId="0" borderId="108" xfId="0" applyFont="1" applyBorder="1" applyAlignment="1">
      <alignment horizontal="center" vertical="center" wrapText="1"/>
    </xf>
    <xf numFmtId="0" fontId="19" fillId="0" borderId="19" xfId="0" quotePrefix="1" applyFont="1" applyBorder="1" applyAlignment="1">
      <alignment horizontal="center" vertical="center"/>
    </xf>
    <xf numFmtId="167" fontId="20" fillId="3" borderId="0" xfId="0" applyNumberFormat="1" applyFont="1" applyFill="1" applyAlignment="1">
      <alignment horizontal="center" vertical="center"/>
    </xf>
    <xf numFmtId="167" fontId="19" fillId="0" borderId="70" xfId="0" applyNumberFormat="1" applyFont="1" applyBorder="1" applyAlignment="1">
      <alignment horizontal="right"/>
    </xf>
    <xf numFmtId="0" fontId="19" fillId="0" borderId="0" xfId="0" applyFont="1" applyAlignment="1">
      <alignment horizontal="center" vertical="center"/>
    </xf>
    <xf numFmtId="0" fontId="19" fillId="0" borderId="130" xfId="0" applyFont="1" applyBorder="1"/>
    <xf numFmtId="3" fontId="0" fillId="0" borderId="130" xfId="0" applyNumberFormat="1" applyBorder="1"/>
    <xf numFmtId="3" fontId="19" fillId="0" borderId="130" xfId="0" applyNumberFormat="1" applyFont="1" applyBorder="1"/>
    <xf numFmtId="0" fontId="19" fillId="0" borderId="103" xfId="0" applyFont="1" applyBorder="1" applyAlignment="1">
      <alignment vertical="center" wrapText="1"/>
    </xf>
    <xf numFmtId="0" fontId="19" fillId="0" borderId="0" xfId="0" applyFont="1" applyAlignment="1">
      <alignment horizontal="center" vertical="center"/>
    </xf>
    <xf numFmtId="0" fontId="62" fillId="0" borderId="0" xfId="0" applyFont="1" applyFill="1" applyAlignment="1">
      <alignment vertical="center" wrapText="1"/>
    </xf>
    <xf numFmtId="0" fontId="34" fillId="0" borderId="0" xfId="0" applyFont="1" applyFill="1"/>
    <xf numFmtId="0" fontId="19"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19" fillId="0" borderId="0" xfId="0" applyFont="1" applyAlignment="1">
      <alignment horizontal="center" vertical="center"/>
    </xf>
    <xf numFmtId="0" fontId="20" fillId="0" borderId="0" xfId="0" applyFont="1" applyFill="1" applyBorder="1" applyAlignment="1">
      <alignment vertical="center" wrapText="1"/>
    </xf>
    <xf numFmtId="0" fontId="19" fillId="0" borderId="32" xfId="0" applyFont="1" applyBorder="1" applyAlignment="1">
      <alignment wrapText="1"/>
    </xf>
    <xf numFmtId="0" fontId="19" fillId="0" borderId="33" xfId="0" applyFont="1" applyBorder="1" applyAlignment="1">
      <alignment wrapText="1"/>
    </xf>
    <xf numFmtId="0" fontId="19"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19" fillId="0" borderId="10" xfId="0" applyFont="1" applyBorder="1" applyAlignment="1">
      <alignment horizontal="left" vertical="center" wrapText="1"/>
    </xf>
    <xf numFmtId="167" fontId="24" fillId="0" borderId="12" xfId="0" applyNumberFormat="1" applyFont="1" applyBorder="1" applyAlignment="1">
      <alignment horizontal="right" vertical="center"/>
    </xf>
    <xf numFmtId="167" fontId="24" fillId="0" borderId="18" xfId="0" applyNumberFormat="1" applyFont="1" applyBorder="1" applyAlignment="1">
      <alignment horizontal="right" vertical="center"/>
    </xf>
    <xf numFmtId="167" fontId="24" fillId="7" borderId="98" xfId="0" applyNumberFormat="1" applyFont="1" applyFill="1" applyBorder="1" applyAlignment="1">
      <alignment horizontal="right" vertical="center"/>
    </xf>
    <xf numFmtId="167" fontId="24" fillId="0" borderId="15" xfId="0" applyNumberFormat="1" applyFont="1" applyBorder="1" applyAlignment="1">
      <alignment horizontal="right" vertical="center"/>
    </xf>
    <xf numFmtId="167" fontId="10" fillId="0" borderId="1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10" fillId="0" borderId="67" xfId="0" applyNumberFormat="1" applyFont="1" applyBorder="1" applyAlignment="1">
      <alignment horizontal="right" vertical="center"/>
    </xf>
    <xf numFmtId="167" fontId="10" fillId="0" borderId="0" xfId="0" applyNumberFormat="1" applyFont="1" applyAlignment="1">
      <alignment horizontal="right" vertical="center"/>
    </xf>
    <xf numFmtId="167" fontId="20" fillId="2" borderId="29" xfId="0" applyNumberFormat="1" applyFont="1" applyFill="1" applyBorder="1" applyAlignment="1">
      <alignment horizontal="right" vertical="center"/>
    </xf>
    <xf numFmtId="167" fontId="20" fillId="4" borderId="29" xfId="0" applyNumberFormat="1" applyFont="1" applyFill="1" applyBorder="1" applyAlignment="1">
      <alignment horizontal="right" vertical="center"/>
    </xf>
    <xf numFmtId="0" fontId="17" fillId="0" borderId="29" xfId="0" applyFont="1" applyFill="1" applyBorder="1" applyAlignment="1">
      <alignment horizontal="center" vertical="center" wrapText="1"/>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0" xfId="0" applyNumberFormat="1" applyBorder="1" applyAlignment="1">
      <alignment horizontal="right" vertical="center"/>
    </xf>
    <xf numFmtId="3" fontId="0" fillId="0" borderId="47" xfId="0" applyNumberFormat="1" applyBorder="1" applyAlignment="1">
      <alignment horizontal="right" vertical="center"/>
    </xf>
    <xf numFmtId="3" fontId="0" fillId="0" borderId="44" xfId="0" applyNumberFormat="1" applyBorder="1" applyAlignment="1">
      <alignment horizontal="right" vertical="center"/>
    </xf>
    <xf numFmtId="3" fontId="24" fillId="0" borderId="44" xfId="0" applyNumberFormat="1" applyFont="1" applyBorder="1" applyAlignment="1">
      <alignment horizontal="right" vertical="center"/>
    </xf>
    <xf numFmtId="3" fontId="0" fillId="0" borderId="51"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52" xfId="0" applyNumberFormat="1" applyBorder="1" applyAlignment="1">
      <alignment horizontal="right" vertical="center"/>
    </xf>
    <xf numFmtId="3" fontId="19" fillId="0" borderId="37" xfId="0" applyNumberFormat="1" applyFont="1" applyBorder="1" applyAlignment="1">
      <alignment vertical="center"/>
    </xf>
    <xf numFmtId="3" fontId="0" fillId="0" borderId="46" xfId="0" applyNumberFormat="1" applyBorder="1" applyAlignment="1">
      <alignment vertical="center"/>
    </xf>
    <xf numFmtId="3" fontId="0" fillId="0" borderId="43" xfId="0" applyNumberFormat="1" applyBorder="1" applyAlignment="1">
      <alignment vertical="center"/>
    </xf>
    <xf numFmtId="3" fontId="0" fillId="0" borderId="50" xfId="0" applyNumberFormat="1" applyBorder="1" applyAlignment="1">
      <alignment vertical="center"/>
    </xf>
    <xf numFmtId="0" fontId="10" fillId="0" borderId="0" xfId="0" applyFont="1"/>
    <xf numFmtId="0" fontId="20" fillId="3" borderId="0" xfId="0" applyFont="1" applyFill="1" applyAlignment="1">
      <alignment horizontal="center" vertical="center" wrapText="1"/>
    </xf>
    <xf numFmtId="0" fontId="20" fillId="3" borderId="0" xfId="0" applyFont="1" applyFill="1" applyAlignment="1">
      <alignment horizontal="center" vertical="center" wrapText="1"/>
    </xf>
    <xf numFmtId="0" fontId="19" fillId="0" borderId="0" xfId="0" applyFont="1" applyAlignment="1">
      <alignment horizontal="center" vertical="center"/>
    </xf>
    <xf numFmtId="0" fontId="20" fillId="3" borderId="120" xfId="0" applyFont="1" applyFill="1" applyBorder="1"/>
    <xf numFmtId="0" fontId="20" fillId="3" borderId="121" xfId="0" applyFont="1" applyFill="1" applyBorder="1"/>
    <xf numFmtId="0" fontId="0" fillId="0" borderId="32" xfId="0" applyFill="1" applyBorder="1"/>
    <xf numFmtId="0" fontId="0" fillId="0" borderId="34" xfId="0" applyFill="1" applyBorder="1"/>
    <xf numFmtId="0" fontId="20" fillId="2" borderId="98" xfId="0" applyFont="1" applyFill="1" applyBorder="1" applyAlignment="1">
      <alignment horizontal="center" vertical="center" wrapText="1"/>
    </xf>
    <xf numFmtId="0" fontId="20" fillId="3" borderId="98" xfId="0" applyFont="1" applyFill="1" applyBorder="1" applyAlignment="1">
      <alignment horizontal="center" vertical="center"/>
    </xf>
    <xf numFmtId="3" fontId="20" fillId="3" borderId="20" xfId="0" applyNumberFormat="1" applyFont="1" applyFill="1" applyBorder="1" applyAlignment="1">
      <alignment horizontal="right" vertical="center"/>
    </xf>
    <xf numFmtId="3" fontId="20" fillId="4" borderId="98" xfId="0" applyNumberFormat="1" applyFont="1" applyFill="1" applyBorder="1" applyAlignment="1">
      <alignment horizontal="right" vertical="center"/>
    </xf>
    <xf numFmtId="10" fontId="0" fillId="0" borderId="0" xfId="0" applyNumberFormat="1"/>
    <xf numFmtId="0" fontId="20" fillId="6" borderId="98" xfId="0" applyFont="1" applyFill="1" applyBorder="1"/>
    <xf numFmtId="0" fontId="20" fillId="3" borderId="98" xfId="0" applyFont="1" applyFill="1" applyBorder="1"/>
    <xf numFmtId="0" fontId="20" fillId="3" borderId="0" xfId="0" applyFont="1" applyFill="1" applyAlignment="1">
      <alignment horizontal="center" vertical="center" wrapText="1"/>
    </xf>
    <xf numFmtId="9" fontId="0" fillId="0" borderId="0" xfId="0" applyNumberFormat="1"/>
    <xf numFmtId="0" fontId="19" fillId="0" borderId="0" xfId="0" applyFont="1" applyAlignment="1">
      <alignment horizontal="center" vertical="center"/>
    </xf>
    <xf numFmtId="0" fontId="79" fillId="0" borderId="0" xfId="0" applyFont="1"/>
    <xf numFmtId="167" fontId="19" fillId="0" borderId="0" xfId="0" applyNumberFormat="1" applyFont="1" applyBorder="1" applyAlignment="1">
      <alignment horizontal="right" vertical="center"/>
    </xf>
    <xf numFmtId="0" fontId="78" fillId="0" borderId="0" xfId="0" applyFont="1"/>
    <xf numFmtId="167" fontId="78" fillId="0" borderId="0" xfId="0" applyNumberFormat="1" applyFont="1"/>
    <xf numFmtId="0" fontId="79" fillId="0" borderId="0" xfId="0" applyFont="1" applyAlignment="1"/>
    <xf numFmtId="0" fontId="80" fillId="0" borderId="0" xfId="0" applyFont="1" applyFill="1" applyAlignment="1">
      <alignment horizontal="center" vertical="center" wrapText="1"/>
    </xf>
    <xf numFmtId="0" fontId="31" fillId="0" borderId="0" xfId="0" applyFont="1" applyFill="1" applyAlignment="1">
      <alignment horizontal="center" vertical="center" wrapText="1"/>
    </xf>
    <xf numFmtId="3" fontId="22" fillId="0" borderId="12" xfId="0" applyNumberFormat="1" applyFont="1" applyBorder="1"/>
    <xf numFmtId="3" fontId="22" fillId="0" borderId="15" xfId="0" applyNumberFormat="1" applyFont="1" applyBorder="1"/>
    <xf numFmtId="3" fontId="22" fillId="0" borderId="18" xfId="0" applyNumberFormat="1" applyFont="1" applyBorder="1"/>
    <xf numFmtId="3" fontId="23" fillId="2" borderId="24" xfId="0" applyNumberFormat="1" applyFont="1" applyFill="1" applyBorder="1"/>
    <xf numFmtId="3" fontId="22" fillId="0" borderId="22" xfId="0" applyNumberFormat="1" applyFont="1" applyBorder="1"/>
    <xf numFmtId="167" fontId="22" fillId="7" borderId="98" xfId="0" applyNumberFormat="1" applyFont="1" applyFill="1" applyBorder="1" applyAlignment="1">
      <alignment horizontal="right" vertical="center"/>
    </xf>
    <xf numFmtId="1" fontId="0" fillId="0" borderId="0" xfId="0" applyNumberFormat="1"/>
    <xf numFmtId="0" fontId="60" fillId="0" borderId="0" xfId="0" applyNumberFormat="1" applyFont="1"/>
    <xf numFmtId="0" fontId="62" fillId="0" borderId="0" xfId="0" applyFont="1"/>
    <xf numFmtId="0" fontId="34" fillId="5" borderId="0" xfId="0" applyFont="1" applyFill="1"/>
    <xf numFmtId="0" fontId="0" fillId="0" borderId="0" xfId="0"/>
    <xf numFmtId="167" fontId="19" fillId="0" borderId="37" xfId="0" applyNumberFormat="1" applyFont="1" applyBorder="1"/>
    <xf numFmtId="167" fontId="19" fillId="0" borderId="38" xfId="0" applyNumberFormat="1" applyFont="1" applyBorder="1"/>
    <xf numFmtId="167" fontId="20" fillId="3" borderId="0" xfId="0" applyNumberFormat="1" applyFont="1" applyFill="1" applyBorder="1"/>
    <xf numFmtId="0" fontId="20" fillId="4" borderId="29" xfId="0" applyFont="1" applyFill="1" applyBorder="1"/>
    <xf numFmtId="3" fontId="20" fillId="2" borderId="29" xfId="0" applyNumberFormat="1" applyFont="1" applyFill="1" applyBorder="1"/>
    <xf numFmtId="0" fontId="0" fillId="0" borderId="12" xfId="0" applyBorder="1"/>
    <xf numFmtId="0" fontId="0" fillId="0" borderId="15" xfId="0" applyBorder="1"/>
    <xf numFmtId="0" fontId="0" fillId="0" borderId="18" xfId="0" applyBorder="1"/>
    <xf numFmtId="3" fontId="0" fillId="0" borderId="14" xfId="0" applyNumberFormat="1" applyBorder="1"/>
    <xf numFmtId="9" fontId="0" fillId="0" borderId="0" xfId="182" applyFont="1"/>
    <xf numFmtId="0" fontId="19" fillId="0" borderId="0" xfId="0" applyFont="1" applyAlignment="1">
      <alignment horizontal="center" vertical="center"/>
    </xf>
    <xf numFmtId="3" fontId="24" fillId="0" borderId="27" xfId="0" applyNumberFormat="1" applyFont="1" applyBorder="1"/>
    <xf numFmtId="3" fontId="20" fillId="2" borderId="28" xfId="0" applyNumberFormat="1" applyFont="1" applyFill="1" applyBorder="1" applyAlignment="1">
      <alignment horizontal="right" vertical="center"/>
    </xf>
    <xf numFmtId="3" fontId="0" fillId="0" borderId="54" xfId="0" applyNumberFormat="1" applyBorder="1"/>
    <xf numFmtId="3" fontId="20" fillId="3" borderId="55" xfId="0" applyNumberFormat="1" applyFont="1" applyFill="1" applyBorder="1" applyAlignment="1">
      <alignment horizontal="right" vertical="center"/>
    </xf>
    <xf numFmtId="49" fontId="0" fillId="0" borderId="0" xfId="0" applyNumberFormat="1"/>
    <xf numFmtId="0" fontId="0" fillId="0" borderId="0" xfId="0"/>
    <xf numFmtId="3" fontId="0" fillId="0" borderId="0" xfId="0" applyNumberFormat="1"/>
    <xf numFmtId="3" fontId="20" fillId="3" borderId="25" xfId="0" applyNumberFormat="1" applyFont="1" applyFill="1" applyBorder="1"/>
    <xf numFmtId="3" fontId="19" fillId="0" borderId="15" xfId="0" applyNumberFormat="1" applyFont="1" applyBorder="1"/>
    <xf numFmtId="3" fontId="19" fillId="0" borderId="67" xfId="0" applyNumberFormat="1" applyFont="1" applyBorder="1"/>
    <xf numFmtId="3" fontId="19" fillId="0" borderId="68" xfId="0" applyNumberFormat="1" applyFont="1" applyBorder="1"/>
    <xf numFmtId="3" fontId="19" fillId="0" borderId="82" xfId="0" applyNumberFormat="1" applyFont="1" applyBorder="1"/>
    <xf numFmtId="0" fontId="19" fillId="0" borderId="0" xfId="0" applyFont="1" applyAlignment="1">
      <alignment horizontal="center" vertical="center"/>
    </xf>
    <xf numFmtId="167" fontId="20" fillId="3" borderId="138" xfId="0" applyNumberFormat="1" applyFont="1" applyFill="1" applyBorder="1"/>
    <xf numFmtId="167" fontId="20" fillId="3" borderId="139" xfId="0" applyNumberFormat="1" applyFont="1" applyFill="1" applyBorder="1"/>
    <xf numFmtId="167" fontId="20" fillId="3" borderId="140" xfId="0" applyNumberFormat="1" applyFont="1" applyFill="1" applyBorder="1"/>
    <xf numFmtId="167" fontId="20" fillId="3" borderId="65" xfId="0" applyNumberFormat="1" applyFont="1" applyFill="1" applyBorder="1"/>
    <xf numFmtId="0" fontId="0" fillId="0" borderId="0" xfId="0" applyNumberFormat="1"/>
    <xf numFmtId="0" fontId="34" fillId="0" borderId="0" xfId="0" applyFont="1" applyAlignment="1">
      <alignment horizontal="center" vertical="center"/>
    </xf>
    <xf numFmtId="170" fontId="0" fillId="0" borderId="0" xfId="199" applyNumberFormat="1" applyFont="1"/>
    <xf numFmtId="0" fontId="19" fillId="0" borderId="0" xfId="0" applyNumberFormat="1" applyFont="1"/>
    <xf numFmtId="0" fontId="0" fillId="0" borderId="0" xfId="0" applyAlignment="1">
      <alignment horizontal="left"/>
    </xf>
    <xf numFmtId="0" fontId="81" fillId="0" borderId="0" xfId="0" applyFont="1"/>
    <xf numFmtId="167" fontId="20" fillId="0" borderId="0" xfId="0" applyNumberFormat="1" applyFont="1" applyAlignment="1">
      <alignment horizontal="right" vertical="center"/>
    </xf>
    <xf numFmtId="167" fontId="0" fillId="0" borderId="0" xfId="182" applyNumberFormat="1" applyFont="1"/>
    <xf numFmtId="0" fontId="60" fillId="0" borderId="0" xfId="0" applyFont="1" applyFill="1" applyBorder="1"/>
    <xf numFmtId="3" fontId="60" fillId="0" borderId="0" xfId="0" applyNumberFormat="1" applyFont="1" applyFill="1" applyBorder="1"/>
    <xf numFmtId="168" fontId="79" fillId="0" borderId="0" xfId="0" applyNumberFormat="1" applyFont="1"/>
    <xf numFmtId="168" fontId="20" fillId="3" borderId="24" xfId="0" applyNumberFormat="1" applyFont="1" applyFill="1" applyBorder="1"/>
    <xf numFmtId="168" fontId="19" fillId="0" borderId="15" xfId="0" applyNumberFormat="1" applyFont="1" applyBorder="1"/>
    <xf numFmtId="168" fontId="19" fillId="0" borderId="18" xfId="0" applyNumberFormat="1" applyFont="1" applyBorder="1"/>
    <xf numFmtId="168" fontId="19" fillId="0" borderId="22" xfId="0" applyNumberFormat="1" applyFont="1" applyBorder="1"/>
    <xf numFmtId="168" fontId="19" fillId="0" borderId="12" xfId="0" applyNumberFormat="1" applyFont="1" applyBorder="1"/>
    <xf numFmtId="0" fontId="61" fillId="0" borderId="0" xfId="0" applyFont="1" applyFill="1" applyAlignment="1">
      <alignment horizontal="center" vertical="center" wrapText="1"/>
    </xf>
    <xf numFmtId="167" fontId="61" fillId="0" borderId="38" xfId="0" applyNumberFormat="1" applyFont="1" applyBorder="1"/>
    <xf numFmtId="167" fontId="61" fillId="0" borderId="39" xfId="0" applyNumberFormat="1" applyFont="1" applyBorder="1"/>
    <xf numFmtId="167" fontId="61" fillId="0" borderId="36" xfId="0" applyNumberFormat="1" applyFont="1" applyBorder="1"/>
    <xf numFmtId="167" fontId="61" fillId="0" borderId="37" xfId="0" applyNumberFormat="1" applyFont="1" applyBorder="1"/>
    <xf numFmtId="167" fontId="62" fillId="3" borderId="0" xfId="0" applyNumberFormat="1" applyFont="1" applyFill="1" applyBorder="1"/>
    <xf numFmtId="0" fontId="17" fillId="0" borderId="103" xfId="0" applyFont="1" applyBorder="1" applyAlignment="1">
      <alignment vertical="center" wrapText="1"/>
    </xf>
    <xf numFmtId="167" fontId="17" fillId="0" borderId="103" xfId="0" applyNumberFormat="1" applyFont="1" applyBorder="1" applyAlignment="1">
      <alignment horizontal="right" vertical="center"/>
    </xf>
    <xf numFmtId="167" fontId="17" fillId="0" borderId="103" xfId="0" applyNumberFormat="1" applyFont="1" applyBorder="1" applyAlignment="1">
      <alignment vertical="center"/>
    </xf>
    <xf numFmtId="0" fontId="19" fillId="0" borderId="18" xfId="0" applyFont="1" applyBorder="1"/>
    <xf numFmtId="0" fontId="30" fillId="0" borderId="0" xfId="0" applyFont="1" applyFill="1" applyBorder="1" applyAlignment="1">
      <alignment vertical="center" wrapText="1"/>
    </xf>
    <xf numFmtId="0" fontId="37" fillId="0" borderId="0" xfId="0" applyFont="1"/>
    <xf numFmtId="0" fontId="61" fillId="0" borderId="0" xfId="0" applyNumberFormat="1" applyFont="1"/>
    <xf numFmtId="0" fontId="79" fillId="0" borderId="0" xfId="0" applyNumberFormat="1" applyFont="1"/>
    <xf numFmtId="0" fontId="80" fillId="0" borderId="0" xfId="0" applyNumberFormat="1" applyFont="1"/>
    <xf numFmtId="0" fontId="10" fillId="0" borderId="0" xfId="0" applyFont="1" applyAlignment="1">
      <alignment horizontal="left"/>
    </xf>
    <xf numFmtId="0" fontId="10" fillId="0" borderId="0" xfId="0" applyNumberFormat="1" applyFont="1"/>
    <xf numFmtId="171" fontId="0" fillId="0" borderId="0" xfId="199" applyNumberFormat="1" applyFont="1"/>
    <xf numFmtId="3" fontId="78" fillId="0" borderId="0" xfId="0" applyNumberFormat="1" applyFont="1"/>
    <xf numFmtId="167" fontId="78" fillId="0" borderId="0" xfId="182" applyNumberFormat="1" applyFont="1"/>
    <xf numFmtId="17" fontId="60" fillId="0" borderId="0" xfId="1" applyNumberFormat="1" applyFont="1" applyAlignment="1">
      <alignment horizontal="right"/>
    </xf>
    <xf numFmtId="17" fontId="0" fillId="0" borderId="0" xfId="1" applyNumberFormat="1" applyFont="1" applyAlignment="1">
      <alignment horizontal="right"/>
    </xf>
    <xf numFmtId="3" fontId="20" fillId="2" borderId="24" xfId="0" applyNumberFormat="1" applyFont="1" applyFill="1" applyBorder="1"/>
    <xf numFmtId="3" fontId="23" fillId="2" borderId="24" xfId="0" applyNumberFormat="1" applyFont="1" applyFill="1" applyBorder="1"/>
    <xf numFmtId="3" fontId="60" fillId="0" borderId="14" xfId="0" applyNumberFormat="1" applyFont="1" applyBorder="1"/>
    <xf numFmtId="3" fontId="87" fillId="0" borderId="15" xfId="0" applyNumberFormat="1" applyFont="1" applyBorder="1"/>
    <xf numFmtId="3" fontId="60" fillId="0" borderId="15" xfId="0" applyNumberFormat="1" applyFont="1" applyBorder="1"/>
    <xf numFmtId="3" fontId="61" fillId="0" borderId="15" xfId="0" applyNumberFormat="1" applyFont="1" applyBorder="1"/>
    <xf numFmtId="168" fontId="61" fillId="0" borderId="15" xfId="0" applyNumberFormat="1" applyFont="1" applyBorder="1"/>
    <xf numFmtId="0" fontId="61" fillId="0" borderId="0" xfId="0" applyFont="1"/>
    <xf numFmtId="0" fontId="61" fillId="0" borderId="0" xfId="0" applyFont="1" applyFill="1" applyBorder="1" applyAlignment="1">
      <alignment horizontal="center" vertical="center" wrapText="1"/>
    </xf>
    <xf numFmtId="0" fontId="20" fillId="0" borderId="0" xfId="0" applyFont="1"/>
    <xf numFmtId="0" fontId="21" fillId="0" borderId="0" xfId="0" applyFont="1"/>
    <xf numFmtId="3" fontId="61" fillId="0" borderId="0" xfId="0" applyNumberFormat="1" applyFont="1" applyFill="1" applyBorder="1"/>
    <xf numFmtId="0" fontId="88" fillId="0" borderId="0" xfId="0" applyFont="1"/>
    <xf numFmtId="168" fontId="61" fillId="3" borderId="24" xfId="0" applyNumberFormat="1" applyFont="1" applyFill="1" applyBorder="1"/>
    <xf numFmtId="168" fontId="61" fillId="0" borderId="18" xfId="0" applyNumberFormat="1" applyFont="1" applyBorder="1"/>
    <xf numFmtId="168" fontId="61" fillId="0" borderId="22" xfId="0" applyNumberFormat="1" applyFont="1" applyBorder="1"/>
    <xf numFmtId="168" fontId="61" fillId="0" borderId="12" xfId="0" applyNumberFormat="1" applyFont="1" applyBorder="1"/>
    <xf numFmtId="168" fontId="60" fillId="0" borderId="0" xfId="0" applyNumberFormat="1" applyFont="1"/>
    <xf numFmtId="0" fontId="87" fillId="0" borderId="0" xfId="0" applyFont="1"/>
    <xf numFmtId="0" fontId="62" fillId="3" borderId="53" xfId="0" applyFont="1" applyFill="1" applyBorder="1" applyAlignment="1">
      <alignment horizontal="center" vertical="center" wrapText="1"/>
    </xf>
    <xf numFmtId="168" fontId="62" fillId="3" borderId="24" xfId="0" applyNumberFormat="1" applyFont="1" applyFill="1" applyBorder="1"/>
    <xf numFmtId="0" fontId="0" fillId="0" borderId="10" xfId="0" applyBorder="1"/>
    <xf numFmtId="3" fontId="0" fillId="0" borderId="10" xfId="0" applyNumberFormat="1" applyBorder="1"/>
    <xf numFmtId="0" fontId="0" fillId="0" borderId="10" xfId="0" applyFill="1" applyBorder="1"/>
    <xf numFmtId="0" fontId="61" fillId="0" borderId="0" xfId="0" applyFont="1" applyAlignment="1">
      <alignment horizontal="center" vertical="center" wrapText="1"/>
    </xf>
    <xf numFmtId="0" fontId="84" fillId="0" borderId="89" xfId="0" applyFont="1" applyFill="1" applyBorder="1" applyAlignment="1">
      <alignment horizontal="right"/>
    </xf>
    <xf numFmtId="0" fontId="31" fillId="5" borderId="89" xfId="0" applyFont="1" applyFill="1" applyBorder="1" applyAlignment="1">
      <alignment horizontal="right"/>
    </xf>
    <xf numFmtId="0" fontId="84" fillId="5" borderId="89" xfId="0" applyFont="1" applyFill="1" applyBorder="1" applyAlignment="1">
      <alignment horizontal="right"/>
    </xf>
    <xf numFmtId="0" fontId="0" fillId="5" borderId="0" xfId="0" applyFill="1"/>
    <xf numFmtId="4" fontId="0" fillId="0" borderId="0" xfId="0" applyNumberFormat="1"/>
    <xf numFmtId="0" fontId="20" fillId="3" borderId="0" xfId="0" applyFont="1" applyFill="1" applyAlignment="1">
      <alignment horizontal="center" vertical="center" wrapText="1"/>
    </xf>
    <xf numFmtId="0" fontId="22" fillId="0" borderId="0" xfId="0" applyFont="1" applyFill="1" applyAlignment="1">
      <alignment horizontal="center" vertical="center" wrapText="1"/>
    </xf>
    <xf numFmtId="0" fontId="23" fillId="2" borderId="25" xfId="0" applyFont="1" applyFill="1" applyBorder="1"/>
    <xf numFmtId="0" fontId="22" fillId="0" borderId="12" xfId="0" applyFont="1" applyBorder="1"/>
    <xf numFmtId="0" fontId="22" fillId="0" borderId="18" xfId="0" applyFont="1" applyBorder="1"/>
    <xf numFmtId="0" fontId="22" fillId="0" borderId="15" xfId="0" applyFont="1" applyBorder="1"/>
    <xf numFmtId="0" fontId="22" fillId="0" borderId="22" xfId="0" applyFont="1" applyBorder="1"/>
    <xf numFmtId="167" fontId="19" fillId="0" borderId="36" xfId="0" applyNumberFormat="1" applyFont="1" applyBorder="1"/>
    <xf numFmtId="0" fontId="20" fillId="2" borderId="29" xfId="0" applyFont="1" applyFill="1" applyBorder="1"/>
    <xf numFmtId="0" fontId="20" fillId="5" borderId="0" xfId="0" applyFont="1" applyFill="1" applyAlignment="1">
      <alignment horizontal="center" vertical="center" wrapText="1"/>
    </xf>
    <xf numFmtId="0" fontId="23" fillId="2" borderId="24" xfId="0" applyFont="1" applyFill="1" applyBorder="1"/>
    <xf numFmtId="167" fontId="20" fillId="3" borderId="25" xfId="0" applyNumberFormat="1" applyFont="1" applyFill="1" applyBorder="1"/>
    <xf numFmtId="167" fontId="19" fillId="0" borderId="56" xfId="0" applyNumberFormat="1" applyFont="1" applyBorder="1"/>
    <xf numFmtId="0" fontId="0" fillId="0" borderId="141" xfId="0" applyBorder="1"/>
    <xf numFmtId="167" fontId="19" fillId="0" borderId="58" xfId="0" applyNumberFormat="1" applyFont="1" applyBorder="1"/>
    <xf numFmtId="0" fontId="0" fillId="0" borderId="142" xfId="0" applyBorder="1"/>
    <xf numFmtId="167" fontId="19" fillId="0" borderId="97" xfId="0" applyNumberFormat="1" applyFont="1" applyBorder="1"/>
    <xf numFmtId="0" fontId="0" fillId="0" borderId="143" xfId="0" applyBorder="1"/>
    <xf numFmtId="167" fontId="19" fillId="0" borderId="144" xfId="0" applyNumberFormat="1" applyFont="1" applyBorder="1"/>
    <xf numFmtId="0" fontId="0" fillId="0" borderId="10" xfId="0" applyBorder="1" applyAlignment="1">
      <alignment horizontal="left" vertical="center" wrapText="1"/>
    </xf>
    <xf numFmtId="0" fontId="19" fillId="0" borderId="10" xfId="0" applyFont="1" applyBorder="1" applyAlignment="1">
      <alignment horizontal="left" vertical="center" wrapText="1"/>
    </xf>
    <xf numFmtId="1" fontId="79" fillId="0" borderId="0" xfId="0" applyNumberFormat="1" applyFont="1"/>
    <xf numFmtId="1" fontId="79" fillId="0" borderId="0" xfId="0" applyNumberFormat="1" applyFont="1" applyFill="1" applyBorder="1"/>
    <xf numFmtId="49" fontId="0" fillId="0" borderId="0" xfId="0" applyNumberFormat="1" applyFill="1"/>
    <xf numFmtId="3" fontId="60" fillId="0" borderId="17" xfId="0" applyNumberFormat="1" applyFont="1" applyBorder="1"/>
    <xf numFmtId="3" fontId="60" fillId="0" borderId="11" xfId="0" applyNumberFormat="1" applyFont="1" applyBorder="1"/>
    <xf numFmtId="0" fontId="0" fillId="39" borderId="0" xfId="0" applyFill="1"/>
    <xf numFmtId="0" fontId="0" fillId="39" borderId="10" xfId="0" applyFill="1" applyBorder="1"/>
    <xf numFmtId="3" fontId="0" fillId="39" borderId="10" xfId="0" applyNumberFormat="1" applyFill="1" applyBorder="1"/>
    <xf numFmtId="0" fontId="0" fillId="39" borderId="0" xfId="0" applyFill="1" applyBorder="1"/>
    <xf numFmtId="0" fontId="61" fillId="0" borderId="0" xfId="0" applyFont="1" applyFill="1"/>
    <xf numFmtId="0" fontId="61" fillId="5" borderId="0" xfId="0" applyFont="1" applyFill="1" applyBorder="1"/>
    <xf numFmtId="0" fontId="60" fillId="5" borderId="0" xfId="0" applyFont="1" applyFill="1" applyBorder="1"/>
    <xf numFmtId="0" fontId="61" fillId="5" borderId="0" xfId="0" applyFont="1" applyFill="1" applyBorder="1" applyAlignment="1">
      <alignment horizontal="left"/>
    </xf>
    <xf numFmtId="0" fontId="61" fillId="5" borderId="0" xfId="0" applyNumberFormat="1" applyFont="1" applyFill="1" applyBorder="1"/>
    <xf numFmtId="0" fontId="61" fillId="5" borderId="0" xfId="0" applyFont="1" applyFill="1" applyAlignment="1">
      <alignment vertical="center" wrapText="1"/>
    </xf>
    <xf numFmtId="0" fontId="61" fillId="5" borderId="0" xfId="0" applyFont="1" applyFill="1" applyAlignment="1">
      <alignment horizontal="left"/>
    </xf>
    <xf numFmtId="0" fontId="61" fillId="5" borderId="0" xfId="0" applyNumberFormat="1" applyFont="1" applyFill="1"/>
    <xf numFmtId="0" fontId="60" fillId="5" borderId="0" xfId="0" applyFont="1" applyFill="1"/>
    <xf numFmtId="0" fontId="61" fillId="5" borderId="0" xfId="0" applyFont="1" applyFill="1"/>
    <xf numFmtId="0" fontId="60" fillId="5" borderId="0" xfId="0" applyFont="1" applyFill="1" applyAlignment="1">
      <alignment horizontal="left"/>
    </xf>
    <xf numFmtId="0" fontId="60" fillId="5" borderId="0" xfId="0" applyNumberFormat="1" applyFont="1" applyFill="1"/>
    <xf numFmtId="0" fontId="19" fillId="0" borderId="0" xfId="0" applyFont="1" applyAlignment="1">
      <alignment horizontal="center" vertical="center"/>
    </xf>
    <xf numFmtId="167" fontId="22" fillId="0" borderId="12" xfId="0" applyNumberFormat="1" applyFont="1" applyBorder="1" applyAlignment="1">
      <alignment horizontal="right" vertical="center"/>
    </xf>
    <xf numFmtId="167" fontId="24" fillId="0" borderId="12" xfId="0" applyNumberFormat="1" applyFont="1" applyBorder="1" applyAlignment="1">
      <alignment horizontal="right" vertical="center"/>
    </xf>
    <xf numFmtId="167" fontId="24" fillId="0" borderId="18" xfId="0" applyNumberFormat="1" applyFont="1" applyBorder="1" applyAlignment="1">
      <alignment horizontal="right" vertical="center"/>
    </xf>
    <xf numFmtId="167" fontId="24" fillId="7" borderId="98" xfId="0" applyNumberFormat="1" applyFont="1" applyFill="1" applyBorder="1" applyAlignment="1">
      <alignment horizontal="right" vertical="center"/>
    </xf>
    <xf numFmtId="167" fontId="24" fillId="0" borderId="15" xfId="0" applyNumberFormat="1" applyFont="1" applyBorder="1" applyAlignment="1">
      <alignment horizontal="right" vertical="center"/>
    </xf>
    <xf numFmtId="167" fontId="10" fillId="0" borderId="1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10" fillId="0" borderId="67" xfId="0" applyNumberFormat="1" applyFont="1" applyBorder="1" applyAlignment="1">
      <alignment horizontal="right" vertical="center"/>
    </xf>
    <xf numFmtId="167" fontId="10" fillId="0" borderId="0" xfId="0" applyNumberFormat="1" applyFont="1" applyAlignment="1">
      <alignment horizontal="right" vertical="center"/>
    </xf>
    <xf numFmtId="167" fontId="20" fillId="2" borderId="29" xfId="0" applyNumberFormat="1" applyFont="1" applyFill="1" applyBorder="1" applyAlignment="1">
      <alignment horizontal="right" vertical="center"/>
    </xf>
    <xf numFmtId="167" fontId="20" fillId="4" borderId="29" xfId="0" applyNumberFormat="1" applyFont="1" applyFill="1" applyBorder="1" applyAlignment="1">
      <alignment horizontal="right" vertical="center"/>
    </xf>
    <xf numFmtId="0" fontId="17" fillId="0" borderId="29" xfId="0" applyFont="1" applyFill="1" applyBorder="1" applyAlignment="1">
      <alignment horizontal="center" vertical="center" wrapText="1"/>
    </xf>
    <xf numFmtId="0" fontId="10" fillId="0" borderId="0" xfId="0" applyFont="1"/>
    <xf numFmtId="167" fontId="17" fillId="0" borderId="103" xfId="0" applyNumberFormat="1" applyFont="1" applyBorder="1" applyAlignment="1">
      <alignment horizontal="right" vertical="center"/>
    </xf>
    <xf numFmtId="167" fontId="17" fillId="0" borderId="103" xfId="0" applyNumberFormat="1" applyFont="1" applyBorder="1" applyAlignment="1">
      <alignment vertical="center"/>
    </xf>
    <xf numFmtId="1" fontId="0" fillId="0" borderId="0" xfId="0" applyNumberFormat="1" applyFill="1" applyBorder="1"/>
    <xf numFmtId="0" fontId="92" fillId="0" borderId="0" xfId="0" applyFont="1" applyAlignment="1">
      <alignment vertical="center"/>
    </xf>
    <xf numFmtId="0" fontId="94" fillId="0" borderId="0" xfId="0" applyFont="1" applyAlignment="1">
      <alignment horizontal="left" vertical="center" wrapText="1"/>
    </xf>
    <xf numFmtId="0" fontId="94" fillId="0" borderId="0" xfId="0" applyFont="1"/>
    <xf numFmtId="167" fontId="95" fillId="7" borderId="29" xfId="0" applyNumberFormat="1" applyFont="1" applyFill="1" applyBorder="1" applyAlignment="1">
      <alignment horizontal="right" vertical="center"/>
    </xf>
    <xf numFmtId="167" fontId="95" fillId="40" borderId="29" xfId="0" applyNumberFormat="1" applyFont="1" applyFill="1" applyBorder="1" applyAlignment="1">
      <alignment horizontal="right" vertical="center"/>
    </xf>
    <xf numFmtId="167" fontId="95" fillId="0" borderId="12" xfId="0" applyNumberFormat="1" applyFont="1" applyBorder="1" applyAlignment="1">
      <alignment horizontal="right" vertical="center"/>
    </xf>
    <xf numFmtId="167" fontId="99" fillId="0" borderId="12" xfId="0" applyNumberFormat="1" applyFont="1" applyBorder="1" applyAlignment="1">
      <alignment horizontal="right" vertical="center"/>
    </xf>
    <xf numFmtId="0" fontId="0" fillId="0" borderId="0" xfId="0" applyFont="1"/>
    <xf numFmtId="0" fontId="100" fillId="0" borderId="0" xfId="0" applyFont="1" applyAlignment="1">
      <alignment horizontal="center" vertical="center" wrapText="1"/>
    </xf>
    <xf numFmtId="0" fontId="101" fillId="0" borderId="0" xfId="0" applyFont="1" applyAlignment="1">
      <alignment horizontal="center" vertical="center" wrapText="1"/>
    </xf>
    <xf numFmtId="0" fontId="62" fillId="3" borderId="0" xfId="0" applyFont="1" applyFill="1" applyAlignment="1">
      <alignment horizontal="center" vertical="center" wrapText="1"/>
    </xf>
    <xf numFmtId="0" fontId="0" fillId="0" borderId="0" xfId="0" applyFont="1" applyFill="1" applyBorder="1"/>
    <xf numFmtId="167" fontId="17" fillId="7" borderId="135" xfId="0" applyNumberFormat="1" applyFont="1" applyFill="1" applyBorder="1" applyAlignment="1">
      <alignment vertical="center"/>
    </xf>
    <xf numFmtId="167" fontId="17" fillId="7" borderId="136" xfId="0" applyNumberFormat="1" applyFont="1" applyFill="1" applyBorder="1" applyAlignment="1">
      <alignment vertical="center"/>
    </xf>
    <xf numFmtId="3" fontId="17" fillId="40" borderId="25" xfId="0" applyNumberFormat="1" applyFont="1" applyFill="1" applyBorder="1" applyAlignment="1">
      <alignment horizontal="right" vertical="center"/>
    </xf>
    <xf numFmtId="3" fontId="17" fillId="3" borderId="25" xfId="0" applyNumberFormat="1" applyFont="1" applyFill="1" applyBorder="1"/>
    <xf numFmtId="0" fontId="17" fillId="40" borderId="0" xfId="0" applyFont="1" applyFill="1" applyAlignment="1">
      <alignment horizontal="center" vertical="center"/>
    </xf>
    <xf numFmtId="0" fontId="17" fillId="40" borderId="0" xfId="0" applyFont="1" applyFill="1" applyAlignment="1">
      <alignment horizontal="center" vertical="center" wrapText="1"/>
    </xf>
    <xf numFmtId="0" fontId="17" fillId="40" borderId="29" xfId="0" applyFont="1" applyFill="1" applyBorder="1" applyAlignment="1">
      <alignment horizontal="center" vertical="center" wrapText="1"/>
    </xf>
    <xf numFmtId="0" fontId="105"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16" fillId="0" borderId="0" xfId="0" applyFont="1"/>
    <xf numFmtId="0" fontId="96" fillId="0" borderId="0" xfId="0" applyFont="1" applyFill="1" applyAlignment="1">
      <alignment vertical="center" wrapText="1"/>
    </xf>
    <xf numFmtId="0" fontId="117" fillId="0" borderId="0" xfId="0" applyFont="1" applyFill="1" applyAlignment="1">
      <alignment vertical="center" wrapText="1"/>
    </xf>
    <xf numFmtId="0" fontId="119" fillId="0" borderId="0" xfId="0" applyFont="1"/>
    <xf numFmtId="0" fontId="104" fillId="0" borderId="0" xfId="0" applyFont="1"/>
    <xf numFmtId="0" fontId="36" fillId="0" borderId="24" xfId="0" applyFont="1" applyFill="1" applyBorder="1" applyAlignment="1">
      <alignment vertical="center" wrapText="1"/>
    </xf>
    <xf numFmtId="0" fontId="36" fillId="0" borderId="24" xfId="0" applyFont="1" applyFill="1" applyBorder="1"/>
    <xf numFmtId="0" fontId="36" fillId="0" borderId="25" xfId="0" applyFont="1" applyFill="1" applyBorder="1"/>
    <xf numFmtId="0" fontId="36" fillId="0" borderId="29" xfId="0" applyFont="1" applyFill="1" applyBorder="1"/>
    <xf numFmtId="0" fontId="116" fillId="0" borderId="0" xfId="0" applyFont="1" applyFill="1"/>
    <xf numFmtId="0" fontId="116" fillId="39" borderId="0" xfId="0" applyFont="1" applyFill="1"/>
    <xf numFmtId="0" fontId="122" fillId="0" borderId="0" xfId="0" applyFont="1"/>
    <xf numFmtId="0" fontId="123" fillId="0" borderId="0" xfId="0" applyFont="1"/>
    <xf numFmtId="0" fontId="121" fillId="0" borderId="0" xfId="0" applyFont="1" applyFill="1" applyAlignment="1">
      <alignment vertical="center" wrapText="1"/>
    </xf>
    <xf numFmtId="0" fontId="41" fillId="0" borderId="0" xfId="0" applyFont="1"/>
    <xf numFmtId="0" fontId="124" fillId="0" borderId="0" xfId="0" applyFont="1"/>
    <xf numFmtId="0" fontId="41" fillId="5" borderId="0" xfId="0" applyFont="1" applyFill="1"/>
    <xf numFmtId="0" fontId="41" fillId="5" borderId="0" xfId="0" applyFont="1" applyFill="1" applyAlignment="1">
      <alignment horizontal="left"/>
    </xf>
    <xf numFmtId="0" fontId="41" fillId="5" borderId="0" xfId="0" applyNumberFormat="1" applyFont="1" applyFill="1"/>
    <xf numFmtId="0" fontId="125" fillId="0" borderId="0" xfId="0" applyFont="1"/>
    <xf numFmtId="0" fontId="94" fillId="0" borderId="0" xfId="0" applyFont="1" applyFill="1"/>
    <xf numFmtId="49" fontId="94" fillId="0" borderId="0" xfId="0" applyNumberFormat="1" applyFont="1" applyFill="1"/>
    <xf numFmtId="0" fontId="127" fillId="0" borderId="20" xfId="0" applyFont="1" applyFill="1" applyBorder="1" applyAlignment="1"/>
    <xf numFmtId="0" fontId="128" fillId="0" borderId="0" xfId="0" applyFont="1"/>
    <xf numFmtId="0" fontId="116" fillId="0" borderId="0" xfId="0" applyFont="1" applyAlignment="1">
      <alignment horizontal="center" vertical="center"/>
    </xf>
    <xf numFmtId="3" fontId="113" fillId="0" borderId="0" xfId="0" applyNumberFormat="1" applyFont="1"/>
    <xf numFmtId="0" fontId="36" fillId="4" borderId="29" xfId="0" applyFont="1" applyFill="1" applyBorder="1" applyAlignment="1">
      <alignment vertical="center"/>
    </xf>
    <xf numFmtId="0" fontId="20" fillId="2" borderId="29" xfId="0" applyFont="1" applyFill="1" applyBorder="1" applyAlignment="1">
      <alignment vertical="center"/>
    </xf>
    <xf numFmtId="0" fontId="36" fillId="3" borderId="0" xfId="0" applyFont="1" applyFill="1" applyAlignment="1">
      <alignment horizontal="center" vertical="center"/>
    </xf>
    <xf numFmtId="0" fontId="24" fillId="0" borderId="0" xfId="0" applyFont="1" applyAlignment="1">
      <alignment horizontal="left"/>
    </xf>
    <xf numFmtId="0" fontId="24" fillId="0" borderId="0" xfId="0" applyNumberFormat="1" applyFont="1"/>
    <xf numFmtId="0" fontId="130" fillId="0" borderId="0" xfId="0" applyFont="1"/>
    <xf numFmtId="0" fontId="130" fillId="0" borderId="0" xfId="0" applyFont="1" applyFill="1" applyBorder="1"/>
    <xf numFmtId="0" fontId="133" fillId="0" borderId="0" xfId="0" applyFont="1" applyFill="1" applyBorder="1"/>
    <xf numFmtId="0" fontId="133" fillId="0" borderId="0" xfId="0" applyFont="1"/>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0" xfId="1" applyFont="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41" fillId="0" borderId="0" xfId="1" applyFont="1" applyAlignment="1">
      <alignment horizontal="center"/>
    </xf>
    <xf numFmtId="0" fontId="91" fillId="0" borderId="133" xfId="0" applyFont="1" applyBorder="1" applyAlignment="1">
      <alignment horizontal="center" vertical="center"/>
    </xf>
    <xf numFmtId="0" fontId="91" fillId="0" borderId="134" xfId="0" applyFont="1" applyBorder="1" applyAlignment="1">
      <alignment horizontal="center" vertical="center"/>
    </xf>
    <xf numFmtId="0" fontId="30" fillId="0" borderId="0" xfId="0" applyFont="1" applyAlignment="1">
      <alignment horizontal="left" wrapText="1"/>
    </xf>
    <xf numFmtId="0" fontId="98" fillId="0" borderId="101" xfId="0" applyFont="1" applyFill="1" applyBorder="1" applyAlignment="1">
      <alignment horizontal="center"/>
    </xf>
    <xf numFmtId="0" fontId="98" fillId="0" borderId="102" xfId="0" applyFont="1" applyFill="1" applyBorder="1" applyAlignment="1">
      <alignment horizontal="center"/>
    </xf>
    <xf numFmtId="0" fontId="20" fillId="3" borderId="20" xfId="0" applyFont="1" applyFill="1" applyBorder="1" applyAlignment="1">
      <alignment horizontal="center"/>
    </xf>
    <xf numFmtId="0" fontId="96" fillId="3" borderId="0" xfId="0" applyFont="1" applyFill="1" applyAlignment="1">
      <alignment horizontal="center" vertical="center" wrapText="1"/>
    </xf>
    <xf numFmtId="0" fontId="36" fillId="2" borderId="27" xfId="0" applyFont="1" applyFill="1" applyBorder="1" applyAlignment="1">
      <alignment horizontal="center"/>
    </xf>
    <xf numFmtId="0" fontId="36" fillId="2" borderId="28" xfId="0" applyFont="1" applyFill="1" applyBorder="1" applyAlignment="1">
      <alignment horizontal="center"/>
    </xf>
    <xf numFmtId="0" fontId="36" fillId="2" borderId="20" xfId="0" applyFont="1" applyFill="1" applyBorder="1" applyAlignment="1">
      <alignment horizontal="center"/>
    </xf>
    <xf numFmtId="0" fontId="36" fillId="2" borderId="26" xfId="0" applyFont="1" applyFill="1" applyBorder="1" applyAlignment="1">
      <alignment horizontal="center"/>
    </xf>
    <xf numFmtId="0" fontId="131" fillId="3" borderId="0" xfId="0" applyFont="1" applyFill="1" applyAlignment="1">
      <alignment horizontal="center" vertical="center" wrapText="1"/>
    </xf>
    <xf numFmtId="0" fontId="131" fillId="3" borderId="0" xfId="0" applyFont="1" applyFill="1" applyAlignment="1">
      <alignment horizontal="center" vertical="center"/>
    </xf>
    <xf numFmtId="0" fontId="104" fillId="0" borderId="0" xfId="0" applyFont="1" applyAlignment="1">
      <alignment vertical="center" wrapText="1"/>
    </xf>
    <xf numFmtId="0" fontId="19" fillId="0" borderId="30" xfId="0" applyFont="1" applyBorder="1" applyAlignment="1">
      <alignment horizontal="center" vertical="center"/>
    </xf>
    <xf numFmtId="0" fontId="19" fillId="0" borderId="21" xfId="0" applyFont="1" applyBorder="1" applyAlignment="1">
      <alignment horizontal="center" vertical="center"/>
    </xf>
    <xf numFmtId="0" fontId="19" fillId="0" borderId="31" xfId="0" applyFont="1" applyBorder="1" applyAlignment="1">
      <alignment horizontal="center" vertical="center"/>
    </xf>
    <xf numFmtId="0" fontId="19" fillId="0" borderId="22" xfId="0" applyFont="1" applyBorder="1" applyAlignment="1">
      <alignment horizontal="center" vertical="center"/>
    </xf>
    <xf numFmtId="0" fontId="23" fillId="2" borderId="23" xfId="0" applyFont="1" applyFill="1" applyBorder="1" applyAlignment="1">
      <alignment horizontal="left" vertical="center"/>
    </xf>
    <xf numFmtId="0" fontId="23" fillId="2" borderId="0" xfId="0" applyFont="1" applyFill="1" applyBorder="1" applyAlignment="1">
      <alignment horizontal="left" vertical="center"/>
    </xf>
    <xf numFmtId="0" fontId="24" fillId="0" borderId="31" xfId="0" applyFont="1" applyBorder="1" applyAlignment="1">
      <alignment horizontal="center" vertical="center" wrapText="1"/>
    </xf>
    <xf numFmtId="0" fontId="24" fillId="0" borderId="22"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37" xfId="0" applyFont="1" applyBorder="1" applyAlignment="1">
      <alignment horizontal="center" vertical="center" wrapText="1"/>
    </xf>
    <xf numFmtId="0" fontId="20" fillId="6" borderId="0" xfId="0" applyFont="1" applyFill="1" applyBorder="1" applyAlignment="1">
      <alignment horizontal="left" vertical="center"/>
    </xf>
    <xf numFmtId="0" fontId="36" fillId="4" borderId="0" xfId="0" applyFont="1" applyFill="1" applyBorder="1" applyAlignment="1">
      <alignment horizontal="center" vertical="center"/>
    </xf>
    <xf numFmtId="0" fontId="36" fillId="4" borderId="29" xfId="0" applyFont="1" applyFill="1" applyBorder="1" applyAlignment="1">
      <alignment horizontal="center" vertical="center"/>
    </xf>
    <xf numFmtId="0" fontId="20" fillId="6" borderId="0" xfId="0" applyFont="1" applyFill="1" applyBorder="1" applyAlignment="1">
      <alignment horizontal="left"/>
    </xf>
    <xf numFmtId="0" fontId="20" fillId="6" borderId="29" xfId="0" applyFont="1" applyFill="1" applyBorder="1" applyAlignment="1">
      <alignment horizontal="left"/>
    </xf>
    <xf numFmtId="0" fontId="36" fillId="6" borderId="0" xfId="0" applyFont="1" applyFill="1" applyBorder="1" applyAlignment="1">
      <alignment horizontal="left"/>
    </xf>
    <xf numFmtId="0" fontId="36" fillId="6" borderId="29" xfId="0" applyFont="1" applyFill="1" applyBorder="1" applyAlignment="1">
      <alignment horizontal="left"/>
    </xf>
    <xf numFmtId="0" fontId="20" fillId="6" borderId="65" xfId="0" applyFont="1" applyFill="1" applyBorder="1" applyAlignment="1">
      <alignment horizontal="left" vertical="center"/>
    </xf>
    <xf numFmtId="0" fontId="0" fillId="0" borderId="22" xfId="0" applyBorder="1" applyAlignment="1">
      <alignment horizontal="center" vertical="center"/>
    </xf>
    <xf numFmtId="0" fontId="19" fillId="0" borderId="22" xfId="0" applyFont="1" applyBorder="1" applyAlignment="1">
      <alignment horizontal="center" vertical="center" wrapText="1"/>
    </xf>
    <xf numFmtId="0" fontId="19" fillId="0" borderId="31" xfId="0" applyFont="1" applyBorder="1" applyAlignment="1">
      <alignment horizontal="center" vertical="center" wrapText="1"/>
    </xf>
    <xf numFmtId="0" fontId="36" fillId="2" borderId="26" xfId="0" applyFont="1" applyFill="1" applyBorder="1" applyAlignment="1">
      <alignment horizontal="center" wrapText="1"/>
    </xf>
    <xf numFmtId="0" fontId="36" fillId="2" borderId="27" xfId="0" applyFont="1" applyFill="1" applyBorder="1" applyAlignment="1">
      <alignment horizontal="center" wrapText="1"/>
    </xf>
    <xf numFmtId="0" fontId="36" fillId="2" borderId="28" xfId="0" applyFont="1" applyFill="1" applyBorder="1" applyAlignment="1">
      <alignment horizontal="center" wrapText="1"/>
    </xf>
    <xf numFmtId="0" fontId="96" fillId="3" borderId="0" xfId="0" applyFont="1" applyFill="1" applyAlignment="1">
      <alignment horizontal="center"/>
    </xf>
    <xf numFmtId="0" fontId="23" fillId="2" borderId="23" xfId="0" applyFont="1" applyFill="1" applyBorder="1" applyAlignment="1">
      <alignment horizontal="left"/>
    </xf>
    <xf numFmtId="0" fontId="23" fillId="2" borderId="0" xfId="0" applyFont="1" applyFill="1" applyBorder="1" applyAlignment="1">
      <alignment horizontal="left"/>
    </xf>
    <xf numFmtId="0" fontId="24" fillId="0" borderId="22" xfId="0" quotePrefix="1" applyFont="1" applyBorder="1" applyAlignment="1">
      <alignment horizontal="center" vertical="center" wrapText="1"/>
    </xf>
    <xf numFmtId="0" fontId="106" fillId="2" borderId="26" xfId="0" applyFont="1" applyFill="1" applyBorder="1" applyAlignment="1">
      <alignment horizontal="center" vertical="center"/>
    </xf>
    <xf numFmtId="0" fontId="106" fillId="2" borderId="27" xfId="0" applyFont="1" applyFill="1" applyBorder="1" applyAlignment="1">
      <alignment horizontal="center" vertical="center"/>
    </xf>
    <xf numFmtId="0" fontId="106" fillId="3" borderId="0" xfId="0" applyFont="1" applyFill="1" applyAlignment="1">
      <alignment horizontal="center"/>
    </xf>
    <xf numFmtId="0" fontId="20" fillId="3" borderId="0" xfId="0" applyFont="1" applyFill="1" applyAlignment="1">
      <alignment horizontal="center" vertical="center"/>
    </xf>
    <xf numFmtId="0" fontId="106" fillId="2" borderId="28" xfId="0" applyFont="1" applyFill="1" applyBorder="1" applyAlignment="1">
      <alignment horizontal="center" vertical="center"/>
    </xf>
    <xf numFmtId="0" fontId="36" fillId="6" borderId="0" xfId="0" applyFont="1" applyFill="1" applyBorder="1" applyAlignment="1">
      <alignment horizontal="left" vertical="center"/>
    </xf>
    <xf numFmtId="0" fontId="36" fillId="6" borderId="29" xfId="0" applyFont="1" applyFill="1" applyBorder="1" applyAlignment="1">
      <alignment horizontal="left" vertical="center"/>
    </xf>
    <xf numFmtId="0" fontId="20" fillId="2" borderId="0" xfId="0" applyFont="1" applyFill="1" applyBorder="1" applyAlignment="1">
      <alignment horizontal="center"/>
    </xf>
    <xf numFmtId="0" fontId="20" fillId="2" borderId="29" xfId="0" applyFont="1" applyFill="1" applyBorder="1" applyAlignment="1">
      <alignment horizontal="center"/>
    </xf>
    <xf numFmtId="0" fontId="36" fillId="3" borderId="0" xfId="0" applyFont="1" applyFill="1" applyAlignment="1">
      <alignment horizontal="center" vertical="center" wrapText="1"/>
    </xf>
    <xf numFmtId="0" fontId="20" fillId="2" borderId="25"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3" borderId="0" xfId="0" applyFont="1" applyFill="1" applyAlignment="1">
      <alignment horizontal="center" vertical="center" wrapText="1"/>
    </xf>
    <xf numFmtId="0" fontId="19" fillId="0" borderId="0" xfId="0" applyFont="1" applyAlignment="1">
      <alignment horizontal="center" vertical="center"/>
    </xf>
    <xf numFmtId="0" fontId="20" fillId="2" borderId="20" xfId="0" applyFont="1" applyFill="1" applyBorder="1" applyAlignment="1">
      <alignment horizontal="center"/>
    </xf>
    <xf numFmtId="0" fontId="20" fillId="2" borderId="26" xfId="0" applyFont="1" applyFill="1" applyBorder="1" applyAlignment="1">
      <alignment horizontal="center"/>
    </xf>
    <xf numFmtId="0" fontId="36" fillId="2" borderId="0" xfId="0" applyFont="1" applyFill="1" applyBorder="1" applyAlignment="1">
      <alignment horizontal="center" vertical="center"/>
    </xf>
    <xf numFmtId="0" fontId="36" fillId="2" borderId="29"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0" xfId="0" applyFont="1" applyFill="1" applyBorder="1" applyAlignment="1">
      <alignment horizontal="center" vertical="center"/>
    </xf>
    <xf numFmtId="0" fontId="21" fillId="2" borderId="29" xfId="0" applyFont="1" applyFill="1" applyBorder="1" applyAlignment="1">
      <alignment horizontal="center" vertical="top" wrapText="1"/>
    </xf>
    <xf numFmtId="0" fontId="21" fillId="2" borderId="24" xfId="0" applyFont="1" applyFill="1" applyBorder="1" applyAlignment="1">
      <alignment horizontal="center" vertical="top" wrapText="1"/>
    </xf>
    <xf numFmtId="16" fontId="21" fillId="2" borderId="24" xfId="0" applyNumberFormat="1" applyFont="1" applyFill="1" applyBorder="1" applyAlignment="1">
      <alignment horizontal="center" vertical="top" wrapText="1"/>
    </xf>
    <xf numFmtId="0" fontId="21" fillId="2" borderId="25" xfId="0" applyFont="1" applyFill="1" applyBorder="1" applyAlignment="1">
      <alignment horizontal="center" vertical="top" wrapText="1"/>
    </xf>
    <xf numFmtId="16" fontId="21" fillId="2" borderId="25" xfId="0" applyNumberFormat="1" applyFont="1" applyFill="1" applyBorder="1" applyAlignment="1">
      <alignment horizontal="center" vertical="center" wrapText="1"/>
    </xf>
    <xf numFmtId="16" fontId="21" fillId="2" borderId="29" xfId="0" applyNumberFormat="1" applyFont="1" applyFill="1" applyBorder="1" applyAlignment="1">
      <alignment horizontal="center" vertical="center" wrapText="1"/>
    </xf>
    <xf numFmtId="0" fontId="36" fillId="3" borderId="27" xfId="0" applyFont="1" applyFill="1" applyBorder="1" applyAlignment="1">
      <alignment horizontal="center"/>
    </xf>
    <xf numFmtId="0" fontId="36" fillId="3" borderId="28" xfId="0" applyFont="1" applyFill="1" applyBorder="1" applyAlignment="1">
      <alignment horizontal="center"/>
    </xf>
    <xf numFmtId="0" fontId="20" fillId="2" borderId="53" xfId="0" applyFont="1" applyFill="1" applyBorder="1" applyAlignment="1">
      <alignment horizontal="center"/>
    </xf>
    <xf numFmtId="0" fontId="20" fillId="2" borderId="54" xfId="0" applyFont="1" applyFill="1" applyBorder="1" applyAlignment="1">
      <alignment horizontal="center"/>
    </xf>
    <xf numFmtId="0" fontId="20" fillId="3" borderId="54" xfId="0" applyFont="1" applyFill="1" applyBorder="1" applyAlignment="1">
      <alignment horizontal="center"/>
    </xf>
    <xf numFmtId="0" fontId="20" fillId="3" borderId="55" xfId="0" applyFont="1" applyFill="1" applyBorder="1" applyAlignment="1">
      <alignment horizontal="center"/>
    </xf>
    <xf numFmtId="0" fontId="117" fillId="3" borderId="0" xfId="0" applyFont="1" applyFill="1" applyAlignment="1">
      <alignment horizontal="center" vertical="center" wrapText="1"/>
    </xf>
    <xf numFmtId="0" fontId="36" fillId="2" borderId="0" xfId="0" applyFont="1" applyFill="1" applyBorder="1" applyAlignment="1">
      <alignment horizontal="center"/>
    </xf>
    <xf numFmtId="0" fontId="121" fillId="2" borderId="0" xfId="0" applyFont="1" applyFill="1" applyBorder="1" applyAlignment="1">
      <alignment horizontal="center"/>
    </xf>
    <xf numFmtId="0" fontId="25" fillId="0" borderId="132" xfId="0" applyFont="1" applyBorder="1" applyAlignment="1">
      <alignment horizontal="left" vertical="center" wrapText="1"/>
    </xf>
    <xf numFmtId="0" fontId="25" fillId="0" borderId="0" xfId="0" applyFont="1" applyAlignment="1">
      <alignment horizontal="left" vertical="center" wrapText="1"/>
    </xf>
    <xf numFmtId="0" fontId="20" fillId="6" borderId="64" xfId="0" applyFont="1" applyFill="1" applyBorder="1" applyAlignment="1">
      <alignment horizontal="left" vertical="center"/>
    </xf>
    <xf numFmtId="0" fontId="23" fillId="2" borderId="29" xfId="0" applyFont="1" applyFill="1" applyBorder="1" applyAlignment="1">
      <alignment horizontal="left"/>
    </xf>
    <xf numFmtId="0" fontId="20" fillId="6" borderId="29" xfId="0" applyFont="1" applyFill="1" applyBorder="1" applyAlignment="1">
      <alignment horizontal="left" vertical="center"/>
    </xf>
    <xf numFmtId="0" fontId="36" fillId="2" borderId="26"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28" xfId="0" applyFont="1" applyFill="1" applyBorder="1" applyAlignment="1">
      <alignment horizontal="center" vertical="center"/>
    </xf>
    <xf numFmtId="0" fontId="19" fillId="0" borderId="137" xfId="0" applyFont="1" applyBorder="1" applyAlignment="1">
      <alignment horizontal="center" vertical="center"/>
    </xf>
    <xf numFmtId="0" fontId="36" fillId="2" borderId="0" xfId="0" applyFont="1" applyFill="1" applyAlignment="1">
      <alignment horizontal="center"/>
    </xf>
    <xf numFmtId="0" fontId="36" fillId="4" borderId="29" xfId="0" applyFont="1" applyFill="1" applyBorder="1" applyAlignment="1">
      <alignment horizontal="center"/>
    </xf>
    <xf numFmtId="0" fontId="36" fillId="4" borderId="24" xfId="0" applyFont="1" applyFill="1" applyBorder="1" applyAlignment="1">
      <alignment horizont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9" xfId="0" applyFont="1" applyBorder="1" applyAlignment="1">
      <alignment horizontal="center" vertical="center"/>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80"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126" fillId="0" borderId="131" xfId="0" applyFont="1" applyBorder="1" applyAlignment="1">
      <alignment horizontal="center" vertical="center"/>
    </xf>
    <xf numFmtId="0" fontId="126" fillId="0" borderId="81" xfId="0" applyFont="1" applyBorder="1" applyAlignment="1">
      <alignment horizontal="center" vertical="center"/>
    </xf>
    <xf numFmtId="0" fontId="127" fillId="2" borderId="20" xfId="0" applyFont="1" applyFill="1" applyBorder="1" applyAlignment="1">
      <alignment horizontal="center"/>
    </xf>
    <xf numFmtId="0" fontId="121" fillId="2" borderId="20" xfId="0" applyFont="1" applyFill="1" applyBorder="1" applyAlignment="1">
      <alignment horizontal="center"/>
    </xf>
    <xf numFmtId="0" fontId="36" fillId="2" borderId="29" xfId="0" applyFont="1" applyFill="1" applyBorder="1" applyAlignment="1">
      <alignment horizontal="center"/>
    </xf>
    <xf numFmtId="0" fontId="36" fillId="3" borderId="20" xfId="0" applyFont="1" applyFill="1" applyBorder="1" applyAlignment="1">
      <alignment horizontal="center" vertical="center"/>
    </xf>
    <xf numFmtId="0" fontId="24" fillId="0" borderId="31" xfId="0" applyFont="1" applyBorder="1" applyAlignment="1">
      <alignment horizontal="center" vertical="center"/>
    </xf>
    <xf numFmtId="0" fontId="24" fillId="0" borderId="22" xfId="0" applyFont="1" applyBorder="1" applyAlignment="1">
      <alignment horizontal="center" vertical="center"/>
    </xf>
    <xf numFmtId="0" fontId="86" fillId="6" borderId="65" xfId="0" applyFont="1" applyFill="1" applyBorder="1" applyAlignment="1">
      <alignment horizontal="left" vertical="center"/>
    </xf>
    <xf numFmtId="0" fontId="86" fillId="6" borderId="64" xfId="0" applyFont="1" applyFill="1" applyBorder="1" applyAlignment="1">
      <alignment horizontal="left" vertical="center"/>
    </xf>
    <xf numFmtId="0" fontId="20" fillId="4" borderId="0" xfId="0" applyFont="1" applyFill="1" applyBorder="1" applyAlignment="1">
      <alignment horizontal="center"/>
    </xf>
    <xf numFmtId="0" fontId="20" fillId="4" borderId="29" xfId="0" applyFont="1" applyFill="1" applyBorder="1" applyAlignment="1">
      <alignment horizontal="center"/>
    </xf>
    <xf numFmtId="0" fontId="17" fillId="0" borderId="96"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91" xfId="1" applyFont="1" applyBorder="1" applyAlignment="1">
      <alignment horizontal="center" vertical="center"/>
    </xf>
    <xf numFmtId="0" fontId="17" fillId="0" borderId="15" xfId="1" applyFont="1" applyBorder="1" applyAlignment="1">
      <alignment horizontal="left" vertical="center" wrapText="1"/>
    </xf>
    <xf numFmtId="0" fontId="17" fillId="0" borderId="17" xfId="1" applyFont="1" applyBorder="1" applyAlignment="1">
      <alignment horizontal="center" vertical="center" wrapText="1"/>
    </xf>
    <xf numFmtId="0" fontId="17" fillId="0" borderId="95" xfId="1" applyFont="1" applyBorder="1" applyAlignment="1">
      <alignment horizontal="left" vertical="center" wrapText="1"/>
    </xf>
    <xf numFmtId="0" fontId="17" fillId="0" borderId="67" xfId="1" applyFont="1" applyBorder="1" applyAlignment="1">
      <alignment horizontal="left" vertical="center" wrapText="1"/>
    </xf>
    <xf numFmtId="0" fontId="17" fillId="0" borderId="66" xfId="1" applyFont="1" applyBorder="1" applyAlignment="1">
      <alignment horizontal="center" vertical="center" wrapText="1"/>
    </xf>
  </cellXfs>
  <cellStyles count="592">
    <cellStyle name="20 % - Accent1 2" xfId="29"/>
    <cellStyle name="20 % - Accent1 3" xfId="120"/>
    <cellStyle name="20 % - Accent1 3 2" xfId="168"/>
    <cellStyle name="20 % - Accent1 3 2 2" xfId="218"/>
    <cellStyle name="20 % - Accent1 3 2 2 2" xfId="426"/>
    <cellStyle name="20 % - Accent1 3 2 3" xfId="266"/>
    <cellStyle name="20 % - Accent1 3 2 3 2" xfId="474"/>
    <cellStyle name="20 % - Accent1 3 2 4" xfId="330"/>
    <cellStyle name="20 % - Accent1 3 2 4 2" xfId="538"/>
    <cellStyle name="20 % - Accent1 3 2 5" xfId="378"/>
    <cellStyle name="20 % - Accent1 3 3" xfId="185"/>
    <cellStyle name="20 % - Accent1 3 3 2" xfId="234"/>
    <cellStyle name="20 % - Accent1 3 3 2 2" xfId="442"/>
    <cellStyle name="20 % - Accent1 3 3 3" xfId="282"/>
    <cellStyle name="20 % - Accent1 3 3 3 2" xfId="490"/>
    <cellStyle name="20 % - Accent1 3 3 4" xfId="346"/>
    <cellStyle name="20 % - Accent1 3 3 4 2" xfId="554"/>
    <cellStyle name="20 % - Accent1 3 3 5" xfId="394"/>
    <cellStyle name="20 % - Accent1 3 4" xfId="202"/>
    <cellStyle name="20 % - Accent1 3 4 2" xfId="410"/>
    <cellStyle name="20 % - Accent1 3 5" xfId="250"/>
    <cellStyle name="20 % - Accent1 3 5 2" xfId="458"/>
    <cellStyle name="20 % - Accent1 3 6" xfId="298"/>
    <cellStyle name="20 % - Accent1 3 6 2" xfId="506"/>
    <cellStyle name="20 % - Accent1 3 7" xfId="314"/>
    <cellStyle name="20 % - Accent1 3 7 2" xfId="522"/>
    <cellStyle name="20 % - Accent1 3 8" xfId="362"/>
    <cellStyle name="20 % - Accent2 2" xfId="30"/>
    <cellStyle name="20 % - Accent2 3" xfId="121"/>
    <cellStyle name="20 % - Accent2 3 2" xfId="169"/>
    <cellStyle name="20 % - Accent2 3 2 2" xfId="219"/>
    <cellStyle name="20 % - Accent2 3 2 2 2" xfId="427"/>
    <cellStyle name="20 % - Accent2 3 2 3" xfId="267"/>
    <cellStyle name="20 % - Accent2 3 2 3 2" xfId="475"/>
    <cellStyle name="20 % - Accent2 3 2 4" xfId="331"/>
    <cellStyle name="20 % - Accent2 3 2 4 2" xfId="539"/>
    <cellStyle name="20 % - Accent2 3 2 5" xfId="379"/>
    <cellStyle name="20 % - Accent2 3 3" xfId="186"/>
    <cellStyle name="20 % - Accent2 3 3 2" xfId="235"/>
    <cellStyle name="20 % - Accent2 3 3 2 2" xfId="443"/>
    <cellStyle name="20 % - Accent2 3 3 3" xfId="283"/>
    <cellStyle name="20 % - Accent2 3 3 3 2" xfId="491"/>
    <cellStyle name="20 % - Accent2 3 3 4" xfId="347"/>
    <cellStyle name="20 % - Accent2 3 3 4 2" xfId="555"/>
    <cellStyle name="20 % - Accent2 3 3 5" xfId="395"/>
    <cellStyle name="20 % - Accent2 3 4" xfId="203"/>
    <cellStyle name="20 % - Accent2 3 4 2" xfId="411"/>
    <cellStyle name="20 % - Accent2 3 5" xfId="251"/>
    <cellStyle name="20 % - Accent2 3 5 2" xfId="459"/>
    <cellStyle name="20 % - Accent2 3 6" xfId="299"/>
    <cellStyle name="20 % - Accent2 3 6 2" xfId="507"/>
    <cellStyle name="20 % - Accent2 3 7" xfId="315"/>
    <cellStyle name="20 % - Accent2 3 7 2" xfId="523"/>
    <cellStyle name="20 % - Accent2 3 8" xfId="363"/>
    <cellStyle name="20 % - Accent3 2" xfId="31"/>
    <cellStyle name="20 % - Accent3 3" xfId="122"/>
    <cellStyle name="20 % - Accent3 3 2" xfId="170"/>
    <cellStyle name="20 % - Accent3 3 2 2" xfId="220"/>
    <cellStyle name="20 % - Accent3 3 2 2 2" xfId="428"/>
    <cellStyle name="20 % - Accent3 3 2 3" xfId="268"/>
    <cellStyle name="20 % - Accent3 3 2 3 2" xfId="476"/>
    <cellStyle name="20 % - Accent3 3 2 4" xfId="332"/>
    <cellStyle name="20 % - Accent3 3 2 4 2" xfId="540"/>
    <cellStyle name="20 % - Accent3 3 2 5" xfId="380"/>
    <cellStyle name="20 % - Accent3 3 3" xfId="187"/>
    <cellStyle name="20 % - Accent3 3 3 2" xfId="236"/>
    <cellStyle name="20 % - Accent3 3 3 2 2" xfId="444"/>
    <cellStyle name="20 % - Accent3 3 3 3" xfId="284"/>
    <cellStyle name="20 % - Accent3 3 3 3 2" xfId="492"/>
    <cellStyle name="20 % - Accent3 3 3 4" xfId="348"/>
    <cellStyle name="20 % - Accent3 3 3 4 2" xfId="556"/>
    <cellStyle name="20 % - Accent3 3 3 5" xfId="396"/>
    <cellStyle name="20 % - Accent3 3 4" xfId="204"/>
    <cellStyle name="20 % - Accent3 3 4 2" xfId="412"/>
    <cellStyle name="20 % - Accent3 3 5" xfId="252"/>
    <cellStyle name="20 % - Accent3 3 5 2" xfId="460"/>
    <cellStyle name="20 % - Accent3 3 6" xfId="300"/>
    <cellStyle name="20 % - Accent3 3 6 2" xfId="508"/>
    <cellStyle name="20 % - Accent3 3 7" xfId="316"/>
    <cellStyle name="20 % - Accent3 3 7 2" xfId="524"/>
    <cellStyle name="20 % - Accent3 3 8" xfId="364"/>
    <cellStyle name="20 % - Accent4 2" xfId="32"/>
    <cellStyle name="20 % - Accent4 3" xfId="123"/>
    <cellStyle name="20 % - Accent4 3 2" xfId="171"/>
    <cellStyle name="20 % - Accent4 3 2 2" xfId="221"/>
    <cellStyle name="20 % - Accent4 3 2 2 2" xfId="429"/>
    <cellStyle name="20 % - Accent4 3 2 3" xfId="269"/>
    <cellStyle name="20 % - Accent4 3 2 3 2" xfId="477"/>
    <cellStyle name="20 % - Accent4 3 2 4" xfId="333"/>
    <cellStyle name="20 % - Accent4 3 2 4 2" xfId="541"/>
    <cellStyle name="20 % - Accent4 3 2 5" xfId="381"/>
    <cellStyle name="20 % - Accent4 3 3" xfId="188"/>
    <cellStyle name="20 % - Accent4 3 3 2" xfId="237"/>
    <cellStyle name="20 % - Accent4 3 3 2 2" xfId="445"/>
    <cellStyle name="20 % - Accent4 3 3 3" xfId="285"/>
    <cellStyle name="20 % - Accent4 3 3 3 2" xfId="493"/>
    <cellStyle name="20 % - Accent4 3 3 4" xfId="349"/>
    <cellStyle name="20 % - Accent4 3 3 4 2" xfId="557"/>
    <cellStyle name="20 % - Accent4 3 3 5" xfId="397"/>
    <cellStyle name="20 % - Accent4 3 4" xfId="205"/>
    <cellStyle name="20 % - Accent4 3 4 2" xfId="413"/>
    <cellStyle name="20 % - Accent4 3 5" xfId="253"/>
    <cellStyle name="20 % - Accent4 3 5 2" xfId="461"/>
    <cellStyle name="20 % - Accent4 3 6" xfId="301"/>
    <cellStyle name="20 % - Accent4 3 6 2" xfId="509"/>
    <cellStyle name="20 % - Accent4 3 7" xfId="317"/>
    <cellStyle name="20 % - Accent4 3 7 2" xfId="525"/>
    <cellStyle name="20 % - Accent4 3 8" xfId="365"/>
    <cellStyle name="20 % - Accent5 2" xfId="33"/>
    <cellStyle name="20 % - Accent5 3" xfId="124"/>
    <cellStyle name="20 % - Accent5 3 2" xfId="172"/>
    <cellStyle name="20 % - Accent5 3 2 2" xfId="222"/>
    <cellStyle name="20 % - Accent5 3 2 2 2" xfId="430"/>
    <cellStyle name="20 % - Accent5 3 2 3" xfId="270"/>
    <cellStyle name="20 % - Accent5 3 2 3 2" xfId="478"/>
    <cellStyle name="20 % - Accent5 3 2 4" xfId="334"/>
    <cellStyle name="20 % - Accent5 3 2 4 2" xfId="542"/>
    <cellStyle name="20 % - Accent5 3 2 5" xfId="382"/>
    <cellStyle name="20 % - Accent5 3 3" xfId="189"/>
    <cellStyle name="20 % - Accent5 3 3 2" xfId="238"/>
    <cellStyle name="20 % - Accent5 3 3 2 2" xfId="446"/>
    <cellStyle name="20 % - Accent5 3 3 3" xfId="286"/>
    <cellStyle name="20 % - Accent5 3 3 3 2" xfId="494"/>
    <cellStyle name="20 % - Accent5 3 3 4" xfId="350"/>
    <cellStyle name="20 % - Accent5 3 3 4 2" xfId="558"/>
    <cellStyle name="20 % - Accent5 3 3 5" xfId="398"/>
    <cellStyle name="20 % - Accent5 3 4" xfId="206"/>
    <cellStyle name="20 % - Accent5 3 4 2" xfId="414"/>
    <cellStyle name="20 % - Accent5 3 5" xfId="254"/>
    <cellStyle name="20 % - Accent5 3 5 2" xfId="462"/>
    <cellStyle name="20 % - Accent5 3 6" xfId="302"/>
    <cellStyle name="20 % - Accent5 3 6 2" xfId="510"/>
    <cellStyle name="20 % - Accent5 3 7" xfId="318"/>
    <cellStyle name="20 % - Accent5 3 7 2" xfId="526"/>
    <cellStyle name="20 % - Accent5 3 8" xfId="366"/>
    <cellStyle name="20 % - Accent6 2" xfId="34"/>
    <cellStyle name="20 % - Accent6 3" xfId="125"/>
    <cellStyle name="20 % - Accent6 3 2" xfId="173"/>
    <cellStyle name="20 % - Accent6 3 2 2" xfId="223"/>
    <cellStyle name="20 % - Accent6 3 2 2 2" xfId="431"/>
    <cellStyle name="20 % - Accent6 3 2 3" xfId="271"/>
    <cellStyle name="20 % - Accent6 3 2 3 2" xfId="479"/>
    <cellStyle name="20 % - Accent6 3 2 4" xfId="335"/>
    <cellStyle name="20 % - Accent6 3 2 4 2" xfId="543"/>
    <cellStyle name="20 % - Accent6 3 2 5" xfId="383"/>
    <cellStyle name="20 % - Accent6 3 3" xfId="190"/>
    <cellStyle name="20 % - Accent6 3 3 2" xfId="239"/>
    <cellStyle name="20 % - Accent6 3 3 2 2" xfId="447"/>
    <cellStyle name="20 % - Accent6 3 3 3" xfId="287"/>
    <cellStyle name="20 % - Accent6 3 3 3 2" xfId="495"/>
    <cellStyle name="20 % - Accent6 3 3 4" xfId="351"/>
    <cellStyle name="20 % - Accent6 3 3 4 2" xfId="559"/>
    <cellStyle name="20 % - Accent6 3 3 5" xfId="399"/>
    <cellStyle name="20 % - Accent6 3 4" xfId="207"/>
    <cellStyle name="20 % - Accent6 3 4 2" xfId="415"/>
    <cellStyle name="20 % - Accent6 3 5" xfId="255"/>
    <cellStyle name="20 % - Accent6 3 5 2" xfId="463"/>
    <cellStyle name="20 % - Accent6 3 6" xfId="303"/>
    <cellStyle name="20 % - Accent6 3 6 2" xfId="511"/>
    <cellStyle name="20 % - Accent6 3 7" xfId="319"/>
    <cellStyle name="20 % - Accent6 3 7 2" xfId="527"/>
    <cellStyle name="20 % - Accent6 3 8" xfId="367"/>
    <cellStyle name="40 % - Accent1 2" xfId="35"/>
    <cellStyle name="40 % - Accent1 3" xfId="126"/>
    <cellStyle name="40 % - Accent1 3 2" xfId="174"/>
    <cellStyle name="40 % - Accent1 3 2 2" xfId="224"/>
    <cellStyle name="40 % - Accent1 3 2 2 2" xfId="432"/>
    <cellStyle name="40 % - Accent1 3 2 3" xfId="272"/>
    <cellStyle name="40 % - Accent1 3 2 3 2" xfId="480"/>
    <cellStyle name="40 % - Accent1 3 2 4" xfId="336"/>
    <cellStyle name="40 % - Accent1 3 2 4 2" xfId="544"/>
    <cellStyle name="40 % - Accent1 3 2 5" xfId="384"/>
    <cellStyle name="40 % - Accent1 3 3" xfId="191"/>
    <cellStyle name="40 % - Accent1 3 3 2" xfId="240"/>
    <cellStyle name="40 % - Accent1 3 3 2 2" xfId="448"/>
    <cellStyle name="40 % - Accent1 3 3 3" xfId="288"/>
    <cellStyle name="40 % - Accent1 3 3 3 2" xfId="496"/>
    <cellStyle name="40 % - Accent1 3 3 4" xfId="352"/>
    <cellStyle name="40 % - Accent1 3 3 4 2" xfId="560"/>
    <cellStyle name="40 % - Accent1 3 3 5" xfId="400"/>
    <cellStyle name="40 % - Accent1 3 4" xfId="208"/>
    <cellStyle name="40 % - Accent1 3 4 2" xfId="416"/>
    <cellStyle name="40 % - Accent1 3 5" xfId="256"/>
    <cellStyle name="40 % - Accent1 3 5 2" xfId="464"/>
    <cellStyle name="40 % - Accent1 3 6" xfId="304"/>
    <cellStyle name="40 % - Accent1 3 6 2" xfId="512"/>
    <cellStyle name="40 % - Accent1 3 7" xfId="320"/>
    <cellStyle name="40 % - Accent1 3 7 2" xfId="528"/>
    <cellStyle name="40 % - Accent1 3 8" xfId="368"/>
    <cellStyle name="40 % - Accent2 2" xfId="36"/>
    <cellStyle name="40 % - Accent2 3" xfId="127"/>
    <cellStyle name="40 % - Accent2 3 2" xfId="175"/>
    <cellStyle name="40 % - Accent2 3 2 2" xfId="225"/>
    <cellStyle name="40 % - Accent2 3 2 2 2" xfId="433"/>
    <cellStyle name="40 % - Accent2 3 2 3" xfId="273"/>
    <cellStyle name="40 % - Accent2 3 2 3 2" xfId="481"/>
    <cellStyle name="40 % - Accent2 3 2 4" xfId="337"/>
    <cellStyle name="40 % - Accent2 3 2 4 2" xfId="545"/>
    <cellStyle name="40 % - Accent2 3 2 5" xfId="385"/>
    <cellStyle name="40 % - Accent2 3 3" xfId="192"/>
    <cellStyle name="40 % - Accent2 3 3 2" xfId="241"/>
    <cellStyle name="40 % - Accent2 3 3 2 2" xfId="449"/>
    <cellStyle name="40 % - Accent2 3 3 3" xfId="289"/>
    <cellStyle name="40 % - Accent2 3 3 3 2" xfId="497"/>
    <cellStyle name="40 % - Accent2 3 3 4" xfId="353"/>
    <cellStyle name="40 % - Accent2 3 3 4 2" xfId="561"/>
    <cellStyle name="40 % - Accent2 3 3 5" xfId="401"/>
    <cellStyle name="40 % - Accent2 3 4" xfId="209"/>
    <cellStyle name="40 % - Accent2 3 4 2" xfId="417"/>
    <cellStyle name="40 % - Accent2 3 5" xfId="257"/>
    <cellStyle name="40 % - Accent2 3 5 2" xfId="465"/>
    <cellStyle name="40 % - Accent2 3 6" xfId="305"/>
    <cellStyle name="40 % - Accent2 3 6 2" xfId="513"/>
    <cellStyle name="40 % - Accent2 3 7" xfId="321"/>
    <cellStyle name="40 % - Accent2 3 7 2" xfId="529"/>
    <cellStyle name="40 % - Accent2 3 8" xfId="369"/>
    <cellStyle name="40 % - Accent3 2" xfId="37"/>
    <cellStyle name="40 % - Accent3 3" xfId="128"/>
    <cellStyle name="40 % - Accent3 3 2" xfId="176"/>
    <cellStyle name="40 % - Accent3 3 2 2" xfId="226"/>
    <cellStyle name="40 % - Accent3 3 2 2 2" xfId="434"/>
    <cellStyle name="40 % - Accent3 3 2 3" xfId="274"/>
    <cellStyle name="40 % - Accent3 3 2 3 2" xfId="482"/>
    <cellStyle name="40 % - Accent3 3 2 4" xfId="338"/>
    <cellStyle name="40 % - Accent3 3 2 4 2" xfId="546"/>
    <cellStyle name="40 % - Accent3 3 2 5" xfId="386"/>
    <cellStyle name="40 % - Accent3 3 3" xfId="193"/>
    <cellStyle name="40 % - Accent3 3 3 2" xfId="242"/>
    <cellStyle name="40 % - Accent3 3 3 2 2" xfId="450"/>
    <cellStyle name="40 % - Accent3 3 3 3" xfId="290"/>
    <cellStyle name="40 % - Accent3 3 3 3 2" xfId="498"/>
    <cellStyle name="40 % - Accent3 3 3 4" xfId="354"/>
    <cellStyle name="40 % - Accent3 3 3 4 2" xfId="562"/>
    <cellStyle name="40 % - Accent3 3 3 5" xfId="402"/>
    <cellStyle name="40 % - Accent3 3 4" xfId="210"/>
    <cellStyle name="40 % - Accent3 3 4 2" xfId="418"/>
    <cellStyle name="40 % - Accent3 3 5" xfId="258"/>
    <cellStyle name="40 % - Accent3 3 5 2" xfId="466"/>
    <cellStyle name="40 % - Accent3 3 6" xfId="306"/>
    <cellStyle name="40 % - Accent3 3 6 2" xfId="514"/>
    <cellStyle name="40 % - Accent3 3 7" xfId="322"/>
    <cellStyle name="40 % - Accent3 3 7 2" xfId="530"/>
    <cellStyle name="40 % - Accent3 3 8" xfId="370"/>
    <cellStyle name="40 % - Accent4 2" xfId="38"/>
    <cellStyle name="40 % - Accent4 3" xfId="129"/>
    <cellStyle name="40 % - Accent4 3 2" xfId="177"/>
    <cellStyle name="40 % - Accent4 3 2 2" xfId="227"/>
    <cellStyle name="40 % - Accent4 3 2 2 2" xfId="435"/>
    <cellStyle name="40 % - Accent4 3 2 3" xfId="275"/>
    <cellStyle name="40 % - Accent4 3 2 3 2" xfId="483"/>
    <cellStyle name="40 % - Accent4 3 2 4" xfId="339"/>
    <cellStyle name="40 % - Accent4 3 2 4 2" xfId="547"/>
    <cellStyle name="40 % - Accent4 3 2 5" xfId="387"/>
    <cellStyle name="40 % - Accent4 3 3" xfId="194"/>
    <cellStyle name="40 % - Accent4 3 3 2" xfId="243"/>
    <cellStyle name="40 % - Accent4 3 3 2 2" xfId="451"/>
    <cellStyle name="40 % - Accent4 3 3 3" xfId="291"/>
    <cellStyle name="40 % - Accent4 3 3 3 2" xfId="499"/>
    <cellStyle name="40 % - Accent4 3 3 4" xfId="355"/>
    <cellStyle name="40 % - Accent4 3 3 4 2" xfId="563"/>
    <cellStyle name="40 % - Accent4 3 3 5" xfId="403"/>
    <cellStyle name="40 % - Accent4 3 4" xfId="211"/>
    <cellStyle name="40 % - Accent4 3 4 2" xfId="419"/>
    <cellStyle name="40 % - Accent4 3 5" xfId="259"/>
    <cellStyle name="40 % - Accent4 3 5 2" xfId="467"/>
    <cellStyle name="40 % - Accent4 3 6" xfId="307"/>
    <cellStyle name="40 % - Accent4 3 6 2" xfId="515"/>
    <cellStyle name="40 % - Accent4 3 7" xfId="323"/>
    <cellStyle name="40 % - Accent4 3 7 2" xfId="531"/>
    <cellStyle name="40 % - Accent4 3 8" xfId="371"/>
    <cellStyle name="40 % - Accent5 2" xfId="39"/>
    <cellStyle name="40 % - Accent5 3" xfId="130"/>
    <cellStyle name="40 % - Accent5 3 2" xfId="178"/>
    <cellStyle name="40 % - Accent5 3 2 2" xfId="228"/>
    <cellStyle name="40 % - Accent5 3 2 2 2" xfId="436"/>
    <cellStyle name="40 % - Accent5 3 2 3" xfId="276"/>
    <cellStyle name="40 % - Accent5 3 2 3 2" xfId="484"/>
    <cellStyle name="40 % - Accent5 3 2 4" xfId="340"/>
    <cellStyle name="40 % - Accent5 3 2 4 2" xfId="548"/>
    <cellStyle name="40 % - Accent5 3 2 5" xfId="388"/>
    <cellStyle name="40 % - Accent5 3 3" xfId="195"/>
    <cellStyle name="40 % - Accent5 3 3 2" xfId="244"/>
    <cellStyle name="40 % - Accent5 3 3 2 2" xfId="452"/>
    <cellStyle name="40 % - Accent5 3 3 3" xfId="292"/>
    <cellStyle name="40 % - Accent5 3 3 3 2" xfId="500"/>
    <cellStyle name="40 % - Accent5 3 3 4" xfId="356"/>
    <cellStyle name="40 % - Accent5 3 3 4 2" xfId="564"/>
    <cellStyle name="40 % - Accent5 3 3 5" xfId="404"/>
    <cellStyle name="40 % - Accent5 3 4" xfId="212"/>
    <cellStyle name="40 % - Accent5 3 4 2" xfId="420"/>
    <cellStyle name="40 % - Accent5 3 5" xfId="260"/>
    <cellStyle name="40 % - Accent5 3 5 2" xfId="468"/>
    <cellStyle name="40 % - Accent5 3 6" xfId="308"/>
    <cellStyle name="40 % - Accent5 3 6 2" xfId="516"/>
    <cellStyle name="40 % - Accent5 3 7" xfId="324"/>
    <cellStyle name="40 % - Accent5 3 7 2" xfId="532"/>
    <cellStyle name="40 % - Accent5 3 8" xfId="372"/>
    <cellStyle name="40 % - Accent6 2" xfId="40"/>
    <cellStyle name="40 % - Accent6 3" xfId="131"/>
    <cellStyle name="40 % - Accent6 3 2" xfId="179"/>
    <cellStyle name="40 % - Accent6 3 2 2" xfId="229"/>
    <cellStyle name="40 % - Accent6 3 2 2 2" xfId="437"/>
    <cellStyle name="40 % - Accent6 3 2 3" xfId="277"/>
    <cellStyle name="40 % - Accent6 3 2 3 2" xfId="485"/>
    <cellStyle name="40 % - Accent6 3 2 4" xfId="341"/>
    <cellStyle name="40 % - Accent6 3 2 4 2" xfId="549"/>
    <cellStyle name="40 % - Accent6 3 2 5" xfId="389"/>
    <cellStyle name="40 % - Accent6 3 3" xfId="196"/>
    <cellStyle name="40 % - Accent6 3 3 2" xfId="245"/>
    <cellStyle name="40 % - Accent6 3 3 2 2" xfId="453"/>
    <cellStyle name="40 % - Accent6 3 3 3" xfId="293"/>
    <cellStyle name="40 % - Accent6 3 3 3 2" xfId="501"/>
    <cellStyle name="40 % - Accent6 3 3 4" xfId="357"/>
    <cellStyle name="40 % - Accent6 3 3 4 2" xfId="565"/>
    <cellStyle name="40 % - Accent6 3 3 5" xfId="405"/>
    <cellStyle name="40 % - Accent6 3 4" xfId="213"/>
    <cellStyle name="40 % - Accent6 3 4 2" xfId="421"/>
    <cellStyle name="40 % - Accent6 3 5" xfId="261"/>
    <cellStyle name="40 % - Accent6 3 5 2" xfId="469"/>
    <cellStyle name="40 % - Accent6 3 6" xfId="309"/>
    <cellStyle name="40 % - Accent6 3 6 2" xfId="517"/>
    <cellStyle name="40 % - Accent6 3 7" xfId="325"/>
    <cellStyle name="40 % - Accent6 3 7 2" xfId="533"/>
    <cellStyle name="40 % - Accent6 3 8" xfId="373"/>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3" xfId="147"/>
    <cellStyle name="Commentaire 3 2" xfId="180"/>
    <cellStyle name="Commentaire 3 2 2" xfId="230"/>
    <cellStyle name="Commentaire 3 2 2 2" xfId="438"/>
    <cellStyle name="Commentaire 3 2 3" xfId="278"/>
    <cellStyle name="Commentaire 3 2 3 2" xfId="486"/>
    <cellStyle name="Commentaire 3 2 4" xfId="342"/>
    <cellStyle name="Commentaire 3 2 4 2" xfId="550"/>
    <cellStyle name="Commentaire 3 2 5" xfId="390"/>
    <cellStyle name="Commentaire 3 3" xfId="197"/>
    <cellStyle name="Commentaire 3 3 2" xfId="246"/>
    <cellStyle name="Commentaire 3 3 2 2" xfId="454"/>
    <cellStyle name="Commentaire 3 3 3" xfId="294"/>
    <cellStyle name="Commentaire 3 3 3 2" xfId="502"/>
    <cellStyle name="Commentaire 3 3 4" xfId="358"/>
    <cellStyle name="Commentaire 3 3 4 2" xfId="566"/>
    <cellStyle name="Commentaire 3 3 5" xfId="406"/>
    <cellStyle name="Commentaire 3 4" xfId="214"/>
    <cellStyle name="Commentaire 3 4 2" xfId="422"/>
    <cellStyle name="Commentaire 3 5" xfId="262"/>
    <cellStyle name="Commentaire 3 5 2" xfId="470"/>
    <cellStyle name="Commentaire 3 6" xfId="310"/>
    <cellStyle name="Commentaire 3 6 2" xfId="518"/>
    <cellStyle name="Commentaire 3 7" xfId="326"/>
    <cellStyle name="Commentaire 3 7 2" xfId="534"/>
    <cellStyle name="Commentaire 3 8" xfId="374"/>
    <cellStyle name="Entrée 2" xfId="57"/>
    <cellStyle name="Entrée 3" xfId="148"/>
    <cellStyle name="Euro" xfId="2"/>
    <cellStyle name="Euro 2" xfId="58"/>
    <cellStyle name="Euro 3" xfId="59"/>
    <cellStyle name="Euro 4" xfId="149"/>
    <cellStyle name="Insatisfaisant 2" xfId="60"/>
    <cellStyle name="Insatisfaisant 3" xfId="150"/>
    <cellStyle name="Milliers" xfId="199" builtinId="3"/>
    <cellStyle name="Milliers 2" xfId="61"/>
    <cellStyle name="Milliers 2 2" xfId="571"/>
    <cellStyle name="Milliers 2 3" xfId="570"/>
    <cellStyle name="Milliers 3" xfId="62"/>
    <cellStyle name="Milliers 3 2" xfId="572"/>
    <cellStyle name="Milliers 4" xfId="574"/>
    <cellStyle name="Neutre 2" xfId="63"/>
    <cellStyle name="Neutre 3" xfId="151"/>
    <cellStyle name="Normal" xfId="0" builtinId="0"/>
    <cellStyle name="Normal 10" xfId="64"/>
    <cellStyle name="Normal 10 2" xfId="580"/>
    <cellStyle name="Normal 11" xfId="65"/>
    <cellStyle name="Normal 11 2" xfId="66"/>
    <cellStyle name="Normal 11 3" xfId="591"/>
    <cellStyle name="Normal 12" xfId="67"/>
    <cellStyle name="Normal 12 2" xfId="588"/>
    <cellStyle name="Normal 13" xfId="68"/>
    <cellStyle name="Normal 14" xfId="69"/>
    <cellStyle name="Normal 15" xfId="152"/>
    <cellStyle name="Normal 16" xfId="153"/>
    <cellStyle name="Normal 16 2" xfId="584"/>
    <cellStyle name="Normal 17" xfId="154"/>
    <cellStyle name="Normal 17 2" xfId="181"/>
    <cellStyle name="Normal 17 2 2" xfId="231"/>
    <cellStyle name="Normal 17 2 2 2" xfId="439"/>
    <cellStyle name="Normal 17 2 3" xfId="279"/>
    <cellStyle name="Normal 17 2 3 2" xfId="487"/>
    <cellStyle name="Normal 17 2 4" xfId="343"/>
    <cellStyle name="Normal 17 2 4 2" xfId="551"/>
    <cellStyle name="Normal 17 2 5" xfId="391"/>
    <cellStyle name="Normal 17 3" xfId="198"/>
    <cellStyle name="Normal 17 3 2" xfId="247"/>
    <cellStyle name="Normal 17 3 2 2" xfId="455"/>
    <cellStyle name="Normal 17 3 3" xfId="295"/>
    <cellStyle name="Normal 17 3 3 2" xfId="503"/>
    <cellStyle name="Normal 17 3 4" xfId="359"/>
    <cellStyle name="Normal 17 3 4 2" xfId="567"/>
    <cellStyle name="Normal 17 3 5" xfId="407"/>
    <cellStyle name="Normal 17 4" xfId="215"/>
    <cellStyle name="Normal 17 4 2" xfId="423"/>
    <cellStyle name="Normal 17 5" xfId="263"/>
    <cellStyle name="Normal 17 5 2" xfId="471"/>
    <cellStyle name="Normal 17 6" xfId="311"/>
    <cellStyle name="Normal 17 6 2" xfId="519"/>
    <cellStyle name="Normal 17 7" xfId="327"/>
    <cellStyle name="Normal 17 7 2" xfId="535"/>
    <cellStyle name="Normal 17 8" xfId="375"/>
    <cellStyle name="Normal 18" xfId="568"/>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13" xfId="581"/>
    <cellStyle name="Normal 2 2 2" xfId="7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24" xfId="582"/>
    <cellStyle name="Normal 3" xfId="6"/>
    <cellStyle name="Normal 3 2" xfId="93"/>
    <cellStyle name="Normal 3 3" xfId="94"/>
    <cellStyle name="Normal 3 4" xfId="23"/>
    <cellStyle name="Normal 34" xfId="585"/>
    <cellStyle name="Normal 35" xfId="583"/>
    <cellStyle name="Normal 4" xfId="7"/>
    <cellStyle name="Normal 4 2" xfId="8"/>
    <cellStyle name="Normal 4 2 2" xfId="590"/>
    <cellStyle name="Normal 4 3" xfId="96"/>
    <cellStyle name="Normal 4 3 2" xfId="587"/>
    <cellStyle name="Normal 4 4" xfId="97"/>
    <cellStyle name="Normal 4 4 2" xfId="586"/>
    <cellStyle name="Normal 4 5" xfId="98"/>
    <cellStyle name="Normal 4 6" xfId="99"/>
    <cellStyle name="Normal 4 6 2" xfId="167"/>
    <cellStyle name="Normal 4 6 2 2" xfId="217"/>
    <cellStyle name="Normal 4 6 2 2 2" xfId="425"/>
    <cellStyle name="Normal 4 6 2 3" xfId="265"/>
    <cellStyle name="Normal 4 6 2 3 2" xfId="473"/>
    <cellStyle name="Normal 4 6 2 4" xfId="329"/>
    <cellStyle name="Normal 4 6 2 4 2" xfId="537"/>
    <cellStyle name="Normal 4 6 2 5" xfId="377"/>
    <cellStyle name="Normal 4 6 3" xfId="184"/>
    <cellStyle name="Normal 4 6 3 2" xfId="233"/>
    <cellStyle name="Normal 4 6 3 2 2" xfId="441"/>
    <cellStyle name="Normal 4 6 3 3" xfId="281"/>
    <cellStyle name="Normal 4 6 3 3 2" xfId="489"/>
    <cellStyle name="Normal 4 6 3 4" xfId="345"/>
    <cellStyle name="Normal 4 6 3 4 2" xfId="553"/>
    <cellStyle name="Normal 4 6 3 5" xfId="393"/>
    <cellStyle name="Normal 4 6 4" xfId="201"/>
    <cellStyle name="Normal 4 6 4 2" xfId="409"/>
    <cellStyle name="Normal 4 6 5" xfId="249"/>
    <cellStyle name="Normal 4 6 5 2" xfId="457"/>
    <cellStyle name="Normal 4 6 6" xfId="297"/>
    <cellStyle name="Normal 4 6 6 2" xfId="505"/>
    <cellStyle name="Normal 4 6 7" xfId="313"/>
    <cellStyle name="Normal 4 6 7 2" xfId="521"/>
    <cellStyle name="Normal 4 6 8" xfId="361"/>
    <cellStyle name="Normal 4 7" xfId="95"/>
    <cellStyle name="Normal 4 8" xfId="573"/>
    <cellStyle name="Normal 5" xfId="9"/>
    <cellStyle name="Normal 5 10" xfId="360"/>
    <cellStyle name="Normal 5 11" xfId="576"/>
    <cellStyle name="Normal 5 2" xfId="10"/>
    <cellStyle name="Normal 5 2 2" xfId="579"/>
    <cellStyle name="Normal 5 3" xfId="100"/>
    <cellStyle name="Normal 5 4" xfId="166"/>
    <cellStyle name="Normal 5 4 2" xfId="216"/>
    <cellStyle name="Normal 5 4 2 2" xfId="424"/>
    <cellStyle name="Normal 5 4 3" xfId="264"/>
    <cellStyle name="Normal 5 4 3 2" xfId="472"/>
    <cellStyle name="Normal 5 4 4" xfId="328"/>
    <cellStyle name="Normal 5 4 4 2" xfId="536"/>
    <cellStyle name="Normal 5 4 5" xfId="376"/>
    <cellStyle name="Normal 5 5" xfId="183"/>
    <cellStyle name="Normal 5 5 2" xfId="232"/>
    <cellStyle name="Normal 5 5 2 2" xfId="440"/>
    <cellStyle name="Normal 5 5 3" xfId="280"/>
    <cellStyle name="Normal 5 5 3 2" xfId="488"/>
    <cellStyle name="Normal 5 5 4" xfId="344"/>
    <cellStyle name="Normal 5 5 4 2" xfId="552"/>
    <cellStyle name="Normal 5 5 5" xfId="392"/>
    <cellStyle name="Normal 5 6" xfId="200"/>
    <cellStyle name="Normal 5 6 2" xfId="408"/>
    <cellStyle name="Normal 5 7" xfId="248"/>
    <cellStyle name="Normal 5 7 2" xfId="456"/>
    <cellStyle name="Normal 5 8" xfId="296"/>
    <cellStyle name="Normal 5 8 2" xfId="504"/>
    <cellStyle name="Normal 5 9" xfId="312"/>
    <cellStyle name="Normal 5 9 2" xfId="520"/>
    <cellStyle name="Normal 6" xfId="11"/>
    <cellStyle name="Normal 6 2" xfId="25"/>
    <cellStyle name="Normal 6 3" xfId="577"/>
    <cellStyle name="Normal 7" xfId="101"/>
    <cellStyle name="Normal 7 2" xfId="26"/>
    <cellStyle name="Normal 7 3" xfId="569"/>
    <cellStyle name="Normal 8" xfId="102"/>
    <cellStyle name="Normal 8 2" xfId="103"/>
    <cellStyle name="Normal 8 3" xfId="578"/>
    <cellStyle name="Normal 9" xfId="104"/>
    <cellStyle name="Normal 9 2" xfId="589"/>
    <cellStyle name="Normal_memento07fic01_tot+droit" xfId="1"/>
    <cellStyle name="pge" xfId="12"/>
    <cellStyle name="pge 2" xfId="105"/>
    <cellStyle name="pge 3" xfId="106"/>
    <cellStyle name="Pourcentage" xfId="182" builtinId="5"/>
    <cellStyle name="Pourcentage 2" xfId="13"/>
    <cellStyle name="Pourcentage 2 2" xfId="14"/>
    <cellStyle name="Pourcentage 2 3" xfId="15"/>
    <cellStyle name="Pourcentage 2 4" xfId="16"/>
    <cellStyle name="Pourcentage 2 5" xfId="575"/>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4">
    <dxf>
      <font>
        <color rgb="FFFF0000"/>
      </font>
    </dxf>
    <dxf>
      <font>
        <color rgb="FF66FF66"/>
      </font>
    </dxf>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TAB_10_1!$M$12:$M$53</c:f>
              <c:numCache>
                <c:formatCode>General</c:formatCode>
                <c:ptCount val="42"/>
                <c:pt idx="2">
                  <c:v>20</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57</c:v>
                </c:pt>
                <c:pt idx="38">
                  <c:v>58</c:v>
                </c:pt>
                <c:pt idx="39">
                  <c:v>59</c:v>
                </c:pt>
                <c:pt idx="40">
                  <c:v>60</c:v>
                </c:pt>
                <c:pt idx="41">
                  <c:v>61</c:v>
                </c:pt>
              </c:numCache>
            </c:numRef>
          </c:cat>
          <c:val>
            <c:numRef>
              <c:f>TAB_10_1!$O$12:$O$53</c:f>
              <c:numCache>
                <c:formatCode>General</c:formatCode>
                <c:ptCount val="42"/>
                <c:pt idx="2">
                  <c:v>0</c:v>
                </c:pt>
                <c:pt idx="3">
                  <c:v>0</c:v>
                </c:pt>
                <c:pt idx="4">
                  <c:v>0</c:v>
                </c:pt>
                <c:pt idx="5">
                  <c:v>-2</c:v>
                </c:pt>
                <c:pt idx="6">
                  <c:v>-11</c:v>
                </c:pt>
                <c:pt idx="7">
                  <c:v>-61</c:v>
                </c:pt>
                <c:pt idx="8">
                  <c:v>-109</c:v>
                </c:pt>
                <c:pt idx="9">
                  <c:v>-99</c:v>
                </c:pt>
                <c:pt idx="10">
                  <c:v>-73</c:v>
                </c:pt>
                <c:pt idx="11">
                  <c:v>-61</c:v>
                </c:pt>
                <c:pt idx="12">
                  <c:v>-38</c:v>
                </c:pt>
                <c:pt idx="13">
                  <c:v>-24</c:v>
                </c:pt>
                <c:pt idx="14">
                  <c:v>-20</c:v>
                </c:pt>
                <c:pt idx="15">
                  <c:v>-24</c:v>
                </c:pt>
                <c:pt idx="16">
                  <c:v>-11</c:v>
                </c:pt>
                <c:pt idx="17">
                  <c:v>-18</c:v>
                </c:pt>
                <c:pt idx="18">
                  <c:v>-10</c:v>
                </c:pt>
                <c:pt idx="19">
                  <c:v>-12</c:v>
                </c:pt>
                <c:pt idx="20">
                  <c:v>-4</c:v>
                </c:pt>
                <c:pt idx="21">
                  <c:v>-7</c:v>
                </c:pt>
                <c:pt idx="22">
                  <c:v>-1</c:v>
                </c:pt>
                <c:pt idx="23">
                  <c:v>-1</c:v>
                </c:pt>
                <c:pt idx="24">
                  <c:v>-1</c:v>
                </c:pt>
                <c:pt idx="25">
                  <c:v>-1</c:v>
                </c:pt>
                <c:pt idx="26">
                  <c:v>-1</c:v>
                </c:pt>
                <c:pt idx="27">
                  <c:v>-1</c:v>
                </c:pt>
                <c:pt idx="28">
                  <c:v>0</c:v>
                </c:pt>
                <c:pt idx="29">
                  <c:v>-2</c:v>
                </c:pt>
                <c:pt idx="30">
                  <c:v>-1</c:v>
                </c:pt>
                <c:pt idx="31">
                  <c:v>-1</c:v>
                </c:pt>
                <c:pt idx="32">
                  <c:v>0</c:v>
                </c:pt>
                <c:pt idx="33">
                  <c:v>-1</c:v>
                </c:pt>
                <c:pt idx="34">
                  <c:v>0</c:v>
                </c:pt>
                <c:pt idx="35">
                  <c:v>0</c:v>
                </c:pt>
                <c:pt idx="36">
                  <c:v>0</c:v>
                </c:pt>
                <c:pt idx="37">
                  <c:v>-1</c:v>
                </c:pt>
                <c:pt idx="38">
                  <c:v>-1</c:v>
                </c:pt>
                <c:pt idx="39">
                  <c:v>0</c:v>
                </c:pt>
                <c:pt idx="40">
                  <c:v>0</c:v>
                </c:pt>
                <c:pt idx="41">
                  <c:v>0</c:v>
                </c:pt>
              </c:numCache>
            </c:numRef>
          </c:val>
        </c:ser>
        <c:ser>
          <c:idx val="1"/>
          <c:order val="1"/>
          <c:tx>
            <c:strRef>
              <c:f>TAB_10_1!$P$11</c:f>
              <c:strCache>
                <c:ptCount val="1"/>
                <c:pt idx="0">
                  <c:v>Masculin</c:v>
                </c:pt>
              </c:strCache>
            </c:strRef>
          </c:tx>
          <c:spPr>
            <a:ln>
              <a:solidFill>
                <a:schemeClr val="tx1"/>
              </a:solidFill>
            </a:ln>
          </c:spPr>
          <c:invertIfNegative val="0"/>
          <c:cat>
            <c:numRef>
              <c:f>TAB_10_1!$M$12:$M$53</c:f>
              <c:numCache>
                <c:formatCode>General</c:formatCode>
                <c:ptCount val="42"/>
                <c:pt idx="2">
                  <c:v>20</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57</c:v>
                </c:pt>
                <c:pt idx="38">
                  <c:v>58</c:v>
                </c:pt>
                <c:pt idx="39">
                  <c:v>59</c:v>
                </c:pt>
                <c:pt idx="40">
                  <c:v>60</c:v>
                </c:pt>
                <c:pt idx="41">
                  <c:v>61</c:v>
                </c:pt>
              </c:numCache>
            </c:numRef>
          </c:cat>
          <c:val>
            <c:numRef>
              <c:f>TAB_10_1!$P$12:$P$54</c:f>
              <c:numCache>
                <c:formatCode>General</c:formatCode>
                <c:ptCount val="43"/>
                <c:pt idx="4">
                  <c:v>1</c:v>
                </c:pt>
                <c:pt idx="6">
                  <c:v>12</c:v>
                </c:pt>
                <c:pt idx="7">
                  <c:v>63</c:v>
                </c:pt>
                <c:pt idx="8">
                  <c:v>116</c:v>
                </c:pt>
                <c:pt idx="9">
                  <c:v>121</c:v>
                </c:pt>
                <c:pt idx="10">
                  <c:v>97</c:v>
                </c:pt>
                <c:pt idx="11">
                  <c:v>75</c:v>
                </c:pt>
                <c:pt idx="12">
                  <c:v>52</c:v>
                </c:pt>
                <c:pt idx="13">
                  <c:v>31</c:v>
                </c:pt>
                <c:pt idx="14">
                  <c:v>25</c:v>
                </c:pt>
                <c:pt idx="15">
                  <c:v>23</c:v>
                </c:pt>
                <c:pt idx="16">
                  <c:v>18</c:v>
                </c:pt>
                <c:pt idx="17">
                  <c:v>13</c:v>
                </c:pt>
                <c:pt idx="18">
                  <c:v>8</c:v>
                </c:pt>
                <c:pt idx="19">
                  <c:v>10</c:v>
                </c:pt>
                <c:pt idx="20">
                  <c:v>4</c:v>
                </c:pt>
                <c:pt idx="21">
                  <c:v>7</c:v>
                </c:pt>
                <c:pt idx="22">
                  <c:v>2</c:v>
                </c:pt>
                <c:pt idx="24">
                  <c:v>5</c:v>
                </c:pt>
                <c:pt idx="25">
                  <c:v>1</c:v>
                </c:pt>
                <c:pt idx="26">
                  <c:v>2</c:v>
                </c:pt>
                <c:pt idx="27">
                  <c:v>2</c:v>
                </c:pt>
                <c:pt idx="29">
                  <c:v>1</c:v>
                </c:pt>
                <c:pt idx="34">
                  <c:v>1</c:v>
                </c:pt>
              </c:numCache>
            </c:numRef>
          </c:val>
        </c:ser>
        <c:dLbls>
          <c:showLegendKey val="0"/>
          <c:showVal val="0"/>
          <c:showCatName val="0"/>
          <c:showSerName val="0"/>
          <c:showPercent val="0"/>
          <c:showBubbleSize val="0"/>
        </c:dLbls>
        <c:gapWidth val="0"/>
        <c:overlap val="100"/>
        <c:axId val="117696000"/>
        <c:axId val="117697536"/>
      </c:barChart>
      <c:catAx>
        <c:axId val="117696000"/>
        <c:scaling>
          <c:orientation val="minMax"/>
        </c:scaling>
        <c:delete val="0"/>
        <c:axPos val="l"/>
        <c:numFmt formatCode="General" sourceLinked="1"/>
        <c:majorTickMark val="out"/>
        <c:minorTickMark val="none"/>
        <c:tickLblPos val="nextTo"/>
        <c:spPr>
          <a:noFill/>
          <a:ln>
            <a:noFill/>
          </a:ln>
        </c:spPr>
        <c:crossAx val="117697536"/>
        <c:crosses val="autoZero"/>
        <c:auto val="1"/>
        <c:lblAlgn val="ctr"/>
        <c:lblOffset val="100"/>
        <c:noMultiLvlLbl val="0"/>
      </c:catAx>
      <c:valAx>
        <c:axId val="117697536"/>
        <c:scaling>
          <c:orientation val="minMax"/>
        </c:scaling>
        <c:delete val="0"/>
        <c:axPos val="b"/>
        <c:majorGridlines/>
        <c:numFmt formatCode="0;[Black]0" sourceLinked="0"/>
        <c:majorTickMark val="out"/>
        <c:minorTickMark val="none"/>
        <c:tickLblPos val="nextTo"/>
        <c:crossAx val="117696000"/>
        <c:crosses val="autoZero"/>
        <c:crossBetween val="between"/>
      </c:valAx>
    </c:plotArea>
    <c:legend>
      <c:legendPos val="r"/>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TAB_10_1!$M$12:$M$54</c:f>
              <c:numCache>
                <c:formatCode>General</c:formatCode>
                <c:ptCount val="43"/>
                <c:pt idx="2">
                  <c:v>20</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57</c:v>
                </c:pt>
                <c:pt idx="38">
                  <c:v>58</c:v>
                </c:pt>
                <c:pt idx="39">
                  <c:v>59</c:v>
                </c:pt>
                <c:pt idx="40">
                  <c:v>60</c:v>
                </c:pt>
                <c:pt idx="41">
                  <c:v>61</c:v>
                </c:pt>
              </c:numCache>
            </c:numRef>
          </c:cat>
          <c:val>
            <c:numRef>
              <c:f>TAB_10_1!$S$12:$S$54</c:f>
              <c:numCache>
                <c:formatCode>General</c:formatCode>
                <c:ptCount val="43"/>
                <c:pt idx="2">
                  <c:v>0</c:v>
                </c:pt>
                <c:pt idx="3">
                  <c:v>0</c:v>
                </c:pt>
                <c:pt idx="4">
                  <c:v>-1</c:v>
                </c:pt>
                <c:pt idx="5">
                  <c:v>-1</c:v>
                </c:pt>
                <c:pt idx="6">
                  <c:v>-7</c:v>
                </c:pt>
                <c:pt idx="7">
                  <c:v>-43</c:v>
                </c:pt>
                <c:pt idx="8">
                  <c:v>-71</c:v>
                </c:pt>
                <c:pt idx="9">
                  <c:v>-104</c:v>
                </c:pt>
                <c:pt idx="10">
                  <c:v>-126</c:v>
                </c:pt>
                <c:pt idx="11">
                  <c:v>-106</c:v>
                </c:pt>
                <c:pt idx="12">
                  <c:v>-83</c:v>
                </c:pt>
                <c:pt idx="13">
                  <c:v>-74</c:v>
                </c:pt>
                <c:pt idx="14">
                  <c:v>-57</c:v>
                </c:pt>
                <c:pt idx="15">
                  <c:v>-61</c:v>
                </c:pt>
                <c:pt idx="16">
                  <c:v>-43</c:v>
                </c:pt>
                <c:pt idx="17">
                  <c:v>-36</c:v>
                </c:pt>
                <c:pt idx="18">
                  <c:v>-18</c:v>
                </c:pt>
                <c:pt idx="19">
                  <c:v>-30</c:v>
                </c:pt>
                <c:pt idx="20">
                  <c:v>-14</c:v>
                </c:pt>
                <c:pt idx="21">
                  <c:v>-20</c:v>
                </c:pt>
                <c:pt idx="22">
                  <c:v>-17</c:v>
                </c:pt>
                <c:pt idx="23">
                  <c:v>-13</c:v>
                </c:pt>
                <c:pt idx="24">
                  <c:v>-8</c:v>
                </c:pt>
                <c:pt idx="25">
                  <c:v>-10</c:v>
                </c:pt>
                <c:pt idx="26">
                  <c:v>-5</c:v>
                </c:pt>
                <c:pt idx="27">
                  <c:v>-7</c:v>
                </c:pt>
                <c:pt idx="28">
                  <c:v>-7</c:v>
                </c:pt>
                <c:pt idx="29">
                  <c:v>-5</c:v>
                </c:pt>
                <c:pt idx="30">
                  <c:v>-7</c:v>
                </c:pt>
                <c:pt idx="31">
                  <c:v>-3</c:v>
                </c:pt>
                <c:pt idx="32">
                  <c:v>-4</c:v>
                </c:pt>
                <c:pt idx="33">
                  <c:v>-1</c:v>
                </c:pt>
                <c:pt idx="34">
                  <c:v>-1</c:v>
                </c:pt>
                <c:pt idx="35">
                  <c:v>-4</c:v>
                </c:pt>
                <c:pt idx="36">
                  <c:v>-3</c:v>
                </c:pt>
                <c:pt idx="37">
                  <c:v>0</c:v>
                </c:pt>
                <c:pt idx="38">
                  <c:v>-1</c:v>
                </c:pt>
                <c:pt idx="39">
                  <c:v>-1</c:v>
                </c:pt>
                <c:pt idx="40">
                  <c:v>-1</c:v>
                </c:pt>
                <c:pt idx="41">
                  <c:v>0</c:v>
                </c:pt>
              </c:numCache>
            </c:numRef>
          </c:val>
        </c:ser>
        <c:ser>
          <c:idx val="1"/>
          <c:order val="1"/>
          <c:tx>
            <c:strRef>
              <c:f>TAB_10_1!$P$11</c:f>
              <c:strCache>
                <c:ptCount val="1"/>
                <c:pt idx="0">
                  <c:v>Masculin</c:v>
                </c:pt>
              </c:strCache>
            </c:strRef>
          </c:tx>
          <c:spPr>
            <a:ln>
              <a:solidFill>
                <a:schemeClr val="tx1"/>
              </a:solidFill>
            </a:ln>
          </c:spPr>
          <c:invertIfNegative val="0"/>
          <c:cat>
            <c:numRef>
              <c:f>TAB_10_1!$M$12:$M$54</c:f>
              <c:numCache>
                <c:formatCode>General</c:formatCode>
                <c:ptCount val="43"/>
                <c:pt idx="2">
                  <c:v>20</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57</c:v>
                </c:pt>
                <c:pt idx="38">
                  <c:v>58</c:v>
                </c:pt>
                <c:pt idx="39">
                  <c:v>59</c:v>
                </c:pt>
                <c:pt idx="40">
                  <c:v>60</c:v>
                </c:pt>
                <c:pt idx="41">
                  <c:v>61</c:v>
                </c:pt>
              </c:numCache>
            </c:numRef>
          </c:cat>
          <c:val>
            <c:numRef>
              <c:f>TAB_10_1!$T$12:$T$54</c:f>
              <c:numCache>
                <c:formatCode>General</c:formatCode>
                <c:ptCount val="43"/>
                <c:pt idx="4">
                  <c:v>1</c:v>
                </c:pt>
                <c:pt idx="5">
                  <c:v>1</c:v>
                </c:pt>
                <c:pt idx="6">
                  <c:v>4</c:v>
                </c:pt>
                <c:pt idx="7">
                  <c:v>32</c:v>
                </c:pt>
                <c:pt idx="8">
                  <c:v>55</c:v>
                </c:pt>
                <c:pt idx="9">
                  <c:v>73</c:v>
                </c:pt>
                <c:pt idx="10">
                  <c:v>84</c:v>
                </c:pt>
                <c:pt idx="11">
                  <c:v>78</c:v>
                </c:pt>
                <c:pt idx="12">
                  <c:v>62</c:v>
                </c:pt>
                <c:pt idx="13">
                  <c:v>36</c:v>
                </c:pt>
                <c:pt idx="14">
                  <c:v>39</c:v>
                </c:pt>
                <c:pt idx="15">
                  <c:v>24</c:v>
                </c:pt>
                <c:pt idx="16">
                  <c:v>22</c:v>
                </c:pt>
                <c:pt idx="17">
                  <c:v>22</c:v>
                </c:pt>
                <c:pt idx="18">
                  <c:v>18</c:v>
                </c:pt>
                <c:pt idx="19">
                  <c:v>10</c:v>
                </c:pt>
                <c:pt idx="20">
                  <c:v>13</c:v>
                </c:pt>
                <c:pt idx="21">
                  <c:v>6</c:v>
                </c:pt>
                <c:pt idx="22">
                  <c:v>7</c:v>
                </c:pt>
                <c:pt idx="23">
                  <c:v>6</c:v>
                </c:pt>
                <c:pt idx="24">
                  <c:v>4</c:v>
                </c:pt>
                <c:pt idx="25">
                  <c:v>4</c:v>
                </c:pt>
                <c:pt idx="26">
                  <c:v>3</c:v>
                </c:pt>
                <c:pt idx="27">
                  <c:v>2</c:v>
                </c:pt>
                <c:pt idx="28">
                  <c:v>5</c:v>
                </c:pt>
                <c:pt idx="29">
                  <c:v>2</c:v>
                </c:pt>
                <c:pt idx="30">
                  <c:v>4</c:v>
                </c:pt>
                <c:pt idx="31">
                  <c:v>1</c:v>
                </c:pt>
                <c:pt idx="32">
                  <c:v>2</c:v>
                </c:pt>
                <c:pt idx="35">
                  <c:v>1</c:v>
                </c:pt>
                <c:pt idx="36">
                  <c:v>1</c:v>
                </c:pt>
                <c:pt idx="37">
                  <c:v>1</c:v>
                </c:pt>
              </c:numCache>
            </c:numRef>
          </c:val>
        </c:ser>
        <c:dLbls>
          <c:showLegendKey val="0"/>
          <c:showVal val="0"/>
          <c:showCatName val="0"/>
          <c:showSerName val="0"/>
          <c:showPercent val="0"/>
          <c:showBubbleSize val="0"/>
        </c:dLbls>
        <c:gapWidth val="0"/>
        <c:overlap val="100"/>
        <c:axId val="119907456"/>
        <c:axId val="119908992"/>
      </c:barChart>
      <c:catAx>
        <c:axId val="119907456"/>
        <c:scaling>
          <c:orientation val="minMax"/>
        </c:scaling>
        <c:delete val="0"/>
        <c:axPos val="l"/>
        <c:numFmt formatCode="General" sourceLinked="1"/>
        <c:majorTickMark val="out"/>
        <c:minorTickMark val="none"/>
        <c:tickLblPos val="nextTo"/>
        <c:spPr>
          <a:noFill/>
          <a:ln>
            <a:noFill/>
          </a:ln>
        </c:spPr>
        <c:crossAx val="119908992"/>
        <c:crosses val="autoZero"/>
        <c:auto val="1"/>
        <c:lblAlgn val="ctr"/>
        <c:lblOffset val="100"/>
        <c:noMultiLvlLbl val="0"/>
      </c:catAx>
      <c:valAx>
        <c:axId val="119908992"/>
        <c:scaling>
          <c:orientation val="minMax"/>
        </c:scaling>
        <c:delete val="0"/>
        <c:axPos val="b"/>
        <c:majorGridlines/>
        <c:numFmt formatCode="0;[Black]0" sourceLinked="0"/>
        <c:majorTickMark val="out"/>
        <c:minorTickMark val="none"/>
        <c:tickLblPos val="nextTo"/>
        <c:crossAx val="119907456"/>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TAB_10_1!$M$12:$M$54</c:f>
              <c:numCache>
                <c:formatCode>General</c:formatCode>
                <c:ptCount val="43"/>
                <c:pt idx="2">
                  <c:v>20</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57</c:v>
                </c:pt>
                <c:pt idx="38">
                  <c:v>58</c:v>
                </c:pt>
                <c:pt idx="39">
                  <c:v>59</c:v>
                </c:pt>
                <c:pt idx="40">
                  <c:v>60</c:v>
                </c:pt>
                <c:pt idx="41">
                  <c:v>61</c:v>
                </c:pt>
              </c:numCache>
            </c:numRef>
          </c:cat>
          <c:val>
            <c:numRef>
              <c:f>TAB_10_1!$W$12:$W$54</c:f>
              <c:numCache>
                <c:formatCode>General</c:formatCode>
                <c:ptCount val="43"/>
                <c:pt idx="2">
                  <c:v>0</c:v>
                </c:pt>
                <c:pt idx="3">
                  <c:v>0</c:v>
                </c:pt>
                <c:pt idx="4">
                  <c:v>0</c:v>
                </c:pt>
                <c:pt idx="5">
                  <c:v>0</c:v>
                </c:pt>
                <c:pt idx="6">
                  <c:v>-15</c:v>
                </c:pt>
                <c:pt idx="7">
                  <c:v>-58</c:v>
                </c:pt>
                <c:pt idx="8">
                  <c:v>-77</c:v>
                </c:pt>
                <c:pt idx="9">
                  <c:v>-104</c:v>
                </c:pt>
                <c:pt idx="10">
                  <c:v>-66</c:v>
                </c:pt>
                <c:pt idx="11">
                  <c:v>-53</c:v>
                </c:pt>
                <c:pt idx="12">
                  <c:v>-47</c:v>
                </c:pt>
                <c:pt idx="13">
                  <c:v>-23</c:v>
                </c:pt>
                <c:pt idx="14">
                  <c:v>-17</c:v>
                </c:pt>
                <c:pt idx="15">
                  <c:v>-22</c:v>
                </c:pt>
                <c:pt idx="16">
                  <c:v>-9</c:v>
                </c:pt>
                <c:pt idx="17">
                  <c:v>-17</c:v>
                </c:pt>
                <c:pt idx="18">
                  <c:v>-4</c:v>
                </c:pt>
                <c:pt idx="19">
                  <c:v>-9</c:v>
                </c:pt>
                <c:pt idx="20">
                  <c:v>-7</c:v>
                </c:pt>
                <c:pt idx="21">
                  <c:v>0</c:v>
                </c:pt>
                <c:pt idx="22">
                  <c:v>-1</c:v>
                </c:pt>
                <c:pt idx="23">
                  <c:v>-4</c:v>
                </c:pt>
                <c:pt idx="24">
                  <c:v>0</c:v>
                </c:pt>
                <c:pt idx="25">
                  <c:v>-1</c:v>
                </c:pt>
                <c:pt idx="26">
                  <c:v>-1</c:v>
                </c:pt>
                <c:pt idx="27">
                  <c:v>-1</c:v>
                </c:pt>
                <c:pt idx="28">
                  <c:v>-2</c:v>
                </c:pt>
                <c:pt idx="29">
                  <c:v>0</c:v>
                </c:pt>
                <c:pt idx="30">
                  <c:v>-1</c:v>
                </c:pt>
                <c:pt idx="31">
                  <c:v>0</c:v>
                </c:pt>
                <c:pt idx="32">
                  <c:v>0</c:v>
                </c:pt>
                <c:pt idx="33">
                  <c:v>0</c:v>
                </c:pt>
                <c:pt idx="34">
                  <c:v>0</c:v>
                </c:pt>
                <c:pt idx="35">
                  <c:v>0</c:v>
                </c:pt>
                <c:pt idx="36">
                  <c:v>0</c:v>
                </c:pt>
                <c:pt idx="37">
                  <c:v>0</c:v>
                </c:pt>
                <c:pt idx="38">
                  <c:v>0</c:v>
                </c:pt>
                <c:pt idx="39">
                  <c:v>0</c:v>
                </c:pt>
                <c:pt idx="40">
                  <c:v>0</c:v>
                </c:pt>
                <c:pt idx="41">
                  <c:v>-1</c:v>
                </c:pt>
              </c:numCache>
            </c:numRef>
          </c:val>
        </c:ser>
        <c:ser>
          <c:idx val="1"/>
          <c:order val="1"/>
          <c:tx>
            <c:strRef>
              <c:f>TAB_10_1!$P$11</c:f>
              <c:strCache>
                <c:ptCount val="1"/>
                <c:pt idx="0">
                  <c:v>Masculin</c:v>
                </c:pt>
              </c:strCache>
            </c:strRef>
          </c:tx>
          <c:spPr>
            <a:ln>
              <a:solidFill>
                <a:schemeClr val="tx1"/>
              </a:solidFill>
            </a:ln>
          </c:spPr>
          <c:invertIfNegative val="0"/>
          <c:cat>
            <c:numRef>
              <c:f>TAB_10_1!$M$12:$M$54</c:f>
              <c:numCache>
                <c:formatCode>General</c:formatCode>
                <c:ptCount val="43"/>
                <c:pt idx="2">
                  <c:v>20</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57</c:v>
                </c:pt>
                <c:pt idx="38">
                  <c:v>58</c:v>
                </c:pt>
                <c:pt idx="39">
                  <c:v>59</c:v>
                </c:pt>
                <c:pt idx="40">
                  <c:v>60</c:v>
                </c:pt>
                <c:pt idx="41">
                  <c:v>61</c:v>
                </c:pt>
              </c:numCache>
            </c:numRef>
          </c:cat>
          <c:val>
            <c:numRef>
              <c:f>TAB_10_1!$X$12:$X$54</c:f>
              <c:numCache>
                <c:formatCode>General</c:formatCode>
                <c:ptCount val="43"/>
                <c:pt idx="2">
                  <c:v>1</c:v>
                </c:pt>
                <c:pt idx="4">
                  <c:v>2</c:v>
                </c:pt>
                <c:pt idx="6">
                  <c:v>18</c:v>
                </c:pt>
                <c:pt idx="7">
                  <c:v>107</c:v>
                </c:pt>
                <c:pt idx="8">
                  <c:v>144</c:v>
                </c:pt>
                <c:pt idx="9">
                  <c:v>129</c:v>
                </c:pt>
                <c:pt idx="10">
                  <c:v>92</c:v>
                </c:pt>
                <c:pt idx="11">
                  <c:v>84</c:v>
                </c:pt>
                <c:pt idx="12">
                  <c:v>59</c:v>
                </c:pt>
                <c:pt idx="13">
                  <c:v>40</c:v>
                </c:pt>
                <c:pt idx="14">
                  <c:v>31</c:v>
                </c:pt>
                <c:pt idx="15">
                  <c:v>35</c:v>
                </c:pt>
                <c:pt idx="16">
                  <c:v>12</c:v>
                </c:pt>
                <c:pt idx="17">
                  <c:v>8</c:v>
                </c:pt>
                <c:pt idx="18">
                  <c:v>15</c:v>
                </c:pt>
                <c:pt idx="19">
                  <c:v>8</c:v>
                </c:pt>
                <c:pt idx="20">
                  <c:v>5</c:v>
                </c:pt>
                <c:pt idx="21">
                  <c:v>5</c:v>
                </c:pt>
                <c:pt idx="22">
                  <c:v>5</c:v>
                </c:pt>
                <c:pt idx="23">
                  <c:v>4</c:v>
                </c:pt>
                <c:pt idx="24">
                  <c:v>3</c:v>
                </c:pt>
                <c:pt idx="25">
                  <c:v>1</c:v>
                </c:pt>
                <c:pt idx="27">
                  <c:v>4</c:v>
                </c:pt>
                <c:pt idx="28">
                  <c:v>1</c:v>
                </c:pt>
                <c:pt idx="29">
                  <c:v>1</c:v>
                </c:pt>
                <c:pt idx="30">
                  <c:v>1</c:v>
                </c:pt>
                <c:pt idx="31">
                  <c:v>1</c:v>
                </c:pt>
                <c:pt idx="32">
                  <c:v>1</c:v>
                </c:pt>
                <c:pt idx="36">
                  <c:v>1</c:v>
                </c:pt>
                <c:pt idx="38">
                  <c:v>1</c:v>
                </c:pt>
                <c:pt idx="40">
                  <c:v>1</c:v>
                </c:pt>
              </c:numCache>
            </c:numRef>
          </c:val>
        </c:ser>
        <c:dLbls>
          <c:showLegendKey val="0"/>
          <c:showVal val="0"/>
          <c:showCatName val="0"/>
          <c:showSerName val="0"/>
          <c:showPercent val="0"/>
          <c:showBubbleSize val="0"/>
        </c:dLbls>
        <c:gapWidth val="0"/>
        <c:overlap val="100"/>
        <c:axId val="119943936"/>
        <c:axId val="119945472"/>
      </c:barChart>
      <c:catAx>
        <c:axId val="119943936"/>
        <c:scaling>
          <c:orientation val="minMax"/>
        </c:scaling>
        <c:delete val="0"/>
        <c:axPos val="l"/>
        <c:numFmt formatCode="General" sourceLinked="1"/>
        <c:majorTickMark val="out"/>
        <c:minorTickMark val="none"/>
        <c:tickLblPos val="nextTo"/>
        <c:spPr>
          <a:noFill/>
          <a:ln>
            <a:noFill/>
          </a:ln>
        </c:spPr>
        <c:crossAx val="119945472"/>
        <c:crosses val="autoZero"/>
        <c:auto val="1"/>
        <c:lblAlgn val="ctr"/>
        <c:lblOffset val="100"/>
        <c:noMultiLvlLbl val="0"/>
      </c:catAx>
      <c:valAx>
        <c:axId val="119945472"/>
        <c:scaling>
          <c:orientation val="minMax"/>
        </c:scaling>
        <c:delete val="0"/>
        <c:axPos val="b"/>
        <c:majorGridlines/>
        <c:numFmt formatCode="0;[Black]0" sourceLinked="0"/>
        <c:majorTickMark val="out"/>
        <c:minorTickMark val="none"/>
        <c:tickLblPos val="nextTo"/>
        <c:crossAx val="119943936"/>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TAB_10_2!$L$4:$L$18</c:f>
              <c:numCache>
                <c:formatCode>General</c:formatCode>
                <c:ptCount val="15"/>
                <c:pt idx="0">
                  <c:v>26</c:v>
                </c:pt>
                <c:pt idx="1">
                  <c:v>27</c:v>
                </c:pt>
                <c:pt idx="2">
                  <c:v>28</c:v>
                </c:pt>
                <c:pt idx="3">
                  <c:v>29</c:v>
                </c:pt>
                <c:pt idx="4">
                  <c:v>30</c:v>
                </c:pt>
                <c:pt idx="5">
                  <c:v>31</c:v>
                </c:pt>
                <c:pt idx="6">
                  <c:v>32</c:v>
                </c:pt>
                <c:pt idx="7">
                  <c:v>33</c:v>
                </c:pt>
                <c:pt idx="8">
                  <c:v>35</c:v>
                </c:pt>
                <c:pt idx="9">
                  <c:v>37</c:v>
                </c:pt>
                <c:pt idx="10">
                  <c:v>38</c:v>
                </c:pt>
                <c:pt idx="11">
                  <c:v>39</c:v>
                </c:pt>
                <c:pt idx="12">
                  <c:v>40</c:v>
                </c:pt>
                <c:pt idx="13">
                  <c:v>41</c:v>
                </c:pt>
                <c:pt idx="14">
                  <c:v>43</c:v>
                </c:pt>
              </c:numCache>
            </c:numRef>
          </c:cat>
          <c:val>
            <c:numRef>
              <c:f>TAB_10_2!$O$4:$O$19</c:f>
              <c:numCache>
                <c:formatCode>General</c:formatCode>
                <c:ptCount val="16"/>
                <c:pt idx="0">
                  <c:v>-2</c:v>
                </c:pt>
                <c:pt idx="1">
                  <c:v>-5</c:v>
                </c:pt>
                <c:pt idx="2">
                  <c:v>-2</c:v>
                </c:pt>
                <c:pt idx="3">
                  <c:v>-5</c:v>
                </c:pt>
                <c:pt idx="4">
                  <c:v>-3</c:v>
                </c:pt>
                <c:pt idx="5">
                  <c:v>-2</c:v>
                </c:pt>
                <c:pt idx="6">
                  <c:v>-4</c:v>
                </c:pt>
                <c:pt idx="7">
                  <c:v>-1</c:v>
                </c:pt>
                <c:pt idx="9">
                  <c:v>-1</c:v>
                </c:pt>
                <c:pt idx="10">
                  <c:v>-1</c:v>
                </c:pt>
                <c:pt idx="11">
                  <c:v>0</c:v>
                </c:pt>
                <c:pt idx="12">
                  <c:v>0</c:v>
                </c:pt>
                <c:pt idx="14">
                  <c:v>-1</c:v>
                </c:pt>
              </c:numCache>
            </c:numRef>
          </c:val>
        </c:ser>
        <c:ser>
          <c:idx val="1"/>
          <c:order val="1"/>
          <c:tx>
            <c:strRef>
              <c:f>TAB_10_1!$P$11</c:f>
              <c:strCache>
                <c:ptCount val="1"/>
                <c:pt idx="0">
                  <c:v>Masculin</c:v>
                </c:pt>
              </c:strCache>
            </c:strRef>
          </c:tx>
          <c:spPr>
            <a:ln>
              <a:solidFill>
                <a:schemeClr val="tx1"/>
              </a:solidFill>
            </a:ln>
          </c:spPr>
          <c:invertIfNegative val="0"/>
          <c:cat>
            <c:numRef>
              <c:f>TAB_10_2!$L$4:$L$18</c:f>
              <c:numCache>
                <c:formatCode>General</c:formatCode>
                <c:ptCount val="15"/>
                <c:pt idx="0">
                  <c:v>26</c:v>
                </c:pt>
                <c:pt idx="1">
                  <c:v>27</c:v>
                </c:pt>
                <c:pt idx="2">
                  <c:v>28</c:v>
                </c:pt>
                <c:pt idx="3">
                  <c:v>29</c:v>
                </c:pt>
                <c:pt idx="4">
                  <c:v>30</c:v>
                </c:pt>
                <c:pt idx="5">
                  <c:v>31</c:v>
                </c:pt>
                <c:pt idx="6">
                  <c:v>32</c:v>
                </c:pt>
                <c:pt idx="7">
                  <c:v>33</c:v>
                </c:pt>
                <c:pt idx="8">
                  <c:v>35</c:v>
                </c:pt>
                <c:pt idx="9">
                  <c:v>37</c:v>
                </c:pt>
                <c:pt idx="10">
                  <c:v>38</c:v>
                </c:pt>
                <c:pt idx="11">
                  <c:v>39</c:v>
                </c:pt>
                <c:pt idx="12">
                  <c:v>40</c:v>
                </c:pt>
                <c:pt idx="13">
                  <c:v>41</c:v>
                </c:pt>
                <c:pt idx="14">
                  <c:v>43</c:v>
                </c:pt>
              </c:numCache>
            </c:numRef>
          </c:cat>
          <c:val>
            <c:numRef>
              <c:f>TAB_10_2!$N$4:$N$18</c:f>
              <c:numCache>
                <c:formatCode>General</c:formatCode>
                <c:ptCount val="15"/>
                <c:pt idx="0">
                  <c:v>1</c:v>
                </c:pt>
                <c:pt idx="1">
                  <c:v>3</c:v>
                </c:pt>
                <c:pt idx="2">
                  <c:v>2</c:v>
                </c:pt>
                <c:pt idx="3">
                  <c:v>2</c:v>
                </c:pt>
                <c:pt idx="4">
                  <c:v>1</c:v>
                </c:pt>
                <c:pt idx="5">
                  <c:v>3</c:v>
                </c:pt>
                <c:pt idx="6">
                  <c:v>2</c:v>
                </c:pt>
                <c:pt idx="7">
                  <c:v>3</c:v>
                </c:pt>
                <c:pt idx="8">
                  <c:v>1</c:v>
                </c:pt>
                <c:pt idx="9">
                  <c:v>1</c:v>
                </c:pt>
                <c:pt idx="11">
                  <c:v>1</c:v>
                </c:pt>
                <c:pt idx="12">
                  <c:v>1</c:v>
                </c:pt>
                <c:pt idx="13">
                  <c:v>1</c:v>
                </c:pt>
              </c:numCache>
            </c:numRef>
          </c:val>
        </c:ser>
        <c:dLbls>
          <c:showLegendKey val="0"/>
          <c:showVal val="0"/>
          <c:showCatName val="0"/>
          <c:showSerName val="0"/>
          <c:showPercent val="0"/>
          <c:showBubbleSize val="0"/>
        </c:dLbls>
        <c:gapWidth val="0"/>
        <c:overlap val="100"/>
        <c:axId val="119995776"/>
        <c:axId val="121570432"/>
      </c:barChart>
      <c:catAx>
        <c:axId val="119995776"/>
        <c:scaling>
          <c:orientation val="minMax"/>
        </c:scaling>
        <c:delete val="0"/>
        <c:axPos val="l"/>
        <c:numFmt formatCode="General" sourceLinked="1"/>
        <c:majorTickMark val="out"/>
        <c:minorTickMark val="none"/>
        <c:tickLblPos val="nextTo"/>
        <c:spPr>
          <a:noFill/>
          <a:ln>
            <a:noFill/>
          </a:ln>
        </c:spPr>
        <c:crossAx val="121570432"/>
        <c:crosses val="autoZero"/>
        <c:auto val="1"/>
        <c:lblAlgn val="ctr"/>
        <c:lblOffset val="100"/>
        <c:noMultiLvlLbl val="0"/>
      </c:catAx>
      <c:valAx>
        <c:axId val="121570432"/>
        <c:scaling>
          <c:orientation val="minMax"/>
        </c:scaling>
        <c:delete val="0"/>
        <c:axPos val="b"/>
        <c:majorGridlines/>
        <c:numFmt formatCode="0;[Black]0" sourceLinked="0"/>
        <c:majorTickMark val="out"/>
        <c:minorTickMark val="none"/>
        <c:tickLblPos val="nextTo"/>
        <c:crossAx val="119995776"/>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TAB_10_2!$S$4:$S$43</c:f>
              <c:numCache>
                <c:formatCode>General</c:formatCode>
                <c:ptCount val="40"/>
                <c:pt idx="0">
                  <c:v>20</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57</c:v>
                </c:pt>
                <c:pt idx="36">
                  <c:v>58</c:v>
                </c:pt>
                <c:pt idx="37">
                  <c:v>59</c:v>
                </c:pt>
                <c:pt idx="38">
                  <c:v>60</c:v>
                </c:pt>
                <c:pt idx="39">
                  <c:v>61</c:v>
                </c:pt>
              </c:numCache>
            </c:numRef>
          </c:cat>
          <c:val>
            <c:numRef>
              <c:f>TAB_10_2!$V$4:$V$43</c:f>
              <c:numCache>
                <c:formatCode>General</c:formatCode>
                <c:ptCount val="40"/>
                <c:pt idx="0">
                  <c:v>0</c:v>
                </c:pt>
                <c:pt idx="1">
                  <c:v>0</c:v>
                </c:pt>
                <c:pt idx="2">
                  <c:v>-1</c:v>
                </c:pt>
                <c:pt idx="3">
                  <c:v>-3</c:v>
                </c:pt>
                <c:pt idx="4">
                  <c:v>-33</c:v>
                </c:pt>
                <c:pt idx="5">
                  <c:v>-171</c:v>
                </c:pt>
                <c:pt idx="6">
                  <c:v>-268</c:v>
                </c:pt>
                <c:pt idx="7">
                  <c:v>-323</c:v>
                </c:pt>
                <c:pt idx="8">
                  <c:v>-285</c:v>
                </c:pt>
                <c:pt idx="9">
                  <c:v>-234</c:v>
                </c:pt>
                <c:pt idx="10">
                  <c:v>-177</c:v>
                </c:pt>
                <c:pt idx="11">
                  <c:v>-132</c:v>
                </c:pt>
                <c:pt idx="12">
                  <c:v>-103</c:v>
                </c:pt>
                <c:pt idx="13">
                  <c:v>-111</c:v>
                </c:pt>
                <c:pt idx="14">
                  <c:v>-65</c:v>
                </c:pt>
                <c:pt idx="15">
                  <c:v>-72</c:v>
                </c:pt>
                <c:pt idx="16">
                  <c:v>-34</c:v>
                </c:pt>
                <c:pt idx="17">
                  <c:v>-54</c:v>
                </c:pt>
                <c:pt idx="18">
                  <c:v>-28</c:v>
                </c:pt>
                <c:pt idx="19">
                  <c:v>-27</c:v>
                </c:pt>
                <c:pt idx="20">
                  <c:v>-20</c:v>
                </c:pt>
                <c:pt idx="21">
                  <c:v>-19</c:v>
                </c:pt>
                <c:pt idx="22">
                  <c:v>-10</c:v>
                </c:pt>
                <c:pt idx="23">
                  <c:v>-12</c:v>
                </c:pt>
                <c:pt idx="24">
                  <c:v>-7</c:v>
                </c:pt>
                <c:pt idx="25">
                  <c:v>-10</c:v>
                </c:pt>
                <c:pt idx="26">
                  <c:v>-11</c:v>
                </c:pt>
                <c:pt idx="27">
                  <c:v>-7</c:v>
                </c:pt>
                <c:pt idx="28">
                  <c:v>-10</c:v>
                </c:pt>
                <c:pt idx="29">
                  <c:v>-4</c:v>
                </c:pt>
                <c:pt idx="30">
                  <c:v>-4</c:v>
                </c:pt>
                <c:pt idx="31">
                  <c:v>-2</c:v>
                </c:pt>
                <c:pt idx="32">
                  <c:v>-1</c:v>
                </c:pt>
                <c:pt idx="33">
                  <c:v>-4</c:v>
                </c:pt>
                <c:pt idx="34">
                  <c:v>-3</c:v>
                </c:pt>
                <c:pt idx="35">
                  <c:v>-1</c:v>
                </c:pt>
                <c:pt idx="36">
                  <c:v>-2</c:v>
                </c:pt>
                <c:pt idx="37">
                  <c:v>-1</c:v>
                </c:pt>
                <c:pt idx="38">
                  <c:v>-1</c:v>
                </c:pt>
                <c:pt idx="39">
                  <c:v>-1</c:v>
                </c:pt>
              </c:numCache>
            </c:numRef>
          </c:val>
        </c:ser>
        <c:ser>
          <c:idx val="1"/>
          <c:order val="1"/>
          <c:tx>
            <c:strRef>
              <c:f>TAB_10_1!$P$11</c:f>
              <c:strCache>
                <c:ptCount val="1"/>
                <c:pt idx="0">
                  <c:v>Masculin</c:v>
                </c:pt>
              </c:strCache>
            </c:strRef>
          </c:tx>
          <c:spPr>
            <a:ln>
              <a:solidFill>
                <a:schemeClr val="tx1"/>
              </a:solidFill>
            </a:ln>
          </c:spPr>
          <c:invertIfNegative val="0"/>
          <c:cat>
            <c:numRef>
              <c:f>TAB_10_2!$S$4:$S$43</c:f>
              <c:numCache>
                <c:formatCode>General</c:formatCode>
                <c:ptCount val="40"/>
                <c:pt idx="0">
                  <c:v>20</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55</c:v>
                </c:pt>
                <c:pt idx="35">
                  <c:v>57</c:v>
                </c:pt>
                <c:pt idx="36">
                  <c:v>58</c:v>
                </c:pt>
                <c:pt idx="37">
                  <c:v>59</c:v>
                </c:pt>
                <c:pt idx="38">
                  <c:v>60</c:v>
                </c:pt>
                <c:pt idx="39">
                  <c:v>61</c:v>
                </c:pt>
              </c:numCache>
            </c:numRef>
          </c:cat>
          <c:val>
            <c:numRef>
              <c:f>TAB_10_2!$U$4:$U$43</c:f>
              <c:numCache>
                <c:formatCode>General</c:formatCode>
                <c:ptCount val="40"/>
                <c:pt idx="0">
                  <c:v>1</c:v>
                </c:pt>
                <c:pt idx="1">
                  <c:v>1</c:v>
                </c:pt>
                <c:pt idx="2">
                  <c:v>4</c:v>
                </c:pt>
                <c:pt idx="3">
                  <c:v>1</c:v>
                </c:pt>
                <c:pt idx="4">
                  <c:v>39</c:v>
                </c:pt>
                <c:pt idx="5">
                  <c:v>210</c:v>
                </c:pt>
                <c:pt idx="6">
                  <c:v>326</c:v>
                </c:pt>
                <c:pt idx="7">
                  <c:v>333</c:v>
                </c:pt>
                <c:pt idx="8">
                  <c:v>293</c:v>
                </c:pt>
                <c:pt idx="9">
                  <c:v>245</c:v>
                </c:pt>
                <c:pt idx="10">
                  <c:v>179</c:v>
                </c:pt>
                <c:pt idx="11">
                  <c:v>118</c:v>
                </c:pt>
                <c:pt idx="12">
                  <c:v>101</c:v>
                </c:pt>
                <c:pt idx="13">
                  <c:v>82</c:v>
                </c:pt>
                <c:pt idx="14">
                  <c:v>54</c:v>
                </c:pt>
                <c:pt idx="15">
                  <c:v>45</c:v>
                </c:pt>
                <c:pt idx="16">
                  <c:v>45</c:v>
                </c:pt>
                <c:pt idx="17">
                  <c:v>28</c:v>
                </c:pt>
                <c:pt idx="18">
                  <c:v>23</c:v>
                </c:pt>
                <c:pt idx="19">
                  <c:v>22</c:v>
                </c:pt>
                <c:pt idx="20">
                  <c:v>16</c:v>
                </c:pt>
                <c:pt idx="21">
                  <c:v>10</c:v>
                </c:pt>
                <c:pt idx="22">
                  <c:v>12</c:v>
                </c:pt>
                <c:pt idx="23">
                  <c:v>6</c:v>
                </c:pt>
                <c:pt idx="24">
                  <c:v>5</c:v>
                </c:pt>
                <c:pt idx="25">
                  <c:v>8</c:v>
                </c:pt>
                <c:pt idx="26">
                  <c:v>8</c:v>
                </c:pt>
                <c:pt idx="27">
                  <c:v>4</c:v>
                </c:pt>
                <c:pt idx="28">
                  <c:v>5</c:v>
                </c:pt>
                <c:pt idx="29">
                  <c:v>2</c:v>
                </c:pt>
                <c:pt idx="30">
                  <c:v>3</c:v>
                </c:pt>
                <c:pt idx="32">
                  <c:v>2</c:v>
                </c:pt>
                <c:pt idx="33">
                  <c:v>1</c:v>
                </c:pt>
                <c:pt idx="34">
                  <c:v>2</c:v>
                </c:pt>
                <c:pt idx="35">
                  <c:v>1</c:v>
                </c:pt>
                <c:pt idx="36">
                  <c:v>1</c:v>
                </c:pt>
                <c:pt idx="38">
                  <c:v>1</c:v>
                </c:pt>
              </c:numCache>
            </c:numRef>
          </c:val>
        </c:ser>
        <c:dLbls>
          <c:showLegendKey val="0"/>
          <c:showVal val="0"/>
          <c:showCatName val="0"/>
          <c:showSerName val="0"/>
          <c:showPercent val="0"/>
          <c:showBubbleSize val="0"/>
        </c:dLbls>
        <c:gapWidth val="0"/>
        <c:overlap val="100"/>
        <c:axId val="121580544"/>
        <c:axId val="121602816"/>
      </c:barChart>
      <c:catAx>
        <c:axId val="121580544"/>
        <c:scaling>
          <c:orientation val="minMax"/>
        </c:scaling>
        <c:delete val="0"/>
        <c:axPos val="l"/>
        <c:numFmt formatCode="General" sourceLinked="1"/>
        <c:majorTickMark val="out"/>
        <c:minorTickMark val="none"/>
        <c:tickLblPos val="nextTo"/>
        <c:spPr>
          <a:noFill/>
          <a:ln>
            <a:noFill/>
          </a:ln>
        </c:spPr>
        <c:crossAx val="121602816"/>
        <c:crosses val="autoZero"/>
        <c:auto val="1"/>
        <c:lblAlgn val="ctr"/>
        <c:lblOffset val="100"/>
        <c:noMultiLvlLbl val="0"/>
      </c:catAx>
      <c:valAx>
        <c:axId val="121602816"/>
        <c:scaling>
          <c:orientation val="minMax"/>
        </c:scaling>
        <c:delete val="0"/>
        <c:axPos val="b"/>
        <c:majorGridlines/>
        <c:numFmt formatCode="0;[Black]0" sourceLinked="0"/>
        <c:majorTickMark val="out"/>
        <c:minorTickMark val="none"/>
        <c:tickLblPos val="nextTo"/>
        <c:crossAx val="121580544"/>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xdr:colOff>
      <xdr:row>0</xdr:row>
      <xdr:rowOff>15240</xdr:rowOff>
    </xdr:from>
    <xdr:to>
      <xdr:col>6</xdr:col>
      <xdr:colOff>53340</xdr:colOff>
      <xdr:row>13</xdr:row>
      <xdr:rowOff>30480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9460" y="15240"/>
          <a:ext cx="1691640" cy="2255520"/>
        </a:xfrm>
        <a:prstGeom prst="rect">
          <a:avLst/>
        </a:prstGeom>
        <a:noFill/>
        <a:ln w="9525" algn="in">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7620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53540" cy="219456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xdr:colOff>
      <xdr:row>0</xdr:row>
      <xdr:rowOff>22860</xdr:rowOff>
    </xdr:from>
    <xdr:to>
      <xdr:col>6</xdr:col>
      <xdr:colOff>22860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307080" y="22860"/>
          <a:ext cx="1653540" cy="2171700"/>
        </a:xfrm>
        <a:prstGeom prst="rect">
          <a:avLst/>
        </a:prstGeom>
        <a:noFill/>
        <a:ln w="9525" algn="in">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22</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25</xdr:row>
      <xdr:rowOff>142875</xdr:rowOff>
    </xdr:from>
    <xdr:to>
      <xdr:col>8</xdr:col>
      <xdr:colOff>819150</xdr:colOff>
      <xdr:row>42</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44</xdr:row>
      <xdr:rowOff>85725</xdr:rowOff>
    </xdr:from>
    <xdr:to>
      <xdr:col>8</xdr:col>
      <xdr:colOff>838200</xdr:colOff>
      <xdr:row>60</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25</xdr:row>
      <xdr:rowOff>114300</xdr:rowOff>
    </xdr:from>
    <xdr:to>
      <xdr:col>8</xdr:col>
      <xdr:colOff>809625</xdr:colOff>
      <xdr:row>41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0</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40280"/>
        </a:xfrm>
        <a:prstGeom prst="rect">
          <a:avLst/>
        </a:prstGeom>
        <a:noFill/>
        <a:ln w="9525" algn="in">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800100</xdr:colOff>
      <xdr:row>0</xdr:row>
      <xdr:rowOff>0</xdr:rowOff>
    </xdr:from>
    <xdr:to>
      <xdr:col>6</xdr:col>
      <xdr:colOff>15240</xdr:colOff>
      <xdr:row>12</xdr:row>
      <xdr:rowOff>160020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8980" y="0"/>
          <a:ext cx="1684020" cy="2232660"/>
        </a:xfrm>
        <a:prstGeom prst="rect">
          <a:avLst/>
        </a:prstGeom>
        <a:noFill/>
        <a:ln w="9525" algn="in">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30480</xdr:colOff>
      <xdr:row>12</xdr:row>
      <xdr:rowOff>68580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76400" cy="2141220"/>
        </a:xfrm>
        <a:prstGeom prst="rect">
          <a:avLst/>
        </a:prstGeom>
        <a:noFill/>
        <a:ln w="9525" algn="in">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792480</xdr:colOff>
      <xdr:row>0</xdr:row>
      <xdr:rowOff>0</xdr:rowOff>
    </xdr:from>
    <xdr:to>
      <xdr:col>6</xdr:col>
      <xdr:colOff>45720</xdr:colOff>
      <xdr:row>12</xdr:row>
      <xdr:rowOff>76200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1360" y="0"/>
          <a:ext cx="1722120" cy="2148840"/>
        </a:xfrm>
        <a:prstGeom prst="rect">
          <a:avLst/>
        </a:prstGeom>
        <a:noFill/>
        <a:ln w="9525" algn="in">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30480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70760"/>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C000"/>
    <pageSetUpPr fitToPage="1"/>
  </sheetPr>
  <dimension ref="B1:J802"/>
  <sheetViews>
    <sheetView showGridLines="0" showZeros="0" tabSelected="1" showWhiteSpace="0" zoomScaleNormal="100" workbookViewId="0">
      <selection activeCell="L43" sqref="L43"/>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430</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576</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1" spans="2:9" ht="15.75" x14ac:dyDescent="0.25">
      <c r="B41" s="693" t="s">
        <v>827</v>
      </c>
      <c r="C41" s="693"/>
      <c r="D41" s="693"/>
      <c r="E41" s="693"/>
      <c r="F41" s="693"/>
      <c r="G41" s="693"/>
      <c r="H41" s="693"/>
      <c r="I41" s="693"/>
    </row>
    <row r="44" spans="2:9" ht="9" customHeight="1" x14ac:dyDescent="0.2"/>
    <row r="45" spans="2:9" x14ac:dyDescent="0.2">
      <c r="B45" s="3"/>
      <c r="C45" s="3"/>
      <c r="D45" s="3"/>
    </row>
    <row r="46" spans="2:9" x14ac:dyDescent="0.2">
      <c r="B46" s="10"/>
      <c r="C46" s="9"/>
      <c r="D46" s="9"/>
      <c r="E46" s="9"/>
      <c r="F46" s="9"/>
      <c r="G46" s="9"/>
      <c r="H46" s="9"/>
      <c r="I46" s="9"/>
    </row>
    <row r="47" spans="2:9" ht="8.4499999999999993" customHeight="1"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ht="9" customHeight="1" x14ac:dyDescent="0.2">
      <c r="B51" s="10"/>
      <c r="C51" s="9"/>
      <c r="D51" s="9"/>
      <c r="E51" s="9"/>
      <c r="F51" s="9"/>
      <c r="G51" s="9"/>
      <c r="H51" s="9"/>
      <c r="I51" s="9"/>
    </row>
    <row r="52" spans="2:10" x14ac:dyDescent="0.2">
      <c r="B52" s="691" t="s">
        <v>746</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ht="16.899999999999999" customHeight="1"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9">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9"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43"/>
  <sheetViews>
    <sheetView showGridLines="0" zoomScaleNormal="100" workbookViewId="0">
      <selection activeCell="L26" sqref="L26"/>
    </sheetView>
  </sheetViews>
  <sheetFormatPr baseColWidth="10" defaultRowHeight="12.75" x14ac:dyDescent="0.2"/>
  <cols>
    <col min="1" max="1" width="25.5" style="400" customWidth="1"/>
    <col min="2" max="2" width="101.6640625" style="401" customWidth="1"/>
  </cols>
  <sheetData>
    <row r="1" spans="1:2" ht="13.5" thickBot="1" x14ac:dyDescent="0.25"/>
    <row r="2" spans="1:2" ht="21.75" thickTop="1" thickBot="1" x14ac:dyDescent="0.25">
      <c r="A2" s="694" t="s">
        <v>763</v>
      </c>
      <c r="B2" s="695"/>
    </row>
    <row r="3" spans="1:2" ht="13.5" thickTop="1" x14ac:dyDescent="0.2"/>
    <row r="4" spans="1:2" s="622" customFormat="1" ht="18.75" x14ac:dyDescent="0.3">
      <c r="A4" s="620" t="s">
        <v>764</v>
      </c>
      <c r="B4" s="621"/>
    </row>
    <row r="6" spans="1:2" x14ac:dyDescent="0.2">
      <c r="A6" s="403" t="s">
        <v>451</v>
      </c>
      <c r="B6" s="402" t="s">
        <v>449</v>
      </c>
    </row>
    <row r="7" spans="1:2" ht="25.5" x14ac:dyDescent="0.2">
      <c r="A7" s="403" t="s">
        <v>452</v>
      </c>
      <c r="B7" s="402" t="s">
        <v>450</v>
      </c>
    </row>
    <row r="8" spans="1:2" x14ac:dyDescent="0.2">
      <c r="A8" s="403" t="s">
        <v>453</v>
      </c>
      <c r="B8" s="402" t="s">
        <v>748</v>
      </c>
    </row>
    <row r="10" spans="1:2" s="622" customFormat="1" ht="18.75" x14ac:dyDescent="0.3">
      <c r="A10" s="620" t="s">
        <v>765</v>
      </c>
      <c r="B10" s="621"/>
    </row>
    <row r="12" spans="1:2" x14ac:dyDescent="0.2">
      <c r="A12" s="403" t="s">
        <v>454</v>
      </c>
      <c r="B12" s="402" t="s">
        <v>749</v>
      </c>
    </row>
    <row r="13" spans="1:2" x14ac:dyDescent="0.2">
      <c r="A13" s="403" t="s">
        <v>455</v>
      </c>
      <c r="B13" s="402" t="s">
        <v>780</v>
      </c>
    </row>
    <row r="14" spans="1:2" x14ac:dyDescent="0.2">
      <c r="A14" s="403" t="s">
        <v>456</v>
      </c>
      <c r="B14" s="402" t="s">
        <v>750</v>
      </c>
    </row>
    <row r="15" spans="1:2" x14ac:dyDescent="0.2">
      <c r="A15" s="403" t="s">
        <v>457</v>
      </c>
      <c r="B15" s="402" t="s">
        <v>751</v>
      </c>
    </row>
    <row r="16" spans="1:2" x14ac:dyDescent="0.2">
      <c r="A16" s="403" t="s">
        <v>458</v>
      </c>
      <c r="B16" s="402" t="s">
        <v>752</v>
      </c>
    </row>
    <row r="17" spans="1:2" x14ac:dyDescent="0.2">
      <c r="A17" s="403" t="s">
        <v>747</v>
      </c>
      <c r="B17" s="402" t="s">
        <v>754</v>
      </c>
    </row>
    <row r="18" spans="1:2" ht="25.5" x14ac:dyDescent="0.2">
      <c r="A18" s="403" t="s">
        <v>518</v>
      </c>
      <c r="B18" s="402" t="s">
        <v>753</v>
      </c>
    </row>
    <row r="19" spans="1:2" ht="25.5" x14ac:dyDescent="0.2">
      <c r="A19" s="403" t="s">
        <v>519</v>
      </c>
      <c r="B19" s="402" t="s">
        <v>753</v>
      </c>
    </row>
    <row r="20" spans="1:2" s="481" customFormat="1" x14ac:dyDescent="0.2">
      <c r="A20" s="581" t="s">
        <v>520</v>
      </c>
      <c r="B20" s="580" t="s">
        <v>569</v>
      </c>
    </row>
    <row r="21" spans="1:2" s="481" customFormat="1" x14ac:dyDescent="0.2">
      <c r="A21" s="581" t="s">
        <v>459</v>
      </c>
      <c r="B21" s="580" t="s">
        <v>803</v>
      </c>
    </row>
    <row r="23" spans="1:2" s="622" customFormat="1" ht="18.75" x14ac:dyDescent="0.3">
      <c r="A23" s="620" t="s">
        <v>766</v>
      </c>
      <c r="B23" s="621"/>
    </row>
    <row r="25" spans="1:2" ht="25.5" x14ac:dyDescent="0.2">
      <c r="A25" s="403" t="s">
        <v>570</v>
      </c>
      <c r="B25" s="402" t="s">
        <v>755</v>
      </c>
    </row>
    <row r="26" spans="1:2" x14ac:dyDescent="0.2">
      <c r="A26" s="403" t="s">
        <v>460</v>
      </c>
      <c r="B26" s="402" t="s">
        <v>756</v>
      </c>
    </row>
    <row r="27" spans="1:2" ht="25.5" x14ac:dyDescent="0.2">
      <c r="A27" s="403" t="s">
        <v>571</v>
      </c>
      <c r="B27" s="402" t="s">
        <v>757</v>
      </c>
    </row>
    <row r="29" spans="1:2" s="622" customFormat="1" ht="18.75" x14ac:dyDescent="0.3">
      <c r="A29" s="620" t="s">
        <v>767</v>
      </c>
      <c r="B29" s="621"/>
    </row>
    <row r="31" spans="1:2" x14ac:dyDescent="0.2">
      <c r="A31" s="403" t="s">
        <v>572</v>
      </c>
      <c r="B31" s="402" t="s">
        <v>758</v>
      </c>
    </row>
    <row r="32" spans="1:2" x14ac:dyDescent="0.2">
      <c r="A32" s="403" t="s">
        <v>461</v>
      </c>
      <c r="B32" s="402" t="s">
        <v>759</v>
      </c>
    </row>
    <row r="34" spans="1:32" s="622" customFormat="1" ht="18.75" x14ac:dyDescent="0.3">
      <c r="A34" s="620" t="s">
        <v>768</v>
      </c>
      <c r="B34" s="621"/>
    </row>
    <row r="36" spans="1:32" ht="20.25" customHeight="1" x14ac:dyDescent="0.2">
      <c r="A36" s="403" t="s">
        <v>573</v>
      </c>
      <c r="B36" s="402" t="s">
        <v>760</v>
      </c>
    </row>
    <row r="38" spans="1:32" s="622" customFormat="1" ht="18.75" x14ac:dyDescent="0.3">
      <c r="A38" s="620" t="s">
        <v>769</v>
      </c>
      <c r="B38" s="621"/>
    </row>
    <row r="40" spans="1:32" ht="25.5" x14ac:dyDescent="0.2">
      <c r="A40" s="403" t="s">
        <v>574</v>
      </c>
      <c r="B40" s="402" t="s">
        <v>761</v>
      </c>
    </row>
    <row r="41" spans="1:32" ht="25.5" x14ac:dyDescent="0.2">
      <c r="A41" s="403" t="s">
        <v>575</v>
      </c>
      <c r="B41" s="402" t="s">
        <v>762</v>
      </c>
    </row>
    <row r="43" spans="1:32" s="621" customFormat="1" ht="18.75" x14ac:dyDescent="0.3">
      <c r="A43" s="620" t="s">
        <v>770</v>
      </c>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row>
  </sheetData>
  <mergeCells count="1">
    <mergeCell ref="A2:B2"/>
  </mergeCells>
  <printOptions horizontalCentered="1"/>
  <pageMargins left="0.70866141732283472" right="0.70866141732283472" top="0.74803149606299213" bottom="0.74803149606299213" header="0.31496062992125984" footer="0.31496062992125984"/>
  <pageSetup paperSize="9" scale="79" fitToHeight="0" orientation="portrait"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70C0"/>
    <pageSetUpPr fitToPage="1"/>
  </sheetPr>
  <dimension ref="B1:J802"/>
  <sheetViews>
    <sheetView showGridLines="0" showZeros="0" topLeftCell="A17" zoomScaleNormal="100" workbookViewId="0">
      <selection activeCell="L26" sqref="L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1</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576</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91" t="s">
        <v>745</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30">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 fitToHeight="0" orientation="portrait" r:id="rId1"/>
  <headerFoot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I47"/>
  <sheetViews>
    <sheetView showGridLines="0" topLeftCell="D1" zoomScaleNormal="100" workbookViewId="0">
      <selection activeCell="L26" sqref="L26"/>
    </sheetView>
  </sheetViews>
  <sheetFormatPr baseColWidth="10" defaultRowHeight="12.75" x14ac:dyDescent="0.2"/>
  <cols>
    <col min="1" max="1" width="25.33203125" customWidth="1"/>
    <col min="2" max="6" width="7.5" bestFit="1" customWidth="1"/>
    <col min="7" max="7" width="8.33203125" customWidth="1"/>
    <col min="8" max="12" width="7.5" bestFit="1" customWidth="1"/>
    <col min="13" max="15" width="7.5" customWidth="1"/>
    <col min="16" max="16" width="7.5" style="481" customWidth="1"/>
    <col min="17" max="17" width="8.83203125" bestFit="1" customWidth="1"/>
    <col min="18" max="18" width="9" customWidth="1"/>
    <col min="19" max="19" width="10.1640625" customWidth="1"/>
    <col min="20" max="20" width="10.1640625" style="481" customWidth="1"/>
    <col min="21" max="21" width="10.5" customWidth="1"/>
    <col min="22" max="22" width="9.1640625" customWidth="1"/>
    <col min="23" max="34" width="7.83203125" customWidth="1"/>
  </cols>
  <sheetData>
    <row r="2" spans="1:35" ht="9.75" customHeight="1" x14ac:dyDescent="0.2"/>
    <row r="3" spans="1:35" ht="36.75" customHeight="1" x14ac:dyDescent="0.2">
      <c r="A3" s="700" t="s">
        <v>771</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row>
    <row r="5" spans="1:35" ht="18.75" x14ac:dyDescent="0.3">
      <c r="A5" s="697" t="s">
        <v>388</v>
      </c>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row>
    <row r="6" spans="1:35" ht="10.5" customHeight="1" x14ac:dyDescent="0.2"/>
    <row r="7" spans="1:35" x14ac:dyDescent="0.2">
      <c r="B7" s="699"/>
      <c r="C7" s="699"/>
      <c r="D7" s="699"/>
      <c r="E7" s="699"/>
      <c r="F7" s="699"/>
      <c r="G7" s="699"/>
      <c r="H7" s="699"/>
      <c r="I7" s="699"/>
      <c r="J7" s="699"/>
      <c r="K7" s="699"/>
      <c r="L7" s="699"/>
      <c r="M7" s="699"/>
      <c r="N7" s="699"/>
      <c r="O7" s="699"/>
      <c r="P7" s="699"/>
      <c r="Q7" s="699"/>
      <c r="S7" s="699" t="s">
        <v>413</v>
      </c>
      <c r="T7" s="699"/>
      <c r="U7" s="699"/>
      <c r="V7" s="699"/>
      <c r="W7" s="699"/>
      <c r="X7" s="699"/>
      <c r="Y7" s="699"/>
      <c r="Z7" s="699"/>
      <c r="AA7" s="699"/>
      <c r="AB7" s="699"/>
      <c r="AC7" s="699"/>
      <c r="AD7" s="699"/>
      <c r="AE7" s="699"/>
      <c r="AF7" s="699"/>
      <c r="AG7" s="699"/>
      <c r="AH7" s="699"/>
    </row>
    <row r="8" spans="1:35" ht="30" customHeight="1" x14ac:dyDescent="0.2">
      <c r="B8" s="238">
        <v>2004</v>
      </c>
      <c r="C8" s="238">
        <v>2005</v>
      </c>
      <c r="D8" s="238">
        <v>2006</v>
      </c>
      <c r="E8" s="238">
        <v>2007</v>
      </c>
      <c r="F8" s="238">
        <v>2008</v>
      </c>
      <c r="G8" s="238">
        <v>2009</v>
      </c>
      <c r="H8" s="238">
        <v>2010</v>
      </c>
      <c r="I8" s="238">
        <v>2011</v>
      </c>
      <c r="J8" s="238">
        <v>2012</v>
      </c>
      <c r="K8" s="238">
        <v>2013</v>
      </c>
      <c r="L8" s="238">
        <v>2014</v>
      </c>
      <c r="M8" s="389">
        <v>2015</v>
      </c>
      <c r="N8" s="399">
        <v>2016</v>
      </c>
      <c r="O8" s="446">
        <v>2017</v>
      </c>
      <c r="P8" s="603">
        <v>2018</v>
      </c>
      <c r="Q8" s="636">
        <v>2019</v>
      </c>
      <c r="R8" s="238"/>
      <c r="S8" s="637" t="s">
        <v>772</v>
      </c>
      <c r="T8" s="615" t="s">
        <v>531</v>
      </c>
      <c r="U8" s="414" t="s">
        <v>505</v>
      </c>
      <c r="V8" s="414" t="s">
        <v>467</v>
      </c>
      <c r="W8" s="304" t="s">
        <v>446</v>
      </c>
      <c r="X8" s="304" t="s">
        <v>416</v>
      </c>
      <c r="Y8" s="304" t="s">
        <v>417</v>
      </c>
      <c r="Z8" s="304" t="s">
        <v>418</v>
      </c>
      <c r="AA8" s="304" t="s">
        <v>419</v>
      </c>
      <c r="AB8" s="304" t="s">
        <v>420</v>
      </c>
      <c r="AC8" s="304" t="s">
        <v>421</v>
      </c>
      <c r="AD8" s="304" t="s">
        <v>422</v>
      </c>
      <c r="AE8" s="304" t="s">
        <v>423</v>
      </c>
      <c r="AF8" s="304" t="s">
        <v>424</v>
      </c>
      <c r="AG8" s="304" t="s">
        <v>425</v>
      </c>
      <c r="AH8" s="304" t="s">
        <v>426</v>
      </c>
    </row>
    <row r="9" spans="1:35" ht="38.25" x14ac:dyDescent="0.2">
      <c r="A9" s="317" t="s">
        <v>407</v>
      </c>
      <c r="B9" s="286"/>
      <c r="C9" s="286"/>
      <c r="D9" s="286"/>
      <c r="E9" s="286"/>
      <c r="F9" s="286"/>
      <c r="G9" s="286"/>
      <c r="H9" s="318">
        <v>1398</v>
      </c>
      <c r="I9" s="318">
        <v>3911</v>
      </c>
      <c r="J9" s="319">
        <v>5876</v>
      </c>
      <c r="K9" s="319">
        <v>6264</v>
      </c>
      <c r="L9" s="319">
        <v>6757</v>
      </c>
      <c r="M9" s="319">
        <v>7133</v>
      </c>
      <c r="N9" s="319">
        <v>7794</v>
      </c>
      <c r="O9" s="319">
        <v>8547</v>
      </c>
      <c r="P9" s="319">
        <v>8949</v>
      </c>
      <c r="Q9" s="320">
        <f>TAB_2!C181</f>
        <v>8710</v>
      </c>
      <c r="S9" s="302">
        <f>(Q9-P9)/P9</f>
        <v>-2.6706894625097777E-2</v>
      </c>
      <c r="T9" s="604">
        <v>4.7E-2</v>
      </c>
      <c r="U9" s="297">
        <v>9.6612779060816015E-2</v>
      </c>
      <c r="V9" s="297">
        <v>9.2667881676713859E-2</v>
      </c>
      <c r="W9" s="297">
        <v>5.5645996744117208E-2</v>
      </c>
      <c r="X9" s="297">
        <v>7.8703703703703706E-2</v>
      </c>
      <c r="Y9" s="297">
        <v>6.6031313818924395E-2</v>
      </c>
      <c r="Z9" s="298" t="s">
        <v>412</v>
      </c>
      <c r="AA9" s="298" t="s">
        <v>412</v>
      </c>
      <c r="AB9" s="459"/>
      <c r="AC9" s="459"/>
      <c r="AD9" s="459"/>
      <c r="AE9" s="459"/>
      <c r="AF9" s="459"/>
      <c r="AG9" s="459"/>
      <c r="AH9" s="459"/>
      <c r="AI9" s="197"/>
    </row>
    <row r="10" spans="1:35" ht="38.25" x14ac:dyDescent="0.2">
      <c r="A10" s="284" t="s">
        <v>408</v>
      </c>
      <c r="B10" s="287"/>
      <c r="C10" s="287"/>
      <c r="D10" s="287"/>
      <c r="E10" s="287"/>
      <c r="F10" s="287"/>
      <c r="G10" s="287"/>
      <c r="H10" s="285">
        <v>1783</v>
      </c>
      <c r="I10" s="285">
        <v>4985</v>
      </c>
      <c r="J10" s="34">
        <v>7488</v>
      </c>
      <c r="K10" s="35">
        <v>7364</v>
      </c>
      <c r="L10" s="35">
        <v>7438</v>
      </c>
      <c r="M10" s="35">
        <v>7290</v>
      </c>
      <c r="N10" s="35">
        <v>7177</v>
      </c>
      <c r="O10" s="35">
        <v>7292</v>
      </c>
      <c r="P10" s="35">
        <v>7110</v>
      </c>
      <c r="Q10" s="162">
        <f>TAB_2!D181</f>
        <v>6919</v>
      </c>
      <c r="R10" s="474"/>
      <c r="S10" s="302">
        <f t="shared" ref="S10:S18" si="0">(Q10-P10)/P10</f>
        <v>-2.6863572433192685E-2</v>
      </c>
      <c r="T10" s="606">
        <v>-2.5000000000000001E-2</v>
      </c>
      <c r="U10" s="405">
        <v>1.6023408109237844E-2</v>
      </c>
      <c r="V10" s="405">
        <v>-1.5500685871056241E-2</v>
      </c>
      <c r="W10" s="300">
        <v>-1.9897821995159989E-2</v>
      </c>
      <c r="X10" s="300">
        <v>1.0048886474741989E-2</v>
      </c>
      <c r="Y10" s="303">
        <v>-1.655982905982906E-2</v>
      </c>
      <c r="Z10" s="299" t="s">
        <v>412</v>
      </c>
      <c r="AA10" s="299" t="s">
        <v>412</v>
      </c>
      <c r="AB10" s="296"/>
      <c r="AC10" s="296"/>
      <c r="AD10" s="296"/>
      <c r="AE10" s="296"/>
      <c r="AF10" s="296"/>
      <c r="AG10" s="296"/>
      <c r="AH10" s="296"/>
    </row>
    <row r="11" spans="1:35" x14ac:dyDescent="0.2">
      <c r="A11" s="128" t="s">
        <v>409</v>
      </c>
      <c r="B11" s="33">
        <v>6828</v>
      </c>
      <c r="C11" s="33">
        <v>6510</v>
      </c>
      <c r="D11" s="33">
        <v>6663</v>
      </c>
      <c r="E11" s="33">
        <v>6701</v>
      </c>
      <c r="F11" s="33">
        <v>7127</v>
      </c>
      <c r="G11" s="33">
        <v>8291</v>
      </c>
      <c r="H11" s="33">
        <v>6117</v>
      </c>
      <c r="I11" s="34">
        <v>3787</v>
      </c>
      <c r="J11" s="288"/>
      <c r="K11" s="288"/>
      <c r="L11" s="289"/>
      <c r="M11" s="289"/>
      <c r="N11" s="289"/>
      <c r="O11" s="289"/>
      <c r="P11" s="289"/>
      <c r="Q11" s="291"/>
      <c r="S11" s="607"/>
      <c r="T11" s="607"/>
      <c r="U11" s="406"/>
      <c r="V11" s="406"/>
      <c r="W11" s="296"/>
      <c r="X11" s="296"/>
      <c r="Y11" s="296"/>
      <c r="Z11" s="296"/>
      <c r="AA11" s="293">
        <v>-0.38090567271538334</v>
      </c>
      <c r="AB11" s="293">
        <v>-0.26221203714871549</v>
      </c>
      <c r="AC11" s="293">
        <v>0.16332257611898415</v>
      </c>
      <c r="AD11" s="293">
        <v>6.3572601104312787E-2</v>
      </c>
      <c r="AE11" s="293">
        <v>5.7031367251988594E-3</v>
      </c>
      <c r="AF11" s="293">
        <v>2.3502304147465437E-2</v>
      </c>
      <c r="AG11" s="293">
        <v>-4.6572934973637958E-2</v>
      </c>
      <c r="AH11" s="293">
        <v>4.6597179644389947E-2</v>
      </c>
    </row>
    <row r="12" spans="1:35" x14ac:dyDescent="0.2">
      <c r="A12" s="128" t="s">
        <v>379</v>
      </c>
      <c r="B12" s="34">
        <v>7089</v>
      </c>
      <c r="C12" s="34">
        <v>7326</v>
      </c>
      <c r="D12" s="34">
        <v>7302</v>
      </c>
      <c r="E12" s="34">
        <v>6768</v>
      </c>
      <c r="F12" s="34">
        <v>6625</v>
      </c>
      <c r="G12" s="34">
        <v>6635</v>
      </c>
      <c r="H12" s="34">
        <v>6243</v>
      </c>
      <c r="I12" s="34">
        <v>5948</v>
      </c>
      <c r="J12" s="34">
        <v>5664</v>
      </c>
      <c r="K12" s="33">
        <v>5323</v>
      </c>
      <c r="L12" s="33">
        <v>4872</v>
      </c>
      <c r="M12" s="33">
        <v>4722</v>
      </c>
      <c r="N12" s="33">
        <v>4616</v>
      </c>
      <c r="O12" s="33">
        <v>4622</v>
      </c>
      <c r="P12" s="33">
        <v>4500</v>
      </c>
      <c r="Q12" s="163">
        <f>TAB_2!F181</f>
        <v>4491</v>
      </c>
      <c r="R12" s="474"/>
      <c r="S12" s="302">
        <f t="shared" si="0"/>
        <v>-2E-3</v>
      </c>
      <c r="T12" s="605">
        <v>-2.5999999999999999E-2</v>
      </c>
      <c r="U12" s="404">
        <v>1.2998266897746968E-3</v>
      </c>
      <c r="V12" s="404">
        <v>-2.2448115205421431E-2</v>
      </c>
      <c r="W12" s="293">
        <v>-3.0788177339901478E-2</v>
      </c>
      <c r="X12" s="293">
        <v>-8.4726657899680632E-2</v>
      </c>
      <c r="Y12" s="293">
        <v>-6.0204802259887003E-2</v>
      </c>
      <c r="Z12" s="294">
        <v>-4.7747141896435807E-2</v>
      </c>
      <c r="AA12" s="294">
        <v>-4.7252923274066938E-2</v>
      </c>
      <c r="AB12" s="294">
        <v>-5.9080633006782214E-2</v>
      </c>
      <c r="AC12" s="294">
        <v>1.5094339622641509E-3</v>
      </c>
      <c r="AD12" s="294">
        <v>-2.1128841607565011E-2</v>
      </c>
      <c r="AE12" s="294">
        <v>-7.3130649137222684E-2</v>
      </c>
      <c r="AF12" s="294">
        <v>-3.2760032760032762E-3</v>
      </c>
      <c r="AG12" s="294">
        <v>3.3432077867118069E-2</v>
      </c>
      <c r="AH12" s="294">
        <v>4.4958726415094338E-2</v>
      </c>
    </row>
    <row r="13" spans="1:35" ht="28.5" x14ac:dyDescent="0.2">
      <c r="A13" s="128" t="s">
        <v>411</v>
      </c>
      <c r="B13" s="34">
        <v>792</v>
      </c>
      <c r="C13" s="34">
        <v>782</v>
      </c>
      <c r="D13" s="34">
        <v>811</v>
      </c>
      <c r="E13" s="34">
        <v>708</v>
      </c>
      <c r="F13" s="34">
        <v>703</v>
      </c>
      <c r="G13" s="34">
        <v>689</v>
      </c>
      <c r="H13" s="34">
        <v>677</v>
      </c>
      <c r="I13" s="34">
        <v>753</v>
      </c>
      <c r="J13" s="34">
        <v>701</v>
      </c>
      <c r="K13" s="34">
        <v>606</v>
      </c>
      <c r="L13" s="34">
        <v>599</v>
      </c>
      <c r="M13" s="34">
        <v>711</v>
      </c>
      <c r="N13" s="34">
        <v>808</v>
      </c>
      <c r="O13" s="34">
        <v>933</v>
      </c>
      <c r="P13" s="34">
        <v>965</v>
      </c>
      <c r="Q13" s="161">
        <f>TAB_2!G181</f>
        <v>1267</v>
      </c>
      <c r="R13" s="474"/>
      <c r="S13" s="626">
        <f t="shared" si="0"/>
        <v>0.31295336787564765</v>
      </c>
      <c r="T13" s="608">
        <v>3.4000000000000002E-2</v>
      </c>
      <c r="U13" s="407">
        <v>0.1547029702970297</v>
      </c>
      <c r="V13" s="407">
        <v>0.13642756680731363</v>
      </c>
      <c r="W13" s="294">
        <v>0.18697829716193656</v>
      </c>
      <c r="X13" s="294">
        <v>-1.155115511551155E-2</v>
      </c>
      <c r="Y13" s="294">
        <v>-0.13552068473609125</v>
      </c>
      <c r="Z13" s="294">
        <v>-6.9057104913678669E-2</v>
      </c>
      <c r="AA13" s="294">
        <v>0.11225997045790259</v>
      </c>
      <c r="AB13" s="294">
        <v>-1.741654571843251E-2</v>
      </c>
      <c r="AC13" s="294">
        <v>-1.9914651493598862E-2</v>
      </c>
      <c r="AD13" s="294">
        <v>-7.0621468926553672E-3</v>
      </c>
      <c r="AE13" s="294">
        <v>-0.12700369913686807</v>
      </c>
      <c r="AF13" s="294">
        <v>3.7084398976982097E-2</v>
      </c>
      <c r="AG13" s="294">
        <v>-1.2626262626262626E-2</v>
      </c>
      <c r="AH13" s="294">
        <v>3.937007874015748E-2</v>
      </c>
    </row>
    <row r="14" spans="1:35" ht="25.5" x14ac:dyDescent="0.2">
      <c r="A14" s="128" t="s">
        <v>410</v>
      </c>
      <c r="B14" s="34">
        <v>873</v>
      </c>
      <c r="C14" s="34">
        <v>878</v>
      </c>
      <c r="D14" s="34">
        <v>847</v>
      </c>
      <c r="E14" s="34">
        <v>833</v>
      </c>
      <c r="F14" s="34">
        <v>881</v>
      </c>
      <c r="G14" s="34">
        <v>839</v>
      </c>
      <c r="H14" s="34">
        <v>858</v>
      </c>
      <c r="I14" s="34">
        <v>858</v>
      </c>
      <c r="J14" s="34">
        <v>843</v>
      </c>
      <c r="K14" s="34">
        <v>870</v>
      </c>
      <c r="L14" s="34">
        <v>852</v>
      </c>
      <c r="M14" s="34">
        <v>858</v>
      </c>
      <c r="N14" s="34">
        <v>855</v>
      </c>
      <c r="O14" s="34">
        <v>833</v>
      </c>
      <c r="P14" s="34">
        <v>846</v>
      </c>
      <c r="Q14" s="161">
        <f>TAB_2!H181</f>
        <v>734</v>
      </c>
      <c r="S14" s="302">
        <f t="shared" si="0"/>
        <v>-0.13238770685579196</v>
      </c>
      <c r="T14" s="608">
        <v>1.6E-2</v>
      </c>
      <c r="U14" s="407">
        <v>-2.5730994152046785E-2</v>
      </c>
      <c r="V14" s="407">
        <v>-3.4965034965034965E-3</v>
      </c>
      <c r="W14" s="294">
        <v>7.0422535211267607E-3</v>
      </c>
      <c r="X14" s="294">
        <v>-2.0689655172413793E-2</v>
      </c>
      <c r="Y14" s="294">
        <v>3.2028469750889688E-2</v>
      </c>
      <c r="Z14" s="294">
        <v>-1.7482517482517501E-2</v>
      </c>
      <c r="AA14" s="294">
        <v>0</v>
      </c>
      <c r="AB14" s="294">
        <v>2.2646007151370679E-2</v>
      </c>
      <c r="AC14" s="294">
        <v>-4.7673098751418841E-2</v>
      </c>
      <c r="AD14" s="294">
        <v>5.7623049219687875E-2</v>
      </c>
      <c r="AE14" s="294">
        <v>-1.6528925619834711E-2</v>
      </c>
      <c r="AF14" s="294">
        <v>-3.530751708428246E-2</v>
      </c>
      <c r="AG14" s="294">
        <v>5.7273768613974796E-3</v>
      </c>
      <c r="AH14" s="294">
        <v>-6.2298603651987111E-2</v>
      </c>
    </row>
    <row r="15" spans="1:35" x14ac:dyDescent="0.2">
      <c r="A15" s="128" t="s">
        <v>382</v>
      </c>
      <c r="B15" s="34">
        <v>137</v>
      </c>
      <c r="C15" s="34">
        <v>162</v>
      </c>
      <c r="D15" s="34">
        <v>124</v>
      </c>
      <c r="E15" s="34">
        <v>193</v>
      </c>
      <c r="F15" s="34">
        <v>151</v>
      </c>
      <c r="G15" s="34">
        <v>174</v>
      </c>
      <c r="H15" s="34">
        <v>169</v>
      </c>
      <c r="I15" s="34">
        <v>199</v>
      </c>
      <c r="J15" s="34">
        <v>190</v>
      </c>
      <c r="K15" s="34">
        <v>160</v>
      </c>
      <c r="L15" s="34">
        <v>154</v>
      </c>
      <c r="M15" s="34">
        <v>118</v>
      </c>
      <c r="N15" s="34">
        <v>154</v>
      </c>
      <c r="O15" s="34">
        <v>169</v>
      </c>
      <c r="P15" s="34">
        <v>158</v>
      </c>
      <c r="Q15" s="161">
        <f>TAB_2!I181</f>
        <v>151</v>
      </c>
      <c r="S15" s="302">
        <f t="shared" si="0"/>
        <v>-4.4303797468354431E-2</v>
      </c>
      <c r="T15" s="608">
        <v>-6.5000000000000002E-2</v>
      </c>
      <c r="U15" s="407">
        <v>9.7402597402597407E-2</v>
      </c>
      <c r="V15" s="407">
        <v>0.30508474576271188</v>
      </c>
      <c r="W15" s="294">
        <v>-0.23376623376623376</v>
      </c>
      <c r="X15" s="294">
        <v>-3.7499999999999999E-2</v>
      </c>
      <c r="Y15" s="294">
        <v>-0.15789473684210531</v>
      </c>
      <c r="Z15" s="294">
        <v>-4.5226130653266305E-2</v>
      </c>
      <c r="AA15" s="294">
        <v>0.1775147928994083</v>
      </c>
      <c r="AB15" s="294">
        <v>-2.8735632183908046E-2</v>
      </c>
      <c r="AC15" s="294">
        <v>0.15231788079470199</v>
      </c>
      <c r="AD15" s="294">
        <v>-0.21761658031088082</v>
      </c>
      <c r="AE15" s="294">
        <v>0.55645161290322576</v>
      </c>
      <c r="AF15" s="294">
        <v>-0.23456790123456789</v>
      </c>
      <c r="AG15" s="294">
        <v>0.18248175182481752</v>
      </c>
      <c r="AH15" s="294">
        <v>0.26851851851851855</v>
      </c>
    </row>
    <row r="16" spans="1:35" x14ac:dyDescent="0.2">
      <c r="A16" s="128" t="s">
        <v>383</v>
      </c>
      <c r="B16" s="34">
        <v>4025</v>
      </c>
      <c r="C16" s="34">
        <v>3905</v>
      </c>
      <c r="D16" s="34">
        <v>3935</v>
      </c>
      <c r="E16" s="34">
        <v>4240</v>
      </c>
      <c r="F16" s="34">
        <v>4330</v>
      </c>
      <c r="G16" s="34">
        <v>4272</v>
      </c>
      <c r="H16" s="34">
        <v>3921</v>
      </c>
      <c r="I16" s="34">
        <v>3662</v>
      </c>
      <c r="J16" s="34">
        <v>3404</v>
      </c>
      <c r="K16" s="34">
        <v>2617</v>
      </c>
      <c r="L16" s="34">
        <v>2561</v>
      </c>
      <c r="M16" s="34">
        <v>2109</v>
      </c>
      <c r="N16" s="34">
        <v>1744</v>
      </c>
      <c r="O16" s="34">
        <v>1652</v>
      </c>
      <c r="P16" s="34">
        <v>1466</v>
      </c>
      <c r="Q16" s="161">
        <f>TAB_2!J181</f>
        <v>1429</v>
      </c>
      <c r="S16" s="302">
        <f t="shared" si="0"/>
        <v>-2.5238744884038201E-2</v>
      </c>
      <c r="T16" s="608">
        <v>-0.113</v>
      </c>
      <c r="U16" s="407">
        <v>-5.2752293577981654E-2</v>
      </c>
      <c r="V16" s="407">
        <v>-0.173067804646752</v>
      </c>
      <c r="W16" s="294">
        <v>-0.17649355720421711</v>
      </c>
      <c r="X16" s="294">
        <v>-2.1398547955674436E-2</v>
      </c>
      <c r="Y16" s="294">
        <v>-0.23119858989424202</v>
      </c>
      <c r="Z16" s="294">
        <v>-7.045330420535223E-2</v>
      </c>
      <c r="AA16" s="294">
        <v>-6.6054577913797541E-2</v>
      </c>
      <c r="AB16" s="294">
        <v>-8.2162921348314613E-2</v>
      </c>
      <c r="AC16" s="294">
        <v>-1.3394919168591224E-2</v>
      </c>
      <c r="AD16" s="294">
        <v>2.1226415094339621E-2</v>
      </c>
      <c r="AE16" s="294">
        <v>7.7509529860228715E-2</v>
      </c>
      <c r="AF16" s="294">
        <v>7.6824583866837385E-3</v>
      </c>
      <c r="AG16" s="294">
        <v>-2.9813664596273291E-2</v>
      </c>
      <c r="AH16" s="294">
        <v>1.054481546572935E-2</v>
      </c>
    </row>
    <row r="17" spans="1:34" x14ac:dyDescent="0.2">
      <c r="A17" s="282" t="s">
        <v>384</v>
      </c>
      <c r="B17" s="35">
        <v>3116</v>
      </c>
      <c r="C17" s="35">
        <v>3107</v>
      </c>
      <c r="D17" s="35">
        <v>3124</v>
      </c>
      <c r="E17" s="35">
        <v>3161</v>
      </c>
      <c r="F17" s="35">
        <v>3073</v>
      </c>
      <c r="G17" s="35">
        <v>3134</v>
      </c>
      <c r="H17" s="35">
        <v>3041</v>
      </c>
      <c r="I17" s="35">
        <v>2941</v>
      </c>
      <c r="J17" s="35">
        <v>2865</v>
      </c>
      <c r="K17" s="35">
        <v>2773</v>
      </c>
      <c r="L17" s="35">
        <v>2733</v>
      </c>
      <c r="M17" s="35">
        <v>2748</v>
      </c>
      <c r="N17" s="35">
        <v>2564</v>
      </c>
      <c r="O17" s="35">
        <v>2498</v>
      </c>
      <c r="P17" s="35">
        <v>2537</v>
      </c>
      <c r="Q17" s="162">
        <f>TAB_2!K181</f>
        <v>2300</v>
      </c>
      <c r="S17" s="302">
        <f t="shared" si="0"/>
        <v>-9.3417422152148211E-2</v>
      </c>
      <c r="T17" s="606">
        <v>1.6E-2</v>
      </c>
      <c r="U17" s="405">
        <v>-2.5741029641185648E-2</v>
      </c>
      <c r="V17" s="405">
        <v>-6.6957787481804948E-2</v>
      </c>
      <c r="W17" s="300">
        <v>5.4884742041712408E-3</v>
      </c>
      <c r="X17" s="300">
        <v>-1.4424810674359899E-2</v>
      </c>
      <c r="Y17" s="300">
        <v>-3.2111692844677187E-2</v>
      </c>
      <c r="Z17" s="300">
        <v>-2.5841550493029608E-2</v>
      </c>
      <c r="AA17" s="300">
        <v>-3.2883919763235792E-2</v>
      </c>
      <c r="AB17" s="300">
        <v>-2.9674537332482452E-2</v>
      </c>
      <c r="AC17" s="300">
        <v>1.9850309144158803E-2</v>
      </c>
      <c r="AD17" s="300">
        <v>-2.7839291363492565E-2</v>
      </c>
      <c r="AE17" s="300">
        <v>1.1843790012804098E-2</v>
      </c>
      <c r="AF17" s="300">
        <v>5.4715159317669775E-3</v>
      </c>
      <c r="AG17" s="300">
        <v>-2.8883183568677792E-3</v>
      </c>
      <c r="AH17" s="300">
        <v>2.4662939822426833E-2</v>
      </c>
    </row>
    <row r="18" spans="1:34" ht="15.75" x14ac:dyDescent="0.2">
      <c r="A18" s="282" t="s">
        <v>514</v>
      </c>
      <c r="B18" s="35"/>
      <c r="C18" s="35"/>
      <c r="D18" s="35"/>
      <c r="E18" s="35"/>
      <c r="F18" s="35"/>
      <c r="G18" s="35"/>
      <c r="H18" s="35"/>
      <c r="I18" s="35"/>
      <c r="J18" s="35"/>
      <c r="K18" s="35"/>
      <c r="L18" s="35"/>
      <c r="M18" s="35"/>
      <c r="N18" s="35">
        <v>1005</v>
      </c>
      <c r="O18" s="35">
        <v>1243</v>
      </c>
      <c r="P18" s="35">
        <v>1490</v>
      </c>
      <c r="Q18" s="162">
        <f>TAB_2!L181</f>
        <v>1590</v>
      </c>
      <c r="S18" s="626">
        <f t="shared" si="0"/>
        <v>6.7114093959731544E-2</v>
      </c>
      <c r="T18" s="606">
        <v>0.19900000000000001</v>
      </c>
      <c r="U18" s="405">
        <v>0.23681592039800994</v>
      </c>
      <c r="V18" s="405" t="s">
        <v>432</v>
      </c>
      <c r="W18" s="300"/>
      <c r="X18" s="300"/>
      <c r="Y18" s="300"/>
      <c r="Z18" s="300"/>
      <c r="AA18" s="300"/>
      <c r="AB18" s="300"/>
      <c r="AC18" s="300"/>
      <c r="AD18" s="300"/>
      <c r="AE18" s="300"/>
      <c r="AF18" s="300"/>
      <c r="AG18" s="300"/>
      <c r="AH18" s="300"/>
    </row>
    <row r="19" spans="1:34" ht="28.5" x14ac:dyDescent="0.2">
      <c r="A19" s="283" t="s">
        <v>515</v>
      </c>
      <c r="B19" s="260">
        <v>22860</v>
      </c>
      <c r="C19" s="260">
        <v>22670</v>
      </c>
      <c r="D19" s="260">
        <v>22806</v>
      </c>
      <c r="E19" s="260">
        <v>22604</v>
      </c>
      <c r="F19" s="260">
        <v>22890</v>
      </c>
      <c r="G19" s="260">
        <v>24034</v>
      </c>
      <c r="H19" s="260">
        <v>22809</v>
      </c>
      <c r="I19" s="260">
        <v>23133</v>
      </c>
      <c r="J19" s="260">
        <v>21155</v>
      </c>
      <c r="K19" s="260">
        <v>19713</v>
      </c>
      <c r="L19" s="260">
        <v>19209</v>
      </c>
      <c r="M19" s="267">
        <v>18556</v>
      </c>
      <c r="N19" s="267">
        <v>18923</v>
      </c>
      <c r="O19" s="267">
        <v>19242</v>
      </c>
      <c r="P19" s="267">
        <v>19072</v>
      </c>
      <c r="Q19" s="634">
        <f>SUM(Q10:Q18)</f>
        <v>18881</v>
      </c>
      <c r="S19" s="624">
        <f>(Q19-P19)/P19</f>
        <v>-1.0014681208053692E-2</v>
      </c>
      <c r="T19" s="613">
        <v>-8.9999999999999993E-3</v>
      </c>
      <c r="U19" s="412">
        <v>1.6857792104845955E-2</v>
      </c>
      <c r="V19" s="412" t="s">
        <v>530</v>
      </c>
      <c r="W19" s="301">
        <v>-3.3994481753344789E-2</v>
      </c>
      <c r="X19" s="301">
        <v>-2.5566884796834576E-2</v>
      </c>
      <c r="Y19" s="301">
        <v>-6.8163554715197347E-2</v>
      </c>
      <c r="Z19" s="301">
        <v>-8.5505554835084041E-2</v>
      </c>
      <c r="AA19" s="301">
        <v>1.420491911087729E-2</v>
      </c>
      <c r="AB19" s="301">
        <v>-5.0969459931763335E-2</v>
      </c>
      <c r="AC19" s="301">
        <v>4.997815640017475E-2</v>
      </c>
      <c r="AD19" s="301">
        <v>1.2652627853477261E-2</v>
      </c>
      <c r="AE19" s="301">
        <v>-8.8573182495834436E-3</v>
      </c>
      <c r="AF19" s="301">
        <v>5.9991177767975299E-3</v>
      </c>
      <c r="AG19" s="301">
        <v>-8.3114610673665785E-3</v>
      </c>
      <c r="AH19" s="301">
        <v>3.2846880224099761E-2</v>
      </c>
    </row>
    <row r="20" spans="1:34" x14ac:dyDescent="0.2">
      <c r="A20" s="211" t="s">
        <v>475</v>
      </c>
      <c r="O20" s="482"/>
      <c r="P20" s="482"/>
      <c r="Q20" s="13"/>
      <c r="U20" s="448"/>
      <c r="V20" s="448"/>
      <c r="W20" s="448"/>
      <c r="X20" s="52"/>
    </row>
    <row r="21" spans="1:34" x14ac:dyDescent="0.2">
      <c r="Q21" s="474"/>
    </row>
    <row r="22" spans="1:34" ht="18.75" x14ac:dyDescent="0.3">
      <c r="A22" s="697" t="s">
        <v>392</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row>
    <row r="23" spans="1:34" ht="8.25" customHeight="1" x14ac:dyDescent="0.2">
      <c r="X23" s="197"/>
    </row>
    <row r="24" spans="1:34" x14ac:dyDescent="0.2">
      <c r="B24" s="699"/>
      <c r="C24" s="699"/>
      <c r="D24" s="699"/>
      <c r="E24" s="699"/>
      <c r="F24" s="699"/>
      <c r="G24" s="699"/>
      <c r="H24" s="699"/>
      <c r="I24" s="699"/>
      <c r="J24" s="699"/>
      <c r="K24" s="699"/>
      <c r="L24" s="699"/>
      <c r="M24" s="699"/>
      <c r="N24" s="699"/>
      <c r="O24" s="699"/>
      <c r="P24" s="699"/>
      <c r="Q24" s="699"/>
      <c r="S24" s="699" t="s">
        <v>413</v>
      </c>
      <c r="T24" s="699"/>
      <c r="U24" s="699"/>
      <c r="V24" s="699"/>
      <c r="W24" s="699"/>
      <c r="X24" s="699"/>
      <c r="Y24" s="699"/>
      <c r="Z24" s="699"/>
      <c r="AA24" s="699"/>
      <c r="AB24" s="699"/>
      <c r="AC24" s="699"/>
      <c r="AD24" s="699"/>
      <c r="AE24" s="699"/>
      <c r="AF24" s="699"/>
      <c r="AG24" s="699"/>
      <c r="AH24" s="699"/>
    </row>
    <row r="25" spans="1:34" ht="25.5" x14ac:dyDescent="0.2">
      <c r="B25" s="238">
        <v>2004</v>
      </c>
      <c r="C25" s="238">
        <v>2005</v>
      </c>
      <c r="D25" s="238">
        <v>2006</v>
      </c>
      <c r="E25" s="238">
        <v>2007</v>
      </c>
      <c r="F25" s="238">
        <v>2008</v>
      </c>
      <c r="G25" s="238">
        <v>2009</v>
      </c>
      <c r="H25" s="238">
        <v>2010</v>
      </c>
      <c r="I25" s="238">
        <v>2011</v>
      </c>
      <c r="J25" s="238">
        <v>2012</v>
      </c>
      <c r="K25" s="238">
        <v>2013</v>
      </c>
      <c r="L25" s="238">
        <v>2014</v>
      </c>
      <c r="M25" s="384">
        <v>2015</v>
      </c>
      <c r="N25" s="399">
        <v>2016</v>
      </c>
      <c r="O25" s="446">
        <v>2017</v>
      </c>
      <c r="P25" s="603">
        <v>2018</v>
      </c>
      <c r="Q25" s="636">
        <v>2019</v>
      </c>
      <c r="R25" s="238"/>
      <c r="S25" s="638" t="s">
        <v>772</v>
      </c>
      <c r="T25" s="615" t="s">
        <v>531</v>
      </c>
      <c r="U25" s="414" t="s">
        <v>505</v>
      </c>
      <c r="V25" s="414" t="s">
        <v>467</v>
      </c>
      <c r="W25" s="304" t="s">
        <v>446</v>
      </c>
      <c r="X25" s="304" t="s">
        <v>416</v>
      </c>
      <c r="Y25" s="304" t="s">
        <v>417</v>
      </c>
      <c r="Z25" s="304" t="s">
        <v>418</v>
      </c>
      <c r="AA25" s="304" t="s">
        <v>419</v>
      </c>
      <c r="AB25" s="304" t="s">
        <v>420</v>
      </c>
      <c r="AC25" s="304" t="s">
        <v>421</v>
      </c>
      <c r="AD25" s="304" t="s">
        <v>422</v>
      </c>
      <c r="AE25" s="304" t="s">
        <v>423</v>
      </c>
      <c r="AF25" s="304" t="s">
        <v>424</v>
      </c>
      <c r="AG25" s="304" t="s">
        <v>425</v>
      </c>
      <c r="AH25" s="304" t="s">
        <v>426</v>
      </c>
    </row>
    <row r="26" spans="1:34" ht="25.5" x14ac:dyDescent="0.2">
      <c r="A26" s="307" t="s">
        <v>414</v>
      </c>
      <c r="B26" s="33">
        <v>14513</v>
      </c>
      <c r="C26" s="33">
        <v>14649</v>
      </c>
      <c r="D26" s="33">
        <v>14811</v>
      </c>
      <c r="E26" s="33">
        <v>14819</v>
      </c>
      <c r="F26" s="33">
        <v>14820</v>
      </c>
      <c r="G26" s="33">
        <v>14913</v>
      </c>
      <c r="H26" s="33">
        <v>15589</v>
      </c>
      <c r="I26" s="33">
        <v>15685</v>
      </c>
      <c r="J26" s="33">
        <v>15777</v>
      </c>
      <c r="K26" s="33">
        <v>15941</v>
      </c>
      <c r="L26" s="33">
        <v>15994</v>
      </c>
      <c r="M26" s="33">
        <v>15999</v>
      </c>
      <c r="N26" s="33">
        <v>15912</v>
      </c>
      <c r="O26" s="33">
        <v>15933</v>
      </c>
      <c r="P26" s="33">
        <v>15756</v>
      </c>
      <c r="Q26" s="33">
        <f>TAB_2!O181</f>
        <v>15743</v>
      </c>
      <c r="S26" s="625">
        <f>(Q26-P26)/P26</f>
        <v>-8.2508250825082509E-4</v>
      </c>
      <c r="T26" s="609">
        <v>-1.0999999999999999E-2</v>
      </c>
      <c r="U26" s="408">
        <v>1.3197586726998493E-3</v>
      </c>
      <c r="V26" s="408">
        <v>-5.4378398649915618E-3</v>
      </c>
      <c r="W26" s="293">
        <v>3.1261723146179819E-4</v>
      </c>
      <c r="X26" s="293">
        <v>3.3247600526943102E-3</v>
      </c>
      <c r="Y26" s="293">
        <v>1.0394878620777037E-2</v>
      </c>
      <c r="Z26" s="293">
        <v>5.865476569971273E-3</v>
      </c>
      <c r="AA26" s="293">
        <v>6.1581884662262887E-3</v>
      </c>
      <c r="AB26" s="293">
        <v>4.5329578220344668E-2</v>
      </c>
      <c r="AC26" s="293">
        <v>6.2753036437246962E-3</v>
      </c>
      <c r="AD26" s="293">
        <v>6.7480936635400503E-5</v>
      </c>
      <c r="AE26" s="293">
        <v>5.4013908581459721E-4</v>
      </c>
      <c r="AF26" s="293">
        <v>1.1058775343026827E-2</v>
      </c>
      <c r="AG26" s="293">
        <v>9.3709088403500316E-3</v>
      </c>
      <c r="AH26" s="293">
        <v>8.7579064433168825E-3</v>
      </c>
    </row>
    <row r="27" spans="1:34" ht="25.5" x14ac:dyDescent="0.2">
      <c r="A27" s="393" t="s">
        <v>474</v>
      </c>
      <c r="B27" s="34">
        <v>32320</v>
      </c>
      <c r="C27" s="34">
        <v>32843</v>
      </c>
      <c r="D27" s="34">
        <v>33268</v>
      </c>
      <c r="E27" s="34">
        <v>33832</v>
      </c>
      <c r="F27" s="34">
        <v>33926</v>
      </c>
      <c r="G27" s="34">
        <v>33867</v>
      </c>
      <c r="H27" s="34">
        <v>34092</v>
      </c>
      <c r="I27" s="34">
        <v>34257</v>
      </c>
      <c r="J27" s="34">
        <v>34383</v>
      </c>
      <c r="K27" s="34">
        <v>34437</v>
      </c>
      <c r="L27" s="34">
        <v>34630</v>
      </c>
      <c r="M27" s="34">
        <v>34652</v>
      </c>
      <c r="N27" s="34">
        <v>34354</v>
      </c>
      <c r="O27" s="34">
        <v>34511</v>
      </c>
      <c r="P27" s="34">
        <v>33868</v>
      </c>
      <c r="Q27" s="34">
        <f>TAB_2!P181</f>
        <v>33710</v>
      </c>
      <c r="S27" s="625">
        <f t="shared" ref="S27:S29" si="1">(Q27-P27)/P27</f>
        <v>-4.6651706625723396E-3</v>
      </c>
      <c r="T27" s="610">
        <v>-1.9E-2</v>
      </c>
      <c r="U27" s="409">
        <v>4.5700646212959188E-3</v>
      </c>
      <c r="V27" s="409">
        <v>-8.5997922197852943E-3</v>
      </c>
      <c r="W27" s="294">
        <v>6.3528732313023395E-4</v>
      </c>
      <c r="X27" s="294">
        <v>5.6044370880157972E-3</v>
      </c>
      <c r="Y27" s="294">
        <v>8.4344007212866501E-4</v>
      </c>
      <c r="Z27" s="294">
        <v>3.678080392328642E-3</v>
      </c>
      <c r="AA27" s="294">
        <v>4.8398451249560548E-3</v>
      </c>
      <c r="AB27" s="294">
        <v>6.6436353972893969E-3</v>
      </c>
      <c r="AC27" s="294">
        <v>-1.7390791723162176E-3</v>
      </c>
      <c r="AD27" s="294">
        <v>2.7784346181130293E-3</v>
      </c>
      <c r="AE27" s="294">
        <v>1.6953228327521944E-2</v>
      </c>
      <c r="AF27" s="294">
        <v>1.2940352586548123E-2</v>
      </c>
      <c r="AG27" s="294">
        <v>1.6181930693069307E-2</v>
      </c>
      <c r="AH27" s="294">
        <v>7.7640235726980766E-3</v>
      </c>
    </row>
    <row r="28" spans="1:34" ht="27.6" customHeight="1" x14ac:dyDescent="0.2">
      <c r="A28" s="394" t="s">
        <v>93</v>
      </c>
      <c r="B28" s="35">
        <v>13420</v>
      </c>
      <c r="C28" s="35">
        <v>13382</v>
      </c>
      <c r="D28" s="35">
        <v>13162</v>
      </c>
      <c r="E28" s="35">
        <v>13408</v>
      </c>
      <c r="F28" s="35">
        <v>13742</v>
      </c>
      <c r="G28" s="35">
        <v>13427</v>
      </c>
      <c r="H28" s="35">
        <v>12999</v>
      </c>
      <c r="I28" s="35">
        <v>12891</v>
      </c>
      <c r="J28" s="35">
        <v>13139</v>
      </c>
      <c r="K28" s="35">
        <v>13084</v>
      </c>
      <c r="L28" s="35">
        <v>13069</v>
      </c>
      <c r="M28" s="35">
        <v>13129</v>
      </c>
      <c r="N28" s="35">
        <v>13202</v>
      </c>
      <c r="O28" s="35">
        <v>12985</v>
      </c>
      <c r="P28" s="35">
        <v>12867</v>
      </c>
      <c r="Q28" s="35">
        <f>TAB_2!Q181</f>
        <v>13110</v>
      </c>
      <c r="S28" s="626">
        <f t="shared" si="1"/>
        <v>1.8885521100489626E-2</v>
      </c>
      <c r="T28" s="611">
        <v>-9.6000000000000002E-2</v>
      </c>
      <c r="U28" s="410">
        <v>7.7791243750946829E-2</v>
      </c>
      <c r="V28" s="410">
        <v>5.560210221646736E-3</v>
      </c>
      <c r="W28" s="295">
        <v>4.5910169102456192E-3</v>
      </c>
      <c r="X28" s="295">
        <v>-1.1464383980434119E-3</v>
      </c>
      <c r="Y28" s="295">
        <v>-4.4904482837354598E-3</v>
      </c>
      <c r="Z28" s="295">
        <v>1.9238228221239551E-2</v>
      </c>
      <c r="AA28" s="295">
        <v>-8.3083314101084493E-3</v>
      </c>
      <c r="AB28" s="295">
        <v>-3.1876070604006851E-2</v>
      </c>
      <c r="AC28" s="295">
        <v>-2.2922427594236648E-2</v>
      </c>
      <c r="AD28" s="295">
        <v>2.4910501193317423E-2</v>
      </c>
      <c r="AE28" s="295">
        <v>1.869016866737578E-2</v>
      </c>
      <c r="AF28" s="295">
        <v>-1.6439994021820354E-2</v>
      </c>
      <c r="AG28" s="295">
        <v>-2.8315946348733234E-3</v>
      </c>
      <c r="AH28" s="295">
        <v>7.7344747315461438E-3</v>
      </c>
    </row>
    <row r="29" spans="1:34" ht="25.5" x14ac:dyDescent="0.2">
      <c r="A29" s="283" t="s">
        <v>415</v>
      </c>
      <c r="B29" s="260">
        <v>60253</v>
      </c>
      <c r="C29" s="260">
        <v>60874</v>
      </c>
      <c r="D29" s="260">
        <v>61241</v>
      </c>
      <c r="E29" s="260">
        <v>62059</v>
      </c>
      <c r="F29" s="260">
        <v>62488</v>
      </c>
      <c r="G29" s="260">
        <v>62207</v>
      </c>
      <c r="H29" s="260">
        <v>62680</v>
      </c>
      <c r="I29" s="260">
        <v>62833</v>
      </c>
      <c r="J29" s="260">
        <v>63299</v>
      </c>
      <c r="K29" s="260">
        <v>63462</v>
      </c>
      <c r="L29" s="260">
        <v>63693</v>
      </c>
      <c r="M29" s="267">
        <v>63780</v>
      </c>
      <c r="N29" s="267">
        <v>63468</v>
      </c>
      <c r="O29" s="267">
        <v>63429</v>
      </c>
      <c r="P29" s="267">
        <v>62491</v>
      </c>
      <c r="Q29" s="634">
        <f>SUM(Q26:Q28)</f>
        <v>62563</v>
      </c>
      <c r="S29" s="626">
        <f t="shared" si="1"/>
        <v>1.1521659118913124E-3</v>
      </c>
      <c r="T29" s="613">
        <v>-3.4000000000000002E-2</v>
      </c>
      <c r="U29" s="412">
        <v>1.8985945673410224E-2</v>
      </c>
      <c r="V29" s="412">
        <v>-4.8918156161806212E-3</v>
      </c>
      <c r="W29" s="301">
        <v>1.3659271819509208E-3</v>
      </c>
      <c r="X29" s="301">
        <v>3.639973527465255E-3</v>
      </c>
      <c r="Y29" s="301">
        <v>2.1169370764151374E-3</v>
      </c>
      <c r="Z29" s="301">
        <v>7.416484968089998E-3</v>
      </c>
      <c r="AA29" s="301">
        <v>2.4409700063816597E-3</v>
      </c>
      <c r="AB29" s="301">
        <v>7.6036458919414218E-3</v>
      </c>
      <c r="AC29" s="301">
        <v>-4.4968633977723726E-3</v>
      </c>
      <c r="AD29" s="301">
        <v>6.9127765513462992E-3</v>
      </c>
      <c r="AE29" s="301">
        <v>1.3357064711549451E-2</v>
      </c>
      <c r="AF29" s="301">
        <v>6.0288464697572037E-3</v>
      </c>
      <c r="AG29" s="301">
        <v>1.0306540753157518E-2</v>
      </c>
      <c r="AH29" s="301">
        <v>7.9966541196152246E-3</v>
      </c>
    </row>
    <row r="30" spans="1:34" x14ac:dyDescent="0.2">
      <c r="Q30" s="616"/>
      <c r="S30" s="499"/>
      <c r="T30" s="612"/>
      <c r="U30" s="411"/>
      <c r="V30" s="411"/>
      <c r="W30" s="292"/>
      <c r="X30" s="292"/>
      <c r="Y30" s="292"/>
      <c r="Z30" s="292"/>
      <c r="AA30" s="292"/>
      <c r="AB30" s="292"/>
      <c r="AC30" s="292"/>
      <c r="AD30" s="292"/>
      <c r="AE30" s="292"/>
      <c r="AF30" s="292"/>
      <c r="AG30" s="292"/>
      <c r="AH30" s="292"/>
    </row>
    <row r="31" spans="1:34" x14ac:dyDescent="0.2">
      <c r="A31" s="240" t="s">
        <v>2</v>
      </c>
      <c r="B31" s="25">
        <v>81908</v>
      </c>
      <c r="C31" s="25">
        <v>83113</v>
      </c>
      <c r="D31" s="25">
        <v>83544</v>
      </c>
      <c r="E31" s="25">
        <v>84047</v>
      </c>
      <c r="F31" s="25">
        <v>84663</v>
      </c>
      <c r="G31" s="25">
        <v>85378</v>
      </c>
      <c r="H31" s="25">
        <v>86241</v>
      </c>
      <c r="I31" s="25">
        <v>85489</v>
      </c>
      <c r="J31" s="25">
        <v>85966</v>
      </c>
      <c r="K31" s="25">
        <v>84454</v>
      </c>
      <c r="L31" s="25">
        <v>83175</v>
      </c>
      <c r="M31" s="181">
        <v>82902</v>
      </c>
      <c r="N31" s="181">
        <v>82236</v>
      </c>
      <c r="O31" s="181">
        <v>82391</v>
      </c>
      <c r="P31" s="181">
        <v>81563</v>
      </c>
      <c r="Q31" s="635">
        <f>Q29+Q19</f>
        <v>81444</v>
      </c>
      <c r="S31" s="623">
        <f>(Q31-P31)/P31</f>
        <v>-1.4589948873876635E-3</v>
      </c>
      <c r="T31" s="614">
        <v>-0.01</v>
      </c>
      <c r="U31" s="413">
        <v>-0.21504776007088153</v>
      </c>
      <c r="V31" s="413">
        <v>1.8848193005496377E-3</v>
      </c>
      <c r="W31" s="306">
        <v>-8.0335818194977194E-3</v>
      </c>
      <c r="X31" s="306">
        <v>-3.2822362488728585E-3</v>
      </c>
      <c r="Y31" s="306">
        <v>-1.5487721126293597E-2</v>
      </c>
      <c r="Z31" s="306">
        <v>-1.7588348882116134E-2</v>
      </c>
      <c r="AA31" s="306">
        <v>5.5796652200867936E-3</v>
      </c>
      <c r="AB31" s="306">
        <v>-8.7197504667153678E-3</v>
      </c>
      <c r="AC31" s="306">
        <v>1.0107990348801799E-2</v>
      </c>
      <c r="AD31" s="306">
        <v>8.4452476288343192E-3</v>
      </c>
      <c r="AE31" s="306">
        <v>7.3292324532701937E-3</v>
      </c>
      <c r="AF31" s="306">
        <v>6.0207794695011016E-3</v>
      </c>
      <c r="AG31" s="306">
        <v>5.1857110199367128E-3</v>
      </c>
      <c r="AH31" s="306">
        <v>1.4711627679835913E-2</v>
      </c>
    </row>
    <row r="32" spans="1:34" x14ac:dyDescent="0.2">
      <c r="O32" s="482"/>
      <c r="P32" s="482"/>
      <c r="X32" s="197"/>
    </row>
    <row r="33" spans="1:34" ht="51" x14ac:dyDescent="0.2">
      <c r="A33" s="388" t="s">
        <v>476</v>
      </c>
      <c r="B33" s="305">
        <v>0.27504722486253652</v>
      </c>
      <c r="C33" s="305">
        <v>0.27135401704491047</v>
      </c>
      <c r="D33" s="305">
        <v>0.27134817423584423</v>
      </c>
      <c r="E33" s="305">
        <v>0.26698794042261675</v>
      </c>
      <c r="F33" s="305">
        <v>0.26810185293635364</v>
      </c>
      <c r="G33" s="305">
        <v>0.2786841525492515</v>
      </c>
      <c r="H33" s="305">
        <v>0.26680625577559686</v>
      </c>
      <c r="I33" s="305">
        <v>0.26909475839285296</v>
      </c>
      <c r="J33" s="305">
        <v>0.25049139176356361</v>
      </c>
      <c r="K33" s="305">
        <v>0.23700631199278629</v>
      </c>
      <c r="L33" s="305">
        <v>0.23170731707317074</v>
      </c>
      <c r="M33" s="305">
        <v>0.22564327058709099</v>
      </c>
      <c r="N33" s="517">
        <v>0.21747520967095921</v>
      </c>
      <c r="O33" s="517">
        <v>0.21771579252951423</v>
      </c>
      <c r="P33" s="618">
        <v>0.21957463814269479</v>
      </c>
      <c r="Q33" s="632">
        <f>(Q19-Q18)/(Q31-Q18)</f>
        <v>0.2165326721266311</v>
      </c>
      <c r="X33" s="197"/>
    </row>
    <row r="34" spans="1:34" ht="51" x14ac:dyDescent="0.2">
      <c r="A34" s="388" t="s">
        <v>477</v>
      </c>
      <c r="B34" s="305"/>
      <c r="C34" s="305"/>
      <c r="D34" s="305"/>
      <c r="E34" s="305"/>
      <c r="F34" s="305"/>
      <c r="G34" s="305"/>
      <c r="H34" s="305"/>
      <c r="I34" s="305"/>
      <c r="J34" s="305"/>
      <c r="K34" s="305"/>
      <c r="L34" s="305"/>
      <c r="M34" s="305"/>
      <c r="N34" s="517">
        <v>0.22967314391134955</v>
      </c>
      <c r="O34" s="517">
        <v>0.22930346183638206</v>
      </c>
      <c r="P34" s="618">
        <v>0.23383151674165983</v>
      </c>
      <c r="Q34" s="633">
        <f>Q19/Q31</f>
        <v>0.23182800451844213</v>
      </c>
      <c r="X34" s="197"/>
    </row>
    <row r="35" spans="1:34" x14ac:dyDescent="0.2">
      <c r="A35" s="250"/>
      <c r="N35" s="429"/>
      <c r="O35" s="429"/>
      <c r="P35" s="616"/>
      <c r="Q35" s="449"/>
      <c r="X35" s="197"/>
    </row>
    <row r="36" spans="1:34" s="449" customFormat="1" ht="41.25" x14ac:dyDescent="0.2">
      <c r="A36" s="515" t="s">
        <v>525</v>
      </c>
      <c r="B36" s="516">
        <f>B43/(B43+B26+B27+B28*2)</f>
        <v>0.13664242344341662</v>
      </c>
      <c r="C36" s="516">
        <f t="shared" ref="C36:M36" si="2">C43/(C43+C26+C27+C28*2)</f>
        <v>0.13427428463169552</v>
      </c>
      <c r="D36" s="516">
        <f t="shared" si="2"/>
        <v>0.13453560954473345</v>
      </c>
      <c r="E36" s="516">
        <f t="shared" si="2"/>
        <v>0.1327692272333775</v>
      </c>
      <c r="F36" s="516">
        <f t="shared" si="2"/>
        <v>0.13178323517740562</v>
      </c>
      <c r="G36" s="516">
        <f t="shared" si="2"/>
        <v>0.13786447607395527</v>
      </c>
      <c r="H36" s="516">
        <f t="shared" si="2"/>
        <v>0.13358496964565952</v>
      </c>
      <c r="I36" s="516">
        <f t="shared" si="2"/>
        <v>0.13466587101618954</v>
      </c>
      <c r="J36" s="516">
        <f t="shared" si="2"/>
        <v>0.12826595198722701</v>
      </c>
      <c r="K36" s="516">
        <f t="shared" si="2"/>
        <v>0.12330301910187215</v>
      </c>
      <c r="L36" s="516">
        <f t="shared" si="2"/>
        <v>0.12415748035002068</v>
      </c>
      <c r="M36" s="516">
        <f t="shared" si="2"/>
        <v>0.1200747354685872</v>
      </c>
      <c r="N36" s="516">
        <v>0.12089955560210738</v>
      </c>
      <c r="O36" s="516">
        <v>0.12068456333455335</v>
      </c>
      <c r="P36" s="617">
        <v>0.12455600765569137</v>
      </c>
      <c r="Q36" s="632">
        <f>Q43/(Q43+Q26+Q27+Q28*2)</f>
        <v>0.12697381861707113</v>
      </c>
      <c r="W36" s="527"/>
      <c r="X36" s="450"/>
    </row>
    <row r="37" spans="1:34" s="449" customFormat="1" ht="41.25" x14ac:dyDescent="0.2">
      <c r="A37" s="515" t="s">
        <v>526</v>
      </c>
      <c r="B37" s="516"/>
      <c r="C37" s="516"/>
      <c r="D37" s="516"/>
      <c r="E37" s="516"/>
      <c r="F37" s="516"/>
      <c r="G37" s="516"/>
      <c r="H37" s="516"/>
      <c r="I37" s="516"/>
      <c r="J37" s="516"/>
      <c r="K37" s="516"/>
      <c r="L37" s="516"/>
      <c r="M37" s="517"/>
      <c r="N37" s="517">
        <v>0.130744753111499</v>
      </c>
      <c r="O37" s="517">
        <v>0.13269884307816318</v>
      </c>
      <c r="P37" s="618">
        <v>0.13945169422089249</v>
      </c>
      <c r="Q37" s="633">
        <f>Q44/(Q44+Q26+Q27+Q28*2)</f>
        <v>0.14269975052573691</v>
      </c>
      <c r="R37" s="528"/>
      <c r="X37" s="450"/>
    </row>
    <row r="38" spans="1:34" x14ac:dyDescent="0.2">
      <c r="A38" s="250"/>
      <c r="B38" s="481"/>
      <c r="C38" s="481"/>
      <c r="D38" s="481"/>
      <c r="E38" s="481"/>
      <c r="F38" s="481"/>
      <c r="G38" s="481"/>
      <c r="H38" s="481"/>
      <c r="I38" s="481"/>
      <c r="J38" s="481"/>
      <c r="K38" s="481"/>
      <c r="L38" s="481"/>
      <c r="M38" s="481"/>
      <c r="N38" s="481"/>
      <c r="O38" s="481"/>
      <c r="X38" s="197"/>
    </row>
    <row r="39" spans="1:34" x14ac:dyDescent="0.2">
      <c r="A39" s="211" t="s">
        <v>517</v>
      </c>
      <c r="Q39" s="481"/>
    </row>
    <row r="40" spans="1:34" s="481" customFormat="1" x14ac:dyDescent="0.2">
      <c r="A40" s="211" t="s">
        <v>516</v>
      </c>
    </row>
    <row r="41" spans="1:34" ht="26.25" customHeight="1" x14ac:dyDescent="0.2">
      <c r="A41" s="696" t="s">
        <v>528</v>
      </c>
      <c r="B41" s="696"/>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row>
    <row r="43" spans="1:34" s="481" customFormat="1" hidden="1" x14ac:dyDescent="0.2">
      <c r="A43" s="481" t="s">
        <v>527</v>
      </c>
      <c r="B43" s="482">
        <v>11660.125000000002</v>
      </c>
      <c r="C43" s="482">
        <v>11517.125</v>
      </c>
      <c r="D43" s="482">
        <v>11565.874999999998</v>
      </c>
      <c r="E43" s="482">
        <v>11553.666666666664</v>
      </c>
      <c r="F43" s="482">
        <v>11570.65427045322</v>
      </c>
      <c r="G43" s="482">
        <v>12094.666666666662</v>
      </c>
      <c r="H43" s="482">
        <v>11668.284325214583</v>
      </c>
      <c r="I43" s="482">
        <v>11784.394114681591</v>
      </c>
      <c r="J43" s="482">
        <v>11247</v>
      </c>
      <c r="K43" s="482">
        <v>10765.809744779584</v>
      </c>
      <c r="L43" s="482">
        <v>10881.609756097563</v>
      </c>
      <c r="M43" s="482">
        <v>10495.01384083045</v>
      </c>
      <c r="N43" s="482">
        <v>10544.15224913495</v>
      </c>
      <c r="O43" s="482">
        <v>10829.166666666701</v>
      </c>
      <c r="P43" s="482"/>
      <c r="Q43" s="482">
        <f>Q44-Q18</f>
        <v>11005.958333333334</v>
      </c>
    </row>
    <row r="44" spans="1:34" s="481" customFormat="1" hidden="1" x14ac:dyDescent="0.2">
      <c r="N44" s="481">
        <v>11531.941000000001</v>
      </c>
      <c r="O44" s="482">
        <v>12072.166666666701</v>
      </c>
      <c r="P44" s="482"/>
      <c r="Q44" s="482">
        <f>TAB_2!N181</f>
        <v>12595.958333333334</v>
      </c>
    </row>
    <row r="45" spans="1:34" x14ac:dyDescent="0.2">
      <c r="O45" s="500"/>
      <c r="P45" s="500"/>
    </row>
    <row r="46" spans="1:34" x14ac:dyDescent="0.2">
      <c r="O46" s="482"/>
      <c r="P46" s="482"/>
    </row>
    <row r="47" spans="1:34" x14ac:dyDescent="0.2">
      <c r="N47" s="560"/>
    </row>
  </sheetData>
  <mergeCells count="8">
    <mergeCell ref="A41:AH41"/>
    <mergeCell ref="A22:AH22"/>
    <mergeCell ref="B24:Q24"/>
    <mergeCell ref="A3:AH3"/>
    <mergeCell ref="A5:AH5"/>
    <mergeCell ref="B7:Q7"/>
    <mergeCell ref="S7:AH7"/>
    <mergeCell ref="S24:AH24"/>
  </mergeCells>
  <conditionalFormatting sqref="S9:S10 S12 S14:S17">
    <cfRule type="cellIs" dxfId="3" priority="5" operator="greaterThan">
      <formula>0</formula>
    </cfRule>
    <cfRule type="cellIs" dxfId="2" priority="6" operator="lessThan">
      <formula>0</formula>
    </cfRule>
  </conditionalFormatting>
  <conditionalFormatting sqref="U20:W20">
    <cfRule type="cellIs" dxfId="1" priority="3" operator="greaterThan">
      <formula>0</formula>
    </cfRule>
    <cfRule type="cellIs" dxfId="0" priority="4" operator="lessThan">
      <formula>0</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Footer>&amp;CPage &amp;P</oddFooter>
  </headerFooter>
  <ignoredErrors>
    <ignoredError sqref="Q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00B050"/>
    <pageSetUpPr fitToPage="1"/>
  </sheetPr>
  <dimension ref="A1:AL210"/>
  <sheetViews>
    <sheetView showGridLines="0" zoomScaleNormal="100" workbookViewId="0">
      <pane ySplit="7" topLeftCell="A8" activePane="bottomLeft" state="frozen"/>
      <selection activeCell="L26" sqref="L26"/>
      <selection pane="bottomLeft" activeCell="K7" sqref="K7"/>
    </sheetView>
  </sheetViews>
  <sheetFormatPr baseColWidth="10" defaultRowHeight="12.75" x14ac:dyDescent="0.2"/>
  <cols>
    <col min="1" max="1" width="0" style="481" hidden="1" customWidth="1"/>
    <col min="2" max="2" width="35.5" customWidth="1"/>
    <col min="3" max="3" width="18.1640625" style="379" customWidth="1"/>
    <col min="4" max="4" width="16.5" bestFit="1" customWidth="1"/>
    <col min="5" max="5" width="9.5" bestFit="1" customWidth="1"/>
    <col min="6" max="6" width="7.33203125" bestFit="1" customWidth="1"/>
    <col min="7" max="7" width="14.1640625" customWidth="1"/>
    <col min="8" max="8" width="9.5" bestFit="1" customWidth="1"/>
    <col min="9" max="9" width="11.1640625" customWidth="1"/>
    <col min="10" max="10" width="13.1640625" customWidth="1"/>
    <col min="11" max="11" width="12.5" style="368" bestFit="1" customWidth="1"/>
    <col min="12" max="12" width="13.1640625" customWidth="1"/>
    <col min="13" max="13" width="19.6640625" customWidth="1"/>
    <col min="14" max="14" width="19.6640625" style="368" customWidth="1"/>
    <col min="15" max="15" width="13.5" bestFit="1" customWidth="1"/>
    <col min="16" max="18" width="12.1640625" bestFit="1" customWidth="1"/>
    <col min="19" max="19" width="4.33203125" customWidth="1"/>
    <col min="20" max="20" width="12.33203125" style="447" bestFit="1" customWidth="1"/>
    <col min="21" max="21" width="3.5" customWidth="1"/>
    <col min="22" max="22" width="12.1640625" style="447" bestFit="1" customWidth="1"/>
    <col min="23" max="23" width="6.6640625" style="75" bestFit="1" customWidth="1"/>
    <col min="24" max="24" width="10.83203125" style="75" customWidth="1"/>
    <col min="25" max="25" width="23" style="75" customWidth="1"/>
    <col min="26" max="26" width="9" style="501" bestFit="1" customWidth="1"/>
    <col min="27" max="27" width="9.83203125" style="501" bestFit="1" customWidth="1"/>
    <col min="28" max="28" width="9.33203125" style="368" bestFit="1" customWidth="1"/>
    <col min="29" max="29" width="12.5" style="368" bestFit="1" customWidth="1"/>
    <col min="31" max="31" width="23.83203125" customWidth="1"/>
    <col min="32" max="32" width="16" style="481" customWidth="1"/>
    <col min="33" max="33" width="26.5" style="481" customWidth="1"/>
    <col min="35" max="35" width="25.33203125" style="481" customWidth="1"/>
  </cols>
  <sheetData>
    <row r="1" spans="1:38" ht="8.25" customHeight="1" x14ac:dyDescent="0.2"/>
    <row r="2" spans="1:38" ht="12.75" hidden="1" customHeight="1" x14ac:dyDescent="0.2"/>
    <row r="3" spans="1:38" s="677" customFormat="1" ht="34.5" customHeight="1" x14ac:dyDescent="0.3">
      <c r="B3" s="705" t="s">
        <v>826</v>
      </c>
      <c r="C3" s="706"/>
      <c r="D3" s="706"/>
      <c r="E3" s="706"/>
      <c r="F3" s="706"/>
      <c r="G3" s="706"/>
      <c r="H3" s="706"/>
      <c r="I3" s="706"/>
      <c r="J3" s="706"/>
      <c r="K3" s="706"/>
      <c r="L3" s="706"/>
      <c r="M3" s="706"/>
      <c r="N3" s="706"/>
      <c r="O3" s="706"/>
      <c r="P3" s="706"/>
      <c r="Q3" s="706"/>
      <c r="R3" s="706"/>
      <c r="S3" s="706"/>
      <c r="T3" s="706"/>
      <c r="U3" s="706"/>
      <c r="V3" s="706"/>
      <c r="W3" s="678"/>
      <c r="X3" s="678"/>
      <c r="Y3" s="678"/>
      <c r="Z3" s="679"/>
      <c r="AA3" s="679"/>
      <c r="AB3" s="680"/>
      <c r="AC3" s="680"/>
    </row>
    <row r="4" spans="1:38" ht="6.75" customHeight="1" x14ac:dyDescent="0.2"/>
    <row r="5" spans="1:38" ht="11.25" customHeight="1" x14ac:dyDescent="0.2"/>
    <row r="6" spans="1:38" ht="15.75" x14ac:dyDescent="0.25">
      <c r="C6" s="703" t="s">
        <v>388</v>
      </c>
      <c r="D6" s="703"/>
      <c r="E6" s="703"/>
      <c r="F6" s="703"/>
      <c r="G6" s="703"/>
      <c r="H6" s="703"/>
      <c r="I6" s="703"/>
      <c r="J6" s="703"/>
      <c r="K6" s="703"/>
      <c r="L6" s="703"/>
      <c r="M6" s="703"/>
      <c r="N6" s="704"/>
      <c r="O6" s="701" t="s">
        <v>392</v>
      </c>
      <c r="P6" s="701"/>
      <c r="Q6" s="701"/>
      <c r="R6" s="702"/>
      <c r="T6" s="451"/>
      <c r="U6" s="249"/>
      <c r="V6" s="451"/>
      <c r="W6" s="502"/>
      <c r="X6" s="502"/>
      <c r="Y6" s="502"/>
      <c r="AE6" s="481"/>
      <c r="AH6" s="498"/>
      <c r="AI6" s="498"/>
      <c r="AK6" s="75"/>
      <c r="AL6" s="502"/>
    </row>
    <row r="7" spans="1:38" s="627" customFormat="1" ht="81" x14ac:dyDescent="0.2">
      <c r="A7" s="627" t="s">
        <v>601</v>
      </c>
      <c r="B7" s="628" t="s">
        <v>376</v>
      </c>
      <c r="C7" s="629" t="s">
        <v>774</v>
      </c>
      <c r="D7" s="555" t="s">
        <v>386</v>
      </c>
      <c r="E7" s="630" t="s">
        <v>387</v>
      </c>
      <c r="F7" s="628" t="s">
        <v>379</v>
      </c>
      <c r="G7" s="628" t="s">
        <v>380</v>
      </c>
      <c r="H7" s="628" t="s">
        <v>381</v>
      </c>
      <c r="I7" s="628" t="s">
        <v>382</v>
      </c>
      <c r="J7" s="628" t="s">
        <v>383</v>
      </c>
      <c r="K7" s="555" t="s">
        <v>384</v>
      </c>
      <c r="L7" s="628" t="s">
        <v>478</v>
      </c>
      <c r="M7" s="550" t="s">
        <v>385</v>
      </c>
      <c r="N7" s="550" t="s">
        <v>529</v>
      </c>
      <c r="O7" s="628" t="s">
        <v>389</v>
      </c>
      <c r="P7" s="628" t="s">
        <v>390</v>
      </c>
      <c r="Q7" s="628" t="s">
        <v>391</v>
      </c>
      <c r="R7" s="630" t="s">
        <v>523</v>
      </c>
      <c r="T7" s="550" t="s">
        <v>773</v>
      </c>
      <c r="V7" s="550" t="s">
        <v>524</v>
      </c>
      <c r="W7" s="631"/>
      <c r="X7" s="631"/>
      <c r="Y7" s="631"/>
      <c r="Z7" s="539" t="s">
        <v>507</v>
      </c>
      <c r="AA7" s="539" t="s">
        <v>508</v>
      </c>
      <c r="AB7" s="539" t="s">
        <v>600</v>
      </c>
      <c r="AC7" s="539" t="s">
        <v>509</v>
      </c>
    </row>
    <row r="8" spans="1:38" s="32" customFormat="1" ht="13.5" x14ac:dyDescent="0.2">
      <c r="B8" s="111"/>
      <c r="C8" s="453"/>
      <c r="D8" s="111"/>
      <c r="E8" s="112"/>
      <c r="F8" s="111"/>
      <c r="G8" s="111"/>
      <c r="H8" s="111"/>
      <c r="I8" s="111"/>
      <c r="J8" s="111"/>
      <c r="K8" s="509"/>
      <c r="L8" s="111"/>
      <c r="M8" s="85"/>
      <c r="N8" s="539"/>
      <c r="O8" s="111"/>
      <c r="P8" s="111"/>
      <c r="Q8" s="111"/>
      <c r="R8" s="112"/>
      <c r="T8" s="452"/>
      <c r="V8" s="509"/>
      <c r="Z8" s="378"/>
      <c r="AA8" s="378"/>
      <c r="AB8" s="378"/>
      <c r="AC8" s="378"/>
    </row>
    <row r="9" spans="1:38" ht="12.75" customHeight="1" x14ac:dyDescent="0.25">
      <c r="B9" s="107" t="s">
        <v>241</v>
      </c>
      <c r="C9" s="457">
        <v>432</v>
      </c>
      <c r="D9" s="70">
        <v>393</v>
      </c>
      <c r="E9" s="27">
        <f>C9+D9</f>
        <v>825</v>
      </c>
      <c r="F9" s="70">
        <f>Z9+AA9</f>
        <v>276</v>
      </c>
      <c r="G9" s="70">
        <v>35</v>
      </c>
      <c r="H9" s="70">
        <v>40</v>
      </c>
      <c r="I9" s="70">
        <v>3</v>
      </c>
      <c r="J9" s="70">
        <v>33</v>
      </c>
      <c r="K9" s="531">
        <f>AB9+AC9</f>
        <v>129</v>
      </c>
      <c r="L9" s="70">
        <v>53</v>
      </c>
      <c r="M9" s="27">
        <f>D9+SUM(F9:L9)</f>
        <v>962</v>
      </c>
      <c r="N9" s="544">
        <f t="shared" ref="N9:N40" si="0">D9/3+Z9/2+AA9+G9*2+H9+I9+J9/8+AB9/2+AC9+L9</f>
        <v>623.625</v>
      </c>
      <c r="O9" s="70">
        <f>SUM(O10:O13)</f>
        <v>765</v>
      </c>
      <c r="P9" s="531">
        <f t="shared" ref="P9:Q9" si="1">SUM(P10:P13)</f>
        <v>1652</v>
      </c>
      <c r="Q9" s="531">
        <f t="shared" si="1"/>
        <v>428</v>
      </c>
      <c r="R9" s="26">
        <f>SUM(O9:Q9)</f>
        <v>2845</v>
      </c>
      <c r="S9" s="53"/>
      <c r="T9" s="504">
        <f>N9+O9+P9+Q9*2</f>
        <v>3896.625</v>
      </c>
      <c r="U9" s="53"/>
      <c r="V9" s="514">
        <f>N9/T9</f>
        <v>0.16004234433644501</v>
      </c>
      <c r="W9" s="501"/>
      <c r="X9" s="501"/>
      <c r="Y9" s="501"/>
      <c r="Z9" s="539">
        <v>44</v>
      </c>
      <c r="AA9" s="539">
        <v>232</v>
      </c>
      <c r="AB9" s="368">
        <v>121</v>
      </c>
      <c r="AC9" s="368">
        <v>8</v>
      </c>
    </row>
    <row r="10" spans="1:38" x14ac:dyDescent="0.2">
      <c r="A10" s="481" t="s">
        <v>602</v>
      </c>
      <c r="B10" s="246" t="s">
        <v>114</v>
      </c>
      <c r="C10" s="455">
        <v>2</v>
      </c>
      <c r="D10" s="18">
        <v>4</v>
      </c>
      <c r="E10" s="176">
        <f t="shared" ref="E10:E71" si="2">C10+D10</f>
        <v>6</v>
      </c>
      <c r="F10" s="18">
        <f t="shared" ref="F10:F73" si="3">Z10+AA10</f>
        <v>12</v>
      </c>
      <c r="G10" s="18"/>
      <c r="H10" s="18"/>
      <c r="I10" s="18"/>
      <c r="J10" s="18">
        <v>11</v>
      </c>
      <c r="K10" s="18">
        <f t="shared" ref="K10:K73" si="4">AB10+AC10</f>
        <v>3</v>
      </c>
      <c r="L10" s="18"/>
      <c r="M10" s="176">
        <f t="shared" ref="M10:M73" si="5">D10+SUM(F10:L10)</f>
        <v>30</v>
      </c>
      <c r="N10" s="537">
        <f t="shared" si="0"/>
        <v>11.208333333333332</v>
      </c>
      <c r="O10" s="18">
        <v>13</v>
      </c>
      <c r="P10" s="18">
        <v>18</v>
      </c>
      <c r="Q10" s="18">
        <v>8</v>
      </c>
      <c r="R10" s="176">
        <f t="shared" ref="R10:R71" si="6">SUM(O10:Q10)</f>
        <v>39</v>
      </c>
      <c r="S10" s="53"/>
      <c r="T10" s="505">
        <f t="shared" ref="T10:T71" si="7">N10+O10+P10+Q10*2</f>
        <v>58.208333333333329</v>
      </c>
      <c r="U10" s="53"/>
      <c r="V10" s="510">
        <f>N10/T10</f>
        <v>0.19255547602004294</v>
      </c>
      <c r="W10" s="502"/>
      <c r="X10" s="502"/>
      <c r="Y10" s="502"/>
      <c r="Z10" s="539">
        <v>10</v>
      </c>
      <c r="AA10" s="539">
        <v>2</v>
      </c>
      <c r="AB10" s="368">
        <v>3</v>
      </c>
      <c r="AD10" s="481"/>
      <c r="AE10" s="481"/>
    </row>
    <row r="11" spans="1:38" x14ac:dyDescent="0.2">
      <c r="A11" s="481" t="s">
        <v>603</v>
      </c>
      <c r="B11" s="246" t="s">
        <v>113</v>
      </c>
      <c r="C11" s="455">
        <v>414</v>
      </c>
      <c r="D11" s="18">
        <v>348</v>
      </c>
      <c r="E11" s="176">
        <f t="shared" si="2"/>
        <v>762</v>
      </c>
      <c r="F11" s="18">
        <f t="shared" si="3"/>
        <v>244</v>
      </c>
      <c r="G11" s="18">
        <v>34</v>
      </c>
      <c r="H11" s="18">
        <v>36</v>
      </c>
      <c r="I11" s="18">
        <v>2</v>
      </c>
      <c r="J11" s="18">
        <v>14</v>
      </c>
      <c r="K11" s="18">
        <f t="shared" si="4"/>
        <v>118</v>
      </c>
      <c r="L11" s="18">
        <v>30</v>
      </c>
      <c r="M11" s="176">
        <f t="shared" si="5"/>
        <v>826</v>
      </c>
      <c r="N11" s="537">
        <f t="shared" si="0"/>
        <v>544.75</v>
      </c>
      <c r="O11" s="18">
        <v>679</v>
      </c>
      <c r="P11" s="18">
        <v>1427</v>
      </c>
      <c r="Q11" s="18">
        <v>364</v>
      </c>
      <c r="R11" s="176">
        <f t="shared" si="6"/>
        <v>2470</v>
      </c>
      <c r="S11" s="53"/>
      <c r="T11" s="505">
        <f t="shared" si="7"/>
        <v>3378.75</v>
      </c>
      <c r="U11" s="53"/>
      <c r="V11" s="510">
        <f t="shared" ref="V11:V71" si="8">N11/T11</f>
        <v>0.16122826489086201</v>
      </c>
      <c r="W11" s="502"/>
      <c r="X11" s="502"/>
      <c r="Y11" s="502"/>
      <c r="Z11" s="539">
        <v>32</v>
      </c>
      <c r="AA11" s="539">
        <v>212</v>
      </c>
      <c r="AB11" s="368">
        <v>110</v>
      </c>
      <c r="AC11" s="368">
        <v>8</v>
      </c>
      <c r="AD11" s="481"/>
      <c r="AE11" s="481"/>
      <c r="AK11" s="481"/>
    </row>
    <row r="12" spans="1:38" x14ac:dyDescent="0.2">
      <c r="A12" s="481" t="s">
        <v>604</v>
      </c>
      <c r="B12" s="247" t="s">
        <v>282</v>
      </c>
      <c r="C12" s="456">
        <v>10</v>
      </c>
      <c r="D12" s="21">
        <v>0</v>
      </c>
      <c r="E12" s="200">
        <f t="shared" si="2"/>
        <v>10</v>
      </c>
      <c r="F12" s="21">
        <f t="shared" si="3"/>
        <v>4</v>
      </c>
      <c r="G12" s="21">
        <v>1</v>
      </c>
      <c r="H12" s="21"/>
      <c r="I12" s="21"/>
      <c r="J12" s="21">
        <v>1</v>
      </c>
      <c r="K12" s="21">
        <f t="shared" si="4"/>
        <v>1</v>
      </c>
      <c r="L12" s="21">
        <v>9</v>
      </c>
      <c r="M12" s="200">
        <f t="shared" si="5"/>
        <v>16</v>
      </c>
      <c r="N12" s="545">
        <f t="shared" si="0"/>
        <v>14.625</v>
      </c>
      <c r="O12" s="21">
        <v>25</v>
      </c>
      <c r="P12" s="21">
        <v>36</v>
      </c>
      <c r="Q12" s="21">
        <v>10</v>
      </c>
      <c r="R12" s="200">
        <f t="shared" si="6"/>
        <v>71</v>
      </c>
      <c r="S12" s="53"/>
      <c r="T12" s="506">
        <f t="shared" si="7"/>
        <v>95.625</v>
      </c>
      <c r="U12" s="53"/>
      <c r="V12" s="511">
        <f t="shared" si="8"/>
        <v>0.15294117647058825</v>
      </c>
      <c r="W12" s="502"/>
      <c r="X12" s="502"/>
      <c r="Y12" s="502"/>
      <c r="Z12" s="539">
        <v>2</v>
      </c>
      <c r="AA12" s="539">
        <v>2</v>
      </c>
      <c r="AB12" s="368">
        <v>1</v>
      </c>
      <c r="AD12" s="481"/>
      <c r="AE12" s="481"/>
      <c r="AK12" s="481"/>
    </row>
    <row r="13" spans="1:38" x14ac:dyDescent="0.2">
      <c r="A13" s="481" t="s">
        <v>610</v>
      </c>
      <c r="B13" s="246" t="s">
        <v>115</v>
      </c>
      <c r="C13" s="455">
        <v>6</v>
      </c>
      <c r="D13" s="18">
        <v>41</v>
      </c>
      <c r="E13" s="176">
        <f t="shared" si="2"/>
        <v>47</v>
      </c>
      <c r="F13" s="18">
        <f t="shared" si="3"/>
        <v>16</v>
      </c>
      <c r="G13" s="18"/>
      <c r="H13" s="18">
        <v>4</v>
      </c>
      <c r="I13" s="18">
        <v>1</v>
      </c>
      <c r="J13" s="18">
        <v>7</v>
      </c>
      <c r="K13" s="18">
        <f t="shared" si="4"/>
        <v>7</v>
      </c>
      <c r="L13" s="18">
        <v>14</v>
      </c>
      <c r="M13" s="176">
        <f t="shared" si="5"/>
        <v>90</v>
      </c>
      <c r="N13" s="537">
        <f t="shared" si="0"/>
        <v>53.041666666666664</v>
      </c>
      <c r="O13" s="18">
        <v>48</v>
      </c>
      <c r="P13" s="18">
        <v>171</v>
      </c>
      <c r="Q13" s="18">
        <v>46</v>
      </c>
      <c r="R13" s="176">
        <f t="shared" si="6"/>
        <v>265</v>
      </c>
      <c r="S13" s="53"/>
      <c r="T13" s="505">
        <f t="shared" si="7"/>
        <v>364.04166666666663</v>
      </c>
      <c r="U13" s="53"/>
      <c r="V13" s="510">
        <f t="shared" si="8"/>
        <v>0.14570218610507041</v>
      </c>
      <c r="W13" s="502"/>
      <c r="X13" s="502"/>
      <c r="Y13" s="502"/>
      <c r="Z13" s="539">
        <v>0</v>
      </c>
      <c r="AA13" s="539">
        <v>16</v>
      </c>
      <c r="AB13" s="368">
        <v>7</v>
      </c>
      <c r="AD13" s="481"/>
      <c r="AE13" s="481"/>
      <c r="AK13" s="481"/>
    </row>
    <row r="14" spans="1:38" ht="13.5" x14ac:dyDescent="0.25">
      <c r="B14" s="107" t="s">
        <v>242</v>
      </c>
      <c r="C14" s="457">
        <v>122</v>
      </c>
      <c r="D14" s="70">
        <v>69</v>
      </c>
      <c r="E14" s="27">
        <f t="shared" si="2"/>
        <v>191</v>
      </c>
      <c r="F14" s="70">
        <f t="shared" si="3"/>
        <v>82</v>
      </c>
      <c r="G14" s="70">
        <v>36</v>
      </c>
      <c r="H14" s="70">
        <v>12</v>
      </c>
      <c r="I14" s="70">
        <v>2</v>
      </c>
      <c r="J14" s="70">
        <v>27</v>
      </c>
      <c r="K14" s="531">
        <f t="shared" si="4"/>
        <v>63</v>
      </c>
      <c r="L14" s="70">
        <v>7</v>
      </c>
      <c r="M14" s="27">
        <f t="shared" si="5"/>
        <v>298</v>
      </c>
      <c r="N14" s="544">
        <f t="shared" si="0"/>
        <v>231.375</v>
      </c>
      <c r="O14" s="70">
        <f>O15+O16</f>
        <v>231</v>
      </c>
      <c r="P14" s="531">
        <f t="shared" ref="P14:Q14" si="9">P15+P16</f>
        <v>599</v>
      </c>
      <c r="Q14" s="531">
        <f t="shared" si="9"/>
        <v>249</v>
      </c>
      <c r="R14" s="26">
        <f t="shared" si="6"/>
        <v>1079</v>
      </c>
      <c r="S14" s="53"/>
      <c r="T14" s="504">
        <f t="shared" si="7"/>
        <v>1559.375</v>
      </c>
      <c r="U14" s="53"/>
      <c r="V14" s="514">
        <f t="shared" si="8"/>
        <v>0.14837675350701401</v>
      </c>
      <c r="W14" s="502"/>
      <c r="X14" s="502"/>
      <c r="Y14" s="502"/>
      <c r="Z14" s="539">
        <v>3</v>
      </c>
      <c r="AA14" s="539">
        <v>79</v>
      </c>
      <c r="AB14" s="368">
        <v>63</v>
      </c>
      <c r="AD14" s="481"/>
      <c r="AE14" s="481"/>
      <c r="AK14" s="481"/>
    </row>
    <row r="15" spans="1:38" x14ac:dyDescent="0.2">
      <c r="A15" s="481" t="s">
        <v>606</v>
      </c>
      <c r="B15" s="247" t="s">
        <v>116</v>
      </c>
      <c r="C15" s="456">
        <v>56</v>
      </c>
      <c r="D15" s="21">
        <v>30</v>
      </c>
      <c r="E15" s="200">
        <f t="shared" si="2"/>
        <v>86</v>
      </c>
      <c r="F15" s="21">
        <f t="shared" si="3"/>
        <v>65</v>
      </c>
      <c r="G15" s="21">
        <v>36</v>
      </c>
      <c r="H15" s="21">
        <v>12</v>
      </c>
      <c r="I15" s="21">
        <v>2</v>
      </c>
      <c r="J15" s="21">
        <v>27</v>
      </c>
      <c r="K15" s="21">
        <f t="shared" si="4"/>
        <v>54</v>
      </c>
      <c r="L15" s="21">
        <v>7</v>
      </c>
      <c r="M15" s="200">
        <f t="shared" si="5"/>
        <v>233</v>
      </c>
      <c r="N15" s="545">
        <f t="shared" si="0"/>
        <v>198.375</v>
      </c>
      <c r="O15" s="21">
        <v>163</v>
      </c>
      <c r="P15" s="21">
        <v>507</v>
      </c>
      <c r="Q15" s="21">
        <v>228</v>
      </c>
      <c r="R15" s="200">
        <f t="shared" si="6"/>
        <v>898</v>
      </c>
      <c r="S15" s="53"/>
      <c r="T15" s="506">
        <f t="shared" si="7"/>
        <v>1324.375</v>
      </c>
      <c r="U15" s="53"/>
      <c r="V15" s="511">
        <f t="shared" si="8"/>
        <v>0.14978763567720624</v>
      </c>
      <c r="W15" s="502"/>
      <c r="X15" s="502"/>
      <c r="Y15" s="502"/>
      <c r="Z15" s="539">
        <v>0</v>
      </c>
      <c r="AA15" s="539">
        <v>65</v>
      </c>
      <c r="AB15" s="368">
        <v>54</v>
      </c>
      <c r="AD15" s="481"/>
      <c r="AE15" s="481"/>
      <c r="AK15" s="481"/>
    </row>
    <row r="16" spans="1:38" x14ac:dyDescent="0.2">
      <c r="A16" s="481" t="s">
        <v>629</v>
      </c>
      <c r="B16" s="246" t="s">
        <v>117</v>
      </c>
      <c r="C16" s="455">
        <v>66</v>
      </c>
      <c r="D16" s="18">
        <v>39</v>
      </c>
      <c r="E16" s="176">
        <f t="shared" si="2"/>
        <v>105</v>
      </c>
      <c r="F16" s="18">
        <f t="shared" si="3"/>
        <v>17</v>
      </c>
      <c r="G16" s="18"/>
      <c r="H16" s="18"/>
      <c r="I16" s="18"/>
      <c r="J16" s="18"/>
      <c r="K16" s="18">
        <f t="shared" si="4"/>
        <v>9</v>
      </c>
      <c r="L16" s="18"/>
      <c r="M16" s="176">
        <f t="shared" si="5"/>
        <v>65</v>
      </c>
      <c r="N16" s="537">
        <f t="shared" si="0"/>
        <v>33</v>
      </c>
      <c r="O16" s="18">
        <v>68</v>
      </c>
      <c r="P16" s="18">
        <v>92</v>
      </c>
      <c r="Q16" s="18">
        <v>21</v>
      </c>
      <c r="R16" s="176">
        <f t="shared" si="6"/>
        <v>181</v>
      </c>
      <c r="S16" s="53"/>
      <c r="T16" s="505">
        <f t="shared" si="7"/>
        <v>235</v>
      </c>
      <c r="U16" s="53"/>
      <c r="V16" s="510">
        <f t="shared" si="8"/>
        <v>0.14042553191489363</v>
      </c>
      <c r="W16" s="502"/>
      <c r="X16" s="502"/>
      <c r="Y16" s="502"/>
      <c r="Z16" s="539">
        <v>3</v>
      </c>
      <c r="AA16" s="539">
        <v>14</v>
      </c>
      <c r="AB16" s="368">
        <v>9</v>
      </c>
      <c r="AD16" s="481"/>
      <c r="AE16" s="481"/>
      <c r="AK16" s="481"/>
    </row>
    <row r="17" spans="1:37" ht="13.5" x14ac:dyDescent="0.25">
      <c r="B17" s="107" t="s">
        <v>216</v>
      </c>
      <c r="C17" s="457">
        <v>77</v>
      </c>
      <c r="D17" s="70">
        <v>75</v>
      </c>
      <c r="E17" s="27">
        <f t="shared" si="2"/>
        <v>152</v>
      </c>
      <c r="F17" s="70">
        <f t="shared" si="3"/>
        <v>75</v>
      </c>
      <c r="G17" s="70">
        <v>14</v>
      </c>
      <c r="H17" s="70">
        <v>15</v>
      </c>
      <c r="I17" s="70">
        <v>2</v>
      </c>
      <c r="J17" s="70">
        <v>19</v>
      </c>
      <c r="K17" s="531">
        <f t="shared" si="4"/>
        <v>26</v>
      </c>
      <c r="L17" s="70">
        <v>40</v>
      </c>
      <c r="M17" s="27">
        <f>D17+SUM(F17:L17)</f>
        <v>266</v>
      </c>
      <c r="N17" s="544">
        <f t="shared" si="0"/>
        <v>199.875</v>
      </c>
      <c r="O17" s="70">
        <f>+O18+O19+O20</f>
        <v>229</v>
      </c>
      <c r="P17" s="531">
        <f t="shared" ref="P17:Q17" si="10">+P18+P19+P20</f>
        <v>597</v>
      </c>
      <c r="Q17" s="531">
        <f t="shared" si="10"/>
        <v>314</v>
      </c>
      <c r="R17" s="26">
        <f t="shared" si="6"/>
        <v>1140</v>
      </c>
      <c r="S17" s="53"/>
      <c r="T17" s="504">
        <f t="shared" si="7"/>
        <v>1653.875</v>
      </c>
      <c r="U17" s="53"/>
      <c r="V17" s="514">
        <f t="shared" si="8"/>
        <v>0.12085254326959413</v>
      </c>
      <c r="W17" s="502"/>
      <c r="X17" s="502"/>
      <c r="Y17" s="502"/>
      <c r="Z17" s="539">
        <v>1</v>
      </c>
      <c r="AA17" s="539">
        <v>74</v>
      </c>
      <c r="AB17" s="368">
        <v>26</v>
      </c>
      <c r="AD17" s="481"/>
      <c r="AE17" s="481"/>
      <c r="AK17" s="481"/>
    </row>
    <row r="18" spans="1:37" x14ac:dyDescent="0.2">
      <c r="A18" s="481" t="s">
        <v>611</v>
      </c>
      <c r="B18" s="246" t="s">
        <v>119</v>
      </c>
      <c r="C18" s="455">
        <v>11</v>
      </c>
      <c r="D18" s="18">
        <v>1</v>
      </c>
      <c r="E18" s="176">
        <f t="shared" si="2"/>
        <v>12</v>
      </c>
      <c r="F18" s="18">
        <f t="shared" si="3"/>
        <v>9</v>
      </c>
      <c r="G18" s="18"/>
      <c r="H18" s="18"/>
      <c r="I18" s="18"/>
      <c r="J18" s="18">
        <v>4</v>
      </c>
      <c r="K18" s="18">
        <f t="shared" si="4"/>
        <v>0</v>
      </c>
      <c r="L18" s="18">
        <v>39</v>
      </c>
      <c r="M18" s="176">
        <f t="shared" si="5"/>
        <v>53</v>
      </c>
      <c r="N18" s="537">
        <f t="shared" si="0"/>
        <v>48.833333333333336</v>
      </c>
      <c r="O18" s="18">
        <v>25</v>
      </c>
      <c r="P18" s="18">
        <v>66</v>
      </c>
      <c r="Q18" s="18">
        <v>35</v>
      </c>
      <c r="R18" s="176">
        <f t="shared" si="6"/>
        <v>126</v>
      </c>
      <c r="S18" s="53"/>
      <c r="T18" s="505">
        <f t="shared" si="7"/>
        <v>209.83333333333334</v>
      </c>
      <c r="U18" s="53"/>
      <c r="V18" s="510">
        <f t="shared" si="8"/>
        <v>0.23272438443208895</v>
      </c>
      <c r="W18" s="502"/>
      <c r="X18" s="502"/>
      <c r="Y18" s="502"/>
      <c r="Z18" s="539">
        <v>0</v>
      </c>
      <c r="AA18" s="539">
        <v>9</v>
      </c>
      <c r="AD18" s="481"/>
      <c r="AE18" s="481"/>
      <c r="AH18" s="447"/>
      <c r="AI18" s="447"/>
      <c r="AJ18" s="447"/>
      <c r="AK18" s="447"/>
    </row>
    <row r="19" spans="1:37" x14ac:dyDescent="0.2">
      <c r="A19" s="481" t="s">
        <v>612</v>
      </c>
      <c r="B19" s="247" t="s">
        <v>118</v>
      </c>
      <c r="C19" s="456">
        <v>66</v>
      </c>
      <c r="D19" s="21">
        <v>73</v>
      </c>
      <c r="E19" s="200">
        <f t="shared" si="2"/>
        <v>139</v>
      </c>
      <c r="F19" s="21">
        <f t="shared" si="3"/>
        <v>63</v>
      </c>
      <c r="G19" s="21">
        <v>14</v>
      </c>
      <c r="H19" s="21">
        <v>15</v>
      </c>
      <c r="I19" s="21">
        <v>2</v>
      </c>
      <c r="J19" s="21">
        <v>15</v>
      </c>
      <c r="K19" s="21">
        <f t="shared" si="4"/>
        <v>26</v>
      </c>
      <c r="L19" s="21">
        <v>1</v>
      </c>
      <c r="M19" s="200">
        <f t="shared" si="5"/>
        <v>209</v>
      </c>
      <c r="N19" s="545">
        <f t="shared" si="0"/>
        <v>148.20833333333331</v>
      </c>
      <c r="O19" s="21">
        <v>185</v>
      </c>
      <c r="P19" s="21">
        <v>501</v>
      </c>
      <c r="Q19" s="21">
        <v>264</v>
      </c>
      <c r="R19" s="200">
        <f t="shared" si="6"/>
        <v>950</v>
      </c>
      <c r="S19" s="53"/>
      <c r="T19" s="506">
        <f t="shared" si="7"/>
        <v>1362.2083333333333</v>
      </c>
      <c r="U19" s="53"/>
      <c r="V19" s="511">
        <f t="shared" si="8"/>
        <v>0.10880004894014009</v>
      </c>
      <c r="W19" s="502"/>
      <c r="X19" s="502"/>
      <c r="Y19" s="502"/>
      <c r="Z19" s="539">
        <v>0</v>
      </c>
      <c r="AA19" s="539">
        <v>63</v>
      </c>
      <c r="AB19" s="368">
        <v>26</v>
      </c>
      <c r="AD19" s="481"/>
      <c r="AE19" s="481"/>
      <c r="AK19" s="481"/>
    </row>
    <row r="20" spans="1:37" x14ac:dyDescent="0.2">
      <c r="A20" s="481" t="s">
        <v>613</v>
      </c>
      <c r="B20" s="246" t="s">
        <v>534</v>
      </c>
      <c r="C20" s="455">
        <v>0</v>
      </c>
      <c r="D20" s="18">
        <v>1</v>
      </c>
      <c r="E20" s="200">
        <f t="shared" si="2"/>
        <v>1</v>
      </c>
      <c r="F20" s="18">
        <f t="shared" si="3"/>
        <v>3</v>
      </c>
      <c r="G20" s="18"/>
      <c r="H20" s="18"/>
      <c r="I20" s="18"/>
      <c r="J20" s="18"/>
      <c r="K20" s="18">
        <f t="shared" si="4"/>
        <v>0</v>
      </c>
      <c r="L20" s="18"/>
      <c r="M20" s="176">
        <f t="shared" si="5"/>
        <v>4</v>
      </c>
      <c r="N20" s="537">
        <f t="shared" si="0"/>
        <v>2.833333333333333</v>
      </c>
      <c r="O20" s="18">
        <v>19</v>
      </c>
      <c r="P20" s="18">
        <v>30</v>
      </c>
      <c r="Q20" s="18">
        <v>15</v>
      </c>
      <c r="R20" s="176">
        <f t="shared" si="6"/>
        <v>64</v>
      </c>
      <c r="S20" s="53"/>
      <c r="T20" s="505">
        <f t="shared" si="7"/>
        <v>81.833333333333329</v>
      </c>
      <c r="U20" s="53"/>
      <c r="V20" s="510">
        <f t="shared" si="8"/>
        <v>3.4623217922606926E-2</v>
      </c>
      <c r="W20" s="502"/>
      <c r="X20" s="502"/>
      <c r="Y20" s="502"/>
      <c r="Z20" s="539">
        <v>1</v>
      </c>
      <c r="AA20" s="539">
        <v>2</v>
      </c>
      <c r="AD20" s="481"/>
      <c r="AE20" s="481"/>
      <c r="AK20" s="481"/>
    </row>
    <row r="21" spans="1:37" ht="13.5" x14ac:dyDescent="0.25">
      <c r="B21" s="107" t="s">
        <v>217</v>
      </c>
      <c r="C21" s="457">
        <v>356</v>
      </c>
      <c r="D21" s="70">
        <v>292</v>
      </c>
      <c r="E21" s="27">
        <f t="shared" si="2"/>
        <v>648</v>
      </c>
      <c r="F21" s="70">
        <f t="shared" si="3"/>
        <v>197</v>
      </c>
      <c r="G21" s="70">
        <v>25</v>
      </c>
      <c r="H21" s="70">
        <v>45</v>
      </c>
      <c r="I21" s="70">
        <v>1</v>
      </c>
      <c r="J21" s="70">
        <v>94</v>
      </c>
      <c r="K21" s="531">
        <f t="shared" si="4"/>
        <v>118</v>
      </c>
      <c r="L21" s="70">
        <v>139</v>
      </c>
      <c r="M21" s="27">
        <f t="shared" si="5"/>
        <v>911</v>
      </c>
      <c r="N21" s="544">
        <f t="shared" si="0"/>
        <v>561.08333333333326</v>
      </c>
      <c r="O21" s="70">
        <f>SUM(O22:O26)</f>
        <v>770</v>
      </c>
      <c r="P21" s="531">
        <f t="shared" ref="P21:Q21" si="11">SUM(P22:P26)</f>
        <v>1532</v>
      </c>
      <c r="Q21" s="531">
        <f t="shared" si="11"/>
        <v>584</v>
      </c>
      <c r="R21" s="26">
        <f t="shared" si="6"/>
        <v>2886</v>
      </c>
      <c r="S21" s="53"/>
      <c r="T21" s="504">
        <f t="shared" si="7"/>
        <v>4031.083333333333</v>
      </c>
      <c r="U21" s="53"/>
      <c r="V21" s="514">
        <f t="shared" si="8"/>
        <v>0.13918921712525581</v>
      </c>
      <c r="W21" s="502"/>
      <c r="X21" s="502"/>
      <c r="Y21" s="502"/>
      <c r="Z21" s="539">
        <v>85</v>
      </c>
      <c r="AA21" s="539">
        <v>112</v>
      </c>
      <c r="AB21" s="368">
        <v>111</v>
      </c>
      <c r="AC21" s="368">
        <v>7</v>
      </c>
      <c r="AD21" s="481"/>
      <c r="AE21" s="481"/>
      <c r="AK21" s="481"/>
    </row>
    <row r="22" spans="1:37" x14ac:dyDescent="0.2">
      <c r="A22" s="481" t="s">
        <v>614</v>
      </c>
      <c r="B22" s="246" t="s">
        <v>120</v>
      </c>
      <c r="C22" s="455">
        <v>300</v>
      </c>
      <c r="D22" s="18">
        <v>202</v>
      </c>
      <c r="E22" s="176">
        <f t="shared" si="2"/>
        <v>502</v>
      </c>
      <c r="F22" s="18">
        <f t="shared" si="3"/>
        <v>142</v>
      </c>
      <c r="G22" s="18">
        <v>23</v>
      </c>
      <c r="H22" s="18">
        <v>14</v>
      </c>
      <c r="I22" s="18"/>
      <c r="J22" s="18">
        <v>52</v>
      </c>
      <c r="K22" s="18">
        <f t="shared" si="4"/>
        <v>40</v>
      </c>
      <c r="L22" s="18">
        <v>38</v>
      </c>
      <c r="M22" s="176">
        <f t="shared" si="5"/>
        <v>511</v>
      </c>
      <c r="N22" s="537">
        <f t="shared" si="0"/>
        <v>305.33333333333331</v>
      </c>
      <c r="O22" s="18">
        <v>426</v>
      </c>
      <c r="P22" s="18">
        <v>835</v>
      </c>
      <c r="Q22" s="18">
        <v>331</v>
      </c>
      <c r="R22" s="176">
        <f t="shared" si="6"/>
        <v>1592</v>
      </c>
      <c r="S22" s="53"/>
      <c r="T22" s="505">
        <f t="shared" si="7"/>
        <v>2228.333333333333</v>
      </c>
      <c r="U22" s="53"/>
      <c r="V22" s="510">
        <f t="shared" si="8"/>
        <v>0.13702318623784593</v>
      </c>
      <c r="W22" s="502"/>
      <c r="X22" s="502"/>
      <c r="Y22" s="502"/>
      <c r="Z22" s="539">
        <v>57</v>
      </c>
      <c r="AA22" s="539">
        <v>85</v>
      </c>
      <c r="AB22" s="368">
        <v>40</v>
      </c>
      <c r="AD22" s="481"/>
      <c r="AE22" s="481"/>
      <c r="AK22" s="481"/>
    </row>
    <row r="23" spans="1:37" x14ac:dyDescent="0.2">
      <c r="A23" s="481" t="s">
        <v>615</v>
      </c>
      <c r="B23" s="246" t="s">
        <v>121</v>
      </c>
      <c r="C23" s="455">
        <v>22</v>
      </c>
      <c r="D23" s="18">
        <v>41</v>
      </c>
      <c r="E23" s="176">
        <f t="shared" si="2"/>
        <v>63</v>
      </c>
      <c r="F23" s="18">
        <f t="shared" si="3"/>
        <v>21</v>
      </c>
      <c r="G23" s="18"/>
      <c r="H23" s="18">
        <v>24</v>
      </c>
      <c r="I23" s="18"/>
      <c r="J23" s="18">
        <v>9</v>
      </c>
      <c r="K23" s="18">
        <f t="shared" si="4"/>
        <v>44</v>
      </c>
      <c r="L23" s="18">
        <v>82</v>
      </c>
      <c r="M23" s="176">
        <f t="shared" si="5"/>
        <v>221</v>
      </c>
      <c r="N23" s="537">
        <f t="shared" si="0"/>
        <v>161.29166666666666</v>
      </c>
      <c r="O23" s="18">
        <v>123</v>
      </c>
      <c r="P23" s="18">
        <v>279</v>
      </c>
      <c r="Q23" s="18">
        <v>71</v>
      </c>
      <c r="R23" s="176">
        <f t="shared" si="6"/>
        <v>473</v>
      </c>
      <c r="S23" s="53"/>
      <c r="T23" s="505">
        <f t="shared" si="7"/>
        <v>705.29166666666663</v>
      </c>
      <c r="U23" s="53"/>
      <c r="V23" s="510">
        <f t="shared" si="8"/>
        <v>0.22868789507886808</v>
      </c>
      <c r="W23" s="502"/>
      <c r="X23" s="502"/>
      <c r="Y23" s="502"/>
      <c r="Z23" s="539">
        <v>11</v>
      </c>
      <c r="AA23" s="539">
        <v>10</v>
      </c>
      <c r="AB23" s="368">
        <v>38</v>
      </c>
      <c r="AC23" s="368">
        <v>6</v>
      </c>
      <c r="AD23" s="481"/>
      <c r="AE23" s="481"/>
      <c r="AK23" s="481"/>
    </row>
    <row r="24" spans="1:37" x14ac:dyDescent="0.2">
      <c r="A24" s="481" t="s">
        <v>616</v>
      </c>
      <c r="B24" s="246" t="s">
        <v>122</v>
      </c>
      <c r="C24" s="455">
        <v>1</v>
      </c>
      <c r="D24" s="18">
        <v>1</v>
      </c>
      <c r="E24" s="176">
        <f t="shared" si="2"/>
        <v>2</v>
      </c>
      <c r="F24" s="18">
        <f t="shared" si="3"/>
        <v>9</v>
      </c>
      <c r="G24" s="18">
        <v>2</v>
      </c>
      <c r="H24" s="18"/>
      <c r="I24" s="18"/>
      <c r="J24" s="18">
        <v>12</v>
      </c>
      <c r="K24" s="18">
        <f t="shared" si="4"/>
        <v>6</v>
      </c>
      <c r="L24" s="18"/>
      <c r="M24" s="176">
        <f t="shared" si="5"/>
        <v>30</v>
      </c>
      <c r="N24" s="537">
        <f t="shared" si="0"/>
        <v>14.333333333333332</v>
      </c>
      <c r="O24" s="18">
        <v>16</v>
      </c>
      <c r="P24" s="18">
        <v>14</v>
      </c>
      <c r="Q24" s="18">
        <v>15</v>
      </c>
      <c r="R24" s="176">
        <f t="shared" si="6"/>
        <v>45</v>
      </c>
      <c r="S24" s="53"/>
      <c r="T24" s="505">
        <f t="shared" si="7"/>
        <v>74.333333333333329</v>
      </c>
      <c r="U24" s="53"/>
      <c r="V24" s="510">
        <f t="shared" si="8"/>
        <v>0.19282511210762332</v>
      </c>
      <c r="W24" s="502"/>
      <c r="X24" s="502"/>
      <c r="Y24" s="502"/>
      <c r="Z24" s="539">
        <v>8</v>
      </c>
      <c r="AA24" s="539">
        <v>1</v>
      </c>
      <c r="AB24" s="368">
        <v>5</v>
      </c>
      <c r="AC24" s="368">
        <v>1</v>
      </c>
      <c r="AD24" s="481"/>
      <c r="AE24" s="481"/>
      <c r="AK24" s="481"/>
    </row>
    <row r="25" spans="1:37" x14ac:dyDescent="0.2">
      <c r="A25" s="481" t="s">
        <v>617</v>
      </c>
      <c r="B25" s="247" t="s">
        <v>123</v>
      </c>
      <c r="C25" s="455">
        <v>8</v>
      </c>
      <c r="D25" s="21">
        <v>5</v>
      </c>
      <c r="E25" s="200">
        <f t="shared" si="2"/>
        <v>13</v>
      </c>
      <c r="F25" s="21"/>
      <c r="G25" s="21"/>
      <c r="H25" s="21"/>
      <c r="I25" s="21"/>
      <c r="J25" s="21">
        <v>2</v>
      </c>
      <c r="K25" s="21">
        <f t="shared" si="4"/>
        <v>9</v>
      </c>
      <c r="L25" s="21"/>
      <c r="M25" s="200">
        <f t="shared" si="5"/>
        <v>16</v>
      </c>
      <c r="N25" s="545">
        <f t="shared" si="0"/>
        <v>6.416666666666667</v>
      </c>
      <c r="O25" s="21">
        <v>71</v>
      </c>
      <c r="P25" s="21">
        <v>108</v>
      </c>
      <c r="Q25" s="21">
        <v>25</v>
      </c>
      <c r="R25" s="200">
        <f t="shared" si="6"/>
        <v>204</v>
      </c>
      <c r="S25" s="53"/>
      <c r="T25" s="506">
        <f t="shared" si="7"/>
        <v>235.41666666666669</v>
      </c>
      <c r="U25" s="53"/>
      <c r="V25" s="511">
        <f t="shared" si="8"/>
        <v>2.7256637168141591E-2</v>
      </c>
      <c r="W25" s="502"/>
      <c r="X25" s="502"/>
      <c r="Y25" s="502"/>
      <c r="Z25" s="539"/>
      <c r="AA25" s="539"/>
      <c r="AB25" s="368">
        <v>9</v>
      </c>
      <c r="AD25" s="481"/>
      <c r="AE25" s="481"/>
      <c r="AK25" s="481"/>
    </row>
    <row r="26" spans="1:37" s="368" customFormat="1" x14ac:dyDescent="0.2">
      <c r="A26" s="481" t="s">
        <v>695</v>
      </c>
      <c r="B26" s="533" t="s">
        <v>124</v>
      </c>
      <c r="C26" s="534">
        <v>25</v>
      </c>
      <c r="D26" s="535">
        <v>43</v>
      </c>
      <c r="E26" s="536">
        <f t="shared" si="2"/>
        <v>68</v>
      </c>
      <c r="F26" s="535">
        <f t="shared" si="3"/>
        <v>25</v>
      </c>
      <c r="G26" s="535"/>
      <c r="H26" s="535">
        <v>7</v>
      </c>
      <c r="I26" s="535">
        <v>1</v>
      </c>
      <c r="J26" s="535">
        <v>19</v>
      </c>
      <c r="K26" s="535">
        <f t="shared" si="4"/>
        <v>19</v>
      </c>
      <c r="L26" s="535">
        <v>19</v>
      </c>
      <c r="M26" s="536">
        <f t="shared" si="5"/>
        <v>133</v>
      </c>
      <c r="N26" s="537">
        <f t="shared" si="0"/>
        <v>73.708333333333343</v>
      </c>
      <c r="O26" s="535">
        <v>134</v>
      </c>
      <c r="P26" s="535">
        <v>296</v>
      </c>
      <c r="Q26" s="535">
        <v>142</v>
      </c>
      <c r="R26" s="536">
        <f t="shared" si="6"/>
        <v>572</v>
      </c>
      <c r="S26" s="538"/>
      <c r="T26" s="537">
        <f t="shared" si="7"/>
        <v>787.70833333333337</v>
      </c>
      <c r="U26" s="538"/>
      <c r="V26" s="510">
        <f t="shared" si="8"/>
        <v>9.3573128801904271E-2</v>
      </c>
      <c r="W26" s="502"/>
      <c r="X26" s="502"/>
      <c r="Y26" s="502"/>
      <c r="Z26" s="539">
        <v>9</v>
      </c>
      <c r="AA26" s="539">
        <v>16</v>
      </c>
      <c r="AB26" s="368">
        <v>19</v>
      </c>
      <c r="AE26" s="481"/>
      <c r="AF26" s="481"/>
      <c r="AG26" s="481"/>
      <c r="AK26" s="481"/>
    </row>
    <row r="27" spans="1:37" ht="13.5" x14ac:dyDescent="0.25">
      <c r="B27" s="107" t="s">
        <v>218</v>
      </c>
      <c r="C27" s="457">
        <v>78</v>
      </c>
      <c r="D27" s="70">
        <v>85</v>
      </c>
      <c r="E27" s="27">
        <f t="shared" si="2"/>
        <v>163</v>
      </c>
      <c r="F27" s="70">
        <f t="shared" si="3"/>
        <v>88</v>
      </c>
      <c r="G27" s="70">
        <v>12</v>
      </c>
      <c r="H27" s="70">
        <v>14</v>
      </c>
      <c r="I27" s="70">
        <v>4</v>
      </c>
      <c r="J27" s="70">
        <v>24</v>
      </c>
      <c r="K27" s="531">
        <f t="shared" si="4"/>
        <v>37</v>
      </c>
      <c r="L27" s="70">
        <v>46</v>
      </c>
      <c r="M27" s="27">
        <f t="shared" si="5"/>
        <v>310</v>
      </c>
      <c r="N27" s="544">
        <f t="shared" si="0"/>
        <v>222.83333333333331</v>
      </c>
      <c r="O27" s="70">
        <f>O28+O29</f>
        <v>238</v>
      </c>
      <c r="P27" s="531">
        <f t="shared" ref="P27:Q27" si="12">P28+P29</f>
        <v>584</v>
      </c>
      <c r="Q27" s="531">
        <f t="shared" si="12"/>
        <v>248</v>
      </c>
      <c r="R27" s="26">
        <f t="shared" si="6"/>
        <v>1070</v>
      </c>
      <c r="S27" s="53"/>
      <c r="T27" s="504">
        <f t="shared" si="7"/>
        <v>1540.8333333333333</v>
      </c>
      <c r="U27" s="53"/>
      <c r="V27" s="514">
        <f t="shared" si="8"/>
        <v>0.1446187128177393</v>
      </c>
      <c r="W27" s="502"/>
      <c r="X27" s="502"/>
      <c r="Y27" s="502"/>
      <c r="Z27" s="539">
        <v>6</v>
      </c>
      <c r="AA27" s="539">
        <v>82</v>
      </c>
      <c r="AB27" s="368">
        <v>37</v>
      </c>
      <c r="AD27" s="481"/>
      <c r="AE27" s="481"/>
      <c r="AK27" s="481"/>
    </row>
    <row r="28" spans="1:37" x14ac:dyDescent="0.2">
      <c r="A28" s="481" t="s">
        <v>622</v>
      </c>
      <c r="B28" s="247" t="s">
        <v>125</v>
      </c>
      <c r="C28" s="456">
        <v>73</v>
      </c>
      <c r="D28" s="21">
        <v>85</v>
      </c>
      <c r="E28" s="200">
        <f t="shared" si="2"/>
        <v>158</v>
      </c>
      <c r="F28" s="21">
        <f t="shared" si="3"/>
        <v>87</v>
      </c>
      <c r="G28" s="21">
        <v>11</v>
      </c>
      <c r="H28" s="21">
        <v>14</v>
      </c>
      <c r="I28" s="21">
        <v>4</v>
      </c>
      <c r="J28" s="21">
        <v>24</v>
      </c>
      <c r="K28" s="21">
        <f t="shared" si="4"/>
        <v>35</v>
      </c>
      <c r="L28" s="21">
        <v>32</v>
      </c>
      <c r="M28" s="200">
        <f t="shared" si="5"/>
        <v>292</v>
      </c>
      <c r="N28" s="545">
        <f t="shared" si="0"/>
        <v>204.83333333333331</v>
      </c>
      <c r="O28" s="21">
        <v>221</v>
      </c>
      <c r="P28" s="21">
        <v>554</v>
      </c>
      <c r="Q28" s="21">
        <v>238</v>
      </c>
      <c r="R28" s="200">
        <f t="shared" si="6"/>
        <v>1013</v>
      </c>
      <c r="S28" s="53"/>
      <c r="T28" s="506">
        <f t="shared" si="7"/>
        <v>1455.8333333333333</v>
      </c>
      <c r="U28" s="53"/>
      <c r="V28" s="511">
        <f t="shared" si="8"/>
        <v>0.14069834001144818</v>
      </c>
      <c r="W28" s="502"/>
      <c r="X28" s="502"/>
      <c r="Y28" s="502"/>
      <c r="Z28" s="539">
        <v>6</v>
      </c>
      <c r="AA28" s="539">
        <v>81</v>
      </c>
      <c r="AB28" s="368">
        <v>35</v>
      </c>
      <c r="AD28" s="481"/>
      <c r="AE28" s="481"/>
      <c r="AK28" s="481"/>
    </row>
    <row r="29" spans="1:37" x14ac:dyDescent="0.2">
      <c r="A29" s="481" t="s">
        <v>623</v>
      </c>
      <c r="B29" s="246" t="s">
        <v>479</v>
      </c>
      <c r="C29" s="455">
        <v>5</v>
      </c>
      <c r="D29" s="18">
        <v>0</v>
      </c>
      <c r="E29" s="176">
        <f t="shared" si="2"/>
        <v>5</v>
      </c>
      <c r="F29" s="18">
        <f t="shared" si="3"/>
        <v>1</v>
      </c>
      <c r="G29" s="18">
        <v>1</v>
      </c>
      <c r="H29" s="18"/>
      <c r="I29" s="18"/>
      <c r="J29" s="18"/>
      <c r="K29" s="18">
        <f t="shared" si="4"/>
        <v>2</v>
      </c>
      <c r="L29" s="18">
        <v>14</v>
      </c>
      <c r="M29" s="176">
        <f t="shared" si="5"/>
        <v>18</v>
      </c>
      <c r="N29" s="537">
        <f t="shared" si="0"/>
        <v>18</v>
      </c>
      <c r="O29" s="18">
        <v>17</v>
      </c>
      <c r="P29" s="18">
        <v>30</v>
      </c>
      <c r="Q29" s="18">
        <v>10</v>
      </c>
      <c r="R29" s="176">
        <f t="shared" si="6"/>
        <v>57</v>
      </c>
      <c r="S29" s="53"/>
      <c r="T29" s="505">
        <f t="shared" si="7"/>
        <v>85</v>
      </c>
      <c r="U29" s="53"/>
      <c r="V29" s="510">
        <f t="shared" si="8"/>
        <v>0.21176470588235294</v>
      </c>
      <c r="W29" s="502"/>
      <c r="X29" s="502"/>
      <c r="Y29" s="502"/>
      <c r="Z29" s="539">
        <v>0</v>
      </c>
      <c r="AA29" s="539">
        <v>1</v>
      </c>
      <c r="AB29" s="368">
        <v>2</v>
      </c>
      <c r="AD29" s="481"/>
      <c r="AE29" s="481"/>
      <c r="AK29" s="481"/>
    </row>
    <row r="30" spans="1:37" ht="13.5" x14ac:dyDescent="0.25">
      <c r="B30" s="107" t="s">
        <v>219</v>
      </c>
      <c r="C30" s="457">
        <v>158</v>
      </c>
      <c r="D30" s="70">
        <v>121</v>
      </c>
      <c r="E30" s="27">
        <f t="shared" si="2"/>
        <v>279</v>
      </c>
      <c r="F30" s="70">
        <f t="shared" si="3"/>
        <v>40</v>
      </c>
      <c r="G30" s="70">
        <v>57</v>
      </c>
      <c r="H30" s="70">
        <v>18</v>
      </c>
      <c r="I30" s="70">
        <v>3</v>
      </c>
      <c r="J30" s="70">
        <v>13</v>
      </c>
      <c r="K30" s="531">
        <f t="shared" si="4"/>
        <v>51</v>
      </c>
      <c r="L30" s="70">
        <v>6</v>
      </c>
      <c r="M30" s="27">
        <f t="shared" si="5"/>
        <v>309</v>
      </c>
      <c r="N30" s="544">
        <f t="shared" si="0"/>
        <v>248.45833333333334</v>
      </c>
      <c r="O30" s="70">
        <f>O31+O32</f>
        <v>280</v>
      </c>
      <c r="P30" s="531">
        <f t="shared" ref="P30:Q30" si="13">P31+P32</f>
        <v>707</v>
      </c>
      <c r="Q30" s="531">
        <f t="shared" si="13"/>
        <v>305</v>
      </c>
      <c r="R30" s="26">
        <f t="shared" si="6"/>
        <v>1292</v>
      </c>
      <c r="S30" s="53"/>
      <c r="T30" s="504">
        <f t="shared" si="7"/>
        <v>1845.4583333333335</v>
      </c>
      <c r="U30" s="53"/>
      <c r="V30" s="514">
        <f t="shared" si="8"/>
        <v>0.13463231807816486</v>
      </c>
      <c r="W30" s="502"/>
      <c r="X30" s="502"/>
      <c r="Y30" s="502"/>
      <c r="Z30" s="539">
        <v>0</v>
      </c>
      <c r="AA30" s="539">
        <v>40</v>
      </c>
      <c r="AB30" s="368">
        <v>51</v>
      </c>
      <c r="AD30" s="481"/>
      <c r="AE30" s="481"/>
      <c r="AK30" s="481"/>
    </row>
    <row r="31" spans="1:37" x14ac:dyDescent="0.2">
      <c r="A31" s="481" t="s">
        <v>628</v>
      </c>
      <c r="B31" s="246" t="s">
        <v>480</v>
      </c>
      <c r="C31" s="455">
        <v>155</v>
      </c>
      <c r="D31" s="18">
        <v>120</v>
      </c>
      <c r="E31" s="176">
        <f t="shared" si="2"/>
        <v>275</v>
      </c>
      <c r="F31" s="18">
        <f t="shared" si="3"/>
        <v>39</v>
      </c>
      <c r="G31" s="18">
        <v>57</v>
      </c>
      <c r="H31" s="18">
        <v>16</v>
      </c>
      <c r="I31" s="18">
        <v>3</v>
      </c>
      <c r="J31" s="18">
        <v>13</v>
      </c>
      <c r="K31" s="18">
        <f t="shared" si="4"/>
        <v>51</v>
      </c>
      <c r="L31" s="18">
        <v>6</v>
      </c>
      <c r="M31" s="176">
        <f t="shared" si="5"/>
        <v>305</v>
      </c>
      <c r="N31" s="537">
        <f t="shared" si="0"/>
        <v>245.125</v>
      </c>
      <c r="O31" s="18">
        <v>260</v>
      </c>
      <c r="P31" s="18">
        <v>670</v>
      </c>
      <c r="Q31" s="18">
        <v>289</v>
      </c>
      <c r="R31" s="176">
        <f t="shared" si="6"/>
        <v>1219</v>
      </c>
      <c r="S31" s="53"/>
      <c r="T31" s="505">
        <f t="shared" si="7"/>
        <v>1753.125</v>
      </c>
      <c r="U31" s="53"/>
      <c r="V31" s="510">
        <f t="shared" si="8"/>
        <v>0.13982174688057042</v>
      </c>
      <c r="W31" s="502"/>
      <c r="X31" s="502"/>
      <c r="Y31" s="502"/>
      <c r="Z31" s="539">
        <v>0</v>
      </c>
      <c r="AA31" s="539">
        <v>39</v>
      </c>
      <c r="AB31" s="368">
        <v>51</v>
      </c>
      <c r="AD31" s="481"/>
      <c r="AE31" s="481"/>
      <c r="AK31" s="481"/>
    </row>
    <row r="32" spans="1:37" x14ac:dyDescent="0.2">
      <c r="A32" s="481" t="s">
        <v>711</v>
      </c>
      <c r="B32" s="247" t="s">
        <v>463</v>
      </c>
      <c r="C32" s="456">
        <v>3</v>
      </c>
      <c r="D32" s="21">
        <v>1</v>
      </c>
      <c r="E32" s="200">
        <f t="shared" si="2"/>
        <v>4</v>
      </c>
      <c r="F32" s="21">
        <f t="shared" si="3"/>
        <v>1</v>
      </c>
      <c r="G32" s="21"/>
      <c r="H32" s="21">
        <v>2</v>
      </c>
      <c r="I32" s="21"/>
      <c r="J32" s="21"/>
      <c r="K32" s="21">
        <f t="shared" si="4"/>
        <v>0</v>
      </c>
      <c r="L32" s="21"/>
      <c r="M32" s="200">
        <f t="shared" si="5"/>
        <v>4</v>
      </c>
      <c r="N32" s="545">
        <f t="shared" si="0"/>
        <v>3.333333333333333</v>
      </c>
      <c r="O32" s="21">
        <v>20</v>
      </c>
      <c r="P32" s="21">
        <v>37</v>
      </c>
      <c r="Q32" s="21">
        <v>16</v>
      </c>
      <c r="R32" s="200">
        <f t="shared" si="6"/>
        <v>73</v>
      </c>
      <c r="S32" s="114"/>
      <c r="T32" s="506">
        <f t="shared" si="7"/>
        <v>92.333333333333329</v>
      </c>
      <c r="U32" s="114"/>
      <c r="V32" s="511">
        <f t="shared" si="8"/>
        <v>3.6101083032490974E-2</v>
      </c>
      <c r="W32" s="502"/>
      <c r="X32" s="502"/>
      <c r="Y32" s="502"/>
      <c r="Z32" s="539">
        <v>0</v>
      </c>
      <c r="AA32" s="539">
        <v>1</v>
      </c>
      <c r="AD32" s="481"/>
      <c r="AE32" s="481"/>
      <c r="AK32" s="481"/>
    </row>
    <row r="33" spans="1:37" ht="13.5" x14ac:dyDescent="0.25">
      <c r="B33" s="107" t="s">
        <v>220</v>
      </c>
      <c r="C33" s="457">
        <v>17</v>
      </c>
      <c r="D33" s="70">
        <v>24</v>
      </c>
      <c r="E33" s="27">
        <f t="shared" si="2"/>
        <v>41</v>
      </c>
      <c r="F33" s="70">
        <f t="shared" si="3"/>
        <v>23</v>
      </c>
      <c r="G33" s="70">
        <v>14</v>
      </c>
      <c r="H33" s="70"/>
      <c r="I33" s="70"/>
      <c r="J33" s="70">
        <v>11</v>
      </c>
      <c r="K33" s="531">
        <f t="shared" si="4"/>
        <v>27</v>
      </c>
      <c r="L33" s="70">
        <v>6</v>
      </c>
      <c r="M33" s="27">
        <f t="shared" si="5"/>
        <v>105</v>
      </c>
      <c r="N33" s="544">
        <f t="shared" si="0"/>
        <v>76.375</v>
      </c>
      <c r="O33" s="70">
        <f>O34</f>
        <v>37</v>
      </c>
      <c r="P33" s="531">
        <f t="shared" ref="P33:Q33" si="14">P34</f>
        <v>116</v>
      </c>
      <c r="Q33" s="531">
        <f t="shared" si="14"/>
        <v>73</v>
      </c>
      <c r="R33" s="26">
        <f t="shared" si="6"/>
        <v>226</v>
      </c>
      <c r="S33" s="53"/>
      <c r="T33" s="504">
        <f t="shared" si="7"/>
        <v>375.375</v>
      </c>
      <c r="U33" s="53"/>
      <c r="V33" s="514">
        <f t="shared" si="8"/>
        <v>0.20346320346320346</v>
      </c>
      <c r="W33" s="502"/>
      <c r="X33" s="502"/>
      <c r="Y33" s="502"/>
      <c r="Z33" s="539">
        <v>7</v>
      </c>
      <c r="AA33" s="539">
        <v>16</v>
      </c>
      <c r="AB33" s="368">
        <v>27</v>
      </c>
      <c r="AD33" s="481"/>
      <c r="AE33" s="481"/>
      <c r="AK33" s="481"/>
    </row>
    <row r="34" spans="1:37" x14ac:dyDescent="0.2">
      <c r="A34" s="481" t="s">
        <v>630</v>
      </c>
      <c r="B34" s="248" t="s">
        <v>126</v>
      </c>
      <c r="C34" s="458">
        <v>17</v>
      </c>
      <c r="D34" s="24">
        <v>24</v>
      </c>
      <c r="E34" s="216">
        <f t="shared" si="2"/>
        <v>41</v>
      </c>
      <c r="F34" s="24">
        <f t="shared" si="3"/>
        <v>23</v>
      </c>
      <c r="G34" s="24">
        <v>14</v>
      </c>
      <c r="H34" s="24"/>
      <c r="I34" s="24"/>
      <c r="J34" s="24">
        <v>11</v>
      </c>
      <c r="K34" s="24">
        <f t="shared" si="4"/>
        <v>27</v>
      </c>
      <c r="L34" s="24">
        <v>6</v>
      </c>
      <c r="M34" s="216">
        <f t="shared" si="5"/>
        <v>105</v>
      </c>
      <c r="N34" s="546">
        <f t="shared" si="0"/>
        <v>76.375</v>
      </c>
      <c r="O34" s="24">
        <v>37</v>
      </c>
      <c r="P34" s="24">
        <v>116</v>
      </c>
      <c r="Q34" s="24">
        <v>73</v>
      </c>
      <c r="R34" s="216">
        <f t="shared" si="6"/>
        <v>226</v>
      </c>
      <c r="S34" s="53"/>
      <c r="T34" s="507">
        <f t="shared" si="7"/>
        <v>375.375</v>
      </c>
      <c r="U34" s="53"/>
      <c r="V34" s="512">
        <f t="shared" si="8"/>
        <v>0.20346320346320346</v>
      </c>
      <c r="W34" s="502"/>
      <c r="X34" s="502"/>
      <c r="Y34" s="502"/>
      <c r="Z34" s="539">
        <v>7</v>
      </c>
      <c r="AA34" s="539">
        <v>16</v>
      </c>
      <c r="AB34" s="368">
        <v>27</v>
      </c>
      <c r="AD34" s="481"/>
      <c r="AE34" s="481"/>
      <c r="AK34" s="481"/>
    </row>
    <row r="35" spans="1:37" ht="13.5" x14ac:dyDescent="0.25">
      <c r="B35" s="107" t="s">
        <v>221</v>
      </c>
      <c r="C35" s="457">
        <v>152</v>
      </c>
      <c r="D35" s="70">
        <v>295</v>
      </c>
      <c r="E35" s="27">
        <f t="shared" si="2"/>
        <v>447</v>
      </c>
      <c r="F35" s="70">
        <f t="shared" si="3"/>
        <v>274</v>
      </c>
      <c r="G35" s="70">
        <v>79</v>
      </c>
      <c r="H35" s="70">
        <v>24</v>
      </c>
      <c r="I35" s="70">
        <v>10</v>
      </c>
      <c r="J35" s="70">
        <v>78</v>
      </c>
      <c r="K35" s="531">
        <f t="shared" si="4"/>
        <v>150</v>
      </c>
      <c r="L35" s="70">
        <v>110</v>
      </c>
      <c r="M35" s="27">
        <f t="shared" si="5"/>
        <v>1020</v>
      </c>
      <c r="N35" s="544">
        <f t="shared" si="0"/>
        <v>732.08333333333326</v>
      </c>
      <c r="O35" s="70">
        <f>SUM(O36:O42)</f>
        <v>721</v>
      </c>
      <c r="P35" s="531">
        <f t="shared" ref="P35:Q35" si="15">SUM(P36:P42)</f>
        <v>1677</v>
      </c>
      <c r="Q35" s="531">
        <f t="shared" si="15"/>
        <v>743</v>
      </c>
      <c r="R35" s="26">
        <f t="shared" si="6"/>
        <v>3141</v>
      </c>
      <c r="S35" s="53"/>
      <c r="T35" s="504">
        <f t="shared" si="7"/>
        <v>4616.083333333333</v>
      </c>
      <c r="U35" s="53"/>
      <c r="V35" s="514">
        <f t="shared" si="8"/>
        <v>0.1585940461791201</v>
      </c>
      <c r="W35" s="502"/>
      <c r="X35" s="502"/>
      <c r="Y35" s="502"/>
      <c r="Z35" s="539">
        <v>57</v>
      </c>
      <c r="AA35" s="539">
        <v>217</v>
      </c>
      <c r="AB35" s="368">
        <v>147</v>
      </c>
      <c r="AC35" s="368">
        <v>3</v>
      </c>
      <c r="AD35" s="481"/>
      <c r="AE35" s="481"/>
      <c r="AK35" s="481"/>
    </row>
    <row r="36" spans="1:37" x14ac:dyDescent="0.2">
      <c r="A36" s="481" t="s">
        <v>694</v>
      </c>
      <c r="B36" s="245" t="s">
        <v>599</v>
      </c>
      <c r="C36" s="454">
        <v>36</v>
      </c>
      <c r="D36" s="15">
        <v>49</v>
      </c>
      <c r="E36" s="175">
        <f t="shared" si="2"/>
        <v>85</v>
      </c>
      <c r="F36" s="15">
        <f t="shared" si="3"/>
        <v>8</v>
      </c>
      <c r="G36" s="15"/>
      <c r="H36" s="15">
        <v>1</v>
      </c>
      <c r="I36" s="15"/>
      <c r="J36" s="15">
        <v>12</v>
      </c>
      <c r="K36" s="15">
        <f t="shared" si="4"/>
        <v>4</v>
      </c>
      <c r="L36" s="15"/>
      <c r="M36" s="175">
        <f t="shared" si="5"/>
        <v>74</v>
      </c>
      <c r="N36" s="547">
        <f t="shared" si="0"/>
        <v>29.333333333333332</v>
      </c>
      <c r="O36" s="15">
        <v>55</v>
      </c>
      <c r="P36" s="15">
        <v>62</v>
      </c>
      <c r="Q36" s="15">
        <v>35</v>
      </c>
      <c r="R36" s="175">
        <f t="shared" si="6"/>
        <v>152</v>
      </c>
      <c r="S36" s="53"/>
      <c r="T36" s="508">
        <f t="shared" si="7"/>
        <v>216.33333333333331</v>
      </c>
      <c r="U36" s="53"/>
      <c r="V36" s="513">
        <f t="shared" si="8"/>
        <v>0.13559322033898305</v>
      </c>
      <c r="W36" s="502"/>
      <c r="X36" s="502"/>
      <c r="Y36" s="502"/>
      <c r="Z36" s="539">
        <v>0</v>
      </c>
      <c r="AA36" s="539">
        <v>8</v>
      </c>
      <c r="AB36" s="368">
        <v>3</v>
      </c>
      <c r="AC36" s="368">
        <v>1</v>
      </c>
      <c r="AD36" s="481"/>
      <c r="AE36" s="481"/>
      <c r="AK36" s="481"/>
    </row>
    <row r="37" spans="1:37" x14ac:dyDescent="0.2">
      <c r="A37" s="481" t="s">
        <v>730</v>
      </c>
      <c r="B37" s="246" t="s">
        <v>445</v>
      </c>
      <c r="C37" s="455"/>
      <c r="D37" s="18"/>
      <c r="E37" s="176">
        <f t="shared" si="2"/>
        <v>0</v>
      </c>
      <c r="F37" s="18"/>
      <c r="G37" s="18">
        <v>22</v>
      </c>
      <c r="H37" s="18"/>
      <c r="I37" s="18"/>
      <c r="J37" s="18"/>
      <c r="K37" s="18">
        <f t="shared" si="4"/>
        <v>1</v>
      </c>
      <c r="L37" s="18"/>
      <c r="M37" s="176">
        <f t="shared" si="5"/>
        <v>23</v>
      </c>
      <c r="N37" s="537">
        <f t="shared" si="0"/>
        <v>44.5</v>
      </c>
      <c r="O37" s="18">
        <v>3</v>
      </c>
      <c r="P37" s="18">
        <v>4</v>
      </c>
      <c r="Q37" s="18">
        <v>0</v>
      </c>
      <c r="R37" s="176">
        <f t="shared" si="6"/>
        <v>7</v>
      </c>
      <c r="S37" s="53"/>
      <c r="T37" s="505">
        <f t="shared" si="7"/>
        <v>51.5</v>
      </c>
      <c r="U37" s="53"/>
      <c r="V37" s="510">
        <f t="shared" si="8"/>
        <v>0.86407766990291257</v>
      </c>
      <c r="W37" s="502"/>
      <c r="X37" s="502"/>
      <c r="Y37" s="502"/>
      <c r="Z37" s="539"/>
      <c r="AA37" s="539"/>
      <c r="AB37" s="368">
        <v>1</v>
      </c>
      <c r="AD37" s="481"/>
      <c r="AE37" s="481"/>
      <c r="AK37" s="481"/>
    </row>
    <row r="38" spans="1:37" x14ac:dyDescent="0.2">
      <c r="A38" s="481" t="s">
        <v>654</v>
      </c>
      <c r="B38" s="246" t="s">
        <v>127</v>
      </c>
      <c r="C38" s="455">
        <v>50</v>
      </c>
      <c r="D38" s="18">
        <v>47</v>
      </c>
      <c r="E38" s="176">
        <f t="shared" si="2"/>
        <v>97</v>
      </c>
      <c r="F38" s="18">
        <f t="shared" si="3"/>
        <v>55</v>
      </c>
      <c r="G38" s="18">
        <v>4</v>
      </c>
      <c r="H38" s="18">
        <v>5</v>
      </c>
      <c r="I38" s="18">
        <v>1</v>
      </c>
      <c r="J38" s="18"/>
      <c r="K38" s="18">
        <f t="shared" si="4"/>
        <v>15</v>
      </c>
      <c r="L38" s="18">
        <v>4</v>
      </c>
      <c r="M38" s="176">
        <f t="shared" si="5"/>
        <v>131</v>
      </c>
      <c r="N38" s="537">
        <f t="shared" si="0"/>
        <v>92.166666666666657</v>
      </c>
      <c r="O38" s="18">
        <v>95</v>
      </c>
      <c r="P38" s="18">
        <v>210</v>
      </c>
      <c r="Q38" s="18">
        <v>98</v>
      </c>
      <c r="R38" s="176">
        <f t="shared" si="6"/>
        <v>403</v>
      </c>
      <c r="S38" s="53"/>
      <c r="T38" s="505">
        <f t="shared" si="7"/>
        <v>593.16666666666663</v>
      </c>
      <c r="U38" s="53"/>
      <c r="V38" s="510">
        <f t="shared" si="8"/>
        <v>0.15538072492273111</v>
      </c>
      <c r="W38" s="502"/>
      <c r="X38" s="502"/>
      <c r="Y38" s="502"/>
      <c r="Z38" s="539">
        <v>9</v>
      </c>
      <c r="AA38" s="539">
        <v>46</v>
      </c>
      <c r="AB38" s="368">
        <v>14</v>
      </c>
      <c r="AC38" s="368">
        <v>1</v>
      </c>
      <c r="AD38" s="481"/>
      <c r="AE38" s="481"/>
      <c r="AK38" s="481"/>
    </row>
    <row r="39" spans="1:37" x14ac:dyDescent="0.2">
      <c r="A39" s="481" t="s">
        <v>669</v>
      </c>
      <c r="B39" s="246" t="s">
        <v>128</v>
      </c>
      <c r="C39" s="455">
        <v>31</v>
      </c>
      <c r="D39" s="18">
        <v>17</v>
      </c>
      <c r="E39" s="176">
        <f t="shared" si="2"/>
        <v>48</v>
      </c>
      <c r="F39" s="18">
        <f t="shared" si="3"/>
        <v>104</v>
      </c>
      <c r="G39" s="18">
        <v>19</v>
      </c>
      <c r="H39" s="18">
        <v>7</v>
      </c>
      <c r="I39" s="18">
        <v>3</v>
      </c>
      <c r="J39" s="18">
        <v>41</v>
      </c>
      <c r="K39" s="18">
        <f t="shared" si="4"/>
        <v>63</v>
      </c>
      <c r="L39" s="18">
        <v>25</v>
      </c>
      <c r="M39" s="176">
        <f t="shared" si="5"/>
        <v>279</v>
      </c>
      <c r="N39" s="537">
        <f t="shared" si="0"/>
        <v>203.29166666666669</v>
      </c>
      <c r="O39" s="18">
        <v>187</v>
      </c>
      <c r="P39" s="18">
        <v>484</v>
      </c>
      <c r="Q39" s="18">
        <v>348</v>
      </c>
      <c r="R39" s="176">
        <f t="shared" si="6"/>
        <v>1019</v>
      </c>
      <c r="S39" s="53"/>
      <c r="T39" s="505">
        <f t="shared" si="7"/>
        <v>1570.2916666666667</v>
      </c>
      <c r="U39" s="53"/>
      <c r="V39" s="510">
        <f t="shared" si="8"/>
        <v>0.12946108737761033</v>
      </c>
      <c r="W39" s="502"/>
      <c r="X39" s="502"/>
      <c r="Y39" s="502"/>
      <c r="Z39" s="539">
        <v>32</v>
      </c>
      <c r="AA39" s="539">
        <v>72</v>
      </c>
      <c r="AB39" s="368">
        <v>63</v>
      </c>
      <c r="AD39" s="481"/>
      <c r="AE39" s="481"/>
      <c r="AK39" s="481"/>
    </row>
    <row r="40" spans="1:37" x14ac:dyDescent="0.2">
      <c r="A40" s="481" t="s">
        <v>670</v>
      </c>
      <c r="B40" s="246" t="s">
        <v>129</v>
      </c>
      <c r="C40" s="455">
        <v>31</v>
      </c>
      <c r="D40" s="18">
        <v>79</v>
      </c>
      <c r="E40" s="176">
        <f t="shared" si="2"/>
        <v>110</v>
      </c>
      <c r="F40" s="18">
        <f t="shared" si="3"/>
        <v>61</v>
      </c>
      <c r="G40" s="18">
        <v>23</v>
      </c>
      <c r="H40" s="18">
        <v>5</v>
      </c>
      <c r="I40" s="18">
        <v>4</v>
      </c>
      <c r="J40" s="18"/>
      <c r="K40" s="18">
        <f t="shared" si="4"/>
        <v>52</v>
      </c>
      <c r="L40" s="18">
        <v>1</v>
      </c>
      <c r="M40" s="176">
        <f t="shared" si="5"/>
        <v>225</v>
      </c>
      <c r="N40" s="537">
        <f t="shared" si="0"/>
        <v>169.33333333333331</v>
      </c>
      <c r="O40" s="18">
        <v>168</v>
      </c>
      <c r="P40" s="18">
        <v>452</v>
      </c>
      <c r="Q40" s="18">
        <v>164</v>
      </c>
      <c r="R40" s="176">
        <f t="shared" si="6"/>
        <v>784</v>
      </c>
      <c r="S40" s="53"/>
      <c r="T40" s="505">
        <f t="shared" si="7"/>
        <v>1117.3333333333333</v>
      </c>
      <c r="U40" s="53"/>
      <c r="V40" s="510">
        <f t="shared" si="8"/>
        <v>0.15155131264916466</v>
      </c>
      <c r="W40" s="502"/>
      <c r="X40" s="502"/>
      <c r="Y40" s="502"/>
      <c r="Z40" s="539">
        <v>0</v>
      </c>
      <c r="AA40" s="539">
        <v>61</v>
      </c>
      <c r="AB40" s="368">
        <v>52</v>
      </c>
      <c r="AD40" s="481"/>
      <c r="AE40" s="481"/>
      <c r="AK40" s="481"/>
    </row>
    <row r="41" spans="1:37" x14ac:dyDescent="0.2">
      <c r="A41" s="481" t="s">
        <v>676</v>
      </c>
      <c r="B41" s="246" t="s">
        <v>130</v>
      </c>
      <c r="C41" s="455">
        <v>0</v>
      </c>
      <c r="D41" s="18">
        <v>102</v>
      </c>
      <c r="E41" s="176">
        <f t="shared" si="2"/>
        <v>102</v>
      </c>
      <c r="F41" s="18">
        <f t="shared" si="3"/>
        <v>46</v>
      </c>
      <c r="G41" s="18">
        <v>7</v>
      </c>
      <c r="H41" s="18">
        <v>6</v>
      </c>
      <c r="I41" s="18">
        <v>2</v>
      </c>
      <c r="J41" s="18">
        <v>25</v>
      </c>
      <c r="K41" s="18">
        <f t="shared" si="4"/>
        <v>14</v>
      </c>
      <c r="L41" s="18">
        <v>80</v>
      </c>
      <c r="M41" s="176">
        <f t="shared" si="5"/>
        <v>282</v>
      </c>
      <c r="N41" s="537">
        <f t="shared" ref="N41:N72" si="16">D41/3+Z41/2+AA41+G41*2+H41+I41+J41/8+AB41/2+AC41+L41</f>
        <v>184.625</v>
      </c>
      <c r="O41" s="18">
        <v>202</v>
      </c>
      <c r="P41" s="18">
        <v>444</v>
      </c>
      <c r="Q41" s="18">
        <v>88</v>
      </c>
      <c r="R41" s="176">
        <f t="shared" si="6"/>
        <v>734</v>
      </c>
      <c r="S41" s="53"/>
      <c r="T41" s="505">
        <f t="shared" si="7"/>
        <v>1006.625</v>
      </c>
      <c r="U41" s="53"/>
      <c r="V41" s="510">
        <f t="shared" si="8"/>
        <v>0.1834099093505526</v>
      </c>
      <c r="W41" s="502"/>
      <c r="X41" s="502"/>
      <c r="Y41" s="502"/>
      <c r="Z41" s="539">
        <v>16</v>
      </c>
      <c r="AA41" s="539">
        <v>30</v>
      </c>
      <c r="AB41" s="368">
        <v>13</v>
      </c>
      <c r="AC41" s="368">
        <v>1</v>
      </c>
      <c r="AD41" s="481"/>
      <c r="AE41" s="481"/>
      <c r="AK41" s="481"/>
    </row>
    <row r="42" spans="1:37" x14ac:dyDescent="0.2">
      <c r="A42" s="481" t="s">
        <v>691</v>
      </c>
      <c r="B42" s="247" t="s">
        <v>533</v>
      </c>
      <c r="C42" s="456">
        <v>4</v>
      </c>
      <c r="D42" s="21">
        <v>1</v>
      </c>
      <c r="E42" s="200">
        <f t="shared" si="2"/>
        <v>5</v>
      </c>
      <c r="F42" s="21"/>
      <c r="G42" s="21">
        <v>4</v>
      </c>
      <c r="H42" s="21"/>
      <c r="I42" s="21"/>
      <c r="J42" s="21"/>
      <c r="K42" s="21">
        <f t="shared" si="4"/>
        <v>1</v>
      </c>
      <c r="L42" s="21"/>
      <c r="M42" s="200">
        <f t="shared" si="5"/>
        <v>6</v>
      </c>
      <c r="N42" s="545">
        <f t="shared" si="16"/>
        <v>8.8333333333333339</v>
      </c>
      <c r="O42" s="21">
        <v>11</v>
      </c>
      <c r="P42" s="21">
        <v>21</v>
      </c>
      <c r="Q42" s="21">
        <v>10</v>
      </c>
      <c r="R42" s="200">
        <f t="shared" si="6"/>
        <v>42</v>
      </c>
      <c r="S42" s="53"/>
      <c r="T42" s="506">
        <f t="shared" si="7"/>
        <v>60.833333333333336</v>
      </c>
      <c r="U42" s="53"/>
      <c r="V42" s="511">
        <f t="shared" si="8"/>
        <v>0.14520547945205481</v>
      </c>
      <c r="W42" s="502"/>
      <c r="X42" s="502"/>
      <c r="Y42" s="502"/>
      <c r="Z42" s="539"/>
      <c r="AA42" s="539"/>
      <c r="AB42" s="368">
        <v>1</v>
      </c>
      <c r="AD42" s="481"/>
      <c r="AE42" s="481"/>
      <c r="AK42" s="481"/>
    </row>
    <row r="43" spans="1:37" s="541" customFormat="1" ht="13.5" x14ac:dyDescent="0.25">
      <c r="A43" s="481"/>
      <c r="B43" s="469" t="s">
        <v>222</v>
      </c>
      <c r="C43" s="532">
        <v>67</v>
      </c>
      <c r="D43" s="531">
        <v>60</v>
      </c>
      <c r="E43" s="27">
        <f>C43+D43</f>
        <v>127</v>
      </c>
      <c r="F43" s="531">
        <f t="shared" si="3"/>
        <v>48</v>
      </c>
      <c r="G43" s="531">
        <v>26</v>
      </c>
      <c r="H43" s="531">
        <v>16</v>
      </c>
      <c r="I43" s="531">
        <v>1</v>
      </c>
      <c r="J43" s="531"/>
      <c r="K43" s="531">
        <f t="shared" si="4"/>
        <v>21</v>
      </c>
      <c r="L43" s="531">
        <v>5</v>
      </c>
      <c r="M43" s="27">
        <f t="shared" si="5"/>
        <v>177</v>
      </c>
      <c r="N43" s="551">
        <f t="shared" si="16"/>
        <v>152.5</v>
      </c>
      <c r="O43" s="531">
        <f>O44+O45</f>
        <v>272</v>
      </c>
      <c r="P43" s="531">
        <f t="shared" ref="P43:Q43" si="17">P44+P45</f>
        <v>556</v>
      </c>
      <c r="Q43" s="531">
        <f t="shared" si="17"/>
        <v>287</v>
      </c>
      <c r="R43" s="483">
        <f t="shared" si="6"/>
        <v>1115</v>
      </c>
      <c r="S43" s="540"/>
      <c r="T43" s="504">
        <f t="shared" si="7"/>
        <v>1554.5</v>
      </c>
      <c r="U43" s="540"/>
      <c r="V43" s="467">
        <f t="shared" si="8"/>
        <v>9.8102283692505635E-2</v>
      </c>
      <c r="W43" s="502"/>
      <c r="X43" s="502"/>
      <c r="Y43" s="502"/>
      <c r="Z43" s="539">
        <v>0</v>
      </c>
      <c r="AA43" s="539">
        <v>48</v>
      </c>
      <c r="AB43" s="368">
        <v>21</v>
      </c>
      <c r="AC43" s="368"/>
      <c r="AE43" s="481"/>
      <c r="AF43" s="481"/>
      <c r="AG43" s="481"/>
      <c r="AK43" s="481"/>
    </row>
    <row r="44" spans="1:37" x14ac:dyDescent="0.2">
      <c r="A44" s="481" t="s">
        <v>631</v>
      </c>
      <c r="B44" s="245" t="s">
        <v>131</v>
      </c>
      <c r="C44" s="454">
        <v>63</v>
      </c>
      <c r="D44" s="15">
        <v>59</v>
      </c>
      <c r="E44" s="175">
        <f t="shared" si="2"/>
        <v>122</v>
      </c>
      <c r="F44" s="15">
        <f t="shared" si="3"/>
        <v>42</v>
      </c>
      <c r="G44" s="15">
        <v>26</v>
      </c>
      <c r="H44" s="15">
        <v>16</v>
      </c>
      <c r="I44" s="15">
        <v>1</v>
      </c>
      <c r="J44" s="15"/>
      <c r="K44" s="15">
        <f t="shared" si="4"/>
        <v>21</v>
      </c>
      <c r="L44" s="15">
        <v>5</v>
      </c>
      <c r="M44" s="175">
        <f t="shared" si="5"/>
        <v>170</v>
      </c>
      <c r="N44" s="547">
        <f t="shared" si="16"/>
        <v>146.16666666666669</v>
      </c>
      <c r="O44" s="15">
        <v>259</v>
      </c>
      <c r="P44" s="15">
        <v>540</v>
      </c>
      <c r="Q44" s="15">
        <v>286</v>
      </c>
      <c r="R44" s="175">
        <f t="shared" si="6"/>
        <v>1085</v>
      </c>
      <c r="S44" s="53"/>
      <c r="T44" s="508">
        <f t="shared" si="7"/>
        <v>1517.1666666666667</v>
      </c>
      <c r="U44" s="53"/>
      <c r="V44" s="513">
        <f t="shared" si="8"/>
        <v>9.6341865319125572E-2</v>
      </c>
      <c r="W44" s="502"/>
      <c r="X44" s="502"/>
      <c r="Y44" s="502"/>
      <c r="Z44" s="539">
        <v>0</v>
      </c>
      <c r="AA44" s="539">
        <v>42</v>
      </c>
      <c r="AB44" s="368">
        <v>21</v>
      </c>
      <c r="AD44" s="481"/>
      <c r="AE44" s="481"/>
      <c r="AK44" s="481"/>
    </row>
    <row r="45" spans="1:37" x14ac:dyDescent="0.2">
      <c r="A45" s="481" t="s">
        <v>632</v>
      </c>
      <c r="B45" s="247" t="s">
        <v>132</v>
      </c>
      <c r="C45" s="456">
        <v>4</v>
      </c>
      <c r="D45" s="21">
        <v>1</v>
      </c>
      <c r="E45" s="200">
        <f t="shared" si="2"/>
        <v>5</v>
      </c>
      <c r="F45" s="21">
        <f t="shared" si="3"/>
        <v>6</v>
      </c>
      <c r="G45" s="21"/>
      <c r="H45" s="21"/>
      <c r="I45" s="21"/>
      <c r="J45" s="21"/>
      <c r="K45" s="21">
        <f t="shared" si="4"/>
        <v>0</v>
      </c>
      <c r="L45" s="21"/>
      <c r="M45" s="200">
        <f t="shared" si="5"/>
        <v>7</v>
      </c>
      <c r="N45" s="545">
        <f t="shared" si="16"/>
        <v>6.333333333333333</v>
      </c>
      <c r="O45" s="21">
        <v>13</v>
      </c>
      <c r="P45" s="21">
        <v>16</v>
      </c>
      <c r="Q45" s="21">
        <v>1</v>
      </c>
      <c r="R45" s="200">
        <f t="shared" si="6"/>
        <v>30</v>
      </c>
      <c r="S45" s="53"/>
      <c r="T45" s="506">
        <f t="shared" si="7"/>
        <v>37.333333333333329</v>
      </c>
      <c r="U45" s="53"/>
      <c r="V45" s="511">
        <f t="shared" si="8"/>
        <v>0.16964285714285715</v>
      </c>
      <c r="W45" s="502"/>
      <c r="X45" s="502"/>
      <c r="Y45" s="502"/>
      <c r="Z45" s="539">
        <v>0</v>
      </c>
      <c r="AA45" s="539">
        <v>6</v>
      </c>
      <c r="AD45" s="481"/>
      <c r="AE45" s="481"/>
      <c r="AK45" s="481"/>
    </row>
    <row r="46" spans="1:37" ht="13.5" x14ac:dyDescent="0.25">
      <c r="B46" s="107" t="s">
        <v>223</v>
      </c>
      <c r="C46" s="457">
        <v>1005</v>
      </c>
      <c r="D46" s="70">
        <v>26</v>
      </c>
      <c r="E46" s="27">
        <f t="shared" si="2"/>
        <v>1031</v>
      </c>
      <c r="F46" s="70">
        <f t="shared" si="3"/>
        <v>142</v>
      </c>
      <c r="G46" s="70">
        <v>56</v>
      </c>
      <c r="H46" s="70">
        <v>25</v>
      </c>
      <c r="I46" s="70">
        <v>3</v>
      </c>
      <c r="J46" s="70">
        <v>11</v>
      </c>
      <c r="K46" s="531">
        <f t="shared" si="4"/>
        <v>88</v>
      </c>
      <c r="L46" s="70">
        <v>155</v>
      </c>
      <c r="M46" s="27">
        <f t="shared" si="5"/>
        <v>506</v>
      </c>
      <c r="N46" s="551">
        <f t="shared" si="16"/>
        <v>485.54166666666663</v>
      </c>
      <c r="O46" s="70">
        <f>SUM(O47:O50)</f>
        <v>709</v>
      </c>
      <c r="P46" s="531">
        <f t="shared" ref="P46:Q46" si="18">SUM(P47:P50)</f>
        <v>1527</v>
      </c>
      <c r="Q46" s="531">
        <f t="shared" si="18"/>
        <v>637</v>
      </c>
      <c r="R46" s="26">
        <f t="shared" si="6"/>
        <v>2873</v>
      </c>
      <c r="S46" s="53"/>
      <c r="T46" s="504">
        <f t="shared" si="7"/>
        <v>3995.5416666666665</v>
      </c>
      <c r="U46" s="53"/>
      <c r="V46" s="514">
        <f t="shared" si="8"/>
        <v>0.12152086179387442</v>
      </c>
      <c r="W46" s="502"/>
      <c r="X46" s="502"/>
      <c r="Y46" s="502"/>
      <c r="Z46" s="539">
        <v>15</v>
      </c>
      <c r="AA46" s="539">
        <v>127</v>
      </c>
      <c r="AB46" s="368">
        <v>84</v>
      </c>
      <c r="AC46" s="368">
        <v>4</v>
      </c>
      <c r="AD46" s="481"/>
      <c r="AE46" s="481"/>
      <c r="AK46" s="481"/>
    </row>
    <row r="47" spans="1:37" x14ac:dyDescent="0.2">
      <c r="A47" s="481" t="s">
        <v>627</v>
      </c>
      <c r="B47" s="245" t="s">
        <v>133</v>
      </c>
      <c r="C47" s="454">
        <v>97</v>
      </c>
      <c r="D47" s="15">
        <v>4</v>
      </c>
      <c r="E47" s="175">
        <f t="shared" si="2"/>
        <v>101</v>
      </c>
      <c r="F47" s="15">
        <f t="shared" si="3"/>
        <v>13</v>
      </c>
      <c r="G47" s="15"/>
      <c r="H47" s="15">
        <v>4</v>
      </c>
      <c r="I47" s="15"/>
      <c r="J47" s="15"/>
      <c r="K47" s="15">
        <f t="shared" si="4"/>
        <v>17</v>
      </c>
      <c r="L47" s="15">
        <v>58</v>
      </c>
      <c r="M47" s="175">
        <f t="shared" si="5"/>
        <v>96</v>
      </c>
      <c r="N47" s="547">
        <f t="shared" si="16"/>
        <v>84.833333333333343</v>
      </c>
      <c r="O47" s="15">
        <v>115</v>
      </c>
      <c r="P47" s="15">
        <v>276</v>
      </c>
      <c r="Q47" s="15">
        <v>151</v>
      </c>
      <c r="R47" s="175">
        <f t="shared" si="6"/>
        <v>542</v>
      </c>
      <c r="S47" s="53"/>
      <c r="T47" s="508">
        <f t="shared" si="7"/>
        <v>777.83333333333337</v>
      </c>
      <c r="U47" s="53"/>
      <c r="V47" s="513">
        <f t="shared" si="8"/>
        <v>0.10906363831154918</v>
      </c>
      <c r="W47" s="502"/>
      <c r="X47" s="502"/>
      <c r="Y47" s="502"/>
      <c r="Z47" s="539">
        <v>0</v>
      </c>
      <c r="AA47" s="539">
        <v>13</v>
      </c>
      <c r="AB47" s="368">
        <v>17</v>
      </c>
      <c r="AD47" s="481"/>
      <c r="AE47" s="481"/>
      <c r="AK47" s="481"/>
    </row>
    <row r="48" spans="1:37" x14ac:dyDescent="0.2">
      <c r="A48" s="481" t="s">
        <v>634</v>
      </c>
      <c r="B48" s="246" t="s">
        <v>462</v>
      </c>
      <c r="C48" s="455">
        <v>734</v>
      </c>
      <c r="D48" s="18">
        <v>19</v>
      </c>
      <c r="E48" s="176">
        <f t="shared" si="2"/>
        <v>753</v>
      </c>
      <c r="F48" s="18">
        <f t="shared" si="3"/>
        <v>107</v>
      </c>
      <c r="G48" s="18">
        <v>53</v>
      </c>
      <c r="H48" s="18">
        <v>21</v>
      </c>
      <c r="I48" s="18">
        <v>2</v>
      </c>
      <c r="J48" s="18">
        <v>11</v>
      </c>
      <c r="K48" s="18">
        <f t="shared" si="4"/>
        <v>62</v>
      </c>
      <c r="L48" s="18">
        <v>91</v>
      </c>
      <c r="M48" s="176">
        <f t="shared" si="5"/>
        <v>366</v>
      </c>
      <c r="N48" s="537">
        <f t="shared" si="16"/>
        <v>362.20833333333331</v>
      </c>
      <c r="O48" s="18">
        <v>454</v>
      </c>
      <c r="P48" s="18">
        <v>1045</v>
      </c>
      <c r="Q48" s="18">
        <v>419</v>
      </c>
      <c r="R48" s="176">
        <f t="shared" si="6"/>
        <v>1918</v>
      </c>
      <c r="S48" s="53"/>
      <c r="T48" s="505">
        <f t="shared" si="7"/>
        <v>2699.208333333333</v>
      </c>
      <c r="U48" s="53"/>
      <c r="V48" s="510">
        <f t="shared" si="8"/>
        <v>0.13419058057146385</v>
      </c>
      <c r="W48" s="502"/>
      <c r="X48" s="502"/>
      <c r="Y48" s="502"/>
      <c r="Z48" s="539">
        <v>9</v>
      </c>
      <c r="AA48" s="539">
        <v>98</v>
      </c>
      <c r="AB48" s="368">
        <v>60</v>
      </c>
      <c r="AC48" s="368">
        <v>2</v>
      </c>
      <c r="AD48" s="481"/>
      <c r="AE48" s="481"/>
      <c r="AK48" s="481"/>
    </row>
    <row r="49" spans="1:37" x14ac:dyDescent="0.2">
      <c r="A49" s="481" t="s">
        <v>733</v>
      </c>
      <c r="B49" s="246" t="s">
        <v>134</v>
      </c>
      <c r="C49" s="455"/>
      <c r="D49" s="18"/>
      <c r="E49" s="176">
        <f t="shared" si="2"/>
        <v>0</v>
      </c>
      <c r="F49" s="18">
        <f t="shared" si="3"/>
        <v>6</v>
      </c>
      <c r="G49" s="18"/>
      <c r="H49" s="18"/>
      <c r="I49" s="18">
        <v>1</v>
      </c>
      <c r="J49" s="18"/>
      <c r="K49" s="18">
        <f t="shared" si="4"/>
        <v>0</v>
      </c>
      <c r="L49" s="18"/>
      <c r="M49" s="176">
        <f t="shared" si="5"/>
        <v>7</v>
      </c>
      <c r="N49" s="537">
        <f t="shared" si="16"/>
        <v>4</v>
      </c>
      <c r="O49" s="18">
        <v>15</v>
      </c>
      <c r="P49" s="18">
        <v>27</v>
      </c>
      <c r="Q49" s="18">
        <v>12</v>
      </c>
      <c r="R49" s="176">
        <f t="shared" si="6"/>
        <v>54</v>
      </c>
      <c r="S49" s="53"/>
      <c r="T49" s="505">
        <f t="shared" si="7"/>
        <v>70</v>
      </c>
      <c r="U49" s="53"/>
      <c r="V49" s="510">
        <f t="shared" si="8"/>
        <v>5.7142857142857141E-2</v>
      </c>
      <c r="W49" s="502"/>
      <c r="X49" s="502"/>
      <c r="Y49" s="502"/>
      <c r="Z49" s="539">
        <v>6</v>
      </c>
      <c r="AA49" s="539">
        <v>0</v>
      </c>
      <c r="AD49" s="481"/>
      <c r="AE49" s="481"/>
      <c r="AK49" s="481"/>
    </row>
    <row r="50" spans="1:37" x14ac:dyDescent="0.2">
      <c r="A50" s="481" t="s">
        <v>635</v>
      </c>
      <c r="B50" s="247" t="s">
        <v>135</v>
      </c>
      <c r="C50" s="456">
        <v>174</v>
      </c>
      <c r="D50" s="21">
        <v>3</v>
      </c>
      <c r="E50" s="200">
        <f t="shared" si="2"/>
        <v>177</v>
      </c>
      <c r="F50" s="21">
        <f t="shared" si="3"/>
        <v>16</v>
      </c>
      <c r="G50" s="21">
        <v>3</v>
      </c>
      <c r="H50" s="21"/>
      <c r="I50" s="21"/>
      <c r="J50" s="21"/>
      <c r="K50" s="21">
        <f t="shared" si="4"/>
        <v>9</v>
      </c>
      <c r="L50" s="21">
        <v>6</v>
      </c>
      <c r="M50" s="200">
        <f t="shared" si="5"/>
        <v>37</v>
      </c>
      <c r="N50" s="545">
        <f t="shared" si="16"/>
        <v>34.5</v>
      </c>
      <c r="O50" s="21">
        <v>125</v>
      </c>
      <c r="P50" s="21">
        <v>179</v>
      </c>
      <c r="Q50" s="21">
        <v>55</v>
      </c>
      <c r="R50" s="200">
        <f t="shared" si="6"/>
        <v>359</v>
      </c>
      <c r="S50" s="53"/>
      <c r="T50" s="506">
        <f t="shared" si="7"/>
        <v>448.5</v>
      </c>
      <c r="U50" s="53"/>
      <c r="V50" s="511">
        <f t="shared" si="8"/>
        <v>7.6923076923076927E-2</v>
      </c>
      <c r="W50" s="502"/>
      <c r="X50" s="502"/>
      <c r="Y50" s="502"/>
      <c r="Z50" s="539">
        <v>0</v>
      </c>
      <c r="AA50" s="539">
        <v>16</v>
      </c>
      <c r="AB50" s="368">
        <v>7</v>
      </c>
      <c r="AC50" s="368">
        <v>2</v>
      </c>
      <c r="AD50" s="481"/>
      <c r="AE50" s="481"/>
      <c r="AK50" s="481"/>
    </row>
    <row r="51" spans="1:37" ht="13.5" x14ac:dyDescent="0.25">
      <c r="B51" s="107" t="s">
        <v>224</v>
      </c>
      <c r="C51" s="457">
        <v>18</v>
      </c>
      <c r="D51" s="70">
        <v>14</v>
      </c>
      <c r="E51" s="27">
        <f t="shared" si="2"/>
        <v>32</v>
      </c>
      <c r="F51" s="70">
        <f t="shared" si="3"/>
        <v>41</v>
      </c>
      <c r="G51" s="70">
        <v>11</v>
      </c>
      <c r="H51" s="70">
        <v>4</v>
      </c>
      <c r="I51" s="70"/>
      <c r="J51" s="70">
        <v>6</v>
      </c>
      <c r="K51" s="531">
        <f t="shared" si="4"/>
        <v>19</v>
      </c>
      <c r="L51" s="70">
        <v>3</v>
      </c>
      <c r="M51" s="27">
        <f t="shared" si="5"/>
        <v>98</v>
      </c>
      <c r="N51" s="551">
        <f t="shared" si="16"/>
        <v>81.416666666666671</v>
      </c>
      <c r="O51" s="70">
        <f>O52</f>
        <v>64</v>
      </c>
      <c r="P51" s="531">
        <f t="shared" ref="P51:Q51" si="19">P52</f>
        <v>224</v>
      </c>
      <c r="Q51" s="531">
        <f t="shared" si="19"/>
        <v>85</v>
      </c>
      <c r="R51" s="26">
        <f t="shared" si="6"/>
        <v>373</v>
      </c>
      <c r="S51" s="53"/>
      <c r="T51" s="504">
        <f t="shared" si="7"/>
        <v>539.41666666666674</v>
      </c>
      <c r="U51" s="53"/>
      <c r="V51" s="514">
        <f t="shared" si="8"/>
        <v>0.15093465162984704</v>
      </c>
      <c r="W51" s="502"/>
      <c r="X51" s="502"/>
      <c r="Y51" s="502"/>
      <c r="Z51" s="539">
        <v>8</v>
      </c>
      <c r="AA51" s="539">
        <v>33</v>
      </c>
      <c r="AB51" s="368">
        <v>18</v>
      </c>
      <c r="AC51" s="368">
        <v>1</v>
      </c>
      <c r="AD51" s="481"/>
      <c r="AE51" s="481"/>
      <c r="AK51" s="481"/>
    </row>
    <row r="52" spans="1:37" x14ac:dyDescent="0.2">
      <c r="A52" s="481" t="s">
        <v>608</v>
      </c>
      <c r="B52" s="248" t="s">
        <v>464</v>
      </c>
      <c r="C52" s="458">
        <v>18</v>
      </c>
      <c r="D52" s="24">
        <v>14</v>
      </c>
      <c r="E52" s="216">
        <f t="shared" si="2"/>
        <v>32</v>
      </c>
      <c r="F52" s="24">
        <f t="shared" si="3"/>
        <v>41</v>
      </c>
      <c r="G52" s="24">
        <v>11</v>
      </c>
      <c r="H52" s="24">
        <v>4</v>
      </c>
      <c r="I52" s="24"/>
      <c r="J52" s="24">
        <v>6</v>
      </c>
      <c r="K52" s="24">
        <f t="shared" si="4"/>
        <v>19</v>
      </c>
      <c r="L52" s="24">
        <v>3</v>
      </c>
      <c r="M52" s="216">
        <f t="shared" si="5"/>
        <v>98</v>
      </c>
      <c r="N52" s="546">
        <f t="shared" si="16"/>
        <v>81.416666666666671</v>
      </c>
      <c r="O52" s="24">
        <v>64</v>
      </c>
      <c r="P52" s="24">
        <v>224</v>
      </c>
      <c r="Q52" s="24">
        <v>85</v>
      </c>
      <c r="R52" s="216">
        <f t="shared" si="6"/>
        <v>373</v>
      </c>
      <c r="S52" s="53"/>
      <c r="T52" s="507">
        <f t="shared" si="7"/>
        <v>539.41666666666674</v>
      </c>
      <c r="U52" s="53"/>
      <c r="V52" s="512">
        <f t="shared" si="8"/>
        <v>0.15093465162984704</v>
      </c>
      <c r="W52" s="502"/>
      <c r="X52" s="502"/>
      <c r="Y52" s="502"/>
      <c r="Z52" s="539">
        <v>8</v>
      </c>
      <c r="AA52" s="539">
        <v>33</v>
      </c>
      <c r="AB52" s="368">
        <v>18</v>
      </c>
      <c r="AC52" s="368">
        <v>1</v>
      </c>
      <c r="AD52" s="481"/>
      <c r="AE52" s="481"/>
      <c r="AK52" s="481"/>
    </row>
    <row r="53" spans="1:37" ht="13.5" x14ac:dyDescent="0.25">
      <c r="B53" s="107" t="s">
        <v>465</v>
      </c>
      <c r="C53" s="457">
        <v>11</v>
      </c>
      <c r="D53" s="70">
        <v>2</v>
      </c>
      <c r="E53" s="27">
        <f t="shared" si="2"/>
        <v>13</v>
      </c>
      <c r="F53" s="70">
        <f t="shared" si="3"/>
        <v>4</v>
      </c>
      <c r="G53" s="70">
        <v>22</v>
      </c>
      <c r="H53" s="70"/>
      <c r="I53" s="70"/>
      <c r="J53" s="70">
        <v>1</v>
      </c>
      <c r="K53" s="531">
        <f t="shared" si="4"/>
        <v>4</v>
      </c>
      <c r="L53" s="70"/>
      <c r="M53" s="27">
        <f t="shared" si="5"/>
        <v>33</v>
      </c>
      <c r="N53" s="551">
        <f t="shared" si="16"/>
        <v>50.791666666666664</v>
      </c>
      <c r="O53" s="70">
        <f>O54</f>
        <v>1</v>
      </c>
      <c r="P53" s="531">
        <f t="shared" ref="P53:Q53" si="20">P54</f>
        <v>42</v>
      </c>
      <c r="Q53" s="531">
        <f t="shared" si="20"/>
        <v>31</v>
      </c>
      <c r="R53" s="26">
        <f t="shared" si="6"/>
        <v>74</v>
      </c>
      <c r="S53" s="53"/>
      <c r="T53" s="504">
        <f t="shared" si="7"/>
        <v>155.79166666666666</v>
      </c>
      <c r="U53" s="53"/>
      <c r="V53" s="514">
        <f t="shared" si="8"/>
        <v>0.32602300080235358</v>
      </c>
      <c r="W53" s="502"/>
      <c r="X53" s="502"/>
      <c r="Y53" s="502"/>
      <c r="Z53" s="539">
        <v>0</v>
      </c>
      <c r="AA53" s="539">
        <v>4</v>
      </c>
      <c r="AB53" s="368">
        <v>4</v>
      </c>
      <c r="AD53" s="481"/>
      <c r="AE53" s="481"/>
      <c r="AK53" s="481"/>
    </row>
    <row r="54" spans="1:37" x14ac:dyDescent="0.2">
      <c r="A54" s="481" t="s">
        <v>636</v>
      </c>
      <c r="B54" s="248" t="s">
        <v>466</v>
      </c>
      <c r="C54" s="458">
        <v>11</v>
      </c>
      <c r="D54" s="24">
        <v>2</v>
      </c>
      <c r="E54" s="216">
        <f t="shared" si="2"/>
        <v>13</v>
      </c>
      <c r="F54" s="24">
        <f t="shared" si="3"/>
        <v>4</v>
      </c>
      <c r="G54" s="24">
        <v>22</v>
      </c>
      <c r="H54" s="24"/>
      <c r="I54" s="24"/>
      <c r="J54" s="24">
        <v>1</v>
      </c>
      <c r="K54" s="24">
        <f t="shared" si="4"/>
        <v>4</v>
      </c>
      <c r="L54" s="24"/>
      <c r="M54" s="216">
        <f t="shared" si="5"/>
        <v>33</v>
      </c>
      <c r="N54" s="546">
        <f t="shared" si="16"/>
        <v>50.791666666666664</v>
      </c>
      <c r="O54" s="24">
        <v>1</v>
      </c>
      <c r="P54" s="24">
        <v>42</v>
      </c>
      <c r="Q54" s="24">
        <v>31</v>
      </c>
      <c r="R54" s="216">
        <f t="shared" si="6"/>
        <v>74</v>
      </c>
      <c r="S54" s="53"/>
      <c r="T54" s="507">
        <f t="shared" si="7"/>
        <v>155.79166666666666</v>
      </c>
      <c r="U54" s="53"/>
      <c r="V54" s="512">
        <f t="shared" si="8"/>
        <v>0.32602300080235358</v>
      </c>
      <c r="W54" s="502"/>
      <c r="X54" s="502"/>
      <c r="Y54" s="502"/>
      <c r="Z54" s="539">
        <v>0</v>
      </c>
      <c r="AA54" s="539">
        <v>4</v>
      </c>
      <c r="AB54" s="368">
        <v>4</v>
      </c>
      <c r="AD54" s="481"/>
      <c r="AE54" s="481"/>
      <c r="AK54" s="481"/>
    </row>
    <row r="55" spans="1:37" ht="13.5" x14ac:dyDescent="0.25">
      <c r="B55" s="107" t="s">
        <v>481</v>
      </c>
      <c r="C55" s="457">
        <v>9</v>
      </c>
      <c r="D55" s="70">
        <v>14</v>
      </c>
      <c r="E55" s="27">
        <f t="shared" si="2"/>
        <v>23</v>
      </c>
      <c r="F55" s="70">
        <f t="shared" si="3"/>
        <v>11</v>
      </c>
      <c r="G55" s="70">
        <v>23</v>
      </c>
      <c r="H55" s="70">
        <v>1</v>
      </c>
      <c r="I55" s="70"/>
      <c r="J55" s="70"/>
      <c r="K55" s="531">
        <f t="shared" si="4"/>
        <v>2</v>
      </c>
      <c r="L55" s="70">
        <v>14</v>
      </c>
      <c r="M55" s="27">
        <f t="shared" si="5"/>
        <v>65</v>
      </c>
      <c r="N55" s="551">
        <f t="shared" si="16"/>
        <v>76.166666666666671</v>
      </c>
      <c r="O55" s="70">
        <f>O56+O57+O58</f>
        <v>28</v>
      </c>
      <c r="P55" s="531">
        <f t="shared" ref="P55:Q55" si="21">P56+P57+P58</f>
        <v>100</v>
      </c>
      <c r="Q55" s="531">
        <f t="shared" si="21"/>
        <v>76</v>
      </c>
      <c r="R55" s="26">
        <f t="shared" si="6"/>
        <v>204</v>
      </c>
      <c r="S55" s="53"/>
      <c r="T55" s="504">
        <f t="shared" si="7"/>
        <v>356.16666666666669</v>
      </c>
      <c r="U55" s="53"/>
      <c r="V55" s="514">
        <f t="shared" si="8"/>
        <v>0.21385119326158167</v>
      </c>
      <c r="W55" s="502"/>
      <c r="X55" s="502"/>
      <c r="Y55" s="502"/>
      <c r="Z55" s="539">
        <v>4</v>
      </c>
      <c r="AA55" s="539">
        <v>7</v>
      </c>
      <c r="AB55" s="368">
        <v>1</v>
      </c>
      <c r="AC55" s="368">
        <v>1</v>
      </c>
      <c r="AD55" s="481"/>
      <c r="AE55" s="481"/>
      <c r="AK55" s="481"/>
    </row>
    <row r="56" spans="1:37" x14ac:dyDescent="0.2">
      <c r="A56" s="481" t="s">
        <v>732</v>
      </c>
      <c r="B56" s="245" t="s">
        <v>393</v>
      </c>
      <c r="C56" s="454"/>
      <c r="D56" s="15"/>
      <c r="E56" s="175">
        <f t="shared" si="2"/>
        <v>0</v>
      </c>
      <c r="F56" s="15">
        <f t="shared" si="3"/>
        <v>4</v>
      </c>
      <c r="G56" s="15">
        <v>6</v>
      </c>
      <c r="H56" s="15"/>
      <c r="I56" s="15"/>
      <c r="J56" s="15"/>
      <c r="K56" s="15">
        <f t="shared" si="4"/>
        <v>0</v>
      </c>
      <c r="L56" s="15"/>
      <c r="M56" s="175">
        <f t="shared" si="5"/>
        <v>10</v>
      </c>
      <c r="N56" s="547">
        <f t="shared" si="16"/>
        <v>16</v>
      </c>
      <c r="O56" s="15">
        <v>0</v>
      </c>
      <c r="P56" s="15">
        <v>0</v>
      </c>
      <c r="Q56" s="15">
        <v>17</v>
      </c>
      <c r="R56" s="175">
        <f t="shared" si="6"/>
        <v>17</v>
      </c>
      <c r="S56" s="53"/>
      <c r="T56" s="508">
        <f t="shared" si="7"/>
        <v>50</v>
      </c>
      <c r="U56" s="53"/>
      <c r="V56" s="513">
        <f t="shared" si="8"/>
        <v>0.32</v>
      </c>
      <c r="W56" s="502"/>
      <c r="X56" s="502"/>
      <c r="Y56" s="502"/>
      <c r="Z56" s="539">
        <v>0</v>
      </c>
      <c r="AA56" s="539">
        <v>4</v>
      </c>
      <c r="AD56" s="481"/>
      <c r="AE56" s="481"/>
      <c r="AK56" s="481"/>
    </row>
    <row r="57" spans="1:37" x14ac:dyDescent="0.2">
      <c r="A57" s="481" t="s">
        <v>664</v>
      </c>
      <c r="B57" s="246" t="s">
        <v>136</v>
      </c>
      <c r="C57" s="455">
        <v>3</v>
      </c>
      <c r="D57" s="18">
        <v>4</v>
      </c>
      <c r="E57" s="176">
        <f t="shared" si="2"/>
        <v>7</v>
      </c>
      <c r="F57" s="18">
        <f t="shared" si="3"/>
        <v>1</v>
      </c>
      <c r="G57" s="18">
        <v>4</v>
      </c>
      <c r="H57" s="18">
        <v>1</v>
      </c>
      <c r="I57" s="18"/>
      <c r="J57" s="18"/>
      <c r="K57" s="18">
        <f t="shared" si="4"/>
        <v>2</v>
      </c>
      <c r="L57" s="18">
        <v>14</v>
      </c>
      <c r="M57" s="176">
        <f t="shared" si="5"/>
        <v>26</v>
      </c>
      <c r="N57" s="537">
        <f t="shared" si="16"/>
        <v>26.833333333333332</v>
      </c>
      <c r="O57" s="18">
        <v>16</v>
      </c>
      <c r="P57" s="18">
        <v>52</v>
      </c>
      <c r="Q57" s="18">
        <v>26</v>
      </c>
      <c r="R57" s="176">
        <f t="shared" si="6"/>
        <v>94</v>
      </c>
      <c r="S57" s="53"/>
      <c r="T57" s="505">
        <f t="shared" si="7"/>
        <v>146.83333333333331</v>
      </c>
      <c r="U57" s="53"/>
      <c r="V57" s="510">
        <f t="shared" si="8"/>
        <v>0.18274687854710558</v>
      </c>
      <c r="W57" s="502"/>
      <c r="X57" s="502"/>
      <c r="Y57" s="502"/>
      <c r="Z57" s="539">
        <v>0</v>
      </c>
      <c r="AA57" s="539">
        <v>1</v>
      </c>
      <c r="AB57" s="368">
        <v>1</v>
      </c>
      <c r="AC57" s="368">
        <v>1</v>
      </c>
      <c r="AD57" s="481"/>
      <c r="AE57" s="481"/>
      <c r="AK57" s="481"/>
    </row>
    <row r="58" spans="1:37" x14ac:dyDescent="0.2">
      <c r="A58" s="481" t="s">
        <v>699</v>
      </c>
      <c r="B58" s="247" t="s">
        <v>137</v>
      </c>
      <c r="C58" s="456">
        <v>6</v>
      </c>
      <c r="D58" s="21">
        <v>10</v>
      </c>
      <c r="E58" s="200">
        <f t="shared" si="2"/>
        <v>16</v>
      </c>
      <c r="F58" s="21">
        <f t="shared" si="3"/>
        <v>6</v>
      </c>
      <c r="G58" s="21">
        <v>13</v>
      </c>
      <c r="H58" s="21"/>
      <c r="I58" s="21"/>
      <c r="J58" s="21"/>
      <c r="K58" s="21">
        <f t="shared" si="4"/>
        <v>0</v>
      </c>
      <c r="L58" s="21"/>
      <c r="M58" s="200">
        <f t="shared" si="5"/>
        <v>29</v>
      </c>
      <c r="N58" s="545">
        <f t="shared" si="16"/>
        <v>33.333333333333336</v>
      </c>
      <c r="O58" s="21">
        <v>12</v>
      </c>
      <c r="P58" s="21">
        <v>48</v>
      </c>
      <c r="Q58" s="21">
        <v>33</v>
      </c>
      <c r="R58" s="200">
        <f t="shared" si="6"/>
        <v>93</v>
      </c>
      <c r="S58" s="53"/>
      <c r="T58" s="506">
        <f t="shared" si="7"/>
        <v>159.33333333333334</v>
      </c>
      <c r="U58" s="53"/>
      <c r="V58" s="511">
        <f t="shared" si="8"/>
        <v>0.20920502092050208</v>
      </c>
      <c r="W58" s="502"/>
      <c r="X58" s="502"/>
      <c r="Y58" s="502"/>
      <c r="Z58" s="539">
        <v>4</v>
      </c>
      <c r="AA58" s="539">
        <v>2</v>
      </c>
      <c r="AD58" s="481"/>
      <c r="AE58" s="481"/>
      <c r="AK58" s="481"/>
    </row>
    <row r="59" spans="1:37" ht="13.5" x14ac:dyDescent="0.25">
      <c r="B59" s="107" t="s">
        <v>225</v>
      </c>
      <c r="C59" s="457">
        <v>16</v>
      </c>
      <c r="D59" s="70">
        <v>9</v>
      </c>
      <c r="E59" s="27">
        <f t="shared" si="2"/>
        <v>25</v>
      </c>
      <c r="F59" s="70">
        <f t="shared" si="3"/>
        <v>20</v>
      </c>
      <c r="G59" s="70">
        <v>16</v>
      </c>
      <c r="H59" s="70">
        <v>1</v>
      </c>
      <c r="I59" s="70"/>
      <c r="J59" s="70"/>
      <c r="K59" s="531">
        <f t="shared" si="4"/>
        <v>10</v>
      </c>
      <c r="L59" s="70">
        <v>2</v>
      </c>
      <c r="M59" s="27">
        <f t="shared" si="5"/>
        <v>58</v>
      </c>
      <c r="N59" s="551">
        <f t="shared" si="16"/>
        <v>59.5</v>
      </c>
      <c r="O59" s="70">
        <f>O60</f>
        <v>92</v>
      </c>
      <c r="P59" s="531">
        <f t="shared" ref="P59:Q59" si="22">P60</f>
        <v>230</v>
      </c>
      <c r="Q59" s="531">
        <f t="shared" si="22"/>
        <v>107</v>
      </c>
      <c r="R59" s="26">
        <f t="shared" si="6"/>
        <v>429</v>
      </c>
      <c r="S59" s="53"/>
      <c r="T59" s="504">
        <f t="shared" si="7"/>
        <v>595.5</v>
      </c>
      <c r="U59" s="53"/>
      <c r="V59" s="514">
        <f t="shared" si="8"/>
        <v>9.9916036943744749E-2</v>
      </c>
      <c r="W59" s="502"/>
      <c r="X59" s="502"/>
      <c r="Y59" s="502"/>
      <c r="Z59" s="539">
        <v>7</v>
      </c>
      <c r="AA59" s="539">
        <v>13</v>
      </c>
      <c r="AB59" s="368">
        <v>10</v>
      </c>
      <c r="AD59" s="481"/>
      <c r="AE59" s="481"/>
      <c r="AK59" s="481"/>
    </row>
    <row r="60" spans="1:37" x14ac:dyDescent="0.2">
      <c r="A60" s="481" t="s">
        <v>637</v>
      </c>
      <c r="B60" s="248" t="s">
        <v>138</v>
      </c>
      <c r="C60" s="458">
        <v>16</v>
      </c>
      <c r="D60" s="24">
        <v>9</v>
      </c>
      <c r="E60" s="216">
        <f t="shared" si="2"/>
        <v>25</v>
      </c>
      <c r="F60" s="24">
        <f t="shared" si="3"/>
        <v>20</v>
      </c>
      <c r="G60" s="24">
        <v>16</v>
      </c>
      <c r="H60" s="24">
        <v>1</v>
      </c>
      <c r="I60" s="24"/>
      <c r="J60" s="24"/>
      <c r="K60" s="24">
        <f t="shared" si="4"/>
        <v>10</v>
      </c>
      <c r="L60" s="24">
        <v>2</v>
      </c>
      <c r="M60" s="216">
        <f t="shared" si="5"/>
        <v>58</v>
      </c>
      <c r="N60" s="546">
        <f t="shared" si="16"/>
        <v>59.5</v>
      </c>
      <c r="O60" s="24">
        <v>92</v>
      </c>
      <c r="P60" s="24">
        <v>230</v>
      </c>
      <c r="Q60" s="24">
        <v>107</v>
      </c>
      <c r="R60" s="216">
        <f t="shared" si="6"/>
        <v>429</v>
      </c>
      <c r="S60" s="53"/>
      <c r="T60" s="507">
        <f t="shared" si="7"/>
        <v>595.5</v>
      </c>
      <c r="U60" s="53"/>
      <c r="V60" s="512">
        <f t="shared" si="8"/>
        <v>9.9916036943744749E-2</v>
      </c>
      <c r="W60" s="502"/>
      <c r="X60" s="502"/>
      <c r="Y60" s="502"/>
      <c r="Z60" s="539">
        <v>7</v>
      </c>
      <c r="AA60" s="539">
        <v>13</v>
      </c>
      <c r="AB60" s="368">
        <v>10</v>
      </c>
      <c r="AD60" s="481"/>
      <c r="AE60" s="481"/>
      <c r="AK60" s="481"/>
    </row>
    <row r="61" spans="1:37" ht="13.5" x14ac:dyDescent="0.25">
      <c r="B61" s="107" t="s">
        <v>226</v>
      </c>
      <c r="C61" s="457">
        <v>479</v>
      </c>
      <c r="D61" s="70">
        <v>183</v>
      </c>
      <c r="E61" s="27">
        <f t="shared" si="2"/>
        <v>662</v>
      </c>
      <c r="F61" s="70">
        <f t="shared" si="3"/>
        <v>296</v>
      </c>
      <c r="G61" s="70">
        <v>160</v>
      </c>
      <c r="H61" s="70">
        <v>45</v>
      </c>
      <c r="I61" s="70">
        <v>8</v>
      </c>
      <c r="J61" s="70">
        <v>45</v>
      </c>
      <c r="K61" s="531">
        <f t="shared" si="4"/>
        <v>184</v>
      </c>
      <c r="L61" s="70">
        <v>14</v>
      </c>
      <c r="M61" s="27">
        <f t="shared" si="5"/>
        <v>935</v>
      </c>
      <c r="N61" s="551">
        <f t="shared" si="16"/>
        <v>810.625</v>
      </c>
      <c r="O61" s="70">
        <f>SUM(O62:O70)</f>
        <v>948</v>
      </c>
      <c r="P61" s="531">
        <f>SUM(P62:P70)</f>
        <v>2179</v>
      </c>
      <c r="Q61" s="531">
        <f>SUM(Q62:Q70)</f>
        <v>835</v>
      </c>
      <c r="R61" s="26">
        <f t="shared" si="6"/>
        <v>3962</v>
      </c>
      <c r="S61" s="53"/>
      <c r="T61" s="504">
        <f t="shared" si="7"/>
        <v>5607.625</v>
      </c>
      <c r="U61" s="53"/>
      <c r="V61" s="514">
        <f t="shared" si="8"/>
        <v>0.14455763357927823</v>
      </c>
      <c r="W61" s="502"/>
      <c r="X61" s="502"/>
      <c r="Y61" s="502"/>
      <c r="Z61" s="539">
        <v>70</v>
      </c>
      <c r="AA61" s="539">
        <v>226</v>
      </c>
      <c r="AB61" s="368">
        <v>176</v>
      </c>
      <c r="AC61" s="368">
        <v>8</v>
      </c>
      <c r="AD61" s="481"/>
      <c r="AE61" s="481"/>
      <c r="AK61" s="481"/>
    </row>
    <row r="62" spans="1:37" x14ac:dyDescent="0.2">
      <c r="A62" s="481" t="s">
        <v>609</v>
      </c>
      <c r="B62" s="245" t="s">
        <v>139</v>
      </c>
      <c r="C62" s="454">
        <v>31</v>
      </c>
      <c r="D62" s="15">
        <v>15</v>
      </c>
      <c r="E62" s="175">
        <f t="shared" si="2"/>
        <v>46</v>
      </c>
      <c r="F62" s="15">
        <f t="shared" si="3"/>
        <v>36</v>
      </c>
      <c r="G62" s="15">
        <v>27</v>
      </c>
      <c r="H62" s="15">
        <v>3</v>
      </c>
      <c r="I62" s="15"/>
      <c r="J62" s="15">
        <v>1</v>
      </c>
      <c r="K62" s="15">
        <f t="shared" si="4"/>
        <v>1</v>
      </c>
      <c r="L62" s="15"/>
      <c r="M62" s="175">
        <f t="shared" si="5"/>
        <v>83</v>
      </c>
      <c r="N62" s="547">
        <f t="shared" si="16"/>
        <v>97.125</v>
      </c>
      <c r="O62" s="15">
        <v>91</v>
      </c>
      <c r="P62" s="15">
        <v>237</v>
      </c>
      <c r="Q62" s="15">
        <v>138</v>
      </c>
      <c r="R62" s="175">
        <f t="shared" si="6"/>
        <v>466</v>
      </c>
      <c r="S62" s="53"/>
      <c r="T62" s="508">
        <f t="shared" si="7"/>
        <v>701.125</v>
      </c>
      <c r="U62" s="53"/>
      <c r="V62" s="513">
        <f t="shared" si="8"/>
        <v>0.1385273667320378</v>
      </c>
      <c r="W62" s="502"/>
      <c r="X62" s="502"/>
      <c r="Y62" s="502"/>
      <c r="Z62" s="539">
        <v>3</v>
      </c>
      <c r="AA62" s="539">
        <v>33</v>
      </c>
      <c r="AB62" s="368">
        <v>1</v>
      </c>
      <c r="AD62" s="481"/>
      <c r="AE62" s="481"/>
      <c r="AK62" s="481"/>
    </row>
    <row r="63" spans="1:37" s="481" customFormat="1" x14ac:dyDescent="0.2">
      <c r="A63" s="481" t="s">
        <v>729</v>
      </c>
      <c r="B63" s="245" t="s">
        <v>510</v>
      </c>
      <c r="C63" s="454"/>
      <c r="D63" s="15"/>
      <c r="E63" s="175">
        <f t="shared" si="2"/>
        <v>0</v>
      </c>
      <c r="F63" s="15">
        <f t="shared" si="3"/>
        <v>7</v>
      </c>
      <c r="G63" s="15">
        <v>3</v>
      </c>
      <c r="H63" s="15"/>
      <c r="I63" s="15"/>
      <c r="J63" s="15"/>
      <c r="K63" s="15">
        <f t="shared" si="4"/>
        <v>1</v>
      </c>
      <c r="L63" s="15"/>
      <c r="M63" s="175">
        <f t="shared" si="5"/>
        <v>11</v>
      </c>
      <c r="N63" s="547">
        <f t="shared" si="16"/>
        <v>13.5</v>
      </c>
      <c r="O63" s="15">
        <v>9</v>
      </c>
      <c r="P63" s="15">
        <v>67</v>
      </c>
      <c r="Q63" s="15">
        <v>57</v>
      </c>
      <c r="R63" s="175">
        <f t="shared" si="6"/>
        <v>133</v>
      </c>
      <c r="S63" s="53"/>
      <c r="T63" s="508">
        <f t="shared" si="7"/>
        <v>203.5</v>
      </c>
      <c r="U63" s="53"/>
      <c r="V63" s="513">
        <f t="shared" si="8"/>
        <v>6.6339066339066333E-2</v>
      </c>
      <c r="W63" s="502"/>
      <c r="X63" s="502"/>
      <c r="Y63" s="502"/>
      <c r="Z63" s="539">
        <v>0</v>
      </c>
      <c r="AA63" s="539">
        <v>7</v>
      </c>
      <c r="AB63" s="368">
        <v>1</v>
      </c>
      <c r="AC63" s="368"/>
    </row>
    <row r="64" spans="1:37" x14ac:dyDescent="0.2">
      <c r="A64" s="481" t="s">
        <v>641</v>
      </c>
      <c r="B64" s="246" t="s">
        <v>532</v>
      </c>
      <c r="C64" s="455">
        <v>313</v>
      </c>
      <c r="D64" s="18">
        <v>138</v>
      </c>
      <c r="E64" s="176">
        <f t="shared" si="2"/>
        <v>451</v>
      </c>
      <c r="F64" s="18">
        <f t="shared" si="3"/>
        <v>185</v>
      </c>
      <c r="G64" s="18">
        <v>109</v>
      </c>
      <c r="H64" s="18">
        <v>27</v>
      </c>
      <c r="I64" s="18">
        <v>7</v>
      </c>
      <c r="J64" s="18">
        <v>2</v>
      </c>
      <c r="K64" s="18">
        <f t="shared" si="4"/>
        <v>126</v>
      </c>
      <c r="L64" s="18"/>
      <c r="M64" s="176">
        <f t="shared" si="5"/>
        <v>594</v>
      </c>
      <c r="N64" s="537">
        <f t="shared" si="16"/>
        <v>524.75</v>
      </c>
      <c r="O64" s="18">
        <v>601</v>
      </c>
      <c r="P64" s="18">
        <v>1280</v>
      </c>
      <c r="Q64" s="18">
        <v>366</v>
      </c>
      <c r="R64" s="176">
        <f t="shared" si="6"/>
        <v>2247</v>
      </c>
      <c r="S64" s="53"/>
      <c r="T64" s="505">
        <f t="shared" si="7"/>
        <v>3137.75</v>
      </c>
      <c r="U64" s="53"/>
      <c r="V64" s="510">
        <f t="shared" si="8"/>
        <v>0.16723767030515496</v>
      </c>
      <c r="W64" s="502"/>
      <c r="X64" s="502"/>
      <c r="Y64" s="502"/>
      <c r="Z64" s="539">
        <v>49</v>
      </c>
      <c r="AA64" s="539">
        <v>136</v>
      </c>
      <c r="AB64" s="368">
        <v>120</v>
      </c>
      <c r="AC64" s="368">
        <v>6</v>
      </c>
      <c r="AD64" s="481"/>
      <c r="AE64" s="481"/>
      <c r="AK64" s="481"/>
    </row>
    <row r="65" spans="1:37" x14ac:dyDescent="0.2">
      <c r="A65" s="481" t="s">
        <v>642</v>
      </c>
      <c r="B65" s="246" t="s">
        <v>140</v>
      </c>
      <c r="C65" s="455">
        <v>21</v>
      </c>
      <c r="D65" s="18">
        <v>12</v>
      </c>
      <c r="E65" s="176">
        <f t="shared" si="2"/>
        <v>33</v>
      </c>
      <c r="F65" s="18">
        <f t="shared" si="3"/>
        <v>7</v>
      </c>
      <c r="G65" s="18"/>
      <c r="H65" s="18"/>
      <c r="I65" s="18"/>
      <c r="J65" s="18">
        <v>24</v>
      </c>
      <c r="K65" s="18">
        <f t="shared" si="4"/>
        <v>0</v>
      </c>
      <c r="L65" s="18">
        <v>9</v>
      </c>
      <c r="M65" s="176">
        <f t="shared" si="5"/>
        <v>52</v>
      </c>
      <c r="N65" s="537">
        <f t="shared" si="16"/>
        <v>22.5</v>
      </c>
      <c r="O65" s="18">
        <v>30</v>
      </c>
      <c r="P65" s="18">
        <v>41</v>
      </c>
      <c r="Q65" s="18">
        <v>16</v>
      </c>
      <c r="R65" s="176">
        <f t="shared" si="6"/>
        <v>87</v>
      </c>
      <c r="S65" s="53"/>
      <c r="T65" s="505">
        <f t="shared" si="7"/>
        <v>125.5</v>
      </c>
      <c r="U65" s="53"/>
      <c r="V65" s="510">
        <f t="shared" si="8"/>
        <v>0.17928286852589642</v>
      </c>
      <c r="W65" s="502"/>
      <c r="X65" s="502"/>
      <c r="Y65" s="502"/>
      <c r="Z65" s="539">
        <v>1</v>
      </c>
      <c r="AA65" s="539">
        <v>6</v>
      </c>
      <c r="AD65" s="481"/>
      <c r="AE65" s="481"/>
      <c r="AK65" s="481"/>
    </row>
    <row r="66" spans="1:37" x14ac:dyDescent="0.2">
      <c r="A66" s="481" t="s">
        <v>643</v>
      </c>
      <c r="B66" s="246" t="s">
        <v>482</v>
      </c>
      <c r="C66" s="455">
        <v>6</v>
      </c>
      <c r="D66" s="18">
        <v>1</v>
      </c>
      <c r="E66" s="176">
        <f t="shared" si="2"/>
        <v>7</v>
      </c>
      <c r="F66" s="18"/>
      <c r="G66" s="18">
        <v>1</v>
      </c>
      <c r="H66" s="18"/>
      <c r="I66" s="18"/>
      <c r="J66" s="18"/>
      <c r="K66" s="18">
        <f t="shared" si="4"/>
        <v>1</v>
      </c>
      <c r="L66" s="18"/>
      <c r="M66" s="176">
        <f t="shared" si="5"/>
        <v>3</v>
      </c>
      <c r="N66" s="537">
        <f t="shared" si="16"/>
        <v>2.8333333333333335</v>
      </c>
      <c r="O66" s="18">
        <v>13</v>
      </c>
      <c r="P66" s="18">
        <v>23</v>
      </c>
      <c r="Q66" s="18">
        <v>8</v>
      </c>
      <c r="R66" s="176">
        <f t="shared" si="6"/>
        <v>44</v>
      </c>
      <c r="S66" s="53"/>
      <c r="T66" s="505">
        <f t="shared" si="7"/>
        <v>54.833333333333336</v>
      </c>
      <c r="U66" s="53"/>
      <c r="V66" s="510">
        <f t="shared" si="8"/>
        <v>5.1671732522796353E-2</v>
      </c>
      <c r="W66" s="502"/>
      <c r="X66" s="502"/>
      <c r="Y66" s="502"/>
      <c r="Z66" s="539"/>
      <c r="AA66" s="539"/>
      <c r="AB66" s="368">
        <v>1</v>
      </c>
      <c r="AD66" s="481"/>
      <c r="AE66" s="481"/>
      <c r="AK66" s="481"/>
    </row>
    <row r="67" spans="1:37" x14ac:dyDescent="0.2">
      <c r="A67" s="481" t="s">
        <v>734</v>
      </c>
      <c r="B67" s="246" t="s">
        <v>141</v>
      </c>
      <c r="C67" s="455"/>
      <c r="D67" s="18"/>
      <c r="E67" s="176">
        <f t="shared" si="2"/>
        <v>0</v>
      </c>
      <c r="F67" s="18">
        <f t="shared" si="3"/>
        <v>5</v>
      </c>
      <c r="G67" s="18"/>
      <c r="H67" s="18"/>
      <c r="I67" s="18">
        <v>1</v>
      </c>
      <c r="J67" s="18">
        <v>18</v>
      </c>
      <c r="K67" s="18">
        <f t="shared" si="4"/>
        <v>0</v>
      </c>
      <c r="L67" s="18"/>
      <c r="M67" s="176">
        <f t="shared" si="5"/>
        <v>24</v>
      </c>
      <c r="N67" s="537">
        <f t="shared" si="16"/>
        <v>7.75</v>
      </c>
      <c r="O67" s="18">
        <v>6</v>
      </c>
      <c r="P67" s="18">
        <v>23</v>
      </c>
      <c r="Q67" s="18">
        <v>5</v>
      </c>
      <c r="R67" s="176">
        <f t="shared" si="6"/>
        <v>34</v>
      </c>
      <c r="S67" s="53"/>
      <c r="T67" s="505">
        <f t="shared" si="7"/>
        <v>46.75</v>
      </c>
      <c r="U67" s="53"/>
      <c r="V67" s="510">
        <f t="shared" si="8"/>
        <v>0.16577540106951871</v>
      </c>
      <c r="W67" s="502"/>
      <c r="X67" s="502"/>
      <c r="Y67" s="502"/>
      <c r="Z67" s="539">
        <v>1</v>
      </c>
      <c r="AA67" s="539">
        <v>4</v>
      </c>
      <c r="AD67" s="481"/>
      <c r="AE67" s="481"/>
      <c r="AK67" s="481"/>
    </row>
    <row r="68" spans="1:37" x14ac:dyDescent="0.2">
      <c r="A68" s="481" t="s">
        <v>645</v>
      </c>
      <c r="B68" s="246" t="s">
        <v>142</v>
      </c>
      <c r="C68" s="455">
        <v>49</v>
      </c>
      <c r="D68" s="18">
        <v>0</v>
      </c>
      <c r="E68" s="176">
        <f t="shared" si="2"/>
        <v>49</v>
      </c>
      <c r="F68" s="18">
        <f t="shared" si="3"/>
        <v>14</v>
      </c>
      <c r="G68" s="18">
        <v>7</v>
      </c>
      <c r="H68" s="18">
        <v>3</v>
      </c>
      <c r="I68" s="18"/>
      <c r="J68" s="18"/>
      <c r="K68" s="18">
        <f t="shared" si="4"/>
        <v>23</v>
      </c>
      <c r="L68" s="18"/>
      <c r="M68" s="176">
        <f t="shared" si="5"/>
        <v>47</v>
      </c>
      <c r="N68" s="537">
        <f t="shared" si="16"/>
        <v>42.5</v>
      </c>
      <c r="O68" s="18">
        <v>79</v>
      </c>
      <c r="P68" s="18">
        <v>231</v>
      </c>
      <c r="Q68" s="18">
        <v>102</v>
      </c>
      <c r="R68" s="176">
        <f t="shared" si="6"/>
        <v>412</v>
      </c>
      <c r="S68" s="53"/>
      <c r="T68" s="505">
        <f t="shared" si="7"/>
        <v>556.5</v>
      </c>
      <c r="U68" s="53"/>
      <c r="V68" s="510">
        <f t="shared" si="8"/>
        <v>7.637017070979335E-2</v>
      </c>
      <c r="W68" s="502"/>
      <c r="X68" s="502"/>
      <c r="Y68" s="502"/>
      <c r="Z68" s="539">
        <v>0</v>
      </c>
      <c r="AA68" s="539">
        <v>14</v>
      </c>
      <c r="AB68" s="368">
        <v>23</v>
      </c>
      <c r="AD68" s="481"/>
      <c r="AE68" s="481"/>
      <c r="AK68" s="481"/>
    </row>
    <row r="69" spans="1:37" x14ac:dyDescent="0.2">
      <c r="A69" s="481" t="s">
        <v>708</v>
      </c>
      <c r="B69" s="246" t="s">
        <v>143</v>
      </c>
      <c r="C69" s="455">
        <v>26</v>
      </c>
      <c r="D69" s="18">
        <v>0</v>
      </c>
      <c r="E69" s="176">
        <f t="shared" si="2"/>
        <v>26</v>
      </c>
      <c r="F69" s="18">
        <f t="shared" si="3"/>
        <v>2</v>
      </c>
      <c r="G69" s="18">
        <v>3</v>
      </c>
      <c r="H69" s="18"/>
      <c r="I69" s="18"/>
      <c r="J69" s="18"/>
      <c r="K69" s="18">
        <f t="shared" si="4"/>
        <v>1</v>
      </c>
      <c r="L69" s="18"/>
      <c r="M69" s="176">
        <f t="shared" si="5"/>
        <v>6</v>
      </c>
      <c r="N69" s="537">
        <f t="shared" si="16"/>
        <v>8.5</v>
      </c>
      <c r="O69" s="18">
        <v>11</v>
      </c>
      <c r="P69" s="18">
        <v>17</v>
      </c>
      <c r="Q69" s="18">
        <v>3</v>
      </c>
      <c r="R69" s="176">
        <f t="shared" si="6"/>
        <v>31</v>
      </c>
      <c r="S69" s="53"/>
      <c r="T69" s="505">
        <f t="shared" si="7"/>
        <v>42.5</v>
      </c>
      <c r="U69" s="53"/>
      <c r="V69" s="510">
        <f t="shared" si="8"/>
        <v>0.2</v>
      </c>
      <c r="W69" s="502"/>
      <c r="X69" s="502"/>
      <c r="Y69" s="502"/>
      <c r="Z69" s="539">
        <v>0</v>
      </c>
      <c r="AA69" s="539">
        <v>2</v>
      </c>
      <c r="AB69" s="368">
        <v>1</v>
      </c>
      <c r="AD69" s="481"/>
      <c r="AE69" s="481"/>
      <c r="AK69" s="481"/>
    </row>
    <row r="70" spans="1:37" x14ac:dyDescent="0.2">
      <c r="A70" s="481" t="s">
        <v>727</v>
      </c>
      <c r="B70" s="247" t="s">
        <v>144</v>
      </c>
      <c r="C70" s="456">
        <v>33</v>
      </c>
      <c r="D70" s="21">
        <v>17</v>
      </c>
      <c r="E70" s="200">
        <f t="shared" si="2"/>
        <v>50</v>
      </c>
      <c r="F70" s="21">
        <f t="shared" si="3"/>
        <v>40</v>
      </c>
      <c r="G70" s="21">
        <v>10</v>
      </c>
      <c r="H70" s="21">
        <v>12</v>
      </c>
      <c r="I70" s="21"/>
      <c r="J70" s="21"/>
      <c r="K70" s="21">
        <f t="shared" si="4"/>
        <v>31</v>
      </c>
      <c r="L70" s="21">
        <v>5</v>
      </c>
      <c r="M70" s="200">
        <f t="shared" si="5"/>
        <v>115</v>
      </c>
      <c r="N70" s="545">
        <f t="shared" si="16"/>
        <v>91.166666666666671</v>
      </c>
      <c r="O70" s="21">
        <v>108</v>
      </c>
      <c r="P70" s="21">
        <v>260</v>
      </c>
      <c r="Q70" s="21">
        <v>140</v>
      </c>
      <c r="R70" s="200">
        <f t="shared" si="6"/>
        <v>508</v>
      </c>
      <c r="S70" s="53"/>
      <c r="T70" s="506">
        <f t="shared" si="7"/>
        <v>739.16666666666674</v>
      </c>
      <c r="U70" s="53"/>
      <c r="V70" s="511">
        <f t="shared" si="8"/>
        <v>0.12333709131905299</v>
      </c>
      <c r="W70" s="502"/>
      <c r="X70" s="502"/>
      <c r="Y70" s="502"/>
      <c r="Z70" s="539">
        <v>16</v>
      </c>
      <c r="AA70" s="539">
        <v>24</v>
      </c>
      <c r="AB70" s="368">
        <v>29</v>
      </c>
      <c r="AC70" s="368">
        <v>2</v>
      </c>
      <c r="AD70" s="481"/>
      <c r="AE70" s="481"/>
      <c r="AK70" s="481"/>
    </row>
    <row r="71" spans="1:37" ht="13.5" x14ac:dyDescent="0.25">
      <c r="B71" s="107" t="s">
        <v>227</v>
      </c>
      <c r="C71" s="457">
        <v>128</v>
      </c>
      <c r="D71" s="70">
        <v>54</v>
      </c>
      <c r="E71" s="27">
        <f t="shared" si="2"/>
        <v>182</v>
      </c>
      <c r="F71" s="70">
        <f t="shared" si="3"/>
        <v>40</v>
      </c>
      <c r="G71" s="70">
        <v>15</v>
      </c>
      <c r="H71" s="70">
        <v>7</v>
      </c>
      <c r="I71" s="70"/>
      <c r="J71" s="70">
        <v>13</v>
      </c>
      <c r="K71" s="531">
        <f t="shared" si="4"/>
        <v>9</v>
      </c>
      <c r="L71" s="70"/>
      <c r="M71" s="27">
        <f t="shared" si="5"/>
        <v>138</v>
      </c>
      <c r="N71" s="551">
        <f t="shared" si="16"/>
        <v>100.625</v>
      </c>
      <c r="O71" s="70">
        <f>O72</f>
        <v>146</v>
      </c>
      <c r="P71" s="531">
        <f t="shared" ref="P71:Q71" si="23">P72</f>
        <v>356</v>
      </c>
      <c r="Q71" s="531">
        <f t="shared" si="23"/>
        <v>175</v>
      </c>
      <c r="R71" s="26">
        <f t="shared" si="6"/>
        <v>677</v>
      </c>
      <c r="S71" s="53"/>
      <c r="T71" s="504">
        <f t="shared" si="7"/>
        <v>952.625</v>
      </c>
      <c r="U71" s="53"/>
      <c r="V71" s="514">
        <f t="shared" si="8"/>
        <v>0.10562918252197874</v>
      </c>
      <c r="W71" s="502"/>
      <c r="X71" s="502"/>
      <c r="Y71" s="502"/>
      <c r="Z71" s="539">
        <v>1</v>
      </c>
      <c r="AA71" s="539">
        <v>39</v>
      </c>
      <c r="AB71" s="368">
        <v>9</v>
      </c>
      <c r="AD71" s="481"/>
      <c r="AE71" s="481"/>
      <c r="AK71" s="481"/>
    </row>
    <row r="72" spans="1:37" x14ac:dyDescent="0.2">
      <c r="A72" s="481" t="s">
        <v>644</v>
      </c>
      <c r="B72" s="245" t="s">
        <v>145</v>
      </c>
      <c r="C72" s="454">
        <v>128</v>
      </c>
      <c r="D72" s="15">
        <v>54</v>
      </c>
      <c r="E72" s="175">
        <f t="shared" ref="E72:E135" si="24">C72+D72</f>
        <v>182</v>
      </c>
      <c r="F72" s="15">
        <f t="shared" si="3"/>
        <v>40</v>
      </c>
      <c r="G72" s="15">
        <v>15</v>
      </c>
      <c r="H72" s="15">
        <v>7</v>
      </c>
      <c r="I72" s="15"/>
      <c r="J72" s="15">
        <v>13</v>
      </c>
      <c r="K72" s="15">
        <f t="shared" si="4"/>
        <v>9</v>
      </c>
      <c r="L72" s="15"/>
      <c r="M72" s="175">
        <f t="shared" si="5"/>
        <v>138</v>
      </c>
      <c r="N72" s="547">
        <f t="shared" si="16"/>
        <v>100.625</v>
      </c>
      <c r="O72" s="15">
        <v>146</v>
      </c>
      <c r="P72" s="15">
        <v>356</v>
      </c>
      <c r="Q72" s="15">
        <v>175</v>
      </c>
      <c r="R72" s="175">
        <f t="shared" ref="R72:R135" si="25">SUM(O72:Q72)</f>
        <v>677</v>
      </c>
      <c r="S72" s="53"/>
      <c r="T72" s="508">
        <f t="shared" ref="T72:T135" si="26">N72+O72+P72+Q72*2</f>
        <v>952.625</v>
      </c>
      <c r="U72" s="53"/>
      <c r="V72" s="513">
        <f t="shared" ref="V72:V135" si="27">N72/T72</f>
        <v>0.10562918252197874</v>
      </c>
      <c r="W72" s="502"/>
      <c r="X72" s="502"/>
      <c r="Y72" s="502"/>
      <c r="Z72" s="539">
        <v>1</v>
      </c>
      <c r="AA72" s="539">
        <v>39</v>
      </c>
      <c r="AB72" s="368">
        <v>9</v>
      </c>
      <c r="AD72" s="481"/>
      <c r="AE72" s="481"/>
      <c r="AH72" s="447"/>
      <c r="AI72" s="447"/>
      <c r="AJ72" s="447"/>
      <c r="AK72" s="447"/>
    </row>
    <row r="73" spans="1:37" ht="13.5" x14ac:dyDescent="0.25">
      <c r="B73" s="107" t="s">
        <v>228</v>
      </c>
      <c r="C73" s="457">
        <v>308</v>
      </c>
      <c r="D73" s="70">
        <v>533</v>
      </c>
      <c r="E73" s="27">
        <f t="shared" si="24"/>
        <v>841</v>
      </c>
      <c r="F73" s="70">
        <f t="shared" si="3"/>
        <v>254</v>
      </c>
      <c r="G73" s="70">
        <v>78</v>
      </c>
      <c r="H73" s="70">
        <v>69</v>
      </c>
      <c r="I73" s="70">
        <v>9</v>
      </c>
      <c r="J73" s="70">
        <v>149</v>
      </c>
      <c r="K73" s="531">
        <f t="shared" si="4"/>
        <v>135</v>
      </c>
      <c r="L73" s="70">
        <v>110</v>
      </c>
      <c r="M73" s="27">
        <f t="shared" si="5"/>
        <v>1337</v>
      </c>
      <c r="N73" s="551">
        <f t="shared" ref="N73:N137" si="28">D73/3+Z73/2+AA73+G73*2+H73+I73+J73/8+AB73/2+AC73+L73</f>
        <v>834.79166666666663</v>
      </c>
      <c r="O73" s="70">
        <f>SUM(O74:O84)</f>
        <v>985</v>
      </c>
      <c r="P73" s="531">
        <f t="shared" ref="P73:Q73" si="29">SUM(P74:P84)</f>
        <v>2155</v>
      </c>
      <c r="Q73" s="531">
        <f t="shared" si="29"/>
        <v>984</v>
      </c>
      <c r="R73" s="26">
        <f t="shared" si="25"/>
        <v>4124</v>
      </c>
      <c r="S73" s="53"/>
      <c r="T73" s="504">
        <f t="shared" si="26"/>
        <v>5942.7916666666661</v>
      </c>
      <c r="U73" s="53"/>
      <c r="V73" s="514">
        <f t="shared" si="27"/>
        <v>0.14047129926311289</v>
      </c>
      <c r="W73" s="502"/>
      <c r="X73" s="502"/>
      <c r="Y73" s="502"/>
      <c r="Z73" s="539">
        <v>55</v>
      </c>
      <c r="AA73" s="539">
        <v>199</v>
      </c>
      <c r="AB73" s="368">
        <v>134</v>
      </c>
      <c r="AC73" s="368">
        <v>1</v>
      </c>
      <c r="AD73" s="481"/>
      <c r="AE73" s="481"/>
      <c r="AK73" s="481"/>
    </row>
    <row r="74" spans="1:37" x14ac:dyDescent="0.2">
      <c r="A74" s="481" t="s">
        <v>647</v>
      </c>
      <c r="B74" s="246" t="s">
        <v>146</v>
      </c>
      <c r="C74" s="455">
        <v>101</v>
      </c>
      <c r="D74" s="18">
        <v>204</v>
      </c>
      <c r="E74" s="176">
        <f t="shared" si="24"/>
        <v>305</v>
      </c>
      <c r="F74" s="18">
        <f t="shared" ref="F74:F138" si="30">Z74+AA74</f>
        <v>44</v>
      </c>
      <c r="G74" s="18">
        <v>15</v>
      </c>
      <c r="H74" s="18">
        <v>1</v>
      </c>
      <c r="I74" s="18"/>
      <c r="J74" s="18">
        <v>12</v>
      </c>
      <c r="K74" s="18">
        <f t="shared" ref="K74:K138" si="31">AB74+AC74</f>
        <v>6</v>
      </c>
      <c r="L74" s="18">
        <v>70</v>
      </c>
      <c r="M74" s="176">
        <f t="shared" ref="M74:M138" si="32">D74+SUM(F74:L74)</f>
        <v>352</v>
      </c>
      <c r="N74" s="537">
        <f t="shared" si="28"/>
        <v>199.5</v>
      </c>
      <c r="O74" s="18">
        <v>299</v>
      </c>
      <c r="P74" s="18">
        <v>764</v>
      </c>
      <c r="Q74" s="18">
        <v>351</v>
      </c>
      <c r="R74" s="176">
        <f t="shared" si="25"/>
        <v>1414</v>
      </c>
      <c r="S74" s="53"/>
      <c r="T74" s="505">
        <f t="shared" si="26"/>
        <v>1964.5</v>
      </c>
      <c r="U74" s="53"/>
      <c r="V74" s="510">
        <f t="shared" si="27"/>
        <v>0.10155255790277425</v>
      </c>
      <c r="W74" s="502"/>
      <c r="X74" s="502"/>
      <c r="Y74" s="502"/>
      <c r="Z74" s="539">
        <v>36</v>
      </c>
      <c r="AA74" s="539">
        <v>8</v>
      </c>
      <c r="AB74" s="368">
        <v>6</v>
      </c>
      <c r="AD74" s="481"/>
      <c r="AE74" s="481"/>
      <c r="AK74" s="481"/>
    </row>
    <row r="75" spans="1:37" x14ac:dyDescent="0.2">
      <c r="A75" s="481" t="s">
        <v>648</v>
      </c>
      <c r="B75" s="245" t="s">
        <v>147</v>
      </c>
      <c r="C75" s="454">
        <v>60</v>
      </c>
      <c r="D75" s="15">
        <v>64</v>
      </c>
      <c r="E75" s="175">
        <f t="shared" si="24"/>
        <v>124</v>
      </c>
      <c r="F75" s="15">
        <f t="shared" si="30"/>
        <v>66</v>
      </c>
      <c r="G75" s="15">
        <v>6</v>
      </c>
      <c r="H75" s="15">
        <v>19</v>
      </c>
      <c r="I75" s="15">
        <v>7</v>
      </c>
      <c r="J75" s="15">
        <v>27</v>
      </c>
      <c r="K75" s="15">
        <f t="shared" si="31"/>
        <v>36</v>
      </c>
      <c r="L75" s="15"/>
      <c r="M75" s="175">
        <f t="shared" si="32"/>
        <v>225</v>
      </c>
      <c r="N75" s="547">
        <f t="shared" si="28"/>
        <v>146.70833333333331</v>
      </c>
      <c r="O75" s="15">
        <v>182</v>
      </c>
      <c r="P75" s="15">
        <v>360</v>
      </c>
      <c r="Q75" s="15">
        <v>112</v>
      </c>
      <c r="R75" s="175">
        <f t="shared" si="25"/>
        <v>654</v>
      </c>
      <c r="S75" s="53"/>
      <c r="T75" s="508">
        <f t="shared" si="26"/>
        <v>912.70833333333326</v>
      </c>
      <c r="U75" s="53"/>
      <c r="V75" s="513">
        <f t="shared" si="27"/>
        <v>0.16073955717872632</v>
      </c>
      <c r="W75" s="502"/>
      <c r="X75" s="502"/>
      <c r="Y75" s="502"/>
      <c r="Z75" s="539">
        <v>0</v>
      </c>
      <c r="AA75" s="539">
        <v>66</v>
      </c>
      <c r="AB75" s="368">
        <v>36</v>
      </c>
      <c r="AD75" s="481"/>
      <c r="AE75" s="481"/>
      <c r="AK75" s="481"/>
    </row>
    <row r="76" spans="1:37" x14ac:dyDescent="0.2">
      <c r="A76" s="481" t="s">
        <v>649</v>
      </c>
      <c r="B76" s="246" t="s">
        <v>148</v>
      </c>
      <c r="C76" s="455">
        <v>69</v>
      </c>
      <c r="D76" s="18">
        <v>0</v>
      </c>
      <c r="E76" s="176">
        <f t="shared" si="24"/>
        <v>69</v>
      </c>
      <c r="F76" s="18">
        <f t="shared" si="30"/>
        <v>61</v>
      </c>
      <c r="G76" s="18"/>
      <c r="H76" s="18">
        <v>18</v>
      </c>
      <c r="I76" s="18">
        <v>1</v>
      </c>
      <c r="J76" s="18">
        <v>39</v>
      </c>
      <c r="K76" s="18">
        <f t="shared" si="31"/>
        <v>56</v>
      </c>
      <c r="L76" s="18">
        <v>5</v>
      </c>
      <c r="M76" s="176">
        <f t="shared" si="32"/>
        <v>180</v>
      </c>
      <c r="N76" s="537">
        <f t="shared" si="28"/>
        <v>117.375</v>
      </c>
      <c r="O76" s="18">
        <v>127</v>
      </c>
      <c r="P76" s="18">
        <v>258</v>
      </c>
      <c r="Q76" s="18">
        <v>86</v>
      </c>
      <c r="R76" s="176">
        <f t="shared" si="25"/>
        <v>471</v>
      </c>
      <c r="S76" s="53"/>
      <c r="T76" s="505">
        <f t="shared" si="26"/>
        <v>674.375</v>
      </c>
      <c r="U76" s="53"/>
      <c r="V76" s="510">
        <f t="shared" si="27"/>
        <v>0.17405004633920296</v>
      </c>
      <c r="W76" s="502"/>
      <c r="X76" s="502"/>
      <c r="Y76" s="502"/>
      <c r="Z76" s="539">
        <v>2</v>
      </c>
      <c r="AA76" s="539">
        <v>59</v>
      </c>
      <c r="AB76" s="368">
        <v>55</v>
      </c>
      <c r="AC76" s="368">
        <v>1</v>
      </c>
      <c r="AD76" s="481"/>
      <c r="AE76" s="481"/>
      <c r="AK76" s="481"/>
    </row>
    <row r="77" spans="1:37" x14ac:dyDescent="0.2">
      <c r="A77" s="481" t="s">
        <v>650</v>
      </c>
      <c r="B77" s="246" t="s">
        <v>483</v>
      </c>
      <c r="C77" s="455">
        <v>26</v>
      </c>
      <c r="D77" s="18">
        <v>7</v>
      </c>
      <c r="E77" s="176">
        <f t="shared" si="24"/>
        <v>33</v>
      </c>
      <c r="F77" s="18">
        <f t="shared" si="30"/>
        <v>7</v>
      </c>
      <c r="G77" s="18"/>
      <c r="H77" s="18"/>
      <c r="I77" s="18"/>
      <c r="J77" s="18">
        <v>24</v>
      </c>
      <c r="K77" s="18">
        <f t="shared" si="31"/>
        <v>0</v>
      </c>
      <c r="L77" s="18">
        <v>9</v>
      </c>
      <c r="M77" s="176">
        <f t="shared" si="32"/>
        <v>47</v>
      </c>
      <c r="N77" s="537">
        <f t="shared" si="28"/>
        <v>20.833333333333336</v>
      </c>
      <c r="O77" s="18">
        <v>34</v>
      </c>
      <c r="P77" s="18">
        <v>69</v>
      </c>
      <c r="Q77" s="18">
        <v>20</v>
      </c>
      <c r="R77" s="176">
        <f t="shared" si="25"/>
        <v>123</v>
      </c>
      <c r="S77" s="53"/>
      <c r="T77" s="505">
        <f t="shared" si="26"/>
        <v>163.83333333333334</v>
      </c>
      <c r="U77" s="53"/>
      <c r="V77" s="510">
        <f t="shared" si="27"/>
        <v>0.12716174974567651</v>
      </c>
      <c r="W77" s="502"/>
      <c r="X77" s="502"/>
      <c r="Y77" s="502"/>
      <c r="Z77" s="539">
        <v>1</v>
      </c>
      <c r="AA77" s="539">
        <v>6</v>
      </c>
      <c r="AD77" s="481"/>
      <c r="AE77" s="481"/>
      <c r="AK77" s="481"/>
    </row>
    <row r="78" spans="1:37" x14ac:dyDescent="0.2">
      <c r="A78" s="481" t="s">
        <v>651</v>
      </c>
      <c r="B78" s="246" t="s">
        <v>149</v>
      </c>
      <c r="C78" s="455">
        <v>49</v>
      </c>
      <c r="D78" s="18">
        <v>132</v>
      </c>
      <c r="E78" s="176">
        <f t="shared" si="24"/>
        <v>181</v>
      </c>
      <c r="F78" s="18">
        <f t="shared" si="30"/>
        <v>31</v>
      </c>
      <c r="G78" s="18"/>
      <c r="H78" s="18">
        <v>17</v>
      </c>
      <c r="I78" s="18">
        <v>1</v>
      </c>
      <c r="J78" s="18">
        <v>5</v>
      </c>
      <c r="K78" s="18">
        <f t="shared" si="31"/>
        <v>2</v>
      </c>
      <c r="L78" s="18"/>
      <c r="M78" s="176">
        <f t="shared" si="32"/>
        <v>188</v>
      </c>
      <c r="N78" s="537">
        <f t="shared" si="28"/>
        <v>93.125</v>
      </c>
      <c r="O78" s="18">
        <v>69</v>
      </c>
      <c r="P78" s="18">
        <v>103</v>
      </c>
      <c r="Q78" s="18">
        <v>113</v>
      </c>
      <c r="R78" s="176">
        <f t="shared" si="25"/>
        <v>285</v>
      </c>
      <c r="S78" s="53"/>
      <c r="T78" s="505">
        <f t="shared" si="26"/>
        <v>491.125</v>
      </c>
      <c r="U78" s="53"/>
      <c r="V78" s="510">
        <f t="shared" si="27"/>
        <v>0.18961567828964113</v>
      </c>
      <c r="W78" s="502"/>
      <c r="X78" s="502"/>
      <c r="Y78" s="502"/>
      <c r="Z78" s="539">
        <v>3</v>
      </c>
      <c r="AA78" s="539">
        <v>28</v>
      </c>
      <c r="AB78" s="368">
        <v>2</v>
      </c>
      <c r="AD78" s="481"/>
      <c r="AE78" s="481"/>
      <c r="AK78" s="481"/>
    </row>
    <row r="79" spans="1:37" x14ac:dyDescent="0.2">
      <c r="A79" s="481" t="s">
        <v>731</v>
      </c>
      <c r="B79" s="246" t="s">
        <v>283</v>
      </c>
      <c r="C79" s="455"/>
      <c r="D79" s="18"/>
      <c r="E79" s="176">
        <f t="shared" si="24"/>
        <v>0</v>
      </c>
      <c r="F79" s="18"/>
      <c r="G79" s="18">
        <v>34</v>
      </c>
      <c r="H79" s="18"/>
      <c r="I79" s="18"/>
      <c r="J79" s="18"/>
      <c r="K79" s="18">
        <f t="shared" si="31"/>
        <v>3</v>
      </c>
      <c r="L79" s="18"/>
      <c r="M79" s="176">
        <f t="shared" si="32"/>
        <v>37</v>
      </c>
      <c r="N79" s="537">
        <f t="shared" si="28"/>
        <v>69.5</v>
      </c>
      <c r="O79" s="18">
        <v>1</v>
      </c>
      <c r="P79" s="18">
        <v>1</v>
      </c>
      <c r="Q79" s="18">
        <v>5</v>
      </c>
      <c r="R79" s="176">
        <f t="shared" si="25"/>
        <v>7</v>
      </c>
      <c r="S79" s="53"/>
      <c r="T79" s="505">
        <f t="shared" si="26"/>
        <v>81.5</v>
      </c>
      <c r="U79" s="53"/>
      <c r="V79" s="510">
        <f t="shared" si="27"/>
        <v>0.85276073619631898</v>
      </c>
      <c r="W79" s="502"/>
      <c r="X79" s="502"/>
      <c r="Y79" s="502"/>
      <c r="Z79" s="539"/>
      <c r="AA79" s="539"/>
      <c r="AB79" s="368">
        <v>3</v>
      </c>
      <c r="AD79" s="481"/>
      <c r="AE79" s="481"/>
      <c r="AK79" s="481"/>
    </row>
    <row r="80" spans="1:37" x14ac:dyDescent="0.2">
      <c r="A80" s="481" t="s">
        <v>736</v>
      </c>
      <c r="B80" s="246" t="s">
        <v>150</v>
      </c>
      <c r="C80" s="455"/>
      <c r="D80" s="18"/>
      <c r="E80" s="176">
        <f t="shared" si="24"/>
        <v>0</v>
      </c>
      <c r="F80" s="18">
        <f t="shared" si="30"/>
        <v>1</v>
      </c>
      <c r="G80" s="18"/>
      <c r="H80" s="18"/>
      <c r="I80" s="18"/>
      <c r="J80" s="18"/>
      <c r="K80" s="18">
        <f t="shared" si="31"/>
        <v>0</v>
      </c>
      <c r="L80" s="18"/>
      <c r="M80" s="176">
        <f t="shared" si="32"/>
        <v>1</v>
      </c>
      <c r="N80" s="537">
        <f t="shared" si="28"/>
        <v>1</v>
      </c>
      <c r="O80" s="18">
        <v>3</v>
      </c>
      <c r="P80" s="18">
        <v>5</v>
      </c>
      <c r="Q80" s="18">
        <v>0</v>
      </c>
      <c r="R80" s="176">
        <f t="shared" si="25"/>
        <v>8</v>
      </c>
      <c r="S80" s="53"/>
      <c r="T80" s="505">
        <f t="shared" si="26"/>
        <v>9</v>
      </c>
      <c r="U80" s="53"/>
      <c r="V80" s="510">
        <f t="shared" si="27"/>
        <v>0.1111111111111111</v>
      </c>
      <c r="W80" s="502"/>
      <c r="X80" s="502"/>
      <c r="Y80" s="502"/>
      <c r="Z80" s="539">
        <v>0</v>
      </c>
      <c r="AA80" s="539">
        <v>1</v>
      </c>
      <c r="AD80" s="481"/>
      <c r="AE80" s="481"/>
      <c r="AK80" s="481"/>
    </row>
    <row r="81" spans="1:37" x14ac:dyDescent="0.2">
      <c r="A81" s="481" t="s">
        <v>652</v>
      </c>
      <c r="B81" s="246" t="s">
        <v>151</v>
      </c>
      <c r="C81" s="455">
        <v>0</v>
      </c>
      <c r="D81" s="18">
        <v>3</v>
      </c>
      <c r="E81" s="176">
        <f t="shared" si="24"/>
        <v>3</v>
      </c>
      <c r="F81" s="18">
        <f t="shared" si="30"/>
        <v>12</v>
      </c>
      <c r="G81" s="18"/>
      <c r="H81" s="18"/>
      <c r="I81" s="18"/>
      <c r="J81" s="18">
        <v>12</v>
      </c>
      <c r="K81" s="18">
        <f t="shared" si="31"/>
        <v>5</v>
      </c>
      <c r="L81" s="18"/>
      <c r="M81" s="176">
        <f t="shared" si="32"/>
        <v>32</v>
      </c>
      <c r="N81" s="537">
        <f t="shared" si="28"/>
        <v>13</v>
      </c>
      <c r="O81" s="18">
        <v>16</v>
      </c>
      <c r="P81" s="18">
        <v>27</v>
      </c>
      <c r="Q81" s="18">
        <v>5</v>
      </c>
      <c r="R81" s="176">
        <f t="shared" si="25"/>
        <v>48</v>
      </c>
      <c r="S81" s="53"/>
      <c r="T81" s="505">
        <f t="shared" si="26"/>
        <v>66</v>
      </c>
      <c r="U81" s="53"/>
      <c r="V81" s="510">
        <f t="shared" si="27"/>
        <v>0.19696969696969696</v>
      </c>
      <c r="W81" s="502"/>
      <c r="X81" s="502"/>
      <c r="Y81" s="502"/>
      <c r="Z81" s="539">
        <v>8</v>
      </c>
      <c r="AA81" s="539">
        <v>4</v>
      </c>
      <c r="AB81" s="368">
        <v>5</v>
      </c>
      <c r="AD81" s="481"/>
      <c r="AE81" s="481"/>
      <c r="AK81" s="481"/>
    </row>
    <row r="82" spans="1:37" x14ac:dyDescent="0.2">
      <c r="A82" s="481" t="s">
        <v>653</v>
      </c>
      <c r="B82" s="533" t="s">
        <v>152</v>
      </c>
      <c r="C82" s="534">
        <v>0</v>
      </c>
      <c r="D82" s="535">
        <v>95</v>
      </c>
      <c r="E82" s="536">
        <f t="shared" si="24"/>
        <v>95</v>
      </c>
      <c r="F82" s="535">
        <f t="shared" si="30"/>
        <v>15</v>
      </c>
      <c r="G82" s="535">
        <v>23</v>
      </c>
      <c r="H82" s="535">
        <v>4</v>
      </c>
      <c r="I82" s="535"/>
      <c r="J82" s="535">
        <v>17</v>
      </c>
      <c r="K82" s="535">
        <f t="shared" si="31"/>
        <v>11</v>
      </c>
      <c r="L82" s="535"/>
      <c r="M82" s="536">
        <f t="shared" si="32"/>
        <v>165</v>
      </c>
      <c r="N82" s="537">
        <f t="shared" si="28"/>
        <v>101.79166666666667</v>
      </c>
      <c r="O82" s="535">
        <v>140</v>
      </c>
      <c r="P82" s="535">
        <v>275</v>
      </c>
      <c r="Q82" s="535">
        <v>99</v>
      </c>
      <c r="R82" s="536">
        <f t="shared" si="25"/>
        <v>514</v>
      </c>
      <c r="S82" s="538"/>
      <c r="T82" s="537">
        <f t="shared" si="26"/>
        <v>714.79166666666674</v>
      </c>
      <c r="U82" s="538"/>
      <c r="V82" s="510">
        <f t="shared" si="27"/>
        <v>0.14240746138152141</v>
      </c>
      <c r="W82" s="502"/>
      <c r="X82" s="502"/>
      <c r="Y82" s="502"/>
      <c r="Z82" s="539">
        <v>5</v>
      </c>
      <c r="AA82" s="539">
        <v>10</v>
      </c>
      <c r="AB82" s="368">
        <v>11</v>
      </c>
      <c r="AD82" s="481"/>
      <c r="AE82" s="481"/>
      <c r="AK82" s="481"/>
    </row>
    <row r="83" spans="1:37" x14ac:dyDescent="0.2">
      <c r="A83" s="481" t="s">
        <v>712</v>
      </c>
      <c r="B83" s="246" t="s">
        <v>153</v>
      </c>
      <c r="C83" s="455">
        <v>0</v>
      </c>
      <c r="D83" s="18">
        <v>26</v>
      </c>
      <c r="E83" s="176">
        <f t="shared" si="24"/>
        <v>26</v>
      </c>
      <c r="F83" s="18">
        <f t="shared" si="30"/>
        <v>15</v>
      </c>
      <c r="G83" s="18"/>
      <c r="H83" s="18">
        <v>9</v>
      </c>
      <c r="I83" s="18"/>
      <c r="J83" s="18">
        <v>11</v>
      </c>
      <c r="K83" s="18">
        <f t="shared" si="31"/>
        <v>15</v>
      </c>
      <c r="L83" s="18">
        <v>26</v>
      </c>
      <c r="M83" s="176">
        <f t="shared" si="32"/>
        <v>102</v>
      </c>
      <c r="N83" s="537">
        <f t="shared" si="28"/>
        <v>67.541666666666657</v>
      </c>
      <c r="O83" s="18">
        <v>104</v>
      </c>
      <c r="P83" s="18">
        <v>273</v>
      </c>
      <c r="Q83" s="18">
        <v>161</v>
      </c>
      <c r="R83" s="176">
        <f t="shared" si="25"/>
        <v>538</v>
      </c>
      <c r="S83" s="53"/>
      <c r="T83" s="505">
        <f t="shared" si="26"/>
        <v>766.54166666666663</v>
      </c>
      <c r="U83" s="53"/>
      <c r="V83" s="510">
        <f t="shared" si="27"/>
        <v>8.811219220525085E-2</v>
      </c>
      <c r="W83" s="502"/>
      <c r="X83" s="502"/>
      <c r="Y83" s="502"/>
      <c r="Z83" s="539">
        <v>0</v>
      </c>
      <c r="AA83" s="539">
        <v>15</v>
      </c>
      <c r="AB83" s="368">
        <v>15</v>
      </c>
      <c r="AD83" s="481"/>
      <c r="AE83" s="481"/>
      <c r="AK83" s="481"/>
    </row>
    <row r="84" spans="1:37" s="368" customFormat="1" x14ac:dyDescent="0.2">
      <c r="A84" s="481" t="s">
        <v>713</v>
      </c>
      <c r="B84" s="246" t="s">
        <v>154</v>
      </c>
      <c r="C84" s="455">
        <v>3</v>
      </c>
      <c r="D84" s="18">
        <v>2</v>
      </c>
      <c r="E84" s="176">
        <f t="shared" si="24"/>
        <v>5</v>
      </c>
      <c r="F84" s="18">
        <f t="shared" si="30"/>
        <v>2</v>
      </c>
      <c r="G84" s="18"/>
      <c r="H84" s="18">
        <v>1</v>
      </c>
      <c r="I84" s="18"/>
      <c r="J84" s="18">
        <v>2</v>
      </c>
      <c r="K84" s="18">
        <f t="shared" si="31"/>
        <v>1</v>
      </c>
      <c r="L84" s="18"/>
      <c r="M84" s="176">
        <f t="shared" si="32"/>
        <v>8</v>
      </c>
      <c r="N84" s="537">
        <f t="shared" si="28"/>
        <v>4.4166666666666661</v>
      </c>
      <c r="O84" s="18">
        <v>10</v>
      </c>
      <c r="P84" s="18">
        <v>20</v>
      </c>
      <c r="Q84" s="18">
        <v>32</v>
      </c>
      <c r="R84" s="176">
        <f t="shared" si="25"/>
        <v>62</v>
      </c>
      <c r="S84" s="53"/>
      <c r="T84" s="505">
        <f t="shared" si="26"/>
        <v>98.416666666666657</v>
      </c>
      <c r="U84" s="53"/>
      <c r="V84" s="510">
        <f t="shared" si="27"/>
        <v>4.4877222692633362E-2</v>
      </c>
      <c r="W84" s="502"/>
      <c r="X84" s="502"/>
      <c r="Y84" s="502"/>
      <c r="Z84" s="539">
        <v>0</v>
      </c>
      <c r="AA84" s="539">
        <v>2</v>
      </c>
      <c r="AB84" s="368">
        <v>1</v>
      </c>
      <c r="AE84" s="481"/>
      <c r="AF84" s="481"/>
      <c r="AG84" s="481"/>
      <c r="AK84" s="481"/>
    </row>
    <row r="85" spans="1:37" ht="13.5" x14ac:dyDescent="0.25">
      <c r="B85" s="107" t="s">
        <v>229</v>
      </c>
      <c r="C85" s="457">
        <v>383</v>
      </c>
      <c r="D85" s="70">
        <v>308</v>
      </c>
      <c r="E85" s="27">
        <f t="shared" si="24"/>
        <v>691</v>
      </c>
      <c r="F85" s="70">
        <f t="shared" si="30"/>
        <v>165</v>
      </c>
      <c r="G85" s="70">
        <v>30</v>
      </c>
      <c r="H85" s="70">
        <v>23</v>
      </c>
      <c r="I85" s="70">
        <v>1</v>
      </c>
      <c r="J85" s="70">
        <v>6</v>
      </c>
      <c r="K85" s="531">
        <f t="shared" si="31"/>
        <v>84</v>
      </c>
      <c r="L85" s="70">
        <v>31</v>
      </c>
      <c r="M85" s="27">
        <f t="shared" si="32"/>
        <v>648</v>
      </c>
      <c r="N85" s="551">
        <f t="shared" si="28"/>
        <v>407.41666666666669</v>
      </c>
      <c r="O85" s="70">
        <f>SUM(O86:O90)</f>
        <v>641</v>
      </c>
      <c r="P85" s="531">
        <f t="shared" ref="P85:Q85" si="33">SUM(P86:P90)</f>
        <v>1322</v>
      </c>
      <c r="Q85" s="531">
        <f t="shared" si="33"/>
        <v>491</v>
      </c>
      <c r="R85" s="26">
        <f t="shared" si="25"/>
        <v>2454</v>
      </c>
      <c r="S85" s="53"/>
      <c r="T85" s="504">
        <f t="shared" si="26"/>
        <v>3352.416666666667</v>
      </c>
      <c r="U85" s="53"/>
      <c r="V85" s="514">
        <f t="shared" si="27"/>
        <v>0.12152924507196301</v>
      </c>
      <c r="W85" s="502"/>
      <c r="X85" s="502"/>
      <c r="Y85" s="502"/>
      <c r="Z85" s="539">
        <v>40</v>
      </c>
      <c r="AA85" s="539">
        <v>125</v>
      </c>
      <c r="AB85" s="368">
        <v>80</v>
      </c>
      <c r="AC85" s="368">
        <v>4</v>
      </c>
      <c r="AD85" s="481"/>
      <c r="AE85" s="481"/>
      <c r="AK85" s="481"/>
    </row>
    <row r="86" spans="1:37" x14ac:dyDescent="0.2">
      <c r="A86" s="481" t="s">
        <v>655</v>
      </c>
      <c r="B86" s="246" t="s">
        <v>436</v>
      </c>
      <c r="C86" s="455">
        <v>322</v>
      </c>
      <c r="D86" s="18">
        <v>185</v>
      </c>
      <c r="E86" s="176">
        <f t="shared" si="24"/>
        <v>507</v>
      </c>
      <c r="F86" s="18">
        <f t="shared" si="30"/>
        <v>83</v>
      </c>
      <c r="G86" s="18"/>
      <c r="H86" s="18">
        <v>4</v>
      </c>
      <c r="I86" s="18"/>
      <c r="J86" s="18"/>
      <c r="K86" s="18">
        <f t="shared" si="31"/>
        <v>34</v>
      </c>
      <c r="L86" s="18">
        <v>11</v>
      </c>
      <c r="M86" s="176">
        <f t="shared" si="32"/>
        <v>317</v>
      </c>
      <c r="N86" s="537">
        <f t="shared" si="28"/>
        <v>164.66666666666666</v>
      </c>
      <c r="O86" s="18">
        <v>392</v>
      </c>
      <c r="P86" s="18">
        <v>750</v>
      </c>
      <c r="Q86" s="18">
        <v>339</v>
      </c>
      <c r="R86" s="176">
        <f t="shared" si="25"/>
        <v>1481</v>
      </c>
      <c r="S86" s="53"/>
      <c r="T86" s="505">
        <f t="shared" si="26"/>
        <v>1984.6666666666665</v>
      </c>
      <c r="U86" s="53"/>
      <c r="V86" s="510">
        <f t="shared" si="27"/>
        <v>8.296943231441048E-2</v>
      </c>
      <c r="W86" s="502"/>
      <c r="X86" s="502"/>
      <c r="Y86" s="502"/>
      <c r="Z86" s="539">
        <v>26</v>
      </c>
      <c r="AA86" s="539">
        <v>57</v>
      </c>
      <c r="AB86" s="368">
        <v>32</v>
      </c>
      <c r="AC86" s="368">
        <v>2</v>
      </c>
      <c r="AD86" s="481"/>
      <c r="AE86" s="481"/>
      <c r="AK86" s="481"/>
    </row>
    <row r="87" spans="1:37" x14ac:dyDescent="0.2">
      <c r="A87" s="481" t="s">
        <v>656</v>
      </c>
      <c r="B87" s="245" t="s">
        <v>155</v>
      </c>
      <c r="C87" s="454">
        <v>16</v>
      </c>
      <c r="D87" s="15">
        <v>59</v>
      </c>
      <c r="E87" s="175">
        <f t="shared" si="24"/>
        <v>75</v>
      </c>
      <c r="F87" s="15">
        <f t="shared" si="30"/>
        <v>40</v>
      </c>
      <c r="G87" s="15">
        <v>15</v>
      </c>
      <c r="H87" s="15">
        <v>13</v>
      </c>
      <c r="I87" s="15"/>
      <c r="J87" s="15">
        <v>1</v>
      </c>
      <c r="K87" s="15">
        <f t="shared" si="31"/>
        <v>28</v>
      </c>
      <c r="L87" s="15">
        <v>19</v>
      </c>
      <c r="M87" s="175">
        <f t="shared" si="32"/>
        <v>175</v>
      </c>
      <c r="N87" s="547">
        <f t="shared" si="28"/>
        <v>133.79166666666669</v>
      </c>
      <c r="O87" s="15">
        <v>139</v>
      </c>
      <c r="P87" s="15">
        <v>298</v>
      </c>
      <c r="Q87" s="15">
        <v>65</v>
      </c>
      <c r="R87" s="175">
        <f t="shared" si="25"/>
        <v>502</v>
      </c>
      <c r="S87" s="53"/>
      <c r="T87" s="508">
        <f t="shared" si="26"/>
        <v>700.79166666666674</v>
      </c>
      <c r="U87" s="53"/>
      <c r="V87" s="513">
        <f t="shared" si="27"/>
        <v>0.1909150365657887</v>
      </c>
      <c r="W87" s="502"/>
      <c r="X87" s="502"/>
      <c r="Y87" s="502"/>
      <c r="Z87" s="539">
        <v>5</v>
      </c>
      <c r="AA87" s="539">
        <v>35</v>
      </c>
      <c r="AB87" s="368">
        <v>27</v>
      </c>
      <c r="AC87" s="368">
        <v>1</v>
      </c>
      <c r="AD87" s="481"/>
      <c r="AE87" s="481"/>
      <c r="AK87" s="481"/>
    </row>
    <row r="88" spans="1:37" x14ac:dyDescent="0.2">
      <c r="A88" s="481" t="s">
        <v>657</v>
      </c>
      <c r="B88" s="246" t="s">
        <v>156</v>
      </c>
      <c r="C88" s="455">
        <v>24</v>
      </c>
      <c r="D88" s="18">
        <v>7</v>
      </c>
      <c r="E88" s="176">
        <f t="shared" si="24"/>
        <v>31</v>
      </c>
      <c r="F88" s="18">
        <f t="shared" si="30"/>
        <v>3</v>
      </c>
      <c r="G88" s="18">
        <v>1</v>
      </c>
      <c r="H88" s="18"/>
      <c r="I88" s="18"/>
      <c r="J88" s="18">
        <v>1</v>
      </c>
      <c r="K88" s="18">
        <f t="shared" si="31"/>
        <v>1</v>
      </c>
      <c r="L88" s="18"/>
      <c r="M88" s="176">
        <f t="shared" si="32"/>
        <v>13</v>
      </c>
      <c r="N88" s="537">
        <f t="shared" si="28"/>
        <v>6.9583333333333339</v>
      </c>
      <c r="O88" s="18">
        <v>12</v>
      </c>
      <c r="P88" s="18">
        <v>24</v>
      </c>
      <c r="Q88" s="18">
        <v>5</v>
      </c>
      <c r="R88" s="176">
        <f t="shared" si="25"/>
        <v>41</v>
      </c>
      <c r="S88" s="53"/>
      <c r="T88" s="505">
        <f t="shared" si="26"/>
        <v>52.958333333333336</v>
      </c>
      <c r="U88" s="53"/>
      <c r="V88" s="510">
        <f t="shared" si="27"/>
        <v>0.13139260424862315</v>
      </c>
      <c r="W88" s="502"/>
      <c r="X88" s="502"/>
      <c r="Y88" s="502"/>
      <c r="Z88" s="539">
        <v>3</v>
      </c>
      <c r="AA88" s="539">
        <v>0</v>
      </c>
      <c r="AC88" s="368">
        <v>1</v>
      </c>
      <c r="AD88" s="481"/>
      <c r="AE88" s="481"/>
      <c r="AK88" s="481"/>
    </row>
    <row r="89" spans="1:37" x14ac:dyDescent="0.2">
      <c r="A89" s="481" t="s">
        <v>663</v>
      </c>
      <c r="B89" s="246" t="s">
        <v>157</v>
      </c>
      <c r="C89" s="455">
        <v>0</v>
      </c>
      <c r="D89" s="18">
        <v>20</v>
      </c>
      <c r="E89" s="176">
        <f t="shared" si="24"/>
        <v>20</v>
      </c>
      <c r="F89" s="18">
        <f t="shared" si="30"/>
        <v>10</v>
      </c>
      <c r="G89" s="18">
        <v>2</v>
      </c>
      <c r="H89" s="18">
        <v>1</v>
      </c>
      <c r="I89" s="18">
        <v>1</v>
      </c>
      <c r="J89" s="18"/>
      <c r="K89" s="18">
        <f t="shared" si="31"/>
        <v>9</v>
      </c>
      <c r="L89" s="18"/>
      <c r="M89" s="176">
        <f t="shared" si="32"/>
        <v>43</v>
      </c>
      <c r="N89" s="537">
        <f t="shared" si="28"/>
        <v>24.666666666666668</v>
      </c>
      <c r="O89" s="18">
        <v>16</v>
      </c>
      <c r="P89" s="18">
        <v>51</v>
      </c>
      <c r="Q89" s="18">
        <v>16</v>
      </c>
      <c r="R89" s="176">
        <f t="shared" si="25"/>
        <v>83</v>
      </c>
      <c r="S89" s="53"/>
      <c r="T89" s="505">
        <f t="shared" si="26"/>
        <v>123.66666666666667</v>
      </c>
      <c r="U89" s="53"/>
      <c r="V89" s="510">
        <f t="shared" si="27"/>
        <v>0.19946091644204852</v>
      </c>
      <c r="W89" s="502"/>
      <c r="X89" s="502"/>
      <c r="Y89" s="502"/>
      <c r="Z89" s="539">
        <v>5</v>
      </c>
      <c r="AA89" s="539">
        <v>5</v>
      </c>
      <c r="AB89" s="368">
        <v>9</v>
      </c>
      <c r="AD89" s="481"/>
      <c r="AE89" s="481"/>
      <c r="AK89" s="481"/>
    </row>
    <row r="90" spans="1:37" x14ac:dyDescent="0.2">
      <c r="A90" s="481" t="s">
        <v>696</v>
      </c>
      <c r="B90" s="246" t="s">
        <v>158</v>
      </c>
      <c r="C90" s="455">
        <v>21</v>
      </c>
      <c r="D90" s="18">
        <v>37</v>
      </c>
      <c r="E90" s="176">
        <f t="shared" si="24"/>
        <v>58</v>
      </c>
      <c r="F90" s="18">
        <f t="shared" si="30"/>
        <v>29</v>
      </c>
      <c r="G90" s="18">
        <v>12</v>
      </c>
      <c r="H90" s="18">
        <v>5</v>
      </c>
      <c r="I90" s="18"/>
      <c r="J90" s="18">
        <v>4</v>
      </c>
      <c r="K90" s="18">
        <f t="shared" si="31"/>
        <v>12</v>
      </c>
      <c r="L90" s="18">
        <v>1</v>
      </c>
      <c r="M90" s="176">
        <f t="shared" si="32"/>
        <v>100</v>
      </c>
      <c r="N90" s="537">
        <f t="shared" si="28"/>
        <v>77.333333333333343</v>
      </c>
      <c r="O90" s="18">
        <v>82</v>
      </c>
      <c r="P90" s="18">
        <v>199</v>
      </c>
      <c r="Q90" s="18">
        <v>66</v>
      </c>
      <c r="R90" s="176">
        <f t="shared" si="25"/>
        <v>347</v>
      </c>
      <c r="S90" s="53"/>
      <c r="T90" s="505">
        <f t="shared" si="26"/>
        <v>490.33333333333337</v>
      </c>
      <c r="U90" s="53"/>
      <c r="V90" s="510">
        <f t="shared" si="27"/>
        <v>0.15771583956492183</v>
      </c>
      <c r="W90" s="502"/>
      <c r="X90" s="502"/>
      <c r="Y90" s="502"/>
      <c r="Z90" s="539">
        <v>1</v>
      </c>
      <c r="AA90" s="539">
        <v>28</v>
      </c>
      <c r="AB90" s="368">
        <v>12</v>
      </c>
      <c r="AD90" s="481"/>
      <c r="AE90" s="481"/>
      <c r="AK90" s="481"/>
    </row>
    <row r="91" spans="1:37" ht="13.5" x14ac:dyDescent="0.25">
      <c r="B91" s="469" t="s">
        <v>230</v>
      </c>
      <c r="C91" s="532">
        <v>305</v>
      </c>
      <c r="D91" s="531">
        <v>199</v>
      </c>
      <c r="E91" s="27">
        <f t="shared" si="24"/>
        <v>504</v>
      </c>
      <c r="F91" s="531">
        <f t="shared" si="30"/>
        <v>171</v>
      </c>
      <c r="G91" s="531">
        <v>30</v>
      </c>
      <c r="H91" s="531">
        <v>29</v>
      </c>
      <c r="I91" s="531">
        <v>5</v>
      </c>
      <c r="J91" s="531">
        <v>62</v>
      </c>
      <c r="K91" s="531">
        <f t="shared" si="31"/>
        <v>67</v>
      </c>
      <c r="L91" s="531"/>
      <c r="M91" s="27">
        <f t="shared" si="32"/>
        <v>563</v>
      </c>
      <c r="N91" s="551">
        <f t="shared" si="28"/>
        <v>362.08333333333331</v>
      </c>
      <c r="O91" s="531">
        <f>O92</f>
        <v>636</v>
      </c>
      <c r="P91" s="531">
        <f t="shared" ref="P91:Q91" si="34">P92</f>
        <v>1352</v>
      </c>
      <c r="Q91" s="531">
        <f t="shared" si="34"/>
        <v>530</v>
      </c>
      <c r="R91" s="483">
        <f t="shared" si="25"/>
        <v>2518</v>
      </c>
      <c r="S91" s="540"/>
      <c r="T91" s="504">
        <f t="shared" si="26"/>
        <v>3410.083333333333</v>
      </c>
      <c r="U91" s="540"/>
      <c r="V91" s="467">
        <f t="shared" si="27"/>
        <v>0.10618020087485644</v>
      </c>
      <c r="W91" s="502"/>
      <c r="X91" s="502"/>
      <c r="Y91" s="502"/>
      <c r="Z91" s="539">
        <v>22</v>
      </c>
      <c r="AA91" s="539">
        <v>149</v>
      </c>
      <c r="AB91" s="368">
        <v>66</v>
      </c>
      <c r="AC91" s="368">
        <v>1</v>
      </c>
      <c r="AD91" s="481"/>
      <c r="AE91" s="481"/>
      <c r="AK91" s="481"/>
    </row>
    <row r="92" spans="1:37" x14ac:dyDescent="0.2">
      <c r="A92" s="481" t="s">
        <v>646</v>
      </c>
      <c r="B92" s="533" t="s">
        <v>159</v>
      </c>
      <c r="C92" s="534">
        <v>305</v>
      </c>
      <c r="D92" s="535">
        <v>199</v>
      </c>
      <c r="E92" s="536">
        <f t="shared" si="24"/>
        <v>504</v>
      </c>
      <c r="F92" s="535">
        <f t="shared" si="30"/>
        <v>171</v>
      </c>
      <c r="G92" s="535">
        <v>30</v>
      </c>
      <c r="H92" s="535">
        <v>29</v>
      </c>
      <c r="I92" s="535">
        <v>5</v>
      </c>
      <c r="J92" s="535">
        <v>62</v>
      </c>
      <c r="K92" s="535">
        <f t="shared" si="31"/>
        <v>67</v>
      </c>
      <c r="L92" s="535"/>
      <c r="M92" s="536">
        <f t="shared" si="32"/>
        <v>563</v>
      </c>
      <c r="N92" s="537">
        <f t="shared" si="28"/>
        <v>362.08333333333331</v>
      </c>
      <c r="O92" s="535">
        <v>636</v>
      </c>
      <c r="P92" s="535">
        <v>1352</v>
      </c>
      <c r="Q92" s="535">
        <v>530</v>
      </c>
      <c r="R92" s="536">
        <f t="shared" si="25"/>
        <v>2518</v>
      </c>
      <c r="S92" s="538"/>
      <c r="T92" s="537">
        <f t="shared" si="26"/>
        <v>3410.083333333333</v>
      </c>
      <c r="U92" s="538"/>
      <c r="V92" s="510">
        <f t="shared" si="27"/>
        <v>0.10618020087485644</v>
      </c>
      <c r="W92" s="502"/>
      <c r="X92" s="502"/>
      <c r="Y92" s="502"/>
      <c r="Z92" s="539">
        <v>22</v>
      </c>
      <c r="AA92" s="539">
        <v>149</v>
      </c>
      <c r="AB92" s="368">
        <v>66</v>
      </c>
      <c r="AC92" s="368">
        <v>1</v>
      </c>
      <c r="AD92" s="481"/>
      <c r="AE92" s="481"/>
      <c r="AK92" s="481"/>
    </row>
    <row r="93" spans="1:37" s="541" customFormat="1" ht="13.5" x14ac:dyDescent="0.25">
      <c r="A93" s="481"/>
      <c r="B93" s="107" t="s">
        <v>231</v>
      </c>
      <c r="C93" s="457">
        <v>285</v>
      </c>
      <c r="D93" s="70">
        <v>188</v>
      </c>
      <c r="E93" s="27">
        <f t="shared" si="24"/>
        <v>473</v>
      </c>
      <c r="F93" s="70">
        <f t="shared" si="30"/>
        <v>161</v>
      </c>
      <c r="G93" s="70">
        <v>47</v>
      </c>
      <c r="H93" s="70">
        <v>37</v>
      </c>
      <c r="I93" s="70">
        <v>1</v>
      </c>
      <c r="J93" s="70">
        <v>36</v>
      </c>
      <c r="K93" s="531">
        <f t="shared" si="31"/>
        <v>100</v>
      </c>
      <c r="L93" s="70">
        <v>105</v>
      </c>
      <c r="M93" s="27">
        <f t="shared" si="32"/>
        <v>675</v>
      </c>
      <c r="N93" s="551">
        <f t="shared" si="28"/>
        <v>515.16666666666663</v>
      </c>
      <c r="O93" s="70">
        <f>SUM(O94:O97)</f>
        <v>611</v>
      </c>
      <c r="P93" s="531">
        <f t="shared" ref="P93:Q93" si="35">SUM(P94:P97)</f>
        <v>1358</v>
      </c>
      <c r="Q93" s="531">
        <f t="shared" si="35"/>
        <v>596</v>
      </c>
      <c r="R93" s="26">
        <f t="shared" si="25"/>
        <v>2565</v>
      </c>
      <c r="S93" s="53"/>
      <c r="T93" s="504">
        <f t="shared" si="26"/>
        <v>3676.1666666666665</v>
      </c>
      <c r="U93" s="53"/>
      <c r="V93" s="514">
        <f t="shared" si="27"/>
        <v>0.1401369179852201</v>
      </c>
      <c r="W93" s="502"/>
      <c r="X93" s="502"/>
      <c r="Y93" s="502"/>
      <c r="Z93" s="539">
        <v>2</v>
      </c>
      <c r="AA93" s="539">
        <v>159</v>
      </c>
      <c r="AB93" s="368">
        <v>98</v>
      </c>
      <c r="AC93" s="368">
        <v>2</v>
      </c>
      <c r="AE93" s="481"/>
      <c r="AF93" s="481"/>
      <c r="AG93" s="481"/>
      <c r="AK93" s="481"/>
    </row>
    <row r="94" spans="1:37" s="368" customFormat="1" x14ac:dyDescent="0.2">
      <c r="A94" s="481" t="s">
        <v>607</v>
      </c>
      <c r="B94" s="246" t="s">
        <v>161</v>
      </c>
      <c r="C94" s="455">
        <v>61</v>
      </c>
      <c r="D94" s="18">
        <v>55</v>
      </c>
      <c r="E94" s="176">
        <f t="shared" si="24"/>
        <v>116</v>
      </c>
      <c r="F94" s="18">
        <f t="shared" si="30"/>
        <v>58</v>
      </c>
      <c r="G94" s="18">
        <v>13</v>
      </c>
      <c r="H94" s="18">
        <v>9</v>
      </c>
      <c r="I94" s="18">
        <v>1</v>
      </c>
      <c r="J94" s="18">
        <v>31</v>
      </c>
      <c r="K94" s="18">
        <f t="shared" si="31"/>
        <v>42</v>
      </c>
      <c r="L94" s="18">
        <v>17</v>
      </c>
      <c r="M94" s="176">
        <f t="shared" si="32"/>
        <v>226</v>
      </c>
      <c r="N94" s="537">
        <f t="shared" si="28"/>
        <v>153.70833333333331</v>
      </c>
      <c r="O94" s="18">
        <v>144</v>
      </c>
      <c r="P94" s="18">
        <v>337</v>
      </c>
      <c r="Q94" s="18">
        <v>137</v>
      </c>
      <c r="R94" s="176">
        <f t="shared" si="25"/>
        <v>618</v>
      </c>
      <c r="S94" s="53"/>
      <c r="T94" s="505">
        <f t="shared" si="26"/>
        <v>908.70833333333326</v>
      </c>
      <c r="U94" s="53"/>
      <c r="V94" s="510">
        <f t="shared" si="27"/>
        <v>0.16915035077261681</v>
      </c>
      <c r="W94" s="502"/>
      <c r="X94" s="502"/>
      <c r="Y94" s="502"/>
      <c r="Z94" s="539">
        <v>2</v>
      </c>
      <c r="AA94" s="539">
        <v>56</v>
      </c>
      <c r="AB94" s="368">
        <v>41</v>
      </c>
      <c r="AC94" s="368">
        <v>1</v>
      </c>
      <c r="AE94" s="481"/>
      <c r="AF94" s="481"/>
      <c r="AG94" s="481"/>
      <c r="AK94" s="481"/>
    </row>
    <row r="95" spans="1:37" x14ac:dyDescent="0.2">
      <c r="A95" s="481" t="s">
        <v>640</v>
      </c>
      <c r="B95" s="245" t="s">
        <v>162</v>
      </c>
      <c r="C95" s="454">
        <v>35</v>
      </c>
      <c r="D95" s="15">
        <v>42</v>
      </c>
      <c r="E95" s="175">
        <f t="shared" si="24"/>
        <v>77</v>
      </c>
      <c r="F95" s="15">
        <f t="shared" si="30"/>
        <v>39</v>
      </c>
      <c r="G95" s="15">
        <v>1</v>
      </c>
      <c r="H95" s="15">
        <v>7</v>
      </c>
      <c r="I95" s="15"/>
      <c r="J95" s="15">
        <v>3</v>
      </c>
      <c r="K95" s="15">
        <f t="shared" si="31"/>
        <v>12</v>
      </c>
      <c r="L95" s="15">
        <v>30</v>
      </c>
      <c r="M95" s="175">
        <f t="shared" si="32"/>
        <v>134</v>
      </c>
      <c r="N95" s="547">
        <f t="shared" si="28"/>
        <v>98.375</v>
      </c>
      <c r="O95" s="15">
        <v>109</v>
      </c>
      <c r="P95" s="15">
        <v>239</v>
      </c>
      <c r="Q95" s="15">
        <v>116</v>
      </c>
      <c r="R95" s="175">
        <f t="shared" si="25"/>
        <v>464</v>
      </c>
      <c r="S95" s="53"/>
      <c r="T95" s="508">
        <f t="shared" si="26"/>
        <v>678.375</v>
      </c>
      <c r="U95" s="53"/>
      <c r="V95" s="513">
        <f t="shared" si="27"/>
        <v>0.14501566242859776</v>
      </c>
      <c r="W95" s="502"/>
      <c r="X95" s="502"/>
      <c r="Y95" s="502"/>
      <c r="Z95" s="539">
        <v>0</v>
      </c>
      <c r="AA95" s="539">
        <v>39</v>
      </c>
      <c r="AB95" s="368">
        <v>12</v>
      </c>
      <c r="AD95" s="481"/>
      <c r="AE95" s="481"/>
      <c r="AK95" s="481"/>
    </row>
    <row r="96" spans="1:37" x14ac:dyDescent="0.2">
      <c r="A96" s="481" t="s">
        <v>659</v>
      </c>
      <c r="B96" s="246" t="s">
        <v>160</v>
      </c>
      <c r="C96" s="455">
        <v>177</v>
      </c>
      <c r="D96" s="18">
        <v>54</v>
      </c>
      <c r="E96" s="176">
        <f t="shared" si="24"/>
        <v>231</v>
      </c>
      <c r="F96" s="18">
        <f t="shared" si="30"/>
        <v>64</v>
      </c>
      <c r="G96" s="18">
        <v>33</v>
      </c>
      <c r="H96" s="18">
        <v>20</v>
      </c>
      <c r="I96" s="18"/>
      <c r="J96" s="18">
        <v>2</v>
      </c>
      <c r="K96" s="18">
        <f t="shared" si="31"/>
        <v>46</v>
      </c>
      <c r="L96" s="18">
        <v>34</v>
      </c>
      <c r="M96" s="176">
        <f t="shared" si="32"/>
        <v>253</v>
      </c>
      <c r="N96" s="537">
        <f t="shared" si="28"/>
        <v>225.75</v>
      </c>
      <c r="O96" s="18">
        <v>320</v>
      </c>
      <c r="P96" s="18">
        <v>725</v>
      </c>
      <c r="Q96" s="18">
        <v>335</v>
      </c>
      <c r="R96" s="176">
        <f t="shared" si="25"/>
        <v>1380</v>
      </c>
      <c r="S96" s="53"/>
      <c r="T96" s="505">
        <f t="shared" si="26"/>
        <v>1940.75</v>
      </c>
      <c r="U96" s="53"/>
      <c r="V96" s="510">
        <f t="shared" si="27"/>
        <v>0.11632100991884581</v>
      </c>
      <c r="W96" s="502"/>
      <c r="X96" s="502"/>
      <c r="Y96" s="502"/>
      <c r="Z96" s="539">
        <v>0</v>
      </c>
      <c r="AA96" s="539">
        <v>64</v>
      </c>
      <c r="AB96" s="368">
        <v>45</v>
      </c>
      <c r="AC96" s="368">
        <v>1</v>
      </c>
      <c r="AD96" s="481"/>
      <c r="AE96" s="481"/>
      <c r="AK96" s="481"/>
    </row>
    <row r="97" spans="1:37" x14ac:dyDescent="0.2">
      <c r="A97" s="481" t="s">
        <v>660</v>
      </c>
      <c r="B97" s="246" t="s">
        <v>484</v>
      </c>
      <c r="C97" s="455">
        <v>12</v>
      </c>
      <c r="D97" s="18">
        <v>37</v>
      </c>
      <c r="E97" s="176">
        <f t="shared" si="24"/>
        <v>49</v>
      </c>
      <c r="F97" s="18"/>
      <c r="G97" s="18"/>
      <c r="H97" s="18">
        <v>1</v>
      </c>
      <c r="I97" s="18"/>
      <c r="J97" s="18"/>
      <c r="K97" s="18">
        <f t="shared" si="31"/>
        <v>0</v>
      </c>
      <c r="L97" s="18">
        <v>24</v>
      </c>
      <c r="M97" s="176">
        <f t="shared" si="32"/>
        <v>62</v>
      </c>
      <c r="N97" s="537">
        <f t="shared" si="28"/>
        <v>37.333333333333336</v>
      </c>
      <c r="O97" s="18">
        <v>38</v>
      </c>
      <c r="P97" s="18">
        <v>57</v>
      </c>
      <c r="Q97" s="18">
        <v>8</v>
      </c>
      <c r="R97" s="176">
        <f t="shared" si="25"/>
        <v>103</v>
      </c>
      <c r="S97" s="53"/>
      <c r="T97" s="505">
        <f t="shared" si="26"/>
        <v>148.33333333333334</v>
      </c>
      <c r="U97" s="53"/>
      <c r="V97" s="510">
        <f t="shared" si="27"/>
        <v>0.25168539325842698</v>
      </c>
      <c r="W97" s="502"/>
      <c r="X97" s="502"/>
      <c r="Y97" s="502"/>
      <c r="Z97" s="539"/>
      <c r="AA97" s="539"/>
      <c r="AD97" s="481"/>
      <c r="AE97" s="481"/>
      <c r="AK97" s="481"/>
    </row>
    <row r="98" spans="1:37" ht="13.5" x14ac:dyDescent="0.25">
      <c r="B98" s="107" t="s">
        <v>232</v>
      </c>
      <c r="C98" s="457">
        <v>52</v>
      </c>
      <c r="D98" s="70">
        <v>23</v>
      </c>
      <c r="E98" s="27">
        <f t="shared" si="24"/>
        <v>75</v>
      </c>
      <c r="F98" s="70">
        <f t="shared" si="30"/>
        <v>93</v>
      </c>
      <c r="G98" s="70">
        <v>35</v>
      </c>
      <c r="H98" s="70">
        <v>21</v>
      </c>
      <c r="I98" s="70">
        <v>3</v>
      </c>
      <c r="J98" s="70">
        <v>11</v>
      </c>
      <c r="K98" s="531">
        <f t="shared" si="31"/>
        <v>34</v>
      </c>
      <c r="L98" s="70">
        <v>15</v>
      </c>
      <c r="M98" s="27">
        <f t="shared" si="32"/>
        <v>235</v>
      </c>
      <c r="N98" s="551">
        <f t="shared" si="28"/>
        <v>210.04166666666669</v>
      </c>
      <c r="O98" s="70">
        <f>SUM(O99:O102)</f>
        <v>379</v>
      </c>
      <c r="P98" s="531">
        <f>SUM(P99:P102)</f>
        <v>771</v>
      </c>
      <c r="Q98" s="531">
        <f>SUM(Q99:Q102)</f>
        <v>282</v>
      </c>
      <c r="R98" s="26">
        <f t="shared" si="25"/>
        <v>1432</v>
      </c>
      <c r="S98" s="53"/>
      <c r="T98" s="504">
        <f t="shared" si="26"/>
        <v>1924.0416666666667</v>
      </c>
      <c r="U98" s="53"/>
      <c r="V98" s="514">
        <f t="shared" si="27"/>
        <v>0.10916690127119562</v>
      </c>
      <c r="W98" s="502"/>
      <c r="X98" s="502"/>
      <c r="Y98" s="502"/>
      <c r="Z98" s="539">
        <v>36</v>
      </c>
      <c r="AA98" s="539">
        <v>57</v>
      </c>
      <c r="AB98" s="368">
        <v>34</v>
      </c>
      <c r="AD98" s="481"/>
      <c r="AE98" s="481"/>
      <c r="AK98" s="481"/>
    </row>
    <row r="99" spans="1:37" s="481" customFormat="1" x14ac:dyDescent="0.2">
      <c r="A99" s="481" t="s">
        <v>741</v>
      </c>
      <c r="B99" s="473" t="s">
        <v>595</v>
      </c>
      <c r="C99" s="455"/>
      <c r="D99" s="18"/>
      <c r="E99" s="484"/>
      <c r="F99" s="18"/>
      <c r="G99" s="18"/>
      <c r="H99" s="18"/>
      <c r="I99" s="18"/>
      <c r="J99" s="18"/>
      <c r="K99" s="18"/>
      <c r="L99" s="18"/>
      <c r="M99" s="484"/>
      <c r="N99" s="537"/>
      <c r="O99" s="18">
        <v>2</v>
      </c>
      <c r="P99" s="18"/>
      <c r="Q99" s="18"/>
      <c r="R99" s="484">
        <f t="shared" si="25"/>
        <v>2</v>
      </c>
      <c r="S99" s="53"/>
      <c r="T99" s="505"/>
      <c r="U99" s="53"/>
      <c r="V99" s="510"/>
      <c r="W99" s="502"/>
      <c r="X99" s="502"/>
      <c r="Y99" s="502"/>
      <c r="Z99" s="539"/>
      <c r="AA99" s="539"/>
      <c r="AB99" s="368"/>
      <c r="AC99" s="368"/>
    </row>
    <row r="100" spans="1:37" x14ac:dyDescent="0.2">
      <c r="A100" s="481" t="s">
        <v>661</v>
      </c>
      <c r="B100" s="246" t="s">
        <v>163</v>
      </c>
      <c r="C100" s="455">
        <v>10</v>
      </c>
      <c r="D100" s="18">
        <v>10</v>
      </c>
      <c r="E100" s="176">
        <f t="shared" si="24"/>
        <v>20</v>
      </c>
      <c r="F100" s="18">
        <f t="shared" si="30"/>
        <v>77</v>
      </c>
      <c r="G100" s="18">
        <v>11</v>
      </c>
      <c r="H100" s="18">
        <v>20</v>
      </c>
      <c r="I100" s="18">
        <v>2</v>
      </c>
      <c r="J100" s="18"/>
      <c r="K100" s="18">
        <f t="shared" si="31"/>
        <v>34</v>
      </c>
      <c r="L100" s="18">
        <v>2</v>
      </c>
      <c r="M100" s="176">
        <f t="shared" si="32"/>
        <v>156</v>
      </c>
      <c r="N100" s="537">
        <f t="shared" si="28"/>
        <v>125.33333333333333</v>
      </c>
      <c r="O100" s="18">
        <v>284</v>
      </c>
      <c r="P100" s="18">
        <v>530</v>
      </c>
      <c r="Q100" s="18">
        <v>188</v>
      </c>
      <c r="R100" s="176">
        <f t="shared" si="25"/>
        <v>1002</v>
      </c>
      <c r="S100" s="53"/>
      <c r="T100" s="505">
        <f t="shared" si="26"/>
        <v>1315.3333333333333</v>
      </c>
      <c r="U100" s="53"/>
      <c r="V100" s="510">
        <f t="shared" si="27"/>
        <v>9.5286365940192602E-2</v>
      </c>
      <c r="W100" s="502"/>
      <c r="X100" s="502"/>
      <c r="Y100" s="502"/>
      <c r="Z100" s="539">
        <v>36</v>
      </c>
      <c r="AA100" s="539">
        <v>41</v>
      </c>
      <c r="AB100" s="368">
        <v>34</v>
      </c>
      <c r="AD100" s="481"/>
      <c r="AE100" s="481"/>
      <c r="AK100" s="481"/>
    </row>
    <row r="101" spans="1:37" x14ac:dyDescent="0.2">
      <c r="A101" s="481" t="s">
        <v>662</v>
      </c>
      <c r="B101" s="245" t="s">
        <v>536</v>
      </c>
      <c r="C101" s="454">
        <v>11</v>
      </c>
      <c r="D101" s="15">
        <v>3</v>
      </c>
      <c r="E101" s="175">
        <f t="shared" si="24"/>
        <v>14</v>
      </c>
      <c r="F101" s="15"/>
      <c r="G101" s="15"/>
      <c r="H101" s="15"/>
      <c r="I101" s="15"/>
      <c r="J101" s="15">
        <v>11</v>
      </c>
      <c r="K101" s="15">
        <f t="shared" si="31"/>
        <v>0</v>
      </c>
      <c r="L101" s="15"/>
      <c r="M101" s="175">
        <f t="shared" si="32"/>
        <v>14</v>
      </c>
      <c r="N101" s="547">
        <f t="shared" si="28"/>
        <v>2.375</v>
      </c>
      <c r="O101" s="15">
        <v>15</v>
      </c>
      <c r="P101" s="15">
        <v>18</v>
      </c>
      <c r="Q101" s="15">
        <v>0</v>
      </c>
      <c r="R101" s="175">
        <f t="shared" si="25"/>
        <v>33</v>
      </c>
      <c r="S101" s="53"/>
      <c r="T101" s="508">
        <f t="shared" si="26"/>
        <v>35.375</v>
      </c>
      <c r="U101" s="53"/>
      <c r="V101" s="513">
        <f t="shared" si="27"/>
        <v>6.7137809187279157E-2</v>
      </c>
      <c r="W101" s="502"/>
      <c r="X101" s="502"/>
      <c r="Y101" s="502"/>
      <c r="Z101" s="539"/>
      <c r="AA101" s="539"/>
      <c r="AD101" s="481"/>
      <c r="AE101" s="481"/>
      <c r="AK101" s="481"/>
    </row>
    <row r="102" spans="1:37" x14ac:dyDescent="0.2">
      <c r="A102" s="481" t="s">
        <v>718</v>
      </c>
      <c r="B102" s="245" t="s">
        <v>164</v>
      </c>
      <c r="C102" s="454">
        <v>31</v>
      </c>
      <c r="D102" s="15">
        <v>10</v>
      </c>
      <c r="E102" s="175">
        <f t="shared" si="24"/>
        <v>41</v>
      </c>
      <c r="F102" s="15">
        <f t="shared" si="30"/>
        <v>16</v>
      </c>
      <c r="G102" s="15">
        <v>24</v>
      </c>
      <c r="H102" s="15">
        <v>1</v>
      </c>
      <c r="I102" s="15">
        <v>1</v>
      </c>
      <c r="J102" s="15"/>
      <c r="K102" s="15">
        <f t="shared" si="31"/>
        <v>0</v>
      </c>
      <c r="L102" s="15">
        <v>13</v>
      </c>
      <c r="M102" s="175">
        <f t="shared" si="32"/>
        <v>65</v>
      </c>
      <c r="N102" s="547">
        <f t="shared" si="28"/>
        <v>82.333333333333329</v>
      </c>
      <c r="O102" s="15">
        <v>78</v>
      </c>
      <c r="P102" s="15">
        <v>223</v>
      </c>
      <c r="Q102" s="15">
        <v>94</v>
      </c>
      <c r="R102" s="175">
        <f t="shared" si="25"/>
        <v>395</v>
      </c>
      <c r="S102" s="53"/>
      <c r="T102" s="508">
        <f t="shared" si="26"/>
        <v>571.33333333333326</v>
      </c>
      <c r="U102" s="53"/>
      <c r="V102" s="513">
        <f t="shared" si="27"/>
        <v>0.14410735122520421</v>
      </c>
      <c r="W102" s="502"/>
      <c r="X102" s="502"/>
      <c r="Y102" s="502"/>
      <c r="Z102" s="539">
        <v>0</v>
      </c>
      <c r="AA102" s="539">
        <v>16</v>
      </c>
      <c r="AD102" s="481"/>
      <c r="AE102" s="481"/>
      <c r="AK102" s="481"/>
    </row>
    <row r="103" spans="1:37" s="481" customFormat="1" ht="13.5" x14ac:dyDescent="0.25">
      <c r="B103" s="107" t="s">
        <v>243</v>
      </c>
      <c r="C103" s="457">
        <v>133</v>
      </c>
      <c r="D103" s="70">
        <v>173</v>
      </c>
      <c r="E103" s="27">
        <f t="shared" si="24"/>
        <v>306</v>
      </c>
      <c r="F103" s="70">
        <f t="shared" si="30"/>
        <v>117</v>
      </c>
      <c r="G103" s="70">
        <v>56</v>
      </c>
      <c r="H103" s="70">
        <v>21</v>
      </c>
      <c r="I103" s="70">
        <v>1</v>
      </c>
      <c r="J103" s="70">
        <v>14</v>
      </c>
      <c r="K103" s="531">
        <f t="shared" si="31"/>
        <v>48</v>
      </c>
      <c r="L103" s="70">
        <v>92</v>
      </c>
      <c r="M103" s="27">
        <f t="shared" si="32"/>
        <v>522</v>
      </c>
      <c r="N103" s="551">
        <f t="shared" si="28"/>
        <v>425.41666666666663</v>
      </c>
      <c r="O103" s="70">
        <f>SUM(O104:O106)</f>
        <v>367</v>
      </c>
      <c r="P103" s="531">
        <f t="shared" ref="P103:Q103" si="36">SUM(P104:P106)</f>
        <v>967</v>
      </c>
      <c r="Q103" s="531">
        <f t="shared" si="36"/>
        <v>433</v>
      </c>
      <c r="R103" s="26">
        <f t="shared" si="25"/>
        <v>1767</v>
      </c>
      <c r="S103" s="53"/>
      <c r="T103" s="504">
        <f t="shared" si="26"/>
        <v>2625.4166666666665</v>
      </c>
      <c r="U103" s="53"/>
      <c r="V103" s="514">
        <f t="shared" si="27"/>
        <v>0.16203777178225678</v>
      </c>
      <c r="W103" s="502"/>
      <c r="X103" s="502"/>
      <c r="Y103" s="502"/>
      <c r="Z103" s="539">
        <v>2</v>
      </c>
      <c r="AA103" s="539">
        <v>115</v>
      </c>
      <c r="AB103" s="368">
        <v>48</v>
      </c>
      <c r="AC103" s="368"/>
    </row>
    <row r="104" spans="1:37" x14ac:dyDescent="0.2">
      <c r="A104" s="481" t="s">
        <v>618</v>
      </c>
      <c r="B104" s="245" t="s">
        <v>437</v>
      </c>
      <c r="C104" s="454">
        <v>5</v>
      </c>
      <c r="D104" s="15">
        <v>7</v>
      </c>
      <c r="E104" s="175">
        <f t="shared" si="24"/>
        <v>12</v>
      </c>
      <c r="F104" s="15">
        <f t="shared" si="30"/>
        <v>1</v>
      </c>
      <c r="G104" s="15"/>
      <c r="H104" s="15"/>
      <c r="I104" s="15"/>
      <c r="J104" s="15"/>
      <c r="K104" s="15">
        <f t="shared" si="31"/>
        <v>11</v>
      </c>
      <c r="L104" s="15">
        <v>9</v>
      </c>
      <c r="M104" s="175">
        <f t="shared" si="32"/>
        <v>28</v>
      </c>
      <c r="N104" s="547">
        <f t="shared" si="28"/>
        <v>17.833333333333336</v>
      </c>
      <c r="O104" s="15">
        <v>21</v>
      </c>
      <c r="P104" s="15">
        <v>44</v>
      </c>
      <c r="Q104" s="15">
        <v>24</v>
      </c>
      <c r="R104" s="175">
        <f t="shared" si="25"/>
        <v>89</v>
      </c>
      <c r="S104" s="53"/>
      <c r="T104" s="508">
        <f t="shared" si="26"/>
        <v>130.83333333333334</v>
      </c>
      <c r="U104" s="53"/>
      <c r="V104" s="513">
        <f t="shared" si="27"/>
        <v>0.13630573248407643</v>
      </c>
      <c r="W104" s="502"/>
      <c r="X104" s="502"/>
      <c r="Y104" s="502"/>
      <c r="Z104" s="539">
        <v>0</v>
      </c>
      <c r="AA104" s="539">
        <v>1</v>
      </c>
      <c r="AB104" s="368">
        <v>11</v>
      </c>
      <c r="AD104" s="481"/>
      <c r="AE104" s="481"/>
      <c r="AK104" s="481"/>
    </row>
    <row r="105" spans="1:37" x14ac:dyDescent="0.2">
      <c r="A105" s="481" t="s">
        <v>665</v>
      </c>
      <c r="B105" s="246" t="s">
        <v>165</v>
      </c>
      <c r="C105" s="455">
        <v>55</v>
      </c>
      <c r="D105" s="18">
        <v>97</v>
      </c>
      <c r="E105" s="176">
        <f t="shared" si="24"/>
        <v>152</v>
      </c>
      <c r="F105" s="18">
        <f t="shared" si="30"/>
        <v>36</v>
      </c>
      <c r="G105" s="18">
        <v>55</v>
      </c>
      <c r="H105" s="18">
        <v>4</v>
      </c>
      <c r="I105" s="18">
        <v>1</v>
      </c>
      <c r="J105" s="18"/>
      <c r="K105" s="18">
        <f t="shared" si="31"/>
        <v>10</v>
      </c>
      <c r="L105" s="18"/>
      <c r="M105" s="176">
        <f t="shared" si="32"/>
        <v>203</v>
      </c>
      <c r="N105" s="537">
        <f t="shared" si="28"/>
        <v>187.33333333333334</v>
      </c>
      <c r="O105" s="18">
        <v>155</v>
      </c>
      <c r="P105" s="18">
        <v>431</v>
      </c>
      <c r="Q105" s="18">
        <v>260</v>
      </c>
      <c r="R105" s="176">
        <f t="shared" si="25"/>
        <v>846</v>
      </c>
      <c r="S105" s="53"/>
      <c r="T105" s="505">
        <f t="shared" si="26"/>
        <v>1293.3333333333335</v>
      </c>
      <c r="U105" s="53"/>
      <c r="V105" s="510">
        <f t="shared" si="27"/>
        <v>0.14484536082474225</v>
      </c>
      <c r="W105" s="502"/>
      <c r="X105" s="502"/>
      <c r="Y105" s="502"/>
      <c r="Z105" s="539">
        <v>2</v>
      </c>
      <c r="AA105" s="539">
        <v>34</v>
      </c>
      <c r="AB105" s="368">
        <v>10</v>
      </c>
      <c r="AD105" s="481"/>
      <c r="AE105" s="481"/>
      <c r="AK105" s="481"/>
    </row>
    <row r="106" spans="1:37" x14ac:dyDescent="0.2">
      <c r="A106" s="481" t="s">
        <v>725</v>
      </c>
      <c r="B106" s="246" t="s">
        <v>166</v>
      </c>
      <c r="C106" s="455">
        <v>73</v>
      </c>
      <c r="D106" s="18">
        <v>69</v>
      </c>
      <c r="E106" s="176">
        <f t="shared" si="24"/>
        <v>142</v>
      </c>
      <c r="F106" s="18">
        <f t="shared" si="30"/>
        <v>80</v>
      </c>
      <c r="G106" s="18">
        <v>1</v>
      </c>
      <c r="H106" s="18">
        <v>17</v>
      </c>
      <c r="I106" s="18"/>
      <c r="J106" s="18">
        <v>14</v>
      </c>
      <c r="K106" s="18">
        <f t="shared" si="31"/>
        <v>27</v>
      </c>
      <c r="L106" s="18">
        <v>83</v>
      </c>
      <c r="M106" s="176">
        <f t="shared" si="32"/>
        <v>291</v>
      </c>
      <c r="N106" s="537">
        <f t="shared" si="28"/>
        <v>220.25</v>
      </c>
      <c r="O106" s="18">
        <v>191</v>
      </c>
      <c r="P106" s="18">
        <v>492</v>
      </c>
      <c r="Q106" s="18">
        <v>149</v>
      </c>
      <c r="R106" s="176">
        <f t="shared" si="25"/>
        <v>832</v>
      </c>
      <c r="S106" s="53"/>
      <c r="T106" s="505">
        <f t="shared" si="26"/>
        <v>1201.25</v>
      </c>
      <c r="U106" s="53"/>
      <c r="V106" s="510">
        <f t="shared" si="27"/>
        <v>0.18335067637877211</v>
      </c>
      <c r="W106" s="502"/>
      <c r="X106" s="502"/>
      <c r="Y106" s="502"/>
      <c r="Z106" s="539">
        <v>0</v>
      </c>
      <c r="AA106" s="539">
        <v>80</v>
      </c>
      <c r="AB106" s="368">
        <v>27</v>
      </c>
      <c r="AD106" s="481"/>
      <c r="AE106" s="481"/>
      <c r="AK106" s="481"/>
    </row>
    <row r="107" spans="1:37" ht="13.5" x14ac:dyDescent="0.25">
      <c r="B107" s="107" t="s">
        <v>233</v>
      </c>
      <c r="C107" s="457">
        <v>2050</v>
      </c>
      <c r="D107" s="70">
        <v>1600</v>
      </c>
      <c r="E107" s="27">
        <f t="shared" si="24"/>
        <v>3650</v>
      </c>
      <c r="F107" s="70">
        <f t="shared" si="30"/>
        <v>774</v>
      </c>
      <c r="G107" s="70">
        <v>123</v>
      </c>
      <c r="H107" s="70">
        <v>86</v>
      </c>
      <c r="I107" s="70">
        <v>56</v>
      </c>
      <c r="J107" s="70">
        <v>559</v>
      </c>
      <c r="K107" s="531">
        <f t="shared" si="31"/>
        <v>357</v>
      </c>
      <c r="L107" s="70">
        <v>77</v>
      </c>
      <c r="M107" s="27">
        <f t="shared" si="32"/>
        <v>3632</v>
      </c>
      <c r="N107" s="551">
        <f t="shared" si="28"/>
        <v>1855.7083333333335</v>
      </c>
      <c r="O107" s="70">
        <f>SUM(O108:O131)</f>
        <v>2580</v>
      </c>
      <c r="P107" s="531">
        <f>SUM(P108:P131)</f>
        <v>4288</v>
      </c>
      <c r="Q107" s="531">
        <f>SUM(Q108:Q131)</f>
        <v>814</v>
      </c>
      <c r="R107" s="26">
        <f t="shared" si="25"/>
        <v>7682</v>
      </c>
      <c r="S107" s="53"/>
      <c r="T107" s="504">
        <f t="shared" si="26"/>
        <v>10351.708333333334</v>
      </c>
      <c r="U107" s="53"/>
      <c r="V107" s="514">
        <f t="shared" si="27"/>
        <v>0.1792659021659066</v>
      </c>
      <c r="W107" s="502"/>
      <c r="X107" s="502"/>
      <c r="Y107" s="502"/>
      <c r="Z107" s="539">
        <v>367</v>
      </c>
      <c r="AA107" s="539">
        <v>407</v>
      </c>
      <c r="AB107" s="368">
        <v>320</v>
      </c>
      <c r="AC107" s="368">
        <v>37</v>
      </c>
      <c r="AD107" s="481"/>
      <c r="AE107" s="481"/>
      <c r="AK107" s="481"/>
    </row>
    <row r="108" spans="1:37" x14ac:dyDescent="0.2">
      <c r="A108" s="481" t="s">
        <v>666</v>
      </c>
      <c r="B108" s="247" t="s">
        <v>167</v>
      </c>
      <c r="C108" s="456">
        <v>94</v>
      </c>
      <c r="D108" s="21">
        <v>246</v>
      </c>
      <c r="E108" s="200">
        <f t="shared" si="24"/>
        <v>340</v>
      </c>
      <c r="F108" s="21">
        <f t="shared" si="30"/>
        <v>213</v>
      </c>
      <c r="G108" s="21">
        <v>1</v>
      </c>
      <c r="H108" s="21">
        <v>4</v>
      </c>
      <c r="I108" s="21">
        <v>2</v>
      </c>
      <c r="J108" s="21">
        <v>111</v>
      </c>
      <c r="K108" s="21">
        <f t="shared" si="31"/>
        <v>50</v>
      </c>
      <c r="L108" s="21">
        <v>29</v>
      </c>
      <c r="M108" s="200">
        <f t="shared" si="32"/>
        <v>656</v>
      </c>
      <c r="N108" s="545">
        <f t="shared" si="28"/>
        <v>280.875</v>
      </c>
      <c r="O108" s="21">
        <v>286</v>
      </c>
      <c r="P108" s="21">
        <v>438</v>
      </c>
      <c r="Q108" s="21">
        <v>93</v>
      </c>
      <c r="R108" s="200">
        <f t="shared" si="25"/>
        <v>817</v>
      </c>
      <c r="S108" s="53"/>
      <c r="T108" s="506">
        <f t="shared" si="26"/>
        <v>1190.875</v>
      </c>
      <c r="U108" s="53"/>
      <c r="V108" s="511">
        <f t="shared" si="27"/>
        <v>0.23585598824393827</v>
      </c>
      <c r="W108" s="502"/>
      <c r="X108" s="502"/>
      <c r="Y108" s="502"/>
      <c r="Z108" s="539">
        <v>182</v>
      </c>
      <c r="AA108" s="539">
        <v>31</v>
      </c>
      <c r="AB108" s="368">
        <v>48</v>
      </c>
      <c r="AC108" s="368">
        <v>2</v>
      </c>
      <c r="AD108" s="481"/>
      <c r="AE108" s="481"/>
      <c r="AK108" s="481"/>
    </row>
    <row r="109" spans="1:37" x14ac:dyDescent="0.2">
      <c r="A109" s="481" t="s">
        <v>671</v>
      </c>
      <c r="B109" s="246" t="s">
        <v>168</v>
      </c>
      <c r="C109" s="455">
        <v>59</v>
      </c>
      <c r="D109" s="18">
        <v>60</v>
      </c>
      <c r="E109" s="176">
        <f t="shared" si="24"/>
        <v>119</v>
      </c>
      <c r="F109" s="18">
        <f t="shared" si="30"/>
        <v>87</v>
      </c>
      <c r="G109" s="18">
        <v>11</v>
      </c>
      <c r="H109" s="18">
        <v>3</v>
      </c>
      <c r="I109" s="18">
        <v>5</v>
      </c>
      <c r="J109" s="18">
        <v>107</v>
      </c>
      <c r="K109" s="18">
        <f t="shared" si="31"/>
        <v>29</v>
      </c>
      <c r="L109" s="18">
        <v>2</v>
      </c>
      <c r="M109" s="176">
        <f t="shared" si="32"/>
        <v>304</v>
      </c>
      <c r="N109" s="537">
        <f t="shared" si="28"/>
        <v>160.875</v>
      </c>
      <c r="O109" s="18">
        <v>134</v>
      </c>
      <c r="P109" s="18">
        <v>125</v>
      </c>
      <c r="Q109" s="18">
        <v>45</v>
      </c>
      <c r="R109" s="176">
        <f t="shared" si="25"/>
        <v>304</v>
      </c>
      <c r="S109" s="53"/>
      <c r="T109" s="505">
        <f t="shared" si="26"/>
        <v>509.875</v>
      </c>
      <c r="U109" s="53"/>
      <c r="V109" s="510">
        <f t="shared" si="27"/>
        <v>0.31551850943858789</v>
      </c>
      <c r="W109" s="502"/>
      <c r="X109" s="502"/>
      <c r="Y109" s="502"/>
      <c r="Z109" s="539">
        <v>12</v>
      </c>
      <c r="AA109" s="539">
        <v>75</v>
      </c>
      <c r="AB109" s="368">
        <v>29</v>
      </c>
      <c r="AD109" s="481"/>
      <c r="AE109" s="481"/>
      <c r="AK109" s="481"/>
    </row>
    <row r="110" spans="1:37" x14ac:dyDescent="0.2">
      <c r="A110" s="481" t="s">
        <v>672</v>
      </c>
      <c r="B110" s="245" t="s">
        <v>169</v>
      </c>
      <c r="C110" s="454">
        <v>53</v>
      </c>
      <c r="D110" s="15">
        <v>78</v>
      </c>
      <c r="E110" s="175">
        <f t="shared" si="24"/>
        <v>131</v>
      </c>
      <c r="F110" s="15">
        <f t="shared" si="30"/>
        <v>2</v>
      </c>
      <c r="G110" s="15"/>
      <c r="H110" s="15">
        <v>28</v>
      </c>
      <c r="I110" s="15">
        <v>6</v>
      </c>
      <c r="J110" s="15">
        <v>15</v>
      </c>
      <c r="K110" s="15">
        <f t="shared" si="31"/>
        <v>31</v>
      </c>
      <c r="L110" s="15"/>
      <c r="M110" s="175">
        <f t="shared" si="32"/>
        <v>160</v>
      </c>
      <c r="N110" s="547">
        <f t="shared" si="28"/>
        <v>90.875</v>
      </c>
      <c r="O110" s="15">
        <v>140</v>
      </c>
      <c r="P110" s="15">
        <v>258</v>
      </c>
      <c r="Q110" s="15">
        <v>45</v>
      </c>
      <c r="R110" s="175">
        <f t="shared" si="25"/>
        <v>443</v>
      </c>
      <c r="S110" s="53"/>
      <c r="T110" s="508">
        <f t="shared" si="26"/>
        <v>578.875</v>
      </c>
      <c r="U110" s="53"/>
      <c r="V110" s="513">
        <f t="shared" si="27"/>
        <v>0.15698553228244438</v>
      </c>
      <c r="W110" s="502"/>
      <c r="X110" s="502"/>
      <c r="Y110" s="502"/>
      <c r="Z110" s="539">
        <v>2</v>
      </c>
      <c r="AA110" s="539">
        <v>0</v>
      </c>
      <c r="AB110" s="368">
        <v>6</v>
      </c>
      <c r="AC110" s="368">
        <v>25</v>
      </c>
      <c r="AD110" s="481"/>
      <c r="AE110" s="481"/>
      <c r="AK110" s="481"/>
    </row>
    <row r="111" spans="1:37" x14ac:dyDescent="0.2">
      <c r="A111" s="481" t="s">
        <v>674</v>
      </c>
      <c r="B111" s="245" t="s">
        <v>170</v>
      </c>
      <c r="C111" s="454">
        <v>185</v>
      </c>
      <c r="D111" s="15">
        <v>89</v>
      </c>
      <c r="E111" s="175">
        <f t="shared" si="24"/>
        <v>274</v>
      </c>
      <c r="F111" s="15">
        <f t="shared" si="30"/>
        <v>67</v>
      </c>
      <c r="G111" s="15"/>
      <c r="H111" s="15">
        <v>2</v>
      </c>
      <c r="I111" s="15">
        <v>2</v>
      </c>
      <c r="J111" s="15">
        <v>10</v>
      </c>
      <c r="K111" s="15">
        <f t="shared" si="31"/>
        <v>38</v>
      </c>
      <c r="L111" s="15">
        <v>9</v>
      </c>
      <c r="M111" s="175">
        <f t="shared" si="32"/>
        <v>217</v>
      </c>
      <c r="N111" s="547">
        <f t="shared" si="28"/>
        <v>127.41666666666667</v>
      </c>
      <c r="O111" s="15">
        <v>207</v>
      </c>
      <c r="P111" s="15">
        <v>431</v>
      </c>
      <c r="Q111" s="15">
        <v>108</v>
      </c>
      <c r="R111" s="175">
        <f t="shared" si="25"/>
        <v>746</v>
      </c>
      <c r="S111" s="53"/>
      <c r="T111" s="508">
        <f t="shared" si="26"/>
        <v>981.41666666666674</v>
      </c>
      <c r="U111" s="53"/>
      <c r="V111" s="513">
        <f t="shared" si="27"/>
        <v>0.12982932835187228</v>
      </c>
      <c r="W111" s="502"/>
      <c r="X111" s="502"/>
      <c r="Y111" s="502"/>
      <c r="Z111" s="539">
        <v>6</v>
      </c>
      <c r="AA111" s="539">
        <v>61</v>
      </c>
      <c r="AB111" s="368">
        <v>37</v>
      </c>
      <c r="AC111" s="368">
        <v>1</v>
      </c>
      <c r="AD111" s="481"/>
      <c r="AE111" s="481"/>
      <c r="AH111" s="32"/>
      <c r="AI111" s="32"/>
      <c r="AJ111" s="32"/>
      <c r="AK111" s="32"/>
    </row>
    <row r="112" spans="1:37" x14ac:dyDescent="0.2">
      <c r="A112" s="481" t="s">
        <v>675</v>
      </c>
      <c r="B112" s="245" t="s">
        <v>171</v>
      </c>
      <c r="C112" s="454">
        <v>301</v>
      </c>
      <c r="D112" s="15">
        <v>268</v>
      </c>
      <c r="E112" s="175">
        <f t="shared" si="24"/>
        <v>569</v>
      </c>
      <c r="F112" s="15">
        <f t="shared" si="30"/>
        <v>68</v>
      </c>
      <c r="G112" s="15">
        <v>13</v>
      </c>
      <c r="H112" s="15">
        <v>11</v>
      </c>
      <c r="I112" s="15">
        <v>14</v>
      </c>
      <c r="J112" s="15"/>
      <c r="K112" s="15">
        <f t="shared" si="31"/>
        <v>16</v>
      </c>
      <c r="L112" s="15"/>
      <c r="M112" s="175">
        <f t="shared" si="32"/>
        <v>390</v>
      </c>
      <c r="N112" s="547">
        <f t="shared" si="28"/>
        <v>210.83333333333331</v>
      </c>
      <c r="O112" s="15">
        <v>308</v>
      </c>
      <c r="P112" s="15">
        <v>579</v>
      </c>
      <c r="Q112" s="15">
        <v>50</v>
      </c>
      <c r="R112" s="175">
        <f t="shared" si="25"/>
        <v>937</v>
      </c>
      <c r="S112" s="53"/>
      <c r="T112" s="508">
        <f t="shared" si="26"/>
        <v>1197.8333333333333</v>
      </c>
      <c r="U112" s="53"/>
      <c r="V112" s="513">
        <f t="shared" si="27"/>
        <v>0.17601224433004034</v>
      </c>
      <c r="W112" s="502"/>
      <c r="X112" s="502"/>
      <c r="Y112" s="502"/>
      <c r="Z112" s="539">
        <v>13</v>
      </c>
      <c r="AA112" s="539">
        <v>55</v>
      </c>
      <c r="AB112" s="368">
        <v>14</v>
      </c>
      <c r="AC112" s="368">
        <v>2</v>
      </c>
      <c r="AD112" s="481"/>
      <c r="AE112" s="481"/>
      <c r="AK112" s="481"/>
    </row>
    <row r="113" spans="1:37" x14ac:dyDescent="0.2">
      <c r="A113" s="481" t="s">
        <v>677</v>
      </c>
      <c r="B113" s="246" t="s">
        <v>172</v>
      </c>
      <c r="C113" s="455">
        <v>10</v>
      </c>
      <c r="D113" s="18">
        <v>13</v>
      </c>
      <c r="E113" s="176">
        <f t="shared" si="24"/>
        <v>23</v>
      </c>
      <c r="F113" s="18">
        <f t="shared" si="30"/>
        <v>21</v>
      </c>
      <c r="G113" s="18">
        <v>5</v>
      </c>
      <c r="H113" s="18"/>
      <c r="I113" s="18"/>
      <c r="J113" s="18">
        <v>10</v>
      </c>
      <c r="K113" s="18">
        <f t="shared" si="31"/>
        <v>91</v>
      </c>
      <c r="L113" s="18">
        <v>1</v>
      </c>
      <c r="M113" s="176">
        <f t="shared" si="32"/>
        <v>141</v>
      </c>
      <c r="N113" s="537">
        <f t="shared" si="28"/>
        <v>75.083333333333329</v>
      </c>
      <c r="O113" s="18">
        <v>116</v>
      </c>
      <c r="P113" s="18">
        <v>236</v>
      </c>
      <c r="Q113" s="18">
        <v>27</v>
      </c>
      <c r="R113" s="176">
        <f t="shared" si="25"/>
        <v>379</v>
      </c>
      <c r="S113" s="53"/>
      <c r="T113" s="505">
        <f t="shared" si="26"/>
        <v>481.08333333333331</v>
      </c>
      <c r="U113" s="53"/>
      <c r="V113" s="510">
        <f t="shared" si="27"/>
        <v>0.15607136670708471</v>
      </c>
      <c r="W113" s="502"/>
      <c r="X113" s="502"/>
      <c r="Y113" s="502"/>
      <c r="Z113" s="539">
        <v>16</v>
      </c>
      <c r="AA113" s="539">
        <v>5</v>
      </c>
      <c r="AB113" s="368">
        <v>91</v>
      </c>
      <c r="AD113" s="481"/>
      <c r="AE113" s="481"/>
      <c r="AK113" s="481"/>
    </row>
    <row r="114" spans="1:37" x14ac:dyDescent="0.2">
      <c r="A114" s="481" t="s">
        <v>678</v>
      </c>
      <c r="B114" s="246" t="s">
        <v>438</v>
      </c>
      <c r="C114" s="455">
        <v>30</v>
      </c>
      <c r="D114" s="18">
        <v>3</v>
      </c>
      <c r="E114" s="176">
        <f t="shared" si="24"/>
        <v>33</v>
      </c>
      <c r="F114" s="18">
        <f t="shared" si="30"/>
        <v>34</v>
      </c>
      <c r="G114" s="18"/>
      <c r="H114" s="18"/>
      <c r="I114" s="18"/>
      <c r="J114" s="18">
        <v>11</v>
      </c>
      <c r="K114" s="18">
        <f t="shared" si="31"/>
        <v>4</v>
      </c>
      <c r="L114" s="18"/>
      <c r="M114" s="176">
        <f t="shared" si="32"/>
        <v>52</v>
      </c>
      <c r="N114" s="537">
        <f t="shared" si="28"/>
        <v>40.375</v>
      </c>
      <c r="O114" s="18">
        <v>37</v>
      </c>
      <c r="P114" s="18">
        <v>11</v>
      </c>
      <c r="Q114" s="18">
        <v>0</v>
      </c>
      <c r="R114" s="176">
        <f t="shared" si="25"/>
        <v>48</v>
      </c>
      <c r="S114" s="53"/>
      <c r="T114" s="505">
        <f t="shared" si="26"/>
        <v>88.375</v>
      </c>
      <c r="U114" s="53"/>
      <c r="V114" s="510">
        <f t="shared" si="27"/>
        <v>0.45685997171145687</v>
      </c>
      <c r="W114" s="502"/>
      <c r="X114" s="502"/>
      <c r="Y114" s="502"/>
      <c r="Z114" s="539">
        <v>0</v>
      </c>
      <c r="AA114" s="539">
        <v>34</v>
      </c>
      <c r="AC114" s="368">
        <v>4</v>
      </c>
      <c r="AD114" s="481"/>
      <c r="AE114" s="481"/>
      <c r="AK114" s="481"/>
    </row>
    <row r="115" spans="1:37" x14ac:dyDescent="0.2">
      <c r="A115" s="481" t="s">
        <v>679</v>
      </c>
      <c r="B115" s="246" t="s">
        <v>173</v>
      </c>
      <c r="C115" s="455">
        <v>27</v>
      </c>
      <c r="D115" s="18">
        <v>66</v>
      </c>
      <c r="E115" s="176">
        <f t="shared" si="24"/>
        <v>93</v>
      </c>
      <c r="F115" s="18">
        <f t="shared" si="30"/>
        <v>59</v>
      </c>
      <c r="G115" s="18">
        <v>18</v>
      </c>
      <c r="H115" s="18">
        <v>3</v>
      </c>
      <c r="I115" s="18"/>
      <c r="J115" s="18">
        <v>65</v>
      </c>
      <c r="K115" s="18">
        <f t="shared" si="31"/>
        <v>25</v>
      </c>
      <c r="L115" s="18">
        <v>16</v>
      </c>
      <c r="M115" s="176">
        <f t="shared" si="32"/>
        <v>252</v>
      </c>
      <c r="N115" s="537">
        <f t="shared" si="28"/>
        <v>133.625</v>
      </c>
      <c r="O115" s="18">
        <v>104</v>
      </c>
      <c r="P115" s="18">
        <v>173</v>
      </c>
      <c r="Q115" s="18">
        <v>24</v>
      </c>
      <c r="R115" s="176">
        <f t="shared" si="25"/>
        <v>301</v>
      </c>
      <c r="S115" s="53"/>
      <c r="T115" s="505">
        <f t="shared" si="26"/>
        <v>458.625</v>
      </c>
      <c r="U115" s="53"/>
      <c r="V115" s="510">
        <f t="shared" si="27"/>
        <v>0.29136004360861267</v>
      </c>
      <c r="W115" s="502"/>
      <c r="X115" s="502"/>
      <c r="Y115" s="502"/>
      <c r="Z115" s="539">
        <v>48</v>
      </c>
      <c r="AA115" s="539">
        <v>11</v>
      </c>
      <c r="AB115" s="368">
        <v>23</v>
      </c>
      <c r="AC115" s="368">
        <v>2</v>
      </c>
      <c r="AD115" s="481"/>
      <c r="AE115" s="481"/>
      <c r="AK115" s="481"/>
    </row>
    <row r="116" spans="1:37" x14ac:dyDescent="0.2">
      <c r="A116" s="481" t="s">
        <v>680</v>
      </c>
      <c r="B116" s="473" t="s">
        <v>511</v>
      </c>
      <c r="C116" s="455">
        <v>1</v>
      </c>
      <c r="D116" s="18">
        <v>0</v>
      </c>
      <c r="E116" s="484">
        <f t="shared" si="24"/>
        <v>1</v>
      </c>
      <c r="F116" s="18">
        <f t="shared" si="30"/>
        <v>1</v>
      </c>
      <c r="G116" s="18"/>
      <c r="H116" s="18"/>
      <c r="I116" s="18"/>
      <c r="J116" s="18"/>
      <c r="K116" s="18">
        <f t="shared" si="31"/>
        <v>0</v>
      </c>
      <c r="L116" s="18"/>
      <c r="M116" s="484">
        <f t="shared" si="32"/>
        <v>1</v>
      </c>
      <c r="N116" s="537">
        <f t="shared" si="28"/>
        <v>0.5</v>
      </c>
      <c r="O116" s="18">
        <v>11</v>
      </c>
      <c r="P116" s="18">
        <v>3</v>
      </c>
      <c r="Q116" s="18">
        <v>0</v>
      </c>
      <c r="R116" s="484">
        <f t="shared" si="25"/>
        <v>14</v>
      </c>
      <c r="S116" s="53"/>
      <c r="T116" s="505">
        <f t="shared" si="26"/>
        <v>14.5</v>
      </c>
      <c r="U116" s="53"/>
      <c r="V116" s="510">
        <f t="shared" si="27"/>
        <v>3.4482758620689655E-2</v>
      </c>
      <c r="W116" s="502"/>
      <c r="X116" s="502"/>
      <c r="Y116" s="502"/>
      <c r="Z116" s="539">
        <v>1</v>
      </c>
      <c r="AA116" s="539">
        <v>0</v>
      </c>
      <c r="AD116" s="481"/>
      <c r="AE116" s="481"/>
      <c r="AK116" s="481"/>
    </row>
    <row r="117" spans="1:37" x14ac:dyDescent="0.2">
      <c r="A117" s="481" t="s">
        <v>737</v>
      </c>
      <c r="B117" s="246" t="s">
        <v>394</v>
      </c>
      <c r="C117" s="455"/>
      <c r="D117" s="18"/>
      <c r="E117" s="176">
        <f t="shared" si="24"/>
        <v>0</v>
      </c>
      <c r="F117" s="18"/>
      <c r="G117" s="18"/>
      <c r="H117" s="18"/>
      <c r="I117" s="18"/>
      <c r="J117" s="18"/>
      <c r="K117" s="18">
        <f t="shared" si="31"/>
        <v>0</v>
      </c>
      <c r="L117" s="18"/>
      <c r="M117" s="176">
        <f t="shared" si="32"/>
        <v>0</v>
      </c>
      <c r="N117" s="537">
        <f t="shared" si="28"/>
        <v>0</v>
      </c>
      <c r="O117" s="18">
        <v>12</v>
      </c>
      <c r="P117" s="18">
        <v>21</v>
      </c>
      <c r="Q117" s="18">
        <v>0</v>
      </c>
      <c r="R117" s="176">
        <f t="shared" si="25"/>
        <v>33</v>
      </c>
      <c r="S117" s="53"/>
      <c r="T117" s="505">
        <f t="shared" si="26"/>
        <v>33</v>
      </c>
      <c r="U117" s="53"/>
      <c r="V117" s="510">
        <f t="shared" si="27"/>
        <v>0</v>
      </c>
      <c r="W117" s="502"/>
      <c r="X117" s="502"/>
      <c r="Y117" s="502"/>
      <c r="Z117" s="539"/>
      <c r="AA117" s="539"/>
      <c r="AD117" s="481"/>
      <c r="AE117" s="481"/>
      <c r="AK117" s="481"/>
    </row>
    <row r="118" spans="1:37" x14ac:dyDescent="0.2">
      <c r="A118" s="481" t="s">
        <v>681</v>
      </c>
      <c r="B118" s="246" t="s">
        <v>174</v>
      </c>
      <c r="C118" s="455">
        <v>160</v>
      </c>
      <c r="D118" s="18">
        <v>27</v>
      </c>
      <c r="E118" s="176">
        <f t="shared" si="24"/>
        <v>187</v>
      </c>
      <c r="F118" s="18">
        <f t="shared" si="30"/>
        <v>12</v>
      </c>
      <c r="G118" s="18"/>
      <c r="H118" s="18"/>
      <c r="I118" s="18">
        <v>2</v>
      </c>
      <c r="J118" s="18">
        <v>76</v>
      </c>
      <c r="K118" s="18">
        <f t="shared" si="31"/>
        <v>1</v>
      </c>
      <c r="L118" s="18">
        <v>2</v>
      </c>
      <c r="M118" s="176">
        <f t="shared" si="32"/>
        <v>120</v>
      </c>
      <c r="N118" s="537">
        <f t="shared" si="28"/>
        <v>29</v>
      </c>
      <c r="O118" s="18">
        <v>110</v>
      </c>
      <c r="P118" s="18">
        <v>62</v>
      </c>
      <c r="Q118" s="18">
        <v>13</v>
      </c>
      <c r="R118" s="176">
        <f t="shared" si="25"/>
        <v>185</v>
      </c>
      <c r="S118" s="53"/>
      <c r="T118" s="505">
        <f t="shared" si="26"/>
        <v>227</v>
      </c>
      <c r="U118" s="53"/>
      <c r="V118" s="510">
        <f t="shared" si="27"/>
        <v>0.1277533039647577</v>
      </c>
      <c r="W118" s="502"/>
      <c r="X118" s="502"/>
      <c r="Y118" s="502"/>
      <c r="Z118" s="539">
        <v>12</v>
      </c>
      <c r="AA118" s="539">
        <v>0</v>
      </c>
      <c r="AB118" s="368">
        <v>1</v>
      </c>
      <c r="AD118" s="481"/>
      <c r="AE118" s="481"/>
      <c r="AK118" s="481"/>
    </row>
    <row r="119" spans="1:37" x14ac:dyDescent="0.2">
      <c r="A119" s="481" t="s">
        <v>682</v>
      </c>
      <c r="B119" s="246" t="s">
        <v>175</v>
      </c>
      <c r="C119" s="455">
        <v>113</v>
      </c>
      <c r="D119" s="18">
        <v>35</v>
      </c>
      <c r="E119" s="176">
        <f t="shared" si="24"/>
        <v>148</v>
      </c>
      <c r="F119" s="18">
        <f t="shared" si="30"/>
        <v>8</v>
      </c>
      <c r="G119" s="18">
        <v>10</v>
      </c>
      <c r="H119" s="18">
        <v>5</v>
      </c>
      <c r="I119" s="18">
        <v>2</v>
      </c>
      <c r="J119" s="18"/>
      <c r="K119" s="18">
        <f t="shared" si="31"/>
        <v>3</v>
      </c>
      <c r="L119" s="18">
        <v>1</v>
      </c>
      <c r="M119" s="176">
        <f t="shared" si="32"/>
        <v>64</v>
      </c>
      <c r="N119" s="537">
        <f t="shared" si="28"/>
        <v>46.666666666666664</v>
      </c>
      <c r="O119" s="18">
        <v>38</v>
      </c>
      <c r="P119" s="18">
        <v>61</v>
      </c>
      <c r="Q119" s="18">
        <v>32</v>
      </c>
      <c r="R119" s="176">
        <f t="shared" si="25"/>
        <v>131</v>
      </c>
      <c r="S119" s="53"/>
      <c r="T119" s="505">
        <f t="shared" si="26"/>
        <v>209.66666666666666</v>
      </c>
      <c r="U119" s="53"/>
      <c r="V119" s="510">
        <f t="shared" si="27"/>
        <v>0.22257551669316375</v>
      </c>
      <c r="W119" s="502"/>
      <c r="X119" s="502"/>
      <c r="Y119" s="502"/>
      <c r="Z119" s="539">
        <v>5</v>
      </c>
      <c r="AA119" s="539">
        <v>3</v>
      </c>
      <c r="AB119" s="368">
        <v>3</v>
      </c>
      <c r="AD119" s="481"/>
      <c r="AE119" s="481"/>
      <c r="AK119" s="481"/>
    </row>
    <row r="120" spans="1:37" s="481" customFormat="1" x14ac:dyDescent="0.2">
      <c r="A120" s="481" t="s">
        <v>683</v>
      </c>
      <c r="B120" s="246" t="s">
        <v>284</v>
      </c>
      <c r="C120" s="455">
        <v>11</v>
      </c>
      <c r="D120" s="18">
        <v>0</v>
      </c>
      <c r="E120" s="176">
        <f t="shared" si="24"/>
        <v>11</v>
      </c>
      <c r="F120" s="18">
        <f t="shared" si="30"/>
        <v>2</v>
      </c>
      <c r="G120" s="18"/>
      <c r="H120" s="18"/>
      <c r="I120" s="18"/>
      <c r="J120" s="18">
        <v>3</v>
      </c>
      <c r="K120" s="18">
        <f t="shared" si="31"/>
        <v>0</v>
      </c>
      <c r="L120" s="18">
        <v>5</v>
      </c>
      <c r="M120" s="176">
        <f t="shared" si="32"/>
        <v>10</v>
      </c>
      <c r="N120" s="537">
        <f t="shared" si="28"/>
        <v>7.375</v>
      </c>
      <c r="O120" s="18">
        <v>14</v>
      </c>
      <c r="P120" s="18">
        <v>27</v>
      </c>
      <c r="Q120" s="18">
        <v>2</v>
      </c>
      <c r="R120" s="176">
        <f t="shared" si="25"/>
        <v>43</v>
      </c>
      <c r="S120" s="53"/>
      <c r="T120" s="505">
        <f t="shared" si="26"/>
        <v>52.375</v>
      </c>
      <c r="U120" s="53"/>
      <c r="V120" s="510">
        <f t="shared" si="27"/>
        <v>0.14081145584725538</v>
      </c>
      <c r="W120" s="502"/>
      <c r="X120" s="502"/>
      <c r="Y120" s="502"/>
      <c r="Z120" s="539">
        <v>0</v>
      </c>
      <c r="AA120" s="539">
        <v>2</v>
      </c>
      <c r="AB120" s="368"/>
      <c r="AC120" s="368"/>
    </row>
    <row r="121" spans="1:37" x14ac:dyDescent="0.2">
      <c r="A121" s="481" t="s">
        <v>684</v>
      </c>
      <c r="B121" s="246" t="s">
        <v>176</v>
      </c>
      <c r="C121" s="455">
        <v>12</v>
      </c>
      <c r="D121" s="18">
        <v>59</v>
      </c>
      <c r="E121" s="176">
        <f t="shared" si="24"/>
        <v>71</v>
      </c>
      <c r="F121" s="18"/>
      <c r="G121" s="18">
        <v>37</v>
      </c>
      <c r="H121" s="18"/>
      <c r="I121" s="18"/>
      <c r="J121" s="18">
        <v>9</v>
      </c>
      <c r="K121" s="18">
        <f t="shared" si="31"/>
        <v>5</v>
      </c>
      <c r="L121" s="18">
        <v>7</v>
      </c>
      <c r="M121" s="176">
        <f t="shared" si="32"/>
        <v>117</v>
      </c>
      <c r="N121" s="537">
        <f t="shared" si="28"/>
        <v>104.29166666666667</v>
      </c>
      <c r="O121" s="18">
        <v>66</v>
      </c>
      <c r="P121" s="18">
        <v>157</v>
      </c>
      <c r="Q121" s="18">
        <v>97</v>
      </c>
      <c r="R121" s="176">
        <f t="shared" si="25"/>
        <v>320</v>
      </c>
      <c r="S121" s="53"/>
      <c r="T121" s="505">
        <f t="shared" si="26"/>
        <v>521.29166666666674</v>
      </c>
      <c r="U121" s="53"/>
      <c r="V121" s="510">
        <f t="shared" si="27"/>
        <v>0.200063943729518</v>
      </c>
      <c r="W121" s="502"/>
      <c r="X121" s="502"/>
      <c r="Y121" s="502"/>
      <c r="Z121" s="539"/>
      <c r="AA121" s="539"/>
      <c r="AB121" s="368">
        <v>5</v>
      </c>
      <c r="AE121" s="481"/>
      <c r="AK121" s="481"/>
    </row>
    <row r="122" spans="1:37" x14ac:dyDescent="0.2">
      <c r="A122" s="481" t="s">
        <v>685</v>
      </c>
      <c r="B122" s="246" t="s">
        <v>177</v>
      </c>
      <c r="C122" s="455">
        <v>42</v>
      </c>
      <c r="D122" s="18">
        <v>8</v>
      </c>
      <c r="E122" s="176">
        <f t="shared" si="24"/>
        <v>50</v>
      </c>
      <c r="F122" s="18">
        <f t="shared" si="30"/>
        <v>13</v>
      </c>
      <c r="G122" s="18"/>
      <c r="H122" s="18"/>
      <c r="I122" s="18"/>
      <c r="J122" s="18">
        <v>17</v>
      </c>
      <c r="K122" s="18">
        <f t="shared" si="31"/>
        <v>0</v>
      </c>
      <c r="L122" s="18"/>
      <c r="M122" s="176">
        <f t="shared" si="32"/>
        <v>38</v>
      </c>
      <c r="N122" s="537">
        <f t="shared" si="28"/>
        <v>15.291666666666666</v>
      </c>
      <c r="O122" s="18">
        <v>114</v>
      </c>
      <c r="P122" s="18">
        <v>65</v>
      </c>
      <c r="Q122" s="18">
        <v>12</v>
      </c>
      <c r="R122" s="176">
        <f t="shared" si="25"/>
        <v>191</v>
      </c>
      <c r="S122" s="53"/>
      <c r="T122" s="505">
        <f t="shared" si="26"/>
        <v>218.29166666666666</v>
      </c>
      <c r="U122" s="53"/>
      <c r="V122" s="510">
        <f t="shared" si="27"/>
        <v>7.0051536552777252E-2</v>
      </c>
      <c r="W122" s="502"/>
      <c r="X122" s="502"/>
      <c r="Y122" s="502"/>
      <c r="Z122" s="539">
        <v>5</v>
      </c>
      <c r="AA122" s="539">
        <v>8</v>
      </c>
      <c r="AE122" s="481"/>
      <c r="AK122" s="481"/>
    </row>
    <row r="123" spans="1:37" x14ac:dyDescent="0.2">
      <c r="A123" s="481" t="s">
        <v>686</v>
      </c>
      <c r="B123" s="246" t="s">
        <v>395</v>
      </c>
      <c r="C123" s="455">
        <v>3</v>
      </c>
      <c r="D123" s="18">
        <v>0</v>
      </c>
      <c r="E123" s="176">
        <f t="shared" si="24"/>
        <v>3</v>
      </c>
      <c r="F123" s="18"/>
      <c r="G123" s="18"/>
      <c r="H123" s="18"/>
      <c r="I123" s="18"/>
      <c r="J123" s="18">
        <v>4</v>
      </c>
      <c r="K123" s="18">
        <f t="shared" si="31"/>
        <v>11</v>
      </c>
      <c r="L123" s="18"/>
      <c r="M123" s="176">
        <f t="shared" si="32"/>
        <v>15</v>
      </c>
      <c r="N123" s="537">
        <f t="shared" si="28"/>
        <v>6</v>
      </c>
      <c r="O123" s="18">
        <v>13</v>
      </c>
      <c r="P123" s="18">
        <v>17</v>
      </c>
      <c r="Q123" s="18">
        <v>1</v>
      </c>
      <c r="R123" s="176">
        <f t="shared" si="25"/>
        <v>31</v>
      </c>
      <c r="S123" s="53"/>
      <c r="T123" s="505">
        <f t="shared" si="26"/>
        <v>38</v>
      </c>
      <c r="U123" s="53"/>
      <c r="V123" s="510">
        <f t="shared" si="27"/>
        <v>0.15789473684210525</v>
      </c>
      <c r="W123" s="502"/>
      <c r="X123" s="502"/>
      <c r="Y123" s="502"/>
      <c r="Z123" s="539"/>
      <c r="AA123" s="539"/>
      <c r="AB123" s="368">
        <v>11</v>
      </c>
      <c r="AE123" s="481"/>
      <c r="AK123" s="481"/>
    </row>
    <row r="124" spans="1:37" x14ac:dyDescent="0.2">
      <c r="A124" s="481" t="s">
        <v>687</v>
      </c>
      <c r="B124" s="246" t="s">
        <v>178</v>
      </c>
      <c r="C124" s="455">
        <v>17</v>
      </c>
      <c r="D124" s="18">
        <v>76</v>
      </c>
      <c r="E124" s="176">
        <f t="shared" si="24"/>
        <v>93</v>
      </c>
      <c r="F124" s="18">
        <f t="shared" si="30"/>
        <v>20</v>
      </c>
      <c r="G124" s="18">
        <v>5</v>
      </c>
      <c r="H124" s="18"/>
      <c r="I124" s="18"/>
      <c r="J124" s="18">
        <v>41</v>
      </c>
      <c r="K124" s="18">
        <f t="shared" si="31"/>
        <v>12</v>
      </c>
      <c r="L124" s="18"/>
      <c r="M124" s="176">
        <f t="shared" si="32"/>
        <v>154</v>
      </c>
      <c r="N124" s="537">
        <f t="shared" si="28"/>
        <v>56.458333333333329</v>
      </c>
      <c r="O124" s="18">
        <v>52</v>
      </c>
      <c r="P124" s="18">
        <v>3</v>
      </c>
      <c r="Q124" s="18">
        <v>19</v>
      </c>
      <c r="R124" s="176">
        <f t="shared" si="25"/>
        <v>74</v>
      </c>
      <c r="S124" s="53"/>
      <c r="T124" s="505">
        <f t="shared" si="26"/>
        <v>149.45833333333331</v>
      </c>
      <c r="U124" s="53"/>
      <c r="V124" s="510">
        <f t="shared" si="27"/>
        <v>0.3777529969333705</v>
      </c>
      <c r="W124" s="502"/>
      <c r="X124" s="502"/>
      <c r="Y124" s="502"/>
      <c r="Z124" s="539">
        <v>20</v>
      </c>
      <c r="AA124" s="539">
        <v>0</v>
      </c>
      <c r="AB124" s="368">
        <v>12</v>
      </c>
      <c r="AE124" s="481"/>
      <c r="AK124" s="481"/>
    </row>
    <row r="125" spans="1:37" x14ac:dyDescent="0.2">
      <c r="A125" s="481" t="s">
        <v>688</v>
      </c>
      <c r="B125" s="246" t="s">
        <v>179</v>
      </c>
      <c r="C125" s="455">
        <v>0</v>
      </c>
      <c r="D125" s="18">
        <v>23</v>
      </c>
      <c r="E125" s="176">
        <f t="shared" si="24"/>
        <v>23</v>
      </c>
      <c r="F125" s="18">
        <f t="shared" si="30"/>
        <v>4</v>
      </c>
      <c r="G125" s="18"/>
      <c r="H125" s="18">
        <v>17</v>
      </c>
      <c r="I125" s="18">
        <v>10</v>
      </c>
      <c r="J125" s="18"/>
      <c r="K125" s="18">
        <f t="shared" si="31"/>
        <v>3</v>
      </c>
      <c r="L125" s="18"/>
      <c r="M125" s="176">
        <f t="shared" si="32"/>
        <v>57</v>
      </c>
      <c r="N125" s="537">
        <f t="shared" si="28"/>
        <v>40.166666666666671</v>
      </c>
      <c r="O125" s="18">
        <v>74</v>
      </c>
      <c r="P125" s="18">
        <v>144</v>
      </c>
      <c r="Q125" s="18">
        <v>16</v>
      </c>
      <c r="R125" s="176">
        <f t="shared" si="25"/>
        <v>234</v>
      </c>
      <c r="S125" s="53"/>
      <c r="T125" s="505">
        <f t="shared" si="26"/>
        <v>290.16666666666669</v>
      </c>
      <c r="U125" s="53"/>
      <c r="V125" s="510">
        <f t="shared" si="27"/>
        <v>0.13842619184376795</v>
      </c>
      <c r="W125" s="502"/>
      <c r="X125" s="502"/>
      <c r="Y125" s="502"/>
      <c r="Z125" s="539">
        <v>0</v>
      </c>
      <c r="AA125" s="539">
        <v>4</v>
      </c>
      <c r="AB125" s="368">
        <v>3</v>
      </c>
      <c r="AD125" s="481"/>
      <c r="AE125" s="481"/>
      <c r="AK125" s="481"/>
    </row>
    <row r="126" spans="1:37" x14ac:dyDescent="0.2">
      <c r="A126" s="481" t="s">
        <v>689</v>
      </c>
      <c r="B126" s="246" t="s">
        <v>180</v>
      </c>
      <c r="C126" s="455">
        <v>18</v>
      </c>
      <c r="D126" s="18">
        <v>0</v>
      </c>
      <c r="E126" s="176">
        <f t="shared" si="24"/>
        <v>18</v>
      </c>
      <c r="F126" s="18">
        <f t="shared" si="30"/>
        <v>4</v>
      </c>
      <c r="G126" s="18"/>
      <c r="H126" s="18"/>
      <c r="I126" s="18"/>
      <c r="J126" s="18"/>
      <c r="K126" s="18">
        <f t="shared" si="31"/>
        <v>0</v>
      </c>
      <c r="L126" s="18"/>
      <c r="M126" s="176">
        <f t="shared" si="32"/>
        <v>4</v>
      </c>
      <c r="N126" s="537">
        <f t="shared" si="28"/>
        <v>4</v>
      </c>
      <c r="O126" s="18"/>
      <c r="P126" s="18"/>
      <c r="Q126" s="18"/>
      <c r="R126" s="176">
        <f t="shared" si="25"/>
        <v>0</v>
      </c>
      <c r="S126" s="53"/>
      <c r="T126" s="505">
        <f t="shared" si="26"/>
        <v>4</v>
      </c>
      <c r="U126" s="53"/>
      <c r="V126" s="510">
        <f t="shared" si="27"/>
        <v>1</v>
      </c>
      <c r="W126" s="502"/>
      <c r="X126" s="502"/>
      <c r="Y126" s="502"/>
      <c r="Z126" s="539">
        <v>0</v>
      </c>
      <c r="AA126" s="539">
        <v>4</v>
      </c>
      <c r="AD126" s="481"/>
      <c r="AE126" s="481"/>
      <c r="AK126" s="481"/>
    </row>
    <row r="127" spans="1:37" x14ac:dyDescent="0.2">
      <c r="A127" s="481" t="s">
        <v>690</v>
      </c>
      <c r="B127" s="246" t="s">
        <v>181</v>
      </c>
      <c r="C127" s="455">
        <v>31</v>
      </c>
      <c r="D127" s="18">
        <v>19</v>
      </c>
      <c r="E127" s="176">
        <f t="shared" si="24"/>
        <v>50</v>
      </c>
      <c r="F127" s="18">
        <f t="shared" si="30"/>
        <v>14</v>
      </c>
      <c r="G127" s="18"/>
      <c r="H127" s="18"/>
      <c r="I127" s="18"/>
      <c r="J127" s="18">
        <v>26</v>
      </c>
      <c r="K127" s="18">
        <f t="shared" si="31"/>
        <v>1</v>
      </c>
      <c r="L127" s="18"/>
      <c r="M127" s="176">
        <f t="shared" si="32"/>
        <v>60</v>
      </c>
      <c r="N127" s="537">
        <f t="shared" si="28"/>
        <v>17.083333333333332</v>
      </c>
      <c r="O127" s="18">
        <v>21</v>
      </c>
      <c r="P127" s="18">
        <v>18</v>
      </c>
      <c r="Q127" s="18">
        <v>0</v>
      </c>
      <c r="R127" s="176">
        <f t="shared" si="25"/>
        <v>39</v>
      </c>
      <c r="S127" s="53"/>
      <c r="T127" s="505">
        <f t="shared" si="26"/>
        <v>56.083333333333329</v>
      </c>
      <c r="U127" s="53"/>
      <c r="V127" s="510">
        <f t="shared" si="27"/>
        <v>0.3046062407132244</v>
      </c>
      <c r="W127" s="502"/>
      <c r="X127" s="502"/>
      <c r="Y127" s="502"/>
      <c r="Z127" s="539">
        <v>14</v>
      </c>
      <c r="AA127" s="539">
        <v>0</v>
      </c>
      <c r="AB127" s="368">
        <v>1</v>
      </c>
      <c r="AD127" s="481"/>
      <c r="AE127" s="481"/>
      <c r="AK127" s="481"/>
    </row>
    <row r="128" spans="1:37" x14ac:dyDescent="0.2">
      <c r="A128" s="481" t="s">
        <v>692</v>
      </c>
      <c r="B128" s="246" t="s">
        <v>182</v>
      </c>
      <c r="C128" s="455">
        <v>36</v>
      </c>
      <c r="D128" s="18">
        <v>19</v>
      </c>
      <c r="E128" s="176">
        <f t="shared" si="24"/>
        <v>55</v>
      </c>
      <c r="F128" s="18">
        <f t="shared" si="30"/>
        <v>7</v>
      </c>
      <c r="G128" s="18"/>
      <c r="H128" s="18"/>
      <c r="I128" s="18"/>
      <c r="J128" s="18">
        <v>6</v>
      </c>
      <c r="K128" s="18">
        <f t="shared" si="31"/>
        <v>0</v>
      </c>
      <c r="L128" s="18"/>
      <c r="M128" s="176">
        <f t="shared" si="32"/>
        <v>32</v>
      </c>
      <c r="N128" s="537">
        <f t="shared" si="28"/>
        <v>12.083333333333332</v>
      </c>
      <c r="O128" s="18">
        <v>71</v>
      </c>
      <c r="P128" s="18">
        <v>145</v>
      </c>
      <c r="Q128" s="18">
        <v>3</v>
      </c>
      <c r="R128" s="176">
        <f t="shared" si="25"/>
        <v>219</v>
      </c>
      <c r="S128" s="53"/>
      <c r="T128" s="505">
        <f t="shared" si="26"/>
        <v>234.08333333333331</v>
      </c>
      <c r="U128" s="53"/>
      <c r="V128" s="510">
        <f t="shared" si="27"/>
        <v>5.1619793520825914E-2</v>
      </c>
      <c r="W128" s="502"/>
      <c r="X128" s="502"/>
      <c r="Y128" s="502"/>
      <c r="Z128" s="539">
        <v>4</v>
      </c>
      <c r="AA128" s="539">
        <v>3</v>
      </c>
      <c r="AD128" s="481"/>
      <c r="AE128" s="481"/>
      <c r="AK128" s="481"/>
    </row>
    <row r="129" spans="1:37" x14ac:dyDescent="0.2">
      <c r="A129" s="481" t="s">
        <v>693</v>
      </c>
      <c r="B129" s="246" t="s">
        <v>183</v>
      </c>
      <c r="C129" s="455">
        <v>21</v>
      </c>
      <c r="D129" s="18">
        <v>10</v>
      </c>
      <c r="E129" s="176">
        <f t="shared" si="24"/>
        <v>31</v>
      </c>
      <c r="F129" s="18">
        <f t="shared" si="30"/>
        <v>7</v>
      </c>
      <c r="G129" s="18"/>
      <c r="H129" s="18"/>
      <c r="I129" s="18"/>
      <c r="J129" s="18">
        <v>18</v>
      </c>
      <c r="K129" s="18">
        <f t="shared" si="31"/>
        <v>0</v>
      </c>
      <c r="L129" s="18"/>
      <c r="M129" s="176">
        <f t="shared" si="32"/>
        <v>35</v>
      </c>
      <c r="N129" s="537">
        <f t="shared" si="28"/>
        <v>9.0833333333333339</v>
      </c>
      <c r="O129" s="18">
        <v>39</v>
      </c>
      <c r="P129" s="18">
        <v>44</v>
      </c>
      <c r="Q129" s="18">
        <v>1</v>
      </c>
      <c r="R129" s="176">
        <f t="shared" si="25"/>
        <v>84</v>
      </c>
      <c r="S129" s="53"/>
      <c r="T129" s="505">
        <f t="shared" si="26"/>
        <v>94.083333333333343</v>
      </c>
      <c r="U129" s="53"/>
      <c r="V129" s="510">
        <f t="shared" si="27"/>
        <v>9.6545615589016823E-2</v>
      </c>
      <c r="W129" s="502"/>
      <c r="X129" s="502"/>
      <c r="Y129" s="502"/>
      <c r="Z129" s="539">
        <v>7</v>
      </c>
      <c r="AA129" s="539">
        <v>0</v>
      </c>
      <c r="AD129" s="481"/>
      <c r="AE129" s="481"/>
      <c r="AK129" s="481"/>
    </row>
    <row r="130" spans="1:37" x14ac:dyDescent="0.2">
      <c r="A130" s="481" t="s">
        <v>673</v>
      </c>
      <c r="B130" s="473" t="s">
        <v>535</v>
      </c>
      <c r="C130" s="455">
        <v>826</v>
      </c>
      <c r="D130" s="18">
        <v>501</v>
      </c>
      <c r="E130" s="484">
        <f t="shared" si="24"/>
        <v>1327</v>
      </c>
      <c r="F130" s="18">
        <f t="shared" si="30"/>
        <v>131</v>
      </c>
      <c r="G130" s="18">
        <v>23</v>
      </c>
      <c r="H130" s="18">
        <v>13</v>
      </c>
      <c r="I130" s="18">
        <v>13</v>
      </c>
      <c r="J130" s="18">
        <v>30</v>
      </c>
      <c r="K130" s="18">
        <f t="shared" si="31"/>
        <v>37</v>
      </c>
      <c r="L130" s="18">
        <v>5</v>
      </c>
      <c r="M130" s="484">
        <f t="shared" si="32"/>
        <v>753</v>
      </c>
      <c r="N130" s="537">
        <f t="shared" si="28"/>
        <v>387.75</v>
      </c>
      <c r="O130" s="18">
        <v>613</v>
      </c>
      <c r="P130" s="18">
        <v>1268</v>
      </c>
      <c r="Q130" s="18">
        <v>226</v>
      </c>
      <c r="R130" s="484">
        <f t="shared" ref="R130" si="37">SUM(O130:Q130)</f>
        <v>2107</v>
      </c>
      <c r="S130" s="53"/>
      <c r="T130" s="505">
        <f t="shared" ref="T130" si="38">N130+O130+P130+Q130*2</f>
        <v>2720.75</v>
      </c>
      <c r="U130" s="53"/>
      <c r="V130" s="510">
        <f t="shared" ref="V130" si="39">N130/T130</f>
        <v>0.14251585040889461</v>
      </c>
      <c r="W130" s="502"/>
      <c r="X130" s="502"/>
      <c r="Y130" s="502"/>
      <c r="Z130" s="539">
        <v>20</v>
      </c>
      <c r="AA130" s="539">
        <v>111</v>
      </c>
      <c r="AB130" s="368">
        <v>36</v>
      </c>
      <c r="AC130" s="368">
        <v>1</v>
      </c>
      <c r="AD130" s="481"/>
      <c r="AE130" s="481"/>
      <c r="AK130" s="481"/>
    </row>
    <row r="131" spans="1:37" x14ac:dyDescent="0.2">
      <c r="A131" s="481" t="s">
        <v>738</v>
      </c>
      <c r="B131" s="473" t="s">
        <v>512</v>
      </c>
      <c r="C131" s="455"/>
      <c r="D131" s="18"/>
      <c r="E131" s="484">
        <f t="shared" si="24"/>
        <v>0</v>
      </c>
      <c r="F131" s="18"/>
      <c r="G131" s="18"/>
      <c r="H131" s="18"/>
      <c r="I131" s="18"/>
      <c r="J131" s="18"/>
      <c r="K131" s="18">
        <f t="shared" si="31"/>
        <v>0</v>
      </c>
      <c r="L131" s="18"/>
      <c r="M131" s="484">
        <f t="shared" si="32"/>
        <v>0</v>
      </c>
      <c r="N131" s="537">
        <f t="shared" si="28"/>
        <v>0</v>
      </c>
      <c r="O131" s="18">
        <v>0</v>
      </c>
      <c r="P131" s="18">
        <v>2</v>
      </c>
      <c r="Q131" s="18">
        <v>0</v>
      </c>
      <c r="R131" s="484">
        <f t="shared" si="25"/>
        <v>2</v>
      </c>
      <c r="S131" s="53"/>
      <c r="T131" s="505">
        <f t="shared" si="26"/>
        <v>2</v>
      </c>
      <c r="U131" s="53"/>
      <c r="V131" s="510">
        <f t="shared" si="27"/>
        <v>0</v>
      </c>
      <c r="W131" s="502"/>
      <c r="X131" s="502"/>
      <c r="Y131" s="502"/>
      <c r="Z131" s="539"/>
      <c r="AA131" s="539"/>
      <c r="AD131" s="481"/>
      <c r="AE131" s="481"/>
      <c r="AK131" s="481"/>
    </row>
    <row r="132" spans="1:37" ht="13.5" x14ac:dyDescent="0.25">
      <c r="B132" s="107" t="s">
        <v>234</v>
      </c>
      <c r="C132" s="457">
        <v>153</v>
      </c>
      <c r="D132" s="70">
        <v>132</v>
      </c>
      <c r="E132" s="27">
        <f t="shared" si="24"/>
        <v>285</v>
      </c>
      <c r="F132" s="70">
        <f t="shared" si="30"/>
        <v>95</v>
      </c>
      <c r="G132" s="70">
        <v>2</v>
      </c>
      <c r="H132" s="70">
        <v>23</v>
      </c>
      <c r="I132" s="70">
        <v>4</v>
      </c>
      <c r="J132" s="70">
        <v>21</v>
      </c>
      <c r="K132" s="531">
        <f t="shared" si="31"/>
        <v>48</v>
      </c>
      <c r="L132" s="70">
        <v>60</v>
      </c>
      <c r="M132" s="27">
        <f t="shared" si="32"/>
        <v>385</v>
      </c>
      <c r="N132" s="551">
        <f t="shared" si="28"/>
        <v>255.625</v>
      </c>
      <c r="O132" s="70">
        <f>SUM(O133:O135)</f>
        <v>331</v>
      </c>
      <c r="P132" s="531">
        <f t="shared" ref="P132:Q132" si="40">SUM(P133:P135)</f>
        <v>801</v>
      </c>
      <c r="Q132" s="531">
        <f t="shared" si="40"/>
        <v>396</v>
      </c>
      <c r="R132" s="26">
        <f t="shared" si="25"/>
        <v>1528</v>
      </c>
      <c r="S132" s="53"/>
      <c r="T132" s="504">
        <f t="shared" si="26"/>
        <v>2179.625</v>
      </c>
      <c r="U132" s="53"/>
      <c r="V132" s="514">
        <f t="shared" si="27"/>
        <v>0.11727934851178529</v>
      </c>
      <c r="W132" s="502"/>
      <c r="X132" s="502"/>
      <c r="Y132" s="502"/>
      <c r="Z132" s="539">
        <v>2</v>
      </c>
      <c r="AA132" s="539">
        <v>93</v>
      </c>
      <c r="AB132" s="368">
        <v>48</v>
      </c>
      <c r="AD132" s="481"/>
      <c r="AE132" s="481"/>
      <c r="AK132" s="481"/>
    </row>
    <row r="133" spans="1:37" x14ac:dyDescent="0.2">
      <c r="A133" s="481" t="s">
        <v>638</v>
      </c>
      <c r="B133" s="246" t="s">
        <v>185</v>
      </c>
      <c r="C133" s="455">
        <v>15</v>
      </c>
      <c r="D133" s="18">
        <v>68</v>
      </c>
      <c r="E133" s="176">
        <f t="shared" si="24"/>
        <v>83</v>
      </c>
      <c r="F133" s="18">
        <f t="shared" si="30"/>
        <v>14</v>
      </c>
      <c r="G133" s="18">
        <v>2</v>
      </c>
      <c r="H133" s="18">
        <v>3</v>
      </c>
      <c r="I133" s="18">
        <v>1</v>
      </c>
      <c r="J133" s="18"/>
      <c r="K133" s="18">
        <f t="shared" si="31"/>
        <v>17</v>
      </c>
      <c r="L133" s="18">
        <v>29</v>
      </c>
      <c r="M133" s="176">
        <f t="shared" si="32"/>
        <v>134</v>
      </c>
      <c r="N133" s="537">
        <f t="shared" si="28"/>
        <v>81.166666666666671</v>
      </c>
      <c r="O133" s="18">
        <v>66</v>
      </c>
      <c r="P133" s="18">
        <v>169</v>
      </c>
      <c r="Q133" s="18">
        <v>94</v>
      </c>
      <c r="R133" s="176">
        <f t="shared" si="25"/>
        <v>329</v>
      </c>
      <c r="S133" s="53"/>
      <c r="T133" s="505">
        <f t="shared" si="26"/>
        <v>504.16666666666669</v>
      </c>
      <c r="U133" s="53"/>
      <c r="V133" s="510">
        <f t="shared" si="27"/>
        <v>0.16099173553719009</v>
      </c>
      <c r="W133" s="502"/>
      <c r="X133" s="502"/>
      <c r="Y133" s="502"/>
      <c r="Z133" s="539">
        <v>2</v>
      </c>
      <c r="AA133" s="539">
        <v>12</v>
      </c>
      <c r="AB133" s="368">
        <v>17</v>
      </c>
      <c r="AD133" s="481"/>
      <c r="AE133" s="481"/>
      <c r="AK133" s="481"/>
    </row>
    <row r="134" spans="1:37" s="481" customFormat="1" x14ac:dyDescent="0.2">
      <c r="A134" s="481" t="s">
        <v>697</v>
      </c>
      <c r="B134" s="246" t="s">
        <v>184</v>
      </c>
      <c r="C134" s="455">
        <v>109</v>
      </c>
      <c r="D134" s="18">
        <v>59</v>
      </c>
      <c r="E134" s="176">
        <f t="shared" si="24"/>
        <v>168</v>
      </c>
      <c r="F134" s="18">
        <f t="shared" si="30"/>
        <v>75</v>
      </c>
      <c r="G134" s="18"/>
      <c r="H134" s="18">
        <v>20</v>
      </c>
      <c r="I134" s="18">
        <v>3</v>
      </c>
      <c r="J134" s="18">
        <v>21</v>
      </c>
      <c r="K134" s="18">
        <f t="shared" si="31"/>
        <v>31</v>
      </c>
      <c r="L134" s="18">
        <v>31</v>
      </c>
      <c r="M134" s="176">
        <f t="shared" si="32"/>
        <v>240</v>
      </c>
      <c r="N134" s="537">
        <f t="shared" si="28"/>
        <v>166.79166666666669</v>
      </c>
      <c r="O134" s="18">
        <v>247</v>
      </c>
      <c r="P134" s="18">
        <v>601</v>
      </c>
      <c r="Q134" s="18">
        <v>293</v>
      </c>
      <c r="R134" s="176">
        <f t="shared" si="25"/>
        <v>1141</v>
      </c>
      <c r="S134" s="53"/>
      <c r="T134" s="505">
        <f t="shared" si="26"/>
        <v>1600.7916666666667</v>
      </c>
      <c r="U134" s="53"/>
      <c r="V134" s="510">
        <f t="shared" si="27"/>
        <v>0.10419323772091935</v>
      </c>
      <c r="W134" s="502"/>
      <c r="X134" s="502"/>
      <c r="Y134" s="502"/>
      <c r="Z134" s="539">
        <v>0</v>
      </c>
      <c r="AA134" s="539">
        <v>75</v>
      </c>
      <c r="AB134" s="368">
        <v>31</v>
      </c>
      <c r="AC134" s="368"/>
    </row>
    <row r="135" spans="1:37" x14ac:dyDescent="0.2">
      <c r="A135" s="481" t="s">
        <v>698</v>
      </c>
      <c r="B135" s="246" t="s">
        <v>186</v>
      </c>
      <c r="C135" s="455">
        <v>29</v>
      </c>
      <c r="D135" s="18">
        <v>5</v>
      </c>
      <c r="E135" s="176">
        <f t="shared" si="24"/>
        <v>34</v>
      </c>
      <c r="F135" s="18">
        <f t="shared" si="30"/>
        <v>6</v>
      </c>
      <c r="G135" s="18"/>
      <c r="H135" s="18"/>
      <c r="I135" s="18"/>
      <c r="J135" s="18"/>
      <c r="K135" s="18">
        <f t="shared" si="31"/>
        <v>0</v>
      </c>
      <c r="L135" s="18"/>
      <c r="M135" s="176">
        <f t="shared" si="32"/>
        <v>11</v>
      </c>
      <c r="N135" s="537">
        <f t="shared" si="28"/>
        <v>7.666666666666667</v>
      </c>
      <c r="O135" s="18">
        <v>18</v>
      </c>
      <c r="P135" s="18">
        <v>31</v>
      </c>
      <c r="Q135" s="18">
        <v>9</v>
      </c>
      <c r="R135" s="176">
        <f t="shared" si="25"/>
        <v>58</v>
      </c>
      <c r="S135" s="53"/>
      <c r="T135" s="505">
        <f t="shared" si="26"/>
        <v>74.666666666666671</v>
      </c>
      <c r="U135" s="53"/>
      <c r="V135" s="510">
        <f t="shared" si="27"/>
        <v>0.10267857142857142</v>
      </c>
      <c r="W135" s="502"/>
      <c r="X135" s="502"/>
      <c r="Y135" s="502"/>
      <c r="Z135" s="539">
        <v>0</v>
      </c>
      <c r="AA135" s="539">
        <v>6</v>
      </c>
      <c r="AD135" s="481"/>
      <c r="AE135" s="481"/>
      <c r="AK135" s="481"/>
    </row>
    <row r="136" spans="1:37" ht="13.5" x14ac:dyDescent="0.25">
      <c r="B136" s="107" t="s">
        <v>235</v>
      </c>
      <c r="C136" s="457">
        <v>189</v>
      </c>
      <c r="D136" s="70">
        <v>26</v>
      </c>
      <c r="E136" s="27">
        <f t="shared" ref="E136:E176" si="41">C136+D136</f>
        <v>215</v>
      </c>
      <c r="F136" s="70">
        <f t="shared" si="30"/>
        <v>52</v>
      </c>
      <c r="G136" s="70">
        <v>29</v>
      </c>
      <c r="H136" s="70">
        <v>5</v>
      </c>
      <c r="I136" s="70"/>
      <c r="J136" s="70"/>
      <c r="K136" s="531">
        <f t="shared" si="31"/>
        <v>29</v>
      </c>
      <c r="L136" s="70">
        <v>49</v>
      </c>
      <c r="M136" s="27">
        <f t="shared" si="32"/>
        <v>190</v>
      </c>
      <c r="N136" s="551">
        <f t="shared" si="28"/>
        <v>185.16666666666666</v>
      </c>
      <c r="O136" s="70">
        <f>O137+O138</f>
        <v>226</v>
      </c>
      <c r="P136" s="531">
        <f t="shared" ref="P136:Q136" si="42">P137+P138</f>
        <v>541</v>
      </c>
      <c r="Q136" s="531">
        <f t="shared" si="42"/>
        <v>243</v>
      </c>
      <c r="R136" s="26">
        <f t="shared" ref="R136:R175" si="43">SUM(O136:Q136)</f>
        <v>1010</v>
      </c>
      <c r="S136" s="53"/>
      <c r="T136" s="504">
        <f t="shared" ref="T136:T175" si="44">N136+O136+P136+Q136*2</f>
        <v>1438.1666666666665</v>
      </c>
      <c r="U136" s="53"/>
      <c r="V136" s="514">
        <f t="shared" ref="V136:V179" si="45">N136/T136</f>
        <v>0.12875188318461003</v>
      </c>
      <c r="W136" s="502"/>
      <c r="X136" s="502"/>
      <c r="Y136" s="502"/>
      <c r="Z136" s="539">
        <v>4</v>
      </c>
      <c r="AA136" s="539">
        <v>48</v>
      </c>
      <c r="AB136" s="368">
        <v>29</v>
      </c>
      <c r="AD136" s="481"/>
      <c r="AE136" s="481"/>
      <c r="AK136" s="481"/>
    </row>
    <row r="137" spans="1:37" x14ac:dyDescent="0.2">
      <c r="A137" s="481" t="s">
        <v>700</v>
      </c>
      <c r="B137" s="246" t="s">
        <v>187</v>
      </c>
      <c r="C137" s="455">
        <v>128</v>
      </c>
      <c r="D137" s="18">
        <v>11</v>
      </c>
      <c r="E137" s="176">
        <f t="shared" si="41"/>
        <v>139</v>
      </c>
      <c r="F137" s="18">
        <f t="shared" si="30"/>
        <v>45</v>
      </c>
      <c r="G137" s="18">
        <v>25</v>
      </c>
      <c r="H137" s="18">
        <v>5</v>
      </c>
      <c r="I137" s="18"/>
      <c r="J137" s="18"/>
      <c r="K137" s="18">
        <f t="shared" si="31"/>
        <v>27</v>
      </c>
      <c r="L137" s="18"/>
      <c r="M137" s="176">
        <f t="shared" si="32"/>
        <v>113</v>
      </c>
      <c r="N137" s="537">
        <f t="shared" si="28"/>
        <v>117.16666666666666</v>
      </c>
      <c r="O137" s="18">
        <v>190</v>
      </c>
      <c r="P137" s="18">
        <v>487</v>
      </c>
      <c r="Q137" s="18">
        <v>228</v>
      </c>
      <c r="R137" s="176">
        <f t="shared" si="43"/>
        <v>905</v>
      </c>
      <c r="S137" s="53"/>
      <c r="T137" s="505">
        <f t="shared" si="44"/>
        <v>1250.1666666666665</v>
      </c>
      <c r="U137" s="53"/>
      <c r="V137" s="510">
        <f t="shared" si="45"/>
        <v>9.3720837221703782E-2</v>
      </c>
      <c r="W137" s="502"/>
      <c r="X137" s="502"/>
      <c r="Y137" s="502"/>
      <c r="Z137" s="539">
        <v>0</v>
      </c>
      <c r="AA137" s="539">
        <v>45</v>
      </c>
      <c r="AB137" s="368">
        <v>27</v>
      </c>
      <c r="AD137" s="481"/>
      <c r="AE137" s="481"/>
      <c r="AK137" s="481"/>
    </row>
    <row r="138" spans="1:37" x14ac:dyDescent="0.2">
      <c r="A138" s="481" t="s">
        <v>726</v>
      </c>
      <c r="B138" s="246" t="s">
        <v>188</v>
      </c>
      <c r="C138" s="455">
        <v>61</v>
      </c>
      <c r="D138" s="18">
        <v>15</v>
      </c>
      <c r="E138" s="176">
        <f t="shared" si="41"/>
        <v>76</v>
      </c>
      <c r="F138" s="18">
        <f t="shared" si="30"/>
        <v>7</v>
      </c>
      <c r="G138" s="18">
        <v>4</v>
      </c>
      <c r="H138" s="18"/>
      <c r="I138" s="18"/>
      <c r="J138" s="18"/>
      <c r="K138" s="18">
        <f t="shared" si="31"/>
        <v>2</v>
      </c>
      <c r="L138" s="18">
        <v>49</v>
      </c>
      <c r="M138" s="176">
        <f t="shared" si="32"/>
        <v>77</v>
      </c>
      <c r="N138" s="537">
        <f t="shared" ref="N138:N176" si="46">D138/3+Z138/2+AA138+G138*2+H138+I138+J138/8+AB138/2+AC138+L138</f>
        <v>68</v>
      </c>
      <c r="O138" s="18">
        <v>36</v>
      </c>
      <c r="P138" s="18">
        <v>54</v>
      </c>
      <c r="Q138" s="18">
        <v>15</v>
      </c>
      <c r="R138" s="176">
        <f t="shared" si="43"/>
        <v>105</v>
      </c>
      <c r="S138" s="53"/>
      <c r="T138" s="505">
        <f t="shared" si="44"/>
        <v>188</v>
      </c>
      <c r="U138" s="53"/>
      <c r="V138" s="510">
        <f t="shared" si="45"/>
        <v>0.36170212765957449</v>
      </c>
      <c r="W138" s="502"/>
      <c r="X138" s="502"/>
      <c r="Y138" s="502"/>
      <c r="Z138" s="539">
        <v>4</v>
      </c>
      <c r="AA138" s="539">
        <v>3</v>
      </c>
      <c r="AB138" s="368">
        <v>2</v>
      </c>
      <c r="AD138" s="481"/>
      <c r="AE138" s="481"/>
      <c r="AK138" s="481"/>
    </row>
    <row r="139" spans="1:37" ht="13.5" x14ac:dyDescent="0.25">
      <c r="B139" s="107" t="s">
        <v>236</v>
      </c>
      <c r="C139" s="457">
        <v>400</v>
      </c>
      <c r="D139" s="70">
        <v>341</v>
      </c>
      <c r="E139" s="27">
        <f t="shared" si="41"/>
        <v>741</v>
      </c>
      <c r="F139" s="70">
        <f t="shared" ref="F139:F176" si="47">Z139+AA139</f>
        <v>137</v>
      </c>
      <c r="G139" s="70">
        <v>34</v>
      </c>
      <c r="H139" s="70">
        <v>36</v>
      </c>
      <c r="I139" s="70">
        <v>7</v>
      </c>
      <c r="J139" s="70">
        <v>48</v>
      </c>
      <c r="K139" s="531">
        <f t="shared" ref="K139:K176" si="48">AB139+AC139</f>
        <v>95</v>
      </c>
      <c r="L139" s="70">
        <v>139</v>
      </c>
      <c r="M139" s="27">
        <f t="shared" ref="M139:M176" si="49">D139+SUM(F139:L139)</f>
        <v>837</v>
      </c>
      <c r="N139" s="551">
        <f t="shared" si="46"/>
        <v>553.16666666666674</v>
      </c>
      <c r="O139" s="70">
        <f>SUM(O140:O149)</f>
        <v>680</v>
      </c>
      <c r="P139" s="531">
        <f t="shared" ref="P139:Q139" si="50">SUM(P140:P149)</f>
        <v>1692</v>
      </c>
      <c r="Q139" s="531">
        <f t="shared" si="50"/>
        <v>805</v>
      </c>
      <c r="R139" s="26">
        <f t="shared" si="43"/>
        <v>3177</v>
      </c>
      <c r="S139" s="53"/>
      <c r="T139" s="504">
        <f>N139+O139+P139+Q139*2</f>
        <v>4535.166666666667</v>
      </c>
      <c r="U139" s="53"/>
      <c r="V139" s="514">
        <f t="shared" si="45"/>
        <v>0.12197273161589064</v>
      </c>
      <c r="W139" s="502"/>
      <c r="X139" s="502"/>
      <c r="Y139" s="502"/>
      <c r="Z139" s="539">
        <v>2</v>
      </c>
      <c r="AA139" s="539">
        <v>135</v>
      </c>
      <c r="AB139" s="368">
        <v>95</v>
      </c>
      <c r="AD139" s="481"/>
      <c r="AE139" s="481"/>
      <c r="AK139" s="481"/>
    </row>
    <row r="140" spans="1:37" x14ac:dyDescent="0.2">
      <c r="A140" s="481" t="s">
        <v>619</v>
      </c>
      <c r="B140" s="247" t="s">
        <v>189</v>
      </c>
      <c r="C140" s="456">
        <v>80</v>
      </c>
      <c r="D140" s="21">
        <v>60</v>
      </c>
      <c r="E140" s="200">
        <f t="shared" si="41"/>
        <v>140</v>
      </c>
      <c r="F140" s="21">
        <f t="shared" si="47"/>
        <v>23</v>
      </c>
      <c r="G140" s="21"/>
      <c r="H140" s="21">
        <v>8</v>
      </c>
      <c r="I140" s="21"/>
      <c r="J140" s="21">
        <v>25</v>
      </c>
      <c r="K140" s="21">
        <f t="shared" si="48"/>
        <v>4</v>
      </c>
      <c r="L140" s="21">
        <v>34</v>
      </c>
      <c r="M140" s="200">
        <f t="shared" si="49"/>
        <v>154</v>
      </c>
      <c r="N140" s="545">
        <f t="shared" si="46"/>
        <v>90.125</v>
      </c>
      <c r="O140" s="21">
        <v>150</v>
      </c>
      <c r="P140" s="21">
        <v>450</v>
      </c>
      <c r="Q140" s="21">
        <v>292</v>
      </c>
      <c r="R140" s="200">
        <f t="shared" si="43"/>
        <v>892</v>
      </c>
      <c r="S140" s="53"/>
      <c r="T140" s="506">
        <f t="shared" si="44"/>
        <v>1274.125</v>
      </c>
      <c r="U140" s="53"/>
      <c r="V140" s="511">
        <f t="shared" si="45"/>
        <v>7.0734818012361422E-2</v>
      </c>
      <c r="W140" s="502"/>
      <c r="X140" s="502"/>
      <c r="Y140" s="502"/>
      <c r="Z140" s="539">
        <v>0</v>
      </c>
      <c r="AA140" s="539">
        <v>23</v>
      </c>
      <c r="AB140" s="368">
        <v>4</v>
      </c>
      <c r="AD140" s="481"/>
      <c r="AE140" s="481"/>
      <c r="AK140" s="481"/>
    </row>
    <row r="141" spans="1:37" x14ac:dyDescent="0.2">
      <c r="A141" s="481" t="s">
        <v>620</v>
      </c>
      <c r="B141" s="246" t="s">
        <v>190</v>
      </c>
      <c r="C141" s="455">
        <v>11</v>
      </c>
      <c r="D141" s="18">
        <v>0</v>
      </c>
      <c r="E141" s="176">
        <f t="shared" si="41"/>
        <v>11</v>
      </c>
      <c r="F141" s="18">
        <f t="shared" si="47"/>
        <v>3</v>
      </c>
      <c r="G141" s="18"/>
      <c r="H141" s="18"/>
      <c r="I141" s="18"/>
      <c r="J141" s="18"/>
      <c r="K141" s="18">
        <f t="shared" si="48"/>
        <v>0</v>
      </c>
      <c r="L141" s="18"/>
      <c r="M141" s="176">
        <f t="shared" si="49"/>
        <v>3</v>
      </c>
      <c r="N141" s="537">
        <f t="shared" si="46"/>
        <v>3</v>
      </c>
      <c r="O141" s="18">
        <v>9</v>
      </c>
      <c r="P141" s="18">
        <v>25</v>
      </c>
      <c r="Q141" s="18">
        <v>20</v>
      </c>
      <c r="R141" s="176">
        <f t="shared" si="43"/>
        <v>54</v>
      </c>
      <c r="S141" s="53"/>
      <c r="T141" s="505">
        <f t="shared" si="44"/>
        <v>77</v>
      </c>
      <c r="U141" s="53"/>
      <c r="V141" s="510">
        <f t="shared" si="45"/>
        <v>3.896103896103896E-2</v>
      </c>
      <c r="W141" s="502"/>
      <c r="X141" s="502"/>
      <c r="Y141" s="502"/>
      <c r="Z141" s="539">
        <v>0</v>
      </c>
      <c r="AA141" s="539">
        <v>3</v>
      </c>
      <c r="AD141" s="481"/>
      <c r="AE141" s="481"/>
      <c r="AK141" s="481"/>
    </row>
    <row r="142" spans="1:37" x14ac:dyDescent="0.2">
      <c r="A142" s="481" t="s">
        <v>621</v>
      </c>
      <c r="B142" s="245" t="s">
        <v>191</v>
      </c>
      <c r="C142" s="454">
        <v>26</v>
      </c>
      <c r="D142" s="15">
        <v>26</v>
      </c>
      <c r="E142" s="175">
        <f t="shared" si="41"/>
        <v>52</v>
      </c>
      <c r="F142" s="15">
        <f t="shared" si="47"/>
        <v>21</v>
      </c>
      <c r="G142" s="15">
        <v>25</v>
      </c>
      <c r="H142" s="15">
        <v>1</v>
      </c>
      <c r="I142" s="15">
        <v>1</v>
      </c>
      <c r="J142" s="15"/>
      <c r="K142" s="15">
        <f t="shared" si="48"/>
        <v>12</v>
      </c>
      <c r="L142" s="15">
        <v>28</v>
      </c>
      <c r="M142" s="175">
        <f t="shared" si="49"/>
        <v>114</v>
      </c>
      <c r="N142" s="547">
        <f t="shared" si="46"/>
        <v>114.66666666666666</v>
      </c>
      <c r="O142" s="15">
        <v>71</v>
      </c>
      <c r="P142" s="15">
        <v>181</v>
      </c>
      <c r="Q142" s="15">
        <v>123</v>
      </c>
      <c r="R142" s="175">
        <f t="shared" si="43"/>
        <v>375</v>
      </c>
      <c r="S142" s="53"/>
      <c r="T142" s="508">
        <f t="shared" si="44"/>
        <v>612.66666666666663</v>
      </c>
      <c r="U142" s="53"/>
      <c r="V142" s="513">
        <f t="shared" si="45"/>
        <v>0.18715995647442873</v>
      </c>
      <c r="W142" s="502"/>
      <c r="X142" s="502"/>
      <c r="Y142" s="502"/>
      <c r="Z142" s="539">
        <v>2</v>
      </c>
      <c r="AA142" s="539">
        <v>19</v>
      </c>
      <c r="AB142" s="368">
        <v>12</v>
      </c>
      <c r="AD142" s="481"/>
      <c r="AE142" s="481"/>
      <c r="AK142" s="481"/>
    </row>
    <row r="143" spans="1:37" x14ac:dyDescent="0.2">
      <c r="A143" s="481" t="s">
        <v>701</v>
      </c>
      <c r="B143" s="246" t="s">
        <v>192</v>
      </c>
      <c r="C143" s="455">
        <v>235</v>
      </c>
      <c r="D143" s="18">
        <v>158</v>
      </c>
      <c r="E143" s="176">
        <f t="shared" si="41"/>
        <v>393</v>
      </c>
      <c r="F143" s="18">
        <f t="shared" si="47"/>
        <v>35</v>
      </c>
      <c r="G143" s="18"/>
      <c r="H143" s="18">
        <v>4</v>
      </c>
      <c r="I143" s="18"/>
      <c r="J143" s="18"/>
      <c r="K143" s="18">
        <f t="shared" si="48"/>
        <v>42</v>
      </c>
      <c r="L143" s="18">
        <v>52</v>
      </c>
      <c r="M143" s="176">
        <f t="shared" si="49"/>
        <v>291</v>
      </c>
      <c r="N143" s="537">
        <f t="shared" si="46"/>
        <v>164.66666666666666</v>
      </c>
      <c r="O143" s="18">
        <v>261</v>
      </c>
      <c r="P143" s="18">
        <v>563</v>
      </c>
      <c r="Q143" s="18">
        <v>203</v>
      </c>
      <c r="R143" s="176">
        <f t="shared" si="43"/>
        <v>1027</v>
      </c>
      <c r="S143" s="53"/>
      <c r="T143" s="505">
        <f t="shared" si="44"/>
        <v>1394.6666666666665</v>
      </c>
      <c r="U143" s="53"/>
      <c r="V143" s="510">
        <f t="shared" si="45"/>
        <v>0.11806883365200765</v>
      </c>
      <c r="W143" s="502"/>
      <c r="X143" s="502"/>
      <c r="Y143" s="502"/>
      <c r="Z143" s="539">
        <v>0</v>
      </c>
      <c r="AA143" s="539">
        <v>35</v>
      </c>
      <c r="AB143" s="368">
        <v>42</v>
      </c>
      <c r="AD143" s="481"/>
      <c r="AE143" s="481"/>
      <c r="AK143" s="481"/>
    </row>
    <row r="144" spans="1:37" x14ac:dyDescent="0.2">
      <c r="A144" s="481" t="s">
        <v>702</v>
      </c>
      <c r="B144" s="247" t="s">
        <v>193</v>
      </c>
      <c r="C144" s="456">
        <v>25</v>
      </c>
      <c r="D144" s="21">
        <v>45</v>
      </c>
      <c r="E144" s="200">
        <f t="shared" si="41"/>
        <v>70</v>
      </c>
      <c r="F144" s="21">
        <f t="shared" si="47"/>
        <v>46</v>
      </c>
      <c r="G144" s="21">
        <v>9</v>
      </c>
      <c r="H144" s="21">
        <v>21</v>
      </c>
      <c r="I144" s="21">
        <v>6</v>
      </c>
      <c r="J144" s="21">
        <v>14</v>
      </c>
      <c r="K144" s="21">
        <f t="shared" si="48"/>
        <v>29</v>
      </c>
      <c r="L144" s="21">
        <v>19</v>
      </c>
      <c r="M144" s="200">
        <f t="shared" si="49"/>
        <v>189</v>
      </c>
      <c r="N144" s="545">
        <f t="shared" si="46"/>
        <v>141.25</v>
      </c>
      <c r="O144" s="21">
        <v>121</v>
      </c>
      <c r="P144" s="21">
        <v>328</v>
      </c>
      <c r="Q144" s="21">
        <v>118</v>
      </c>
      <c r="R144" s="200">
        <f t="shared" si="43"/>
        <v>567</v>
      </c>
      <c r="S144" s="53"/>
      <c r="T144" s="506">
        <f t="shared" si="44"/>
        <v>826.25</v>
      </c>
      <c r="U144" s="53"/>
      <c r="V144" s="511">
        <f t="shared" si="45"/>
        <v>0.17095310136157338</v>
      </c>
      <c r="W144" s="502"/>
      <c r="X144" s="502"/>
      <c r="Y144" s="502"/>
      <c r="Z144" s="539">
        <v>0</v>
      </c>
      <c r="AA144" s="539">
        <v>46</v>
      </c>
      <c r="AB144" s="368">
        <v>29</v>
      </c>
      <c r="AD144" s="481"/>
      <c r="AE144" s="481"/>
      <c r="AK144" s="481"/>
    </row>
    <row r="145" spans="1:37" x14ac:dyDescent="0.2">
      <c r="A145" s="481" t="s">
        <v>703</v>
      </c>
      <c r="B145" s="247" t="s">
        <v>513</v>
      </c>
      <c r="C145" s="456">
        <v>18</v>
      </c>
      <c r="D145" s="21">
        <v>4</v>
      </c>
      <c r="E145" s="200">
        <f t="shared" si="41"/>
        <v>22</v>
      </c>
      <c r="F145" s="21"/>
      <c r="G145" s="21"/>
      <c r="H145" s="21"/>
      <c r="I145" s="21"/>
      <c r="J145" s="21"/>
      <c r="K145" s="21">
        <f t="shared" si="48"/>
        <v>0</v>
      </c>
      <c r="L145" s="21"/>
      <c r="M145" s="200">
        <f t="shared" si="49"/>
        <v>4</v>
      </c>
      <c r="N145" s="545">
        <f t="shared" si="46"/>
        <v>1.3333333333333333</v>
      </c>
      <c r="O145" s="21">
        <v>3</v>
      </c>
      <c r="P145" s="21">
        <v>12</v>
      </c>
      <c r="Q145" s="21">
        <v>0</v>
      </c>
      <c r="R145" s="200">
        <f t="shared" si="43"/>
        <v>15</v>
      </c>
      <c r="S145" s="53"/>
      <c r="T145" s="506">
        <f t="shared" si="44"/>
        <v>16.333333333333332</v>
      </c>
      <c r="U145" s="53"/>
      <c r="V145" s="511">
        <f t="shared" si="45"/>
        <v>8.1632653061224497E-2</v>
      </c>
      <c r="W145" s="502"/>
      <c r="X145" s="502"/>
      <c r="Y145" s="502"/>
      <c r="Z145" s="539"/>
      <c r="AA145" s="539"/>
      <c r="AD145" s="481"/>
      <c r="AE145" s="481"/>
      <c r="AK145" s="481"/>
    </row>
    <row r="146" spans="1:37" x14ac:dyDescent="0.2">
      <c r="A146" s="481" t="s">
        <v>704</v>
      </c>
      <c r="B146" s="246" t="s">
        <v>396</v>
      </c>
      <c r="C146" s="455">
        <v>4</v>
      </c>
      <c r="D146" s="18">
        <v>7</v>
      </c>
      <c r="E146" s="176">
        <f t="shared" si="41"/>
        <v>11</v>
      </c>
      <c r="F146" s="18">
        <f t="shared" si="47"/>
        <v>1</v>
      </c>
      <c r="G146" s="18"/>
      <c r="H146" s="18"/>
      <c r="I146" s="18"/>
      <c r="J146" s="18"/>
      <c r="K146" s="18">
        <f t="shared" si="48"/>
        <v>0</v>
      </c>
      <c r="L146" s="18"/>
      <c r="M146" s="176">
        <f t="shared" si="49"/>
        <v>8</v>
      </c>
      <c r="N146" s="537">
        <f t="shared" si="46"/>
        <v>3.3333333333333335</v>
      </c>
      <c r="O146" s="18">
        <v>9</v>
      </c>
      <c r="P146" s="18">
        <v>9</v>
      </c>
      <c r="Q146" s="18">
        <v>9</v>
      </c>
      <c r="R146" s="176">
        <f t="shared" si="43"/>
        <v>27</v>
      </c>
      <c r="S146" s="53"/>
      <c r="T146" s="505">
        <f t="shared" si="44"/>
        <v>39.333333333333336</v>
      </c>
      <c r="U146" s="53"/>
      <c r="V146" s="510">
        <f t="shared" si="45"/>
        <v>8.4745762711864403E-2</v>
      </c>
      <c r="W146" s="502"/>
      <c r="X146" s="502"/>
      <c r="Y146" s="502"/>
      <c r="Z146" s="539">
        <v>0</v>
      </c>
      <c r="AA146" s="539">
        <v>1</v>
      </c>
      <c r="AD146" s="481"/>
      <c r="AE146" s="481"/>
      <c r="AK146" s="481"/>
    </row>
    <row r="147" spans="1:37" x14ac:dyDescent="0.2">
      <c r="A147" s="481" t="s">
        <v>705</v>
      </c>
      <c r="B147" s="245" t="s">
        <v>485</v>
      </c>
      <c r="C147" s="454">
        <v>1</v>
      </c>
      <c r="D147" s="15">
        <v>3</v>
      </c>
      <c r="E147" s="175">
        <f t="shared" si="41"/>
        <v>4</v>
      </c>
      <c r="F147" s="15">
        <f t="shared" si="47"/>
        <v>1</v>
      </c>
      <c r="G147" s="15"/>
      <c r="H147" s="15"/>
      <c r="I147" s="15"/>
      <c r="J147" s="15"/>
      <c r="K147" s="15">
        <f t="shared" si="48"/>
        <v>0</v>
      </c>
      <c r="L147" s="15"/>
      <c r="M147" s="175">
        <f t="shared" si="49"/>
        <v>4</v>
      </c>
      <c r="N147" s="547">
        <f t="shared" si="46"/>
        <v>2</v>
      </c>
      <c r="O147" s="15">
        <v>11</v>
      </c>
      <c r="P147" s="15">
        <v>17</v>
      </c>
      <c r="Q147" s="15">
        <v>10</v>
      </c>
      <c r="R147" s="175">
        <f t="shared" si="43"/>
        <v>38</v>
      </c>
      <c r="S147" s="53"/>
      <c r="T147" s="508">
        <f t="shared" si="44"/>
        <v>50</v>
      </c>
      <c r="U147" s="53"/>
      <c r="V147" s="513">
        <f t="shared" si="45"/>
        <v>0.04</v>
      </c>
      <c r="W147" s="502"/>
      <c r="X147" s="502"/>
      <c r="Y147" s="502"/>
      <c r="Z147" s="539">
        <v>0</v>
      </c>
      <c r="AA147" s="539">
        <v>1</v>
      </c>
      <c r="AD147" s="481"/>
      <c r="AE147" s="481"/>
      <c r="AK147" s="481"/>
    </row>
    <row r="148" spans="1:37" s="481" customFormat="1" x14ac:dyDescent="0.2">
      <c r="A148" s="481" t="s">
        <v>706</v>
      </c>
      <c r="B148" s="247" t="s">
        <v>194</v>
      </c>
      <c r="C148" s="456">
        <v>0</v>
      </c>
      <c r="D148" s="21">
        <v>1</v>
      </c>
      <c r="E148" s="200">
        <f t="shared" si="41"/>
        <v>1</v>
      </c>
      <c r="F148" s="21">
        <f t="shared" si="47"/>
        <v>4</v>
      </c>
      <c r="G148" s="21"/>
      <c r="H148" s="21">
        <v>2</v>
      </c>
      <c r="I148" s="21"/>
      <c r="J148" s="21">
        <v>6</v>
      </c>
      <c r="K148" s="21">
        <f t="shared" si="48"/>
        <v>8</v>
      </c>
      <c r="L148" s="21"/>
      <c r="M148" s="200">
        <f t="shared" si="49"/>
        <v>21</v>
      </c>
      <c r="N148" s="545">
        <f t="shared" si="46"/>
        <v>11.083333333333332</v>
      </c>
      <c r="O148" s="21">
        <v>7</v>
      </c>
      <c r="P148" s="21">
        <v>15</v>
      </c>
      <c r="Q148" s="21">
        <v>8</v>
      </c>
      <c r="R148" s="200">
        <f t="shared" si="43"/>
        <v>30</v>
      </c>
      <c r="S148" s="53"/>
      <c r="T148" s="506">
        <f t="shared" si="44"/>
        <v>49.083333333333329</v>
      </c>
      <c r="U148" s="53"/>
      <c r="V148" s="511">
        <f t="shared" si="45"/>
        <v>0.22580645161290322</v>
      </c>
      <c r="W148" s="502"/>
      <c r="X148" s="502"/>
      <c r="Y148" s="502"/>
      <c r="Z148" s="539">
        <v>0</v>
      </c>
      <c r="AA148" s="539">
        <v>4</v>
      </c>
      <c r="AB148" s="368">
        <v>8</v>
      </c>
      <c r="AC148" s="368"/>
    </row>
    <row r="149" spans="1:37" x14ac:dyDescent="0.2">
      <c r="A149" s="481" t="s">
        <v>707</v>
      </c>
      <c r="B149" s="246" t="s">
        <v>195</v>
      </c>
      <c r="C149" s="455">
        <v>0</v>
      </c>
      <c r="D149" s="18">
        <v>37</v>
      </c>
      <c r="E149" s="176">
        <f t="shared" si="41"/>
        <v>37</v>
      </c>
      <c r="F149" s="18">
        <f t="shared" si="47"/>
        <v>3</v>
      </c>
      <c r="G149" s="18"/>
      <c r="H149" s="18"/>
      <c r="I149" s="18"/>
      <c r="J149" s="18">
        <v>3</v>
      </c>
      <c r="K149" s="18">
        <f t="shared" si="48"/>
        <v>0</v>
      </c>
      <c r="L149" s="18">
        <v>6</v>
      </c>
      <c r="M149" s="176">
        <f t="shared" si="49"/>
        <v>49</v>
      </c>
      <c r="N149" s="537">
        <f t="shared" si="46"/>
        <v>21.708333333333336</v>
      </c>
      <c r="O149" s="18">
        <v>38</v>
      </c>
      <c r="P149" s="18">
        <v>92</v>
      </c>
      <c r="Q149" s="18">
        <v>22</v>
      </c>
      <c r="R149" s="176">
        <f t="shared" si="43"/>
        <v>152</v>
      </c>
      <c r="S149" s="53"/>
      <c r="T149" s="505">
        <f t="shared" si="44"/>
        <v>195.70833333333334</v>
      </c>
      <c r="U149" s="53"/>
      <c r="V149" s="510">
        <f t="shared" si="45"/>
        <v>0.11092186502022568</v>
      </c>
      <c r="W149" s="502"/>
      <c r="X149" s="502"/>
      <c r="Y149" s="502"/>
      <c r="Z149" s="539">
        <v>0</v>
      </c>
      <c r="AA149" s="539">
        <v>3</v>
      </c>
      <c r="AD149" s="481"/>
      <c r="AE149" s="481"/>
      <c r="AJ149" s="481"/>
    </row>
    <row r="150" spans="1:37" ht="13.5" x14ac:dyDescent="0.25">
      <c r="B150" s="107" t="s">
        <v>237</v>
      </c>
      <c r="C150" s="457">
        <v>141</v>
      </c>
      <c r="D150" s="70">
        <v>81</v>
      </c>
      <c r="E150" s="27">
        <f t="shared" si="41"/>
        <v>222</v>
      </c>
      <c r="F150" s="70">
        <f t="shared" si="47"/>
        <v>89</v>
      </c>
      <c r="G150" s="70">
        <v>65</v>
      </c>
      <c r="H150" s="70">
        <v>13</v>
      </c>
      <c r="I150" s="70">
        <v>1</v>
      </c>
      <c r="J150" s="70">
        <v>2</v>
      </c>
      <c r="K150" s="531">
        <f t="shared" si="48"/>
        <v>5</v>
      </c>
      <c r="L150" s="70">
        <v>29</v>
      </c>
      <c r="M150" s="27">
        <f t="shared" si="49"/>
        <v>285</v>
      </c>
      <c r="N150" s="551">
        <f t="shared" si="46"/>
        <v>276.75</v>
      </c>
      <c r="O150" s="70">
        <f>SUM(O151:O153)</f>
        <v>319</v>
      </c>
      <c r="P150" s="531">
        <f t="shared" ref="P150:Q150" si="51">SUM(P151:P153)</f>
        <v>761</v>
      </c>
      <c r="Q150" s="531">
        <f t="shared" si="51"/>
        <v>349</v>
      </c>
      <c r="R150" s="26">
        <f t="shared" si="43"/>
        <v>1429</v>
      </c>
      <c r="S150" s="53"/>
      <c r="T150" s="504">
        <f t="shared" si="44"/>
        <v>2054.75</v>
      </c>
      <c r="U150" s="53"/>
      <c r="V150" s="514">
        <f t="shared" si="45"/>
        <v>0.13468791823822848</v>
      </c>
      <c r="W150" s="502"/>
      <c r="X150" s="502"/>
      <c r="Y150" s="502"/>
      <c r="Z150" s="539">
        <v>30</v>
      </c>
      <c r="AA150" s="539">
        <v>59</v>
      </c>
      <c r="AB150" s="368">
        <v>5</v>
      </c>
      <c r="AD150" s="481"/>
      <c r="AE150" s="481"/>
    </row>
    <row r="151" spans="1:37" x14ac:dyDescent="0.2">
      <c r="A151" s="481" t="s">
        <v>639</v>
      </c>
      <c r="B151" s="246" t="s">
        <v>197</v>
      </c>
      <c r="C151" s="455">
        <v>33</v>
      </c>
      <c r="D151" s="18">
        <v>13</v>
      </c>
      <c r="E151" s="176">
        <f t="shared" si="41"/>
        <v>46</v>
      </c>
      <c r="F151" s="18">
        <f t="shared" si="47"/>
        <v>38</v>
      </c>
      <c r="G151" s="18">
        <v>28</v>
      </c>
      <c r="H151" s="18">
        <v>1</v>
      </c>
      <c r="I151" s="18">
        <v>1</v>
      </c>
      <c r="J151" s="18"/>
      <c r="K151" s="18">
        <f t="shared" si="48"/>
        <v>0</v>
      </c>
      <c r="L151" s="18"/>
      <c r="M151" s="176">
        <f t="shared" si="49"/>
        <v>81</v>
      </c>
      <c r="N151" s="537">
        <f t="shared" si="46"/>
        <v>94.333333333333329</v>
      </c>
      <c r="O151" s="18">
        <v>63</v>
      </c>
      <c r="P151" s="18">
        <v>186</v>
      </c>
      <c r="Q151" s="18">
        <v>92</v>
      </c>
      <c r="R151" s="176">
        <f t="shared" si="43"/>
        <v>341</v>
      </c>
      <c r="S151" s="53"/>
      <c r="T151" s="505">
        <f t="shared" si="44"/>
        <v>527.33333333333326</v>
      </c>
      <c r="U151" s="53"/>
      <c r="V151" s="510">
        <f t="shared" si="45"/>
        <v>0.17888748419721873</v>
      </c>
      <c r="W151" s="502"/>
      <c r="X151" s="502"/>
      <c r="Y151" s="502"/>
      <c r="Z151" s="539">
        <v>12</v>
      </c>
      <c r="AA151" s="539">
        <v>26</v>
      </c>
      <c r="AD151" s="481"/>
      <c r="AE151" s="481"/>
    </row>
    <row r="152" spans="1:37" x14ac:dyDescent="0.2">
      <c r="A152" s="481" t="s">
        <v>709</v>
      </c>
      <c r="B152" s="246" t="s">
        <v>196</v>
      </c>
      <c r="C152" s="455">
        <v>91</v>
      </c>
      <c r="D152" s="18">
        <v>56</v>
      </c>
      <c r="E152" s="176">
        <f t="shared" si="41"/>
        <v>147</v>
      </c>
      <c r="F152" s="18">
        <f t="shared" si="47"/>
        <v>44</v>
      </c>
      <c r="G152" s="18">
        <v>34</v>
      </c>
      <c r="H152" s="18">
        <v>11</v>
      </c>
      <c r="I152" s="18"/>
      <c r="J152" s="18"/>
      <c r="K152" s="18">
        <f t="shared" si="48"/>
        <v>0</v>
      </c>
      <c r="L152" s="18">
        <v>29</v>
      </c>
      <c r="M152" s="176">
        <f t="shared" si="49"/>
        <v>174</v>
      </c>
      <c r="N152" s="537">
        <f t="shared" si="46"/>
        <v>161.66666666666669</v>
      </c>
      <c r="O152" s="18">
        <v>222</v>
      </c>
      <c r="P152" s="18">
        <v>511</v>
      </c>
      <c r="Q152" s="18">
        <v>227</v>
      </c>
      <c r="R152" s="176">
        <f t="shared" si="43"/>
        <v>960</v>
      </c>
      <c r="S152" s="53"/>
      <c r="T152" s="505">
        <f t="shared" si="44"/>
        <v>1348.6666666666667</v>
      </c>
      <c r="U152" s="53"/>
      <c r="V152" s="510">
        <f t="shared" si="45"/>
        <v>0.11987147800296589</v>
      </c>
      <c r="W152" s="502"/>
      <c r="X152" s="502"/>
      <c r="Y152" s="502"/>
      <c r="Z152" s="539">
        <v>18</v>
      </c>
      <c r="AA152" s="539">
        <v>26</v>
      </c>
      <c r="AD152" s="481"/>
      <c r="AE152" s="481"/>
    </row>
    <row r="153" spans="1:37" x14ac:dyDescent="0.2">
      <c r="A153" s="481" t="s">
        <v>710</v>
      </c>
      <c r="B153" s="246" t="s">
        <v>198</v>
      </c>
      <c r="C153" s="455">
        <v>17</v>
      </c>
      <c r="D153" s="18">
        <v>12</v>
      </c>
      <c r="E153" s="176">
        <f t="shared" si="41"/>
        <v>29</v>
      </c>
      <c r="F153" s="18">
        <f t="shared" si="47"/>
        <v>7</v>
      </c>
      <c r="G153" s="18">
        <v>3</v>
      </c>
      <c r="H153" s="18">
        <v>1</v>
      </c>
      <c r="I153" s="18"/>
      <c r="J153" s="18">
        <v>2</v>
      </c>
      <c r="K153" s="18">
        <f t="shared" si="48"/>
        <v>5</v>
      </c>
      <c r="L153" s="18"/>
      <c r="M153" s="176">
        <f t="shared" si="49"/>
        <v>30</v>
      </c>
      <c r="N153" s="537">
        <f t="shared" si="46"/>
        <v>20.75</v>
      </c>
      <c r="O153" s="18">
        <v>34</v>
      </c>
      <c r="P153" s="18">
        <v>64</v>
      </c>
      <c r="Q153" s="18">
        <v>30</v>
      </c>
      <c r="R153" s="176">
        <f t="shared" si="43"/>
        <v>128</v>
      </c>
      <c r="S153" s="53"/>
      <c r="T153" s="505">
        <f t="shared" si="44"/>
        <v>178.75</v>
      </c>
      <c r="U153" s="53"/>
      <c r="V153" s="510">
        <f t="shared" si="45"/>
        <v>0.11608391608391608</v>
      </c>
      <c r="W153" s="502"/>
      <c r="X153" s="502"/>
      <c r="Y153" s="502"/>
      <c r="Z153" s="539">
        <v>0</v>
      </c>
      <c r="AA153" s="539">
        <v>7</v>
      </c>
      <c r="AB153" s="368">
        <v>5</v>
      </c>
      <c r="AD153" s="481"/>
      <c r="AE153" s="481"/>
    </row>
    <row r="154" spans="1:37" ht="13.5" x14ac:dyDescent="0.25">
      <c r="B154" s="107" t="s">
        <v>238</v>
      </c>
      <c r="C154" s="457">
        <v>48</v>
      </c>
      <c r="D154" s="70">
        <v>589</v>
      </c>
      <c r="E154" s="27">
        <f t="shared" si="41"/>
        <v>637</v>
      </c>
      <c r="F154" s="70">
        <f t="shared" si="47"/>
        <v>136</v>
      </c>
      <c r="G154" s="70">
        <v>2</v>
      </c>
      <c r="H154" s="70">
        <v>31</v>
      </c>
      <c r="I154" s="70">
        <v>20</v>
      </c>
      <c r="J154" s="70">
        <v>5</v>
      </c>
      <c r="K154" s="531">
        <f t="shared" si="48"/>
        <v>87</v>
      </c>
      <c r="L154" s="70">
        <v>99</v>
      </c>
      <c r="M154" s="27">
        <f t="shared" si="49"/>
        <v>969</v>
      </c>
      <c r="N154" s="551">
        <f t="shared" si="46"/>
        <v>523.45833333333337</v>
      </c>
      <c r="O154" s="70">
        <f>SUM(O155:O157)</f>
        <v>545</v>
      </c>
      <c r="P154" s="531">
        <f t="shared" ref="P154:Q154" si="52">SUM(P155:P157)</f>
        <v>1092</v>
      </c>
      <c r="Q154" s="531">
        <f t="shared" si="52"/>
        <v>411</v>
      </c>
      <c r="R154" s="26">
        <f t="shared" si="43"/>
        <v>2048</v>
      </c>
      <c r="S154" s="53"/>
      <c r="T154" s="504">
        <f t="shared" si="44"/>
        <v>2982.4583333333335</v>
      </c>
      <c r="U154" s="53"/>
      <c r="V154" s="514">
        <f t="shared" si="45"/>
        <v>0.17551237094678607</v>
      </c>
      <c r="W154" s="502"/>
      <c r="X154" s="502"/>
      <c r="Y154" s="502"/>
      <c r="Z154" s="539">
        <v>18</v>
      </c>
      <c r="AA154" s="539">
        <v>118</v>
      </c>
      <c r="AB154" s="368">
        <v>83</v>
      </c>
      <c r="AC154" s="368">
        <v>4</v>
      </c>
      <c r="AD154" s="481"/>
      <c r="AE154" s="481"/>
    </row>
    <row r="155" spans="1:37" x14ac:dyDescent="0.2">
      <c r="A155" s="481" t="s">
        <v>658</v>
      </c>
      <c r="B155" s="246" t="s">
        <v>200</v>
      </c>
      <c r="C155" s="455">
        <v>45</v>
      </c>
      <c r="D155" s="18">
        <v>20</v>
      </c>
      <c r="E155" s="176">
        <f t="shared" si="41"/>
        <v>65</v>
      </c>
      <c r="F155" s="18">
        <f t="shared" si="47"/>
        <v>18</v>
      </c>
      <c r="G155" s="18"/>
      <c r="H155" s="18">
        <v>7</v>
      </c>
      <c r="I155" s="18"/>
      <c r="J155" s="18">
        <v>4</v>
      </c>
      <c r="K155" s="18">
        <f t="shared" si="48"/>
        <v>7</v>
      </c>
      <c r="L155" s="18">
        <v>19</v>
      </c>
      <c r="M155" s="176">
        <f t="shared" si="49"/>
        <v>75</v>
      </c>
      <c r="N155" s="537">
        <f t="shared" si="46"/>
        <v>53.166666666666671</v>
      </c>
      <c r="O155" s="18">
        <v>90</v>
      </c>
      <c r="P155" s="18">
        <v>235</v>
      </c>
      <c r="Q155" s="18">
        <v>109</v>
      </c>
      <c r="R155" s="176">
        <f t="shared" si="43"/>
        <v>434</v>
      </c>
      <c r="S155" s="53"/>
      <c r="T155" s="505">
        <f t="shared" si="44"/>
        <v>596.16666666666674</v>
      </c>
      <c r="U155" s="53"/>
      <c r="V155" s="510">
        <f t="shared" si="45"/>
        <v>8.9180877830584288E-2</v>
      </c>
      <c r="W155" s="502"/>
      <c r="X155" s="502"/>
      <c r="Y155" s="502"/>
      <c r="Z155" s="539">
        <v>3</v>
      </c>
      <c r="AA155" s="539">
        <v>15</v>
      </c>
      <c r="AB155" s="368">
        <v>7</v>
      </c>
      <c r="AD155" s="481"/>
      <c r="AE155" s="481"/>
    </row>
    <row r="156" spans="1:37" x14ac:dyDescent="0.2">
      <c r="A156" s="481" t="s">
        <v>714</v>
      </c>
      <c r="B156" s="246" t="s">
        <v>199</v>
      </c>
      <c r="C156" s="455">
        <v>0</v>
      </c>
      <c r="D156" s="18">
        <v>560</v>
      </c>
      <c r="E156" s="176">
        <f t="shared" si="41"/>
        <v>560</v>
      </c>
      <c r="F156" s="18">
        <f t="shared" si="47"/>
        <v>112</v>
      </c>
      <c r="G156" s="18"/>
      <c r="H156" s="18">
        <v>23</v>
      </c>
      <c r="I156" s="18">
        <v>20</v>
      </c>
      <c r="J156" s="18">
        <v>1</v>
      </c>
      <c r="K156" s="18">
        <f t="shared" si="48"/>
        <v>71</v>
      </c>
      <c r="L156" s="18">
        <v>78</v>
      </c>
      <c r="M156" s="176">
        <f t="shared" si="49"/>
        <v>865</v>
      </c>
      <c r="N156" s="537">
        <f t="shared" si="46"/>
        <v>452.29166666666663</v>
      </c>
      <c r="O156" s="18">
        <v>441</v>
      </c>
      <c r="P156" s="18">
        <v>802</v>
      </c>
      <c r="Q156" s="18">
        <v>271</v>
      </c>
      <c r="R156" s="176">
        <f t="shared" si="43"/>
        <v>1514</v>
      </c>
      <c r="S156" s="53"/>
      <c r="T156" s="505">
        <f t="shared" si="44"/>
        <v>2237.2916666666665</v>
      </c>
      <c r="U156" s="53"/>
      <c r="V156" s="510">
        <f t="shared" si="45"/>
        <v>0.20216035012571001</v>
      </c>
      <c r="W156" s="502"/>
      <c r="X156" s="502"/>
      <c r="Y156" s="502"/>
      <c r="Z156" s="539">
        <v>10</v>
      </c>
      <c r="AA156" s="539">
        <v>102</v>
      </c>
      <c r="AB156" s="368">
        <v>67</v>
      </c>
      <c r="AC156" s="368">
        <v>4</v>
      </c>
      <c r="AD156" s="481"/>
      <c r="AE156" s="481"/>
    </row>
    <row r="157" spans="1:37" x14ac:dyDescent="0.2">
      <c r="A157" s="481" t="s">
        <v>715</v>
      </c>
      <c r="B157" s="246" t="s">
        <v>201</v>
      </c>
      <c r="C157" s="455">
        <v>3</v>
      </c>
      <c r="D157" s="18">
        <v>9</v>
      </c>
      <c r="E157" s="176">
        <f t="shared" si="41"/>
        <v>12</v>
      </c>
      <c r="F157" s="18">
        <f t="shared" si="47"/>
        <v>6</v>
      </c>
      <c r="G157" s="18">
        <v>2</v>
      </c>
      <c r="H157" s="18">
        <v>1</v>
      </c>
      <c r="I157" s="18"/>
      <c r="J157" s="18"/>
      <c r="K157" s="18">
        <f t="shared" si="48"/>
        <v>9</v>
      </c>
      <c r="L157" s="18">
        <v>2</v>
      </c>
      <c r="M157" s="176">
        <f t="shared" si="49"/>
        <v>29</v>
      </c>
      <c r="N157" s="537">
        <f t="shared" si="46"/>
        <v>18</v>
      </c>
      <c r="O157" s="18">
        <v>14</v>
      </c>
      <c r="P157" s="18">
        <v>55</v>
      </c>
      <c r="Q157" s="18">
        <v>31</v>
      </c>
      <c r="R157" s="176">
        <f t="shared" si="43"/>
        <v>100</v>
      </c>
      <c r="S157" s="53"/>
      <c r="T157" s="505">
        <f t="shared" si="44"/>
        <v>149</v>
      </c>
      <c r="U157" s="53"/>
      <c r="V157" s="510">
        <f t="shared" si="45"/>
        <v>0.12080536912751678</v>
      </c>
      <c r="W157" s="502"/>
      <c r="X157" s="502"/>
      <c r="Y157" s="502"/>
      <c r="Z157" s="539">
        <v>5</v>
      </c>
      <c r="AA157" s="539">
        <v>1</v>
      </c>
      <c r="AB157" s="368">
        <v>9</v>
      </c>
      <c r="AD157" s="481"/>
      <c r="AE157" s="481"/>
    </row>
    <row r="158" spans="1:37" ht="13.5" x14ac:dyDescent="0.25">
      <c r="B158" s="107" t="s">
        <v>239</v>
      </c>
      <c r="C158" s="457">
        <v>454</v>
      </c>
      <c r="D158" s="70">
        <v>444</v>
      </c>
      <c r="E158" s="27">
        <f t="shared" si="41"/>
        <v>898</v>
      </c>
      <c r="F158" s="70">
        <f t="shared" si="47"/>
        <v>251</v>
      </c>
      <c r="G158" s="70">
        <v>42</v>
      </c>
      <c r="H158" s="70">
        <v>30</v>
      </c>
      <c r="I158" s="70"/>
      <c r="J158" s="70">
        <v>68</v>
      </c>
      <c r="K158" s="531">
        <f t="shared" si="48"/>
        <v>99</v>
      </c>
      <c r="L158" s="70">
        <v>67</v>
      </c>
      <c r="M158" s="27">
        <f t="shared" si="49"/>
        <v>1001</v>
      </c>
      <c r="N158" s="551">
        <f t="shared" si="46"/>
        <v>582</v>
      </c>
      <c r="O158" s="70">
        <f>SUM(O159:O166)</f>
        <v>882</v>
      </c>
      <c r="P158" s="531">
        <f t="shared" ref="P158:Q158" si="53">SUM(P159:P166)</f>
        <v>1808</v>
      </c>
      <c r="Q158" s="531">
        <f t="shared" si="53"/>
        <v>731</v>
      </c>
      <c r="R158" s="26">
        <f t="shared" si="43"/>
        <v>3421</v>
      </c>
      <c r="S158" s="53"/>
      <c r="T158" s="504">
        <f t="shared" si="44"/>
        <v>4734</v>
      </c>
      <c r="U158" s="53"/>
      <c r="V158" s="514">
        <f t="shared" si="45"/>
        <v>0.12294043092522181</v>
      </c>
      <c r="W158" s="502"/>
      <c r="X158" s="502"/>
      <c r="Y158" s="502"/>
      <c r="Z158" s="539">
        <v>115</v>
      </c>
      <c r="AA158" s="539">
        <v>136</v>
      </c>
      <c r="AB158" s="368">
        <v>96</v>
      </c>
      <c r="AC158" s="368">
        <v>3</v>
      </c>
      <c r="AD158" s="481"/>
      <c r="AE158" s="481"/>
    </row>
    <row r="159" spans="1:37" x14ac:dyDescent="0.2">
      <c r="A159" s="481" t="s">
        <v>605</v>
      </c>
      <c r="B159" s="247" t="s">
        <v>202</v>
      </c>
      <c r="C159" s="456">
        <v>10</v>
      </c>
      <c r="D159" s="21">
        <v>1</v>
      </c>
      <c r="E159" s="200">
        <f t="shared" si="41"/>
        <v>11</v>
      </c>
      <c r="F159" s="21">
        <f t="shared" si="47"/>
        <v>2</v>
      </c>
      <c r="G159" s="21">
        <v>4</v>
      </c>
      <c r="H159" s="21"/>
      <c r="I159" s="21"/>
      <c r="J159" s="21"/>
      <c r="K159" s="21">
        <f t="shared" si="48"/>
        <v>0</v>
      </c>
      <c r="L159" s="21"/>
      <c r="M159" s="200">
        <f t="shared" si="49"/>
        <v>7</v>
      </c>
      <c r="N159" s="545">
        <f t="shared" si="46"/>
        <v>10.333333333333334</v>
      </c>
      <c r="O159" s="21">
        <v>12</v>
      </c>
      <c r="P159" s="21">
        <v>63</v>
      </c>
      <c r="Q159" s="21">
        <v>27</v>
      </c>
      <c r="R159" s="200">
        <f t="shared" si="43"/>
        <v>102</v>
      </c>
      <c r="S159" s="53"/>
      <c r="T159" s="506">
        <f t="shared" si="44"/>
        <v>139.33333333333334</v>
      </c>
      <c r="U159" s="53"/>
      <c r="V159" s="511">
        <f t="shared" si="45"/>
        <v>7.4162679425837319E-2</v>
      </c>
      <c r="W159" s="502"/>
      <c r="X159" s="502"/>
      <c r="Y159" s="502"/>
      <c r="Z159" s="539">
        <v>0</v>
      </c>
      <c r="AA159" s="539">
        <v>2</v>
      </c>
      <c r="AD159" s="481"/>
      <c r="AE159" s="481"/>
    </row>
    <row r="160" spans="1:37" x14ac:dyDescent="0.2">
      <c r="A160" s="481" t="s">
        <v>717</v>
      </c>
      <c r="B160" s="246" t="s">
        <v>203</v>
      </c>
      <c r="C160" s="455">
        <v>11</v>
      </c>
      <c r="D160" s="18">
        <v>0</v>
      </c>
      <c r="E160" s="176">
        <f t="shared" si="41"/>
        <v>11</v>
      </c>
      <c r="F160" s="18">
        <f t="shared" si="47"/>
        <v>4</v>
      </c>
      <c r="G160" s="18"/>
      <c r="H160" s="18"/>
      <c r="I160" s="18"/>
      <c r="J160" s="18"/>
      <c r="K160" s="18">
        <f t="shared" si="48"/>
        <v>0</v>
      </c>
      <c r="L160" s="18">
        <v>7</v>
      </c>
      <c r="M160" s="176">
        <f t="shared" si="49"/>
        <v>11</v>
      </c>
      <c r="N160" s="537">
        <f t="shared" si="46"/>
        <v>11</v>
      </c>
      <c r="O160" s="18">
        <v>17</v>
      </c>
      <c r="P160" s="18">
        <v>36</v>
      </c>
      <c r="Q160" s="18">
        <v>32</v>
      </c>
      <c r="R160" s="176">
        <f t="shared" si="43"/>
        <v>85</v>
      </c>
      <c r="S160" s="53"/>
      <c r="T160" s="505">
        <f t="shared" si="44"/>
        <v>128</v>
      </c>
      <c r="U160" s="53"/>
      <c r="V160" s="510">
        <f t="shared" si="45"/>
        <v>8.59375E-2</v>
      </c>
      <c r="W160" s="502"/>
      <c r="X160" s="502"/>
      <c r="Y160" s="502"/>
      <c r="Z160" s="539">
        <v>0</v>
      </c>
      <c r="AA160" s="539">
        <v>4</v>
      </c>
      <c r="AD160" s="481"/>
      <c r="AE160" s="481"/>
    </row>
    <row r="161" spans="1:31" x14ac:dyDescent="0.2">
      <c r="A161" s="481" t="s">
        <v>719</v>
      </c>
      <c r="B161" s="245" t="s">
        <v>204</v>
      </c>
      <c r="C161" s="454">
        <v>75</v>
      </c>
      <c r="D161" s="15">
        <v>41</v>
      </c>
      <c r="E161" s="175">
        <f t="shared" si="41"/>
        <v>116</v>
      </c>
      <c r="F161" s="15">
        <f t="shared" si="47"/>
        <v>70</v>
      </c>
      <c r="G161" s="15"/>
      <c r="H161" s="15">
        <v>1</v>
      </c>
      <c r="I161" s="15"/>
      <c r="J161" s="15">
        <v>28</v>
      </c>
      <c r="K161" s="15">
        <f t="shared" si="48"/>
        <v>25</v>
      </c>
      <c r="L161" s="15">
        <v>25</v>
      </c>
      <c r="M161" s="175">
        <f t="shared" si="49"/>
        <v>190</v>
      </c>
      <c r="N161" s="547">
        <f t="shared" si="46"/>
        <v>93.166666666666657</v>
      </c>
      <c r="O161" s="15">
        <v>120</v>
      </c>
      <c r="P161" s="15">
        <v>159</v>
      </c>
      <c r="Q161" s="15">
        <v>55</v>
      </c>
      <c r="R161" s="175">
        <f t="shared" si="43"/>
        <v>334</v>
      </c>
      <c r="S161" s="53"/>
      <c r="T161" s="508">
        <f t="shared" si="44"/>
        <v>482.16666666666663</v>
      </c>
      <c r="U161" s="53"/>
      <c r="V161" s="513">
        <f t="shared" si="45"/>
        <v>0.19322502592464569</v>
      </c>
      <c r="W161" s="502"/>
      <c r="X161" s="502"/>
      <c r="Y161" s="502"/>
      <c r="Z161" s="539">
        <v>65</v>
      </c>
      <c r="AA161" s="539">
        <v>5</v>
      </c>
      <c r="AB161" s="368">
        <v>25</v>
      </c>
      <c r="AD161" s="481"/>
      <c r="AE161" s="481"/>
    </row>
    <row r="162" spans="1:31" x14ac:dyDescent="0.2">
      <c r="A162" s="481" t="s">
        <v>720</v>
      </c>
      <c r="B162" s="246" t="s">
        <v>205</v>
      </c>
      <c r="C162" s="455">
        <v>34</v>
      </c>
      <c r="D162" s="18">
        <v>65</v>
      </c>
      <c r="E162" s="176">
        <f t="shared" si="41"/>
        <v>99</v>
      </c>
      <c r="F162" s="18">
        <f t="shared" si="47"/>
        <v>96</v>
      </c>
      <c r="G162" s="18">
        <v>6</v>
      </c>
      <c r="H162" s="18">
        <v>28</v>
      </c>
      <c r="I162" s="18"/>
      <c r="J162" s="18"/>
      <c r="K162" s="18">
        <f t="shared" si="48"/>
        <v>27</v>
      </c>
      <c r="L162" s="18">
        <v>24</v>
      </c>
      <c r="M162" s="176">
        <f t="shared" si="49"/>
        <v>246</v>
      </c>
      <c r="N162" s="537">
        <f t="shared" si="46"/>
        <v>178.66666666666669</v>
      </c>
      <c r="O162" s="18">
        <v>189</v>
      </c>
      <c r="P162" s="18">
        <v>488</v>
      </c>
      <c r="Q162" s="18">
        <v>250</v>
      </c>
      <c r="R162" s="176">
        <f t="shared" si="43"/>
        <v>927</v>
      </c>
      <c r="S162" s="53"/>
      <c r="T162" s="505">
        <f t="shared" si="44"/>
        <v>1355.6666666666667</v>
      </c>
      <c r="U162" s="53"/>
      <c r="V162" s="510">
        <f t="shared" si="45"/>
        <v>0.13179247602655519</v>
      </c>
      <c r="W162" s="502"/>
      <c r="X162" s="502"/>
      <c r="Y162" s="502"/>
      <c r="Z162" s="539">
        <v>33</v>
      </c>
      <c r="AA162" s="539">
        <v>63</v>
      </c>
      <c r="AB162" s="368">
        <v>27</v>
      </c>
      <c r="AD162" s="481"/>
      <c r="AE162" s="481"/>
    </row>
    <row r="163" spans="1:31" x14ac:dyDescent="0.2">
      <c r="A163" s="481" t="s">
        <v>721</v>
      </c>
      <c r="B163" s="247" t="s">
        <v>206</v>
      </c>
      <c r="C163" s="456">
        <v>228</v>
      </c>
      <c r="D163" s="21">
        <v>249</v>
      </c>
      <c r="E163" s="200">
        <f t="shared" si="41"/>
        <v>477</v>
      </c>
      <c r="F163" s="21">
        <f t="shared" si="47"/>
        <v>27</v>
      </c>
      <c r="G163" s="21">
        <v>26</v>
      </c>
      <c r="H163" s="21"/>
      <c r="I163" s="21"/>
      <c r="J163" s="21">
        <v>25</v>
      </c>
      <c r="K163" s="21">
        <f t="shared" si="48"/>
        <v>37</v>
      </c>
      <c r="L163" s="21">
        <v>11</v>
      </c>
      <c r="M163" s="200">
        <f t="shared" si="49"/>
        <v>375</v>
      </c>
      <c r="N163" s="545">
        <f t="shared" si="46"/>
        <v>195.125</v>
      </c>
      <c r="O163" s="21">
        <v>363</v>
      </c>
      <c r="P163" s="21">
        <v>795</v>
      </c>
      <c r="Q163" s="21">
        <v>292</v>
      </c>
      <c r="R163" s="200">
        <f t="shared" si="43"/>
        <v>1450</v>
      </c>
      <c r="S163" s="53"/>
      <c r="T163" s="506">
        <f t="shared" si="44"/>
        <v>1937.125</v>
      </c>
      <c r="U163" s="53"/>
      <c r="V163" s="511">
        <f t="shared" si="45"/>
        <v>0.10072917338839775</v>
      </c>
      <c r="W163" s="502"/>
      <c r="X163" s="502"/>
      <c r="Y163" s="502"/>
      <c r="Z163" s="539">
        <v>0</v>
      </c>
      <c r="AA163" s="539">
        <v>27</v>
      </c>
      <c r="AB163" s="368">
        <v>36</v>
      </c>
      <c r="AC163" s="368">
        <v>1</v>
      </c>
      <c r="AD163" s="481"/>
      <c r="AE163" s="481"/>
    </row>
    <row r="164" spans="1:31" x14ac:dyDescent="0.2">
      <c r="A164" s="481" t="s">
        <v>722</v>
      </c>
      <c r="B164" s="246" t="s">
        <v>207</v>
      </c>
      <c r="C164" s="455">
        <v>2</v>
      </c>
      <c r="D164" s="18">
        <v>0</v>
      </c>
      <c r="E164" s="176">
        <f t="shared" si="41"/>
        <v>2</v>
      </c>
      <c r="F164" s="18">
        <f t="shared" si="47"/>
        <v>16</v>
      </c>
      <c r="G164" s="18">
        <v>1</v>
      </c>
      <c r="H164" s="18"/>
      <c r="I164" s="18"/>
      <c r="J164" s="18">
        <v>14</v>
      </c>
      <c r="K164" s="18">
        <f t="shared" si="48"/>
        <v>3</v>
      </c>
      <c r="L164" s="18"/>
      <c r="M164" s="176">
        <f t="shared" si="49"/>
        <v>34</v>
      </c>
      <c r="N164" s="537">
        <f t="shared" si="46"/>
        <v>13.25</v>
      </c>
      <c r="O164" s="18">
        <v>11</v>
      </c>
      <c r="P164" s="18">
        <v>18</v>
      </c>
      <c r="Q164" s="18">
        <v>5</v>
      </c>
      <c r="R164" s="176">
        <f t="shared" si="43"/>
        <v>34</v>
      </c>
      <c r="S164" s="53"/>
      <c r="T164" s="505">
        <f t="shared" si="44"/>
        <v>52.25</v>
      </c>
      <c r="U164" s="53"/>
      <c r="V164" s="510">
        <f t="shared" si="45"/>
        <v>0.25358851674641147</v>
      </c>
      <c r="W164" s="502"/>
      <c r="X164" s="502"/>
      <c r="Y164" s="502"/>
      <c r="Z164" s="539">
        <v>16</v>
      </c>
      <c r="AA164" s="539">
        <v>0</v>
      </c>
      <c r="AB164" s="368">
        <v>3</v>
      </c>
      <c r="AD164" s="481"/>
      <c r="AE164" s="481"/>
    </row>
    <row r="165" spans="1:31" x14ac:dyDescent="0.2">
      <c r="A165" s="481" t="s">
        <v>723</v>
      </c>
      <c r="B165" s="245" t="s">
        <v>208</v>
      </c>
      <c r="C165" s="454">
        <v>75</v>
      </c>
      <c r="D165" s="15">
        <v>66</v>
      </c>
      <c r="E165" s="175">
        <f t="shared" si="41"/>
        <v>141</v>
      </c>
      <c r="F165" s="15">
        <f t="shared" si="47"/>
        <v>21</v>
      </c>
      <c r="G165" s="15"/>
      <c r="H165" s="15">
        <v>1</v>
      </c>
      <c r="I165" s="15"/>
      <c r="J165" s="15"/>
      <c r="K165" s="15">
        <f t="shared" si="48"/>
        <v>5</v>
      </c>
      <c r="L165" s="15"/>
      <c r="M165" s="175">
        <f t="shared" si="49"/>
        <v>93</v>
      </c>
      <c r="N165" s="547">
        <f t="shared" si="46"/>
        <v>46.5</v>
      </c>
      <c r="O165" s="15">
        <v>104</v>
      </c>
      <c r="P165" s="15">
        <v>150</v>
      </c>
      <c r="Q165" s="15">
        <v>29</v>
      </c>
      <c r="R165" s="175">
        <f t="shared" si="43"/>
        <v>283</v>
      </c>
      <c r="S165" s="53"/>
      <c r="T165" s="508">
        <f t="shared" si="44"/>
        <v>358.5</v>
      </c>
      <c r="U165" s="53"/>
      <c r="V165" s="513">
        <f t="shared" si="45"/>
        <v>0.1297071129707113</v>
      </c>
      <c r="W165" s="502"/>
      <c r="X165" s="502"/>
      <c r="Y165" s="502"/>
      <c r="Z165" s="539">
        <v>0</v>
      </c>
      <c r="AA165" s="539">
        <v>21</v>
      </c>
      <c r="AB165" s="368">
        <v>5</v>
      </c>
      <c r="AD165" s="481"/>
      <c r="AE165" s="481"/>
    </row>
    <row r="166" spans="1:31" x14ac:dyDescent="0.2">
      <c r="A166" s="481" t="s">
        <v>724</v>
      </c>
      <c r="B166" s="246" t="s">
        <v>209</v>
      </c>
      <c r="C166" s="455">
        <v>19</v>
      </c>
      <c r="D166" s="18">
        <v>22</v>
      </c>
      <c r="E166" s="176">
        <f t="shared" si="41"/>
        <v>41</v>
      </c>
      <c r="F166" s="18">
        <f t="shared" si="47"/>
        <v>15</v>
      </c>
      <c r="G166" s="18">
        <v>5</v>
      </c>
      <c r="H166" s="18"/>
      <c r="I166" s="18"/>
      <c r="J166" s="18">
        <v>1</v>
      </c>
      <c r="K166" s="18">
        <f t="shared" si="48"/>
        <v>2</v>
      </c>
      <c r="L166" s="18"/>
      <c r="M166" s="176">
        <f t="shared" si="49"/>
        <v>45</v>
      </c>
      <c r="N166" s="537">
        <f t="shared" si="46"/>
        <v>33.958333333333329</v>
      </c>
      <c r="O166" s="18">
        <v>66</v>
      </c>
      <c r="P166" s="18">
        <v>99</v>
      </c>
      <c r="Q166" s="18">
        <v>41</v>
      </c>
      <c r="R166" s="176">
        <f t="shared" si="43"/>
        <v>206</v>
      </c>
      <c r="S166" s="53"/>
      <c r="T166" s="505">
        <f t="shared" si="44"/>
        <v>280.95833333333331</v>
      </c>
      <c r="U166" s="53"/>
      <c r="V166" s="510">
        <f t="shared" si="45"/>
        <v>0.12086608334569182</v>
      </c>
      <c r="W166" s="502"/>
      <c r="X166" s="502"/>
      <c r="Y166" s="502"/>
      <c r="Z166" s="539">
        <v>1</v>
      </c>
      <c r="AA166" s="539">
        <v>14</v>
      </c>
      <c r="AC166" s="368">
        <v>2</v>
      </c>
      <c r="AD166" s="481"/>
      <c r="AE166" s="481"/>
    </row>
    <row r="167" spans="1:31" ht="13.5" x14ac:dyDescent="0.25">
      <c r="B167" s="107" t="s">
        <v>240</v>
      </c>
      <c r="C167" s="457">
        <v>684</v>
      </c>
      <c r="D167" s="70">
        <v>566</v>
      </c>
      <c r="E167" s="27">
        <f t="shared" si="41"/>
        <v>1250</v>
      </c>
      <c r="F167" s="70">
        <f t="shared" si="47"/>
        <v>339</v>
      </c>
      <c r="G167" s="70">
        <v>93</v>
      </c>
      <c r="H167" s="70">
        <v>43</v>
      </c>
      <c r="I167" s="70">
        <v>6</v>
      </c>
      <c r="J167" s="70">
        <v>73</v>
      </c>
      <c r="K167" s="531">
        <f t="shared" si="48"/>
        <v>174</v>
      </c>
      <c r="L167" s="70">
        <v>117</v>
      </c>
      <c r="M167" s="27">
        <f t="shared" si="49"/>
        <v>1411</v>
      </c>
      <c r="N167" s="551">
        <f t="shared" si="46"/>
        <v>933.79166666666663</v>
      </c>
      <c r="O167" s="70">
        <f>SUM(O168:O176)</f>
        <v>1030</v>
      </c>
      <c r="P167" s="531">
        <f t="shared" ref="P167:Q167" si="54">SUM(P168:P176)</f>
        <v>2124</v>
      </c>
      <c r="Q167" s="531">
        <f t="shared" si="54"/>
        <v>855</v>
      </c>
      <c r="R167" s="26">
        <f t="shared" si="43"/>
        <v>4009</v>
      </c>
      <c r="S167" s="53"/>
      <c r="T167" s="504">
        <f t="shared" si="44"/>
        <v>5797.7916666666661</v>
      </c>
      <c r="U167" s="53"/>
      <c r="V167" s="514">
        <f t="shared" si="45"/>
        <v>0.16105988630728654</v>
      </c>
      <c r="W167" s="502"/>
      <c r="X167" s="502"/>
      <c r="Y167" s="502"/>
      <c r="Z167" s="539">
        <v>85</v>
      </c>
      <c r="AA167" s="539">
        <v>254</v>
      </c>
      <c r="AB167" s="368">
        <v>173</v>
      </c>
      <c r="AC167" s="368">
        <v>1</v>
      </c>
      <c r="AD167" s="481"/>
      <c r="AE167" s="481"/>
    </row>
    <row r="168" spans="1:31" x14ac:dyDescent="0.2">
      <c r="A168" s="481" t="s">
        <v>624</v>
      </c>
      <c r="B168" s="246" t="s">
        <v>444</v>
      </c>
      <c r="C168" s="455">
        <v>97</v>
      </c>
      <c r="D168" s="18">
        <v>35</v>
      </c>
      <c r="E168" s="176">
        <f t="shared" si="41"/>
        <v>132</v>
      </c>
      <c r="F168" s="18">
        <f t="shared" si="47"/>
        <v>3</v>
      </c>
      <c r="G168" s="18"/>
      <c r="H168" s="18"/>
      <c r="I168" s="18"/>
      <c r="J168" s="18">
        <v>1</v>
      </c>
      <c r="K168" s="18">
        <f t="shared" si="48"/>
        <v>0</v>
      </c>
      <c r="L168" s="18">
        <v>50</v>
      </c>
      <c r="M168" s="176">
        <f t="shared" si="49"/>
        <v>89</v>
      </c>
      <c r="N168" s="537">
        <f t="shared" si="46"/>
        <v>64.791666666666671</v>
      </c>
      <c r="O168" s="18">
        <v>40</v>
      </c>
      <c r="P168" s="18">
        <v>26</v>
      </c>
      <c r="Q168" s="18">
        <v>10</v>
      </c>
      <c r="R168" s="176">
        <f t="shared" si="43"/>
        <v>76</v>
      </c>
      <c r="S168" s="53"/>
      <c r="T168" s="505">
        <f t="shared" si="44"/>
        <v>150.79166666666669</v>
      </c>
      <c r="U168" s="53"/>
      <c r="V168" s="510">
        <f t="shared" si="45"/>
        <v>0.42967670627245091</v>
      </c>
      <c r="W168" s="502"/>
      <c r="X168" s="502"/>
      <c r="Y168" s="502"/>
      <c r="Z168" s="539">
        <v>0</v>
      </c>
      <c r="AA168" s="539">
        <v>3</v>
      </c>
      <c r="AD168" s="481"/>
      <c r="AE168" s="481"/>
    </row>
    <row r="169" spans="1:31" x14ac:dyDescent="0.2">
      <c r="A169" s="481" t="s">
        <v>625</v>
      </c>
      <c r="B169" s="245" t="s">
        <v>210</v>
      </c>
      <c r="C169" s="454">
        <v>5</v>
      </c>
      <c r="D169" s="15">
        <v>0</v>
      </c>
      <c r="E169" s="175">
        <f t="shared" si="41"/>
        <v>5</v>
      </c>
      <c r="F169" s="15">
        <f t="shared" si="47"/>
        <v>3</v>
      </c>
      <c r="G169" s="15">
        <v>7</v>
      </c>
      <c r="H169" s="15"/>
      <c r="I169" s="15"/>
      <c r="J169" s="15">
        <v>1</v>
      </c>
      <c r="K169" s="15">
        <f t="shared" si="48"/>
        <v>0</v>
      </c>
      <c r="L169" s="15"/>
      <c r="M169" s="175">
        <f t="shared" si="49"/>
        <v>11</v>
      </c>
      <c r="N169" s="547">
        <f t="shared" si="46"/>
        <v>17.125</v>
      </c>
      <c r="O169" s="15">
        <v>7</v>
      </c>
      <c r="P169" s="15">
        <v>25</v>
      </c>
      <c r="Q169" s="15">
        <v>23</v>
      </c>
      <c r="R169" s="175">
        <f t="shared" si="43"/>
        <v>55</v>
      </c>
      <c r="S169" s="53"/>
      <c r="T169" s="508">
        <f t="shared" si="44"/>
        <v>95.125</v>
      </c>
      <c r="U169" s="53"/>
      <c r="V169" s="513">
        <f t="shared" si="45"/>
        <v>0.1800262812089356</v>
      </c>
      <c r="W169" s="502"/>
      <c r="X169" s="502"/>
      <c r="Y169" s="502"/>
      <c r="Z169" s="539">
        <v>0</v>
      </c>
      <c r="AA169" s="539">
        <v>3</v>
      </c>
      <c r="AD169" s="481"/>
      <c r="AE169" s="481"/>
    </row>
    <row r="170" spans="1:31" x14ac:dyDescent="0.2">
      <c r="A170" s="481" t="s">
        <v>626</v>
      </c>
      <c r="B170" s="246" t="s">
        <v>211</v>
      </c>
      <c r="C170" s="455">
        <v>38</v>
      </c>
      <c r="D170" s="18">
        <v>32</v>
      </c>
      <c r="E170" s="176">
        <f t="shared" si="41"/>
        <v>70</v>
      </c>
      <c r="F170" s="18">
        <f t="shared" si="47"/>
        <v>30</v>
      </c>
      <c r="G170" s="18">
        <v>27</v>
      </c>
      <c r="H170" s="18">
        <v>2</v>
      </c>
      <c r="I170" s="18">
        <v>1</v>
      </c>
      <c r="J170" s="18">
        <v>5</v>
      </c>
      <c r="K170" s="18">
        <f t="shared" si="48"/>
        <v>30</v>
      </c>
      <c r="L170" s="18">
        <v>9</v>
      </c>
      <c r="M170" s="176">
        <f t="shared" si="49"/>
        <v>136</v>
      </c>
      <c r="N170" s="537">
        <f t="shared" si="46"/>
        <v>112.29166666666666</v>
      </c>
      <c r="O170" s="18">
        <v>135</v>
      </c>
      <c r="P170" s="18">
        <v>290</v>
      </c>
      <c r="Q170" s="18">
        <v>231</v>
      </c>
      <c r="R170" s="176">
        <f t="shared" si="43"/>
        <v>656</v>
      </c>
      <c r="S170" s="53"/>
      <c r="T170" s="505">
        <f t="shared" si="44"/>
        <v>999.29166666666663</v>
      </c>
      <c r="U170" s="53"/>
      <c r="V170" s="510">
        <f t="shared" si="45"/>
        <v>0.1123712629779427</v>
      </c>
      <c r="W170" s="502"/>
      <c r="X170" s="502"/>
      <c r="Y170" s="502"/>
      <c r="Z170" s="539">
        <v>20</v>
      </c>
      <c r="AA170" s="539">
        <v>10</v>
      </c>
      <c r="AB170" s="368">
        <v>30</v>
      </c>
      <c r="AD170" s="481"/>
      <c r="AE170" s="481"/>
    </row>
    <row r="171" spans="1:31" x14ac:dyDescent="0.2">
      <c r="A171" s="481" t="s">
        <v>633</v>
      </c>
      <c r="B171" s="246" t="s">
        <v>212</v>
      </c>
      <c r="C171" s="455">
        <v>43</v>
      </c>
      <c r="D171" s="18">
        <v>34</v>
      </c>
      <c r="E171" s="176">
        <f t="shared" si="41"/>
        <v>77</v>
      </c>
      <c r="F171" s="18">
        <f t="shared" si="47"/>
        <v>28</v>
      </c>
      <c r="G171" s="18">
        <v>7</v>
      </c>
      <c r="H171" s="18"/>
      <c r="I171" s="18">
        <v>1</v>
      </c>
      <c r="J171" s="18"/>
      <c r="K171" s="18">
        <f t="shared" si="48"/>
        <v>41</v>
      </c>
      <c r="L171" s="18"/>
      <c r="M171" s="176">
        <f t="shared" si="49"/>
        <v>111</v>
      </c>
      <c r="N171" s="537">
        <f t="shared" si="46"/>
        <v>65.833333333333343</v>
      </c>
      <c r="O171" s="18">
        <v>78</v>
      </c>
      <c r="P171" s="18">
        <v>186</v>
      </c>
      <c r="Q171" s="18">
        <v>109</v>
      </c>
      <c r="R171" s="176">
        <f t="shared" si="43"/>
        <v>373</v>
      </c>
      <c r="S171" s="53"/>
      <c r="T171" s="505">
        <f t="shared" si="44"/>
        <v>547.83333333333337</v>
      </c>
      <c r="U171" s="53"/>
      <c r="V171" s="510">
        <f t="shared" si="45"/>
        <v>0.12017036811682386</v>
      </c>
      <c r="W171" s="502"/>
      <c r="X171" s="502"/>
      <c r="Y171" s="502"/>
      <c r="Z171" s="539">
        <v>18</v>
      </c>
      <c r="AA171" s="539">
        <v>10</v>
      </c>
      <c r="AB171" s="368">
        <v>41</v>
      </c>
      <c r="AD171" s="481"/>
      <c r="AE171" s="481"/>
    </row>
    <row r="172" spans="1:31" x14ac:dyDescent="0.2">
      <c r="A172" s="481" t="s">
        <v>735</v>
      </c>
      <c r="B172" s="246" t="s">
        <v>213</v>
      </c>
      <c r="C172" s="455"/>
      <c r="D172" s="18"/>
      <c r="E172" s="176">
        <f t="shared" si="41"/>
        <v>0</v>
      </c>
      <c r="F172" s="18">
        <f t="shared" si="47"/>
        <v>3</v>
      </c>
      <c r="G172" s="18"/>
      <c r="H172" s="18"/>
      <c r="I172" s="18"/>
      <c r="J172" s="18">
        <v>1</v>
      </c>
      <c r="K172" s="18">
        <f t="shared" si="48"/>
        <v>1</v>
      </c>
      <c r="L172" s="18">
        <v>1</v>
      </c>
      <c r="M172" s="176">
        <f t="shared" si="49"/>
        <v>6</v>
      </c>
      <c r="N172" s="537">
        <f t="shared" si="46"/>
        <v>4.125</v>
      </c>
      <c r="O172" s="18">
        <v>7</v>
      </c>
      <c r="P172" s="18">
        <v>12</v>
      </c>
      <c r="Q172" s="18">
        <v>2</v>
      </c>
      <c r="R172" s="176">
        <f t="shared" si="43"/>
        <v>21</v>
      </c>
      <c r="S172" s="53"/>
      <c r="T172" s="505">
        <f t="shared" si="44"/>
        <v>27.125</v>
      </c>
      <c r="U172" s="53"/>
      <c r="V172" s="510">
        <f t="shared" si="45"/>
        <v>0.15207373271889402</v>
      </c>
      <c r="W172" s="502"/>
      <c r="X172" s="502"/>
      <c r="Y172" s="502"/>
      <c r="Z172" s="539">
        <v>1</v>
      </c>
      <c r="AA172" s="539">
        <v>2</v>
      </c>
      <c r="AB172" s="368">
        <v>1</v>
      </c>
      <c r="AD172" s="481"/>
      <c r="AE172" s="481"/>
    </row>
    <row r="173" spans="1:31" x14ac:dyDescent="0.2">
      <c r="A173" s="481" t="s">
        <v>667</v>
      </c>
      <c r="B173" s="246" t="s">
        <v>214</v>
      </c>
      <c r="C173" s="455">
        <v>65</v>
      </c>
      <c r="D173" s="18">
        <v>103</v>
      </c>
      <c r="E173" s="176">
        <f t="shared" si="41"/>
        <v>168</v>
      </c>
      <c r="F173" s="18">
        <f t="shared" si="47"/>
        <v>170</v>
      </c>
      <c r="G173" s="18">
        <v>12</v>
      </c>
      <c r="H173" s="18">
        <v>33</v>
      </c>
      <c r="I173" s="18">
        <v>2</v>
      </c>
      <c r="J173" s="18">
        <v>64</v>
      </c>
      <c r="K173" s="18">
        <f t="shared" si="48"/>
        <v>48</v>
      </c>
      <c r="L173" s="18"/>
      <c r="M173" s="176">
        <f t="shared" si="49"/>
        <v>432</v>
      </c>
      <c r="N173" s="537">
        <f t="shared" si="46"/>
        <v>273.33333333333337</v>
      </c>
      <c r="O173" s="18">
        <v>258</v>
      </c>
      <c r="P173" s="18">
        <v>541</v>
      </c>
      <c r="Q173" s="18">
        <v>128</v>
      </c>
      <c r="R173" s="176">
        <f t="shared" si="43"/>
        <v>927</v>
      </c>
      <c r="S173" s="53"/>
      <c r="T173" s="505">
        <f t="shared" si="44"/>
        <v>1328.3333333333335</v>
      </c>
      <c r="U173" s="53"/>
      <c r="V173" s="510">
        <f t="shared" si="45"/>
        <v>0.20577164366373904</v>
      </c>
      <c r="W173" s="502"/>
      <c r="X173" s="502"/>
      <c r="Y173" s="502"/>
      <c r="Z173" s="539">
        <v>44</v>
      </c>
      <c r="AA173" s="539">
        <v>126</v>
      </c>
      <c r="AB173" s="368">
        <v>48</v>
      </c>
      <c r="AD173" s="481"/>
      <c r="AE173" s="481"/>
    </row>
    <row r="174" spans="1:31" x14ac:dyDescent="0.2">
      <c r="A174" s="481" t="s">
        <v>668</v>
      </c>
      <c r="B174" s="246" t="s">
        <v>215</v>
      </c>
      <c r="C174" s="455">
        <v>371</v>
      </c>
      <c r="D174" s="18">
        <v>334</v>
      </c>
      <c r="E174" s="176">
        <f t="shared" si="41"/>
        <v>705</v>
      </c>
      <c r="F174" s="18">
        <f t="shared" si="47"/>
        <v>53</v>
      </c>
      <c r="G174" s="18">
        <v>36</v>
      </c>
      <c r="H174" s="18">
        <v>3</v>
      </c>
      <c r="I174" s="18"/>
      <c r="J174" s="18"/>
      <c r="K174" s="18">
        <f t="shared" si="48"/>
        <v>34</v>
      </c>
      <c r="L174" s="18"/>
      <c r="M174" s="176">
        <f t="shared" si="49"/>
        <v>460</v>
      </c>
      <c r="N174" s="537">
        <f t="shared" si="46"/>
        <v>256.33333333333331</v>
      </c>
      <c r="O174" s="18">
        <v>377</v>
      </c>
      <c r="P174" s="18">
        <v>775</v>
      </c>
      <c r="Q174" s="18">
        <v>249</v>
      </c>
      <c r="R174" s="176">
        <f t="shared" si="43"/>
        <v>1401</v>
      </c>
      <c r="S174" s="53"/>
      <c r="T174" s="505">
        <f t="shared" si="44"/>
        <v>1906.3333333333333</v>
      </c>
      <c r="U174" s="53"/>
      <c r="V174" s="510">
        <f t="shared" si="45"/>
        <v>0.13446406714460571</v>
      </c>
      <c r="W174" s="502"/>
      <c r="X174" s="502"/>
      <c r="Y174" s="502"/>
      <c r="Z174" s="539">
        <v>0</v>
      </c>
      <c r="AA174" s="539">
        <v>53</v>
      </c>
      <c r="AB174" s="368">
        <v>34</v>
      </c>
      <c r="AD174" s="481"/>
      <c r="AE174" s="481"/>
    </row>
    <row r="175" spans="1:31" x14ac:dyDescent="0.2">
      <c r="A175" s="481" t="s">
        <v>716</v>
      </c>
      <c r="B175" s="246" t="s">
        <v>397</v>
      </c>
      <c r="C175" s="455">
        <v>1</v>
      </c>
      <c r="D175" s="18">
        <v>0</v>
      </c>
      <c r="E175" s="176">
        <f t="shared" si="41"/>
        <v>1</v>
      </c>
      <c r="F175" s="18">
        <f t="shared" si="47"/>
        <v>2</v>
      </c>
      <c r="G175" s="18">
        <v>4</v>
      </c>
      <c r="H175" s="18"/>
      <c r="I175" s="18"/>
      <c r="J175" s="18"/>
      <c r="K175" s="18">
        <f t="shared" si="48"/>
        <v>7</v>
      </c>
      <c r="L175" s="18"/>
      <c r="M175" s="176">
        <f t="shared" si="49"/>
        <v>13</v>
      </c>
      <c r="N175" s="537">
        <f t="shared" si="46"/>
        <v>12.5</v>
      </c>
      <c r="O175" s="18">
        <v>4</v>
      </c>
      <c r="P175" s="18">
        <v>13</v>
      </c>
      <c r="Q175" s="18">
        <v>14</v>
      </c>
      <c r="R175" s="176">
        <f t="shared" si="43"/>
        <v>31</v>
      </c>
      <c r="S175" s="53"/>
      <c r="T175" s="505">
        <f t="shared" si="44"/>
        <v>57.5</v>
      </c>
      <c r="U175" s="53"/>
      <c r="V175" s="510">
        <f t="shared" si="45"/>
        <v>0.21739130434782608</v>
      </c>
      <c r="W175" s="502"/>
      <c r="X175" s="502"/>
      <c r="Y175" s="502"/>
      <c r="Z175" s="539">
        <v>2</v>
      </c>
      <c r="AA175" s="539">
        <v>0</v>
      </c>
      <c r="AB175" s="368">
        <v>7</v>
      </c>
      <c r="AD175" s="481"/>
      <c r="AE175" s="481"/>
    </row>
    <row r="176" spans="1:31" x14ac:dyDescent="0.2">
      <c r="A176" s="481" t="s">
        <v>728</v>
      </c>
      <c r="B176" s="247" t="s">
        <v>285</v>
      </c>
      <c r="C176" s="456">
        <v>64</v>
      </c>
      <c r="D176" s="21">
        <v>28</v>
      </c>
      <c r="E176" s="200">
        <f t="shared" si="41"/>
        <v>92</v>
      </c>
      <c r="F176" s="21">
        <f t="shared" si="47"/>
        <v>47</v>
      </c>
      <c r="G176" s="21"/>
      <c r="H176" s="21">
        <v>5</v>
      </c>
      <c r="I176" s="21">
        <v>2</v>
      </c>
      <c r="J176" s="21">
        <v>1</v>
      </c>
      <c r="K176" s="21">
        <f t="shared" si="48"/>
        <v>13</v>
      </c>
      <c r="L176" s="21">
        <v>57</v>
      </c>
      <c r="M176" s="200">
        <f t="shared" si="49"/>
        <v>153</v>
      </c>
      <c r="N176" s="545">
        <f t="shared" si="46"/>
        <v>127.45833333333334</v>
      </c>
      <c r="O176" s="21">
        <v>124</v>
      </c>
      <c r="P176" s="21">
        <v>256</v>
      </c>
      <c r="Q176" s="21">
        <v>89</v>
      </c>
      <c r="R176" s="200">
        <f>SUM(O176:Q176)</f>
        <v>469</v>
      </c>
      <c r="S176" s="53"/>
      <c r="T176" s="506">
        <f>N176+O176+P176+Q176*2</f>
        <v>685.45833333333337</v>
      </c>
      <c r="U176" s="53"/>
      <c r="V176" s="511">
        <f t="shared" si="45"/>
        <v>0.18594614309160537</v>
      </c>
      <c r="W176" s="502"/>
      <c r="X176" s="502"/>
      <c r="Y176" s="502"/>
      <c r="Z176" s="539">
        <v>0</v>
      </c>
      <c r="AA176" s="539">
        <v>47</v>
      </c>
      <c r="AB176" s="368">
        <v>12</v>
      </c>
      <c r="AC176" s="368">
        <v>1</v>
      </c>
      <c r="AD176" s="481"/>
      <c r="AE176" s="481"/>
    </row>
    <row r="177" spans="1:31" s="481" customFormat="1" ht="13.5" x14ac:dyDescent="0.25">
      <c r="B177" s="469" t="s">
        <v>548</v>
      </c>
      <c r="C177" s="532"/>
      <c r="D177" s="531"/>
      <c r="E177" s="27"/>
      <c r="F177" s="531"/>
      <c r="G177" s="531"/>
      <c r="H177" s="531"/>
      <c r="I177" s="531"/>
      <c r="J177" s="531"/>
      <c r="K177" s="531"/>
      <c r="L177" s="531"/>
      <c r="M177" s="27"/>
      <c r="N177" s="551"/>
      <c r="O177" s="531">
        <f>SUM(O178:O179)</f>
        <v>0</v>
      </c>
      <c r="P177" s="531">
        <f t="shared" ref="P177:Q177" si="55">SUM(P178:P179)</f>
        <v>0</v>
      </c>
      <c r="Q177" s="531">
        <f t="shared" si="55"/>
        <v>13</v>
      </c>
      <c r="R177" s="483">
        <f>SUM(O177:Q177)</f>
        <v>13</v>
      </c>
      <c r="S177" s="53"/>
      <c r="T177" s="504">
        <f>N177+O177+P177+Q177*2</f>
        <v>26</v>
      </c>
      <c r="U177" s="53"/>
      <c r="V177" s="514">
        <f t="shared" si="45"/>
        <v>0</v>
      </c>
      <c r="W177" s="502"/>
      <c r="X177" s="502"/>
      <c r="Y177" s="502"/>
      <c r="Z177" s="539"/>
      <c r="AA177" s="539"/>
      <c r="AB177" s="368"/>
      <c r="AC177" s="368"/>
    </row>
    <row r="178" spans="1:31" s="481" customFormat="1" x14ac:dyDescent="0.2">
      <c r="A178" s="481" t="s">
        <v>739</v>
      </c>
      <c r="B178" s="473" t="s">
        <v>546</v>
      </c>
      <c r="C178" s="455"/>
      <c r="D178" s="18"/>
      <c r="E178" s="484"/>
      <c r="F178" s="18"/>
      <c r="G178" s="18"/>
      <c r="H178" s="18"/>
      <c r="I178" s="18"/>
      <c r="J178" s="18"/>
      <c r="K178" s="18"/>
      <c r="L178" s="18"/>
      <c r="M178" s="484"/>
      <c r="N178" s="537"/>
      <c r="O178" s="18">
        <v>0</v>
      </c>
      <c r="P178" s="18">
        <v>0</v>
      </c>
      <c r="Q178" s="18">
        <v>6</v>
      </c>
      <c r="R178" s="484">
        <f>Q178</f>
        <v>6</v>
      </c>
      <c r="S178" s="53"/>
      <c r="T178" s="505">
        <f>N178+O178+P178+Q178*2</f>
        <v>12</v>
      </c>
      <c r="U178" s="53"/>
      <c r="V178" s="510">
        <f t="shared" si="45"/>
        <v>0</v>
      </c>
      <c r="W178" s="502"/>
      <c r="X178" s="502"/>
      <c r="Y178" s="502"/>
      <c r="Z178" s="539"/>
      <c r="AA178" s="539"/>
      <c r="AB178" s="368"/>
      <c r="AC178" s="368"/>
    </row>
    <row r="179" spans="1:31" s="481" customFormat="1" x14ac:dyDescent="0.2">
      <c r="A179" s="481" t="s">
        <v>740</v>
      </c>
      <c r="B179" s="473" t="s">
        <v>547</v>
      </c>
      <c r="C179" s="455"/>
      <c r="D179" s="18"/>
      <c r="E179" s="484"/>
      <c r="F179" s="18"/>
      <c r="G179" s="18"/>
      <c r="H179" s="18"/>
      <c r="I179" s="18"/>
      <c r="J179" s="18"/>
      <c r="K179" s="18"/>
      <c r="L179" s="18"/>
      <c r="M179" s="484"/>
      <c r="N179" s="537"/>
      <c r="O179" s="18">
        <v>0</v>
      </c>
      <c r="P179" s="18">
        <v>0</v>
      </c>
      <c r="Q179" s="18">
        <v>7</v>
      </c>
      <c r="R179" s="484">
        <f t="shared" ref="R179" si="56">SUM(O179:Q179)</f>
        <v>7</v>
      </c>
      <c r="S179" s="53"/>
      <c r="T179" s="505">
        <f t="shared" ref="T179" si="57">N179+O179+P179+Q179*2</f>
        <v>14</v>
      </c>
      <c r="U179" s="53"/>
      <c r="V179" s="510">
        <f t="shared" si="45"/>
        <v>0</v>
      </c>
      <c r="W179" s="502"/>
      <c r="X179" s="502"/>
      <c r="Y179" s="502"/>
      <c r="Z179" s="539"/>
      <c r="AA179" s="539"/>
      <c r="AB179" s="368"/>
      <c r="AC179" s="368"/>
    </row>
    <row r="180" spans="1:31" x14ac:dyDescent="0.2">
      <c r="N180" s="548"/>
      <c r="T180" s="503"/>
      <c r="V180" s="368"/>
      <c r="W180" s="502"/>
      <c r="X180" s="502"/>
      <c r="Y180" s="502"/>
      <c r="Z180" s="539"/>
      <c r="AA180" s="539"/>
      <c r="AD180" s="481"/>
      <c r="AE180" s="481"/>
    </row>
    <row r="181" spans="1:31" ht="13.5" x14ac:dyDescent="0.25">
      <c r="B181" s="95" t="s">
        <v>2</v>
      </c>
      <c r="C181" s="234">
        <f t="shared" ref="C181:M181" si="58">C103+C167+C158+C154+C150+C139+C136+C132+C107+C98+C93+C91+C85+C73+C71+C61+C59+C55+C53+C51+C46+C43+C35+C33+C30+C27+C21+C17+C14+C9</f>
        <v>8710</v>
      </c>
      <c r="D181" s="234">
        <f t="shared" si="58"/>
        <v>6919</v>
      </c>
      <c r="E181" s="27">
        <f t="shared" si="58"/>
        <v>15629</v>
      </c>
      <c r="F181" s="25">
        <f t="shared" si="58"/>
        <v>4491</v>
      </c>
      <c r="G181" s="25">
        <f t="shared" si="58"/>
        <v>1267</v>
      </c>
      <c r="H181" s="25">
        <f t="shared" si="58"/>
        <v>734</v>
      </c>
      <c r="I181" s="25">
        <f t="shared" si="58"/>
        <v>151</v>
      </c>
      <c r="J181" s="25">
        <f t="shared" si="58"/>
        <v>1429</v>
      </c>
      <c r="K181" s="25">
        <f t="shared" si="58"/>
        <v>2300</v>
      </c>
      <c r="L181" s="25">
        <f t="shared" si="58"/>
        <v>1590</v>
      </c>
      <c r="M181" s="27">
        <f t="shared" si="58"/>
        <v>18881</v>
      </c>
      <c r="N181" s="551">
        <f t="shared" ref="N181" si="59">D181/3+Z181/2+AA181+G181*2+H181+I181+J181/8+AB181/2+AC181+L181</f>
        <v>12595.958333333334</v>
      </c>
      <c r="O181" s="25">
        <f>O103+O167+O158+O154+O150+O139+O136+O132+O107+O98+O93+O91+O85+O73+O71+O61+O59+O55+O53+O51+O46+O43+O35+O33+O30+O27+O21+O17+O14+O9+O177</f>
        <v>15743</v>
      </c>
      <c r="P181" s="25">
        <f>P103+P167+P158+P154+P150+P139+P136+P132+P107+P98+P93+P91+P85+P73+P71+P61+P59+P55+P53+P51+P46+P43+P35+P33+P30+P27+P21+P17+P14+P9+P177</f>
        <v>33710</v>
      </c>
      <c r="Q181" s="25">
        <f>Q103+Q167+Q158+Q154+Q150+Q139+Q136+Q132+Q107+Q98+Q93+Q91+Q85+Q73+Q71+Q61+Q59+Q55+Q53+Q51+Q46+Q43+Q35+Q33+Q30+Q27+Q21+Q17+Q14+Q9+Q177</f>
        <v>13110</v>
      </c>
      <c r="R181" s="26">
        <f>SUM(O181:Q181)</f>
        <v>62563</v>
      </c>
      <c r="T181" s="504">
        <f>N181+O181+P181+Q181*2</f>
        <v>88268.958333333343</v>
      </c>
      <c r="V181" s="514">
        <f>N181/T181</f>
        <v>0.14269975052573691</v>
      </c>
      <c r="W181" s="367"/>
      <c r="X181" s="367"/>
      <c r="Y181" s="367"/>
      <c r="Z181" s="539">
        <v>1088</v>
      </c>
      <c r="AA181" s="539">
        <v>3403</v>
      </c>
      <c r="AB181" s="539">
        <v>2140</v>
      </c>
      <c r="AC181" s="539">
        <f>AC103+AC167+AC158+AC154+AC150+AC139+AC136+AC132+AC107+AC98+AC93+AC91+AC85+AC73+AC71+AC61+AC59+AC55+AC53+AC51+AC46+AC43+AC35+AC33+AC30+AC27+AC21+AC17+AC14+AC9</f>
        <v>85</v>
      </c>
      <c r="AD181" s="481"/>
      <c r="AE181" s="481"/>
    </row>
    <row r="182" spans="1:31" ht="6.75" customHeight="1" x14ac:dyDescent="0.2">
      <c r="C182" s="543"/>
      <c r="D182" s="543"/>
      <c r="E182" s="543"/>
      <c r="F182" s="543"/>
      <c r="G182" s="543"/>
      <c r="H182" s="543"/>
      <c r="I182" s="543"/>
      <c r="J182" s="543"/>
      <c r="K182" s="543"/>
      <c r="L182" s="543"/>
      <c r="M182" s="543"/>
      <c r="N182" s="543"/>
      <c r="O182" s="543"/>
      <c r="P182" s="543"/>
      <c r="Q182" s="543"/>
      <c r="R182" s="543"/>
      <c r="S182" s="543"/>
      <c r="T182" s="543"/>
      <c r="W182" s="367"/>
      <c r="X182" s="367"/>
      <c r="Y182" s="367"/>
      <c r="Z182" s="539"/>
      <c r="AA182" s="539"/>
      <c r="AB182" s="539"/>
      <c r="AC182" s="539"/>
      <c r="AD182" s="481"/>
    </row>
    <row r="183" spans="1:31" ht="29.25" customHeight="1" x14ac:dyDescent="0.2">
      <c r="B183" s="707" t="s">
        <v>775</v>
      </c>
      <c r="C183" s="707"/>
      <c r="D183" s="707"/>
      <c r="E183" s="707"/>
      <c r="F183" s="707"/>
      <c r="G183" s="707"/>
      <c r="H183" s="707"/>
      <c r="I183" s="707"/>
      <c r="J183" s="707"/>
      <c r="K183" s="707"/>
      <c r="L183" s="707"/>
      <c r="M183" s="707"/>
      <c r="N183" s="707"/>
      <c r="O183" s="707"/>
      <c r="P183" s="707"/>
      <c r="Q183" s="707"/>
      <c r="R183" s="707"/>
      <c r="S183" s="707"/>
      <c r="T183" s="707"/>
      <c r="U183" s="707"/>
      <c r="V183" s="707"/>
      <c r="W183" s="367"/>
      <c r="X183" s="367"/>
      <c r="Y183" s="367"/>
      <c r="Z183" s="539"/>
      <c r="AA183" s="539"/>
      <c r="AD183" s="481"/>
    </row>
    <row r="184" spans="1:31" ht="6" customHeight="1" x14ac:dyDescent="0.2">
      <c r="B184" s="211"/>
      <c r="D184" s="379"/>
      <c r="E184" s="379"/>
      <c r="F184" s="379"/>
      <c r="G184" s="379"/>
      <c r="H184" s="379"/>
      <c r="I184" s="379"/>
      <c r="J184" s="379"/>
      <c r="K184" s="549"/>
      <c r="L184" s="379"/>
      <c r="M184" s="379"/>
      <c r="N184" s="549"/>
      <c r="O184" s="379"/>
      <c r="P184" s="379"/>
      <c r="Q184" s="379"/>
      <c r="R184" s="379"/>
      <c r="S184" s="379"/>
      <c r="T184" s="379"/>
      <c r="W184" s="367"/>
      <c r="X184" s="367"/>
      <c r="Y184" s="367"/>
      <c r="Z184" s="539"/>
      <c r="AA184" s="539"/>
      <c r="AB184" s="539"/>
      <c r="AC184" s="539"/>
      <c r="AD184" s="481"/>
    </row>
    <row r="185" spans="1:31" x14ac:dyDescent="0.2">
      <c r="O185" s="482"/>
      <c r="P185" s="482"/>
      <c r="Q185" s="482"/>
      <c r="R185" s="482"/>
      <c r="W185" s="367"/>
      <c r="X185" s="367"/>
      <c r="Y185" s="367"/>
      <c r="AD185" s="481"/>
    </row>
    <row r="186" spans="1:31" ht="28.5" customHeight="1" x14ac:dyDescent="0.2">
      <c r="W186" s="367"/>
      <c r="X186" s="367"/>
      <c r="Y186" s="367"/>
      <c r="AA186" s="542"/>
      <c r="AD186" s="481"/>
    </row>
    <row r="187" spans="1:31" x14ac:dyDescent="0.2">
      <c r="M187" s="13"/>
      <c r="W187" s="367"/>
      <c r="X187" s="367"/>
      <c r="Y187" s="367"/>
      <c r="AD187" s="481"/>
    </row>
    <row r="188" spans="1:31" x14ac:dyDescent="0.2">
      <c r="W188" s="367"/>
      <c r="X188" s="367"/>
      <c r="Y188" s="367"/>
      <c r="AD188" s="481"/>
    </row>
    <row r="189" spans="1:31" x14ac:dyDescent="0.2">
      <c r="W189" s="367"/>
      <c r="X189" s="367"/>
      <c r="Y189" s="367"/>
      <c r="AD189" s="481"/>
    </row>
    <row r="190" spans="1:31" x14ac:dyDescent="0.2">
      <c r="W190" s="367"/>
      <c r="X190" s="367"/>
      <c r="Y190" s="367"/>
      <c r="AD190" s="481"/>
    </row>
    <row r="191" spans="1:31" x14ac:dyDescent="0.2">
      <c r="W191" s="367"/>
      <c r="X191" s="367"/>
      <c r="Y191" s="367"/>
      <c r="AD191" s="481"/>
    </row>
    <row r="192" spans="1:31" x14ac:dyDescent="0.2">
      <c r="W192" s="367"/>
      <c r="X192" s="367"/>
      <c r="Y192" s="367"/>
      <c r="AD192" s="481"/>
    </row>
    <row r="193" spans="27:30" x14ac:dyDescent="0.2">
      <c r="AD193" s="481"/>
    </row>
    <row r="194" spans="27:30" x14ac:dyDescent="0.2">
      <c r="AA194" s="542"/>
      <c r="AD194" s="481"/>
    </row>
    <row r="195" spans="27:30" x14ac:dyDescent="0.2">
      <c r="AD195" s="481"/>
    </row>
    <row r="196" spans="27:30" x14ac:dyDescent="0.2">
      <c r="AD196" s="481"/>
    </row>
    <row r="197" spans="27:30" x14ac:dyDescent="0.2">
      <c r="AD197" s="481"/>
    </row>
    <row r="198" spans="27:30" x14ac:dyDescent="0.2">
      <c r="AD198" s="481"/>
    </row>
    <row r="199" spans="27:30" x14ac:dyDescent="0.2">
      <c r="AD199" s="481"/>
    </row>
    <row r="200" spans="27:30" x14ac:dyDescent="0.2">
      <c r="AD200" s="481"/>
    </row>
    <row r="201" spans="27:30" x14ac:dyDescent="0.2">
      <c r="AD201" s="481"/>
    </row>
    <row r="202" spans="27:30" x14ac:dyDescent="0.2">
      <c r="AD202" s="481"/>
    </row>
    <row r="203" spans="27:30" x14ac:dyDescent="0.2">
      <c r="AD203" s="481"/>
    </row>
    <row r="204" spans="27:30" x14ac:dyDescent="0.2">
      <c r="AD204" s="481"/>
    </row>
    <row r="205" spans="27:30" x14ac:dyDescent="0.2">
      <c r="AD205" s="481"/>
    </row>
    <row r="206" spans="27:30" x14ac:dyDescent="0.2">
      <c r="AD206" s="481"/>
    </row>
    <row r="207" spans="27:30" x14ac:dyDescent="0.2">
      <c r="AD207" s="481"/>
    </row>
    <row r="208" spans="27:30" x14ac:dyDescent="0.2">
      <c r="AD208" s="481"/>
    </row>
    <row r="209" spans="30:30" x14ac:dyDescent="0.2">
      <c r="AD209" s="481"/>
    </row>
    <row r="210" spans="30:30" x14ac:dyDescent="0.2">
      <c r="AD210" s="481"/>
    </row>
  </sheetData>
  <autoFilter ref="A9:AL179"/>
  <mergeCells count="4">
    <mergeCell ref="O6:R6"/>
    <mergeCell ref="C6:N6"/>
    <mergeCell ref="B3:V3"/>
    <mergeCell ref="B183:V183"/>
  </mergeCells>
  <printOptions horizontalCentered="1"/>
  <pageMargins left="0.70866141732283472" right="0.70866141732283472" top="0.74803149606299213" bottom="0.74803149606299213" header="0.31496062992125984" footer="0.31496062992125984"/>
  <pageSetup paperSize="9" scale="50" firstPageNumber="3" fitToHeight="0" orientation="landscape" r:id="rId1"/>
  <headerFooter>
    <oddFooter>&amp;CPage &amp;P</oddFooter>
  </headerFooter>
  <rowBreaks count="3" manualBreakCount="3">
    <brk id="59" min="1" max="21" man="1"/>
    <brk id="111" min="1" max="21" man="1"/>
    <brk id="16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rgb="FF00B050"/>
    <pageSetUpPr fitToPage="1"/>
  </sheetPr>
  <dimension ref="A2:AM93"/>
  <sheetViews>
    <sheetView showGridLines="0" zoomScaleNormal="100" workbookViewId="0">
      <pane ySplit="7" topLeftCell="A8" activePane="bottomLeft" state="frozen"/>
      <selection activeCell="L26" sqref="L26"/>
      <selection pane="bottomLeft" activeCell="L26" sqref="L26"/>
    </sheetView>
  </sheetViews>
  <sheetFormatPr baseColWidth="10" defaultRowHeight="12.75" x14ac:dyDescent="0.2"/>
  <cols>
    <col min="1" max="1" width="15" customWidth="1"/>
    <col min="2" max="2" width="18.83203125" customWidth="1"/>
    <col min="3" max="3" width="7.33203125" customWidth="1"/>
    <col min="4" max="4" width="11" customWidth="1"/>
    <col min="5" max="5" width="13.33203125" customWidth="1"/>
    <col min="6" max="6" width="14.33203125" customWidth="1"/>
    <col min="7" max="7" width="9.83203125" customWidth="1"/>
    <col min="8" max="8" width="13.33203125" customWidth="1"/>
    <col min="9" max="9" width="17.5" customWidth="1"/>
    <col min="10" max="11" width="12.6640625" customWidth="1"/>
    <col min="12" max="12" width="17.1640625" customWidth="1"/>
    <col min="13" max="13" width="13.5" customWidth="1"/>
    <col min="14" max="15" width="12.1640625" customWidth="1"/>
    <col min="16" max="16" width="8.83203125" customWidth="1"/>
    <col min="17" max="17" width="13.33203125" customWidth="1"/>
    <col min="18" max="18" width="10.1640625" customWidth="1"/>
    <col min="19" max="19" width="17.5" customWidth="1"/>
    <col min="20" max="20" width="21.83203125" style="582" customWidth="1"/>
    <col min="24" max="24" width="20.83203125" customWidth="1"/>
    <col min="28" max="28" width="14" customWidth="1"/>
    <col min="36" max="36" width="12" style="460"/>
  </cols>
  <sheetData>
    <row r="2" spans="1:39" ht="5.25" customHeight="1" x14ac:dyDescent="0.2">
      <c r="S2" s="460"/>
    </row>
    <row r="3" spans="1:39" ht="18.75" x14ac:dyDescent="0.3">
      <c r="A3" s="733" t="s">
        <v>776</v>
      </c>
      <c r="B3" s="733"/>
      <c r="C3" s="733"/>
      <c r="D3" s="733"/>
      <c r="E3" s="733"/>
      <c r="F3" s="733"/>
      <c r="G3" s="733"/>
      <c r="H3" s="733"/>
      <c r="I3" s="733"/>
      <c r="J3" s="733"/>
      <c r="K3" s="733"/>
      <c r="L3" s="733"/>
      <c r="M3" s="733"/>
      <c r="N3" s="733"/>
      <c r="O3" s="733"/>
      <c r="P3" s="733"/>
      <c r="Q3" s="733"/>
    </row>
    <row r="4" spans="1:39" ht="6" customHeight="1" x14ac:dyDescent="0.2"/>
    <row r="6" spans="1:39" ht="15.75" x14ac:dyDescent="0.25">
      <c r="E6" s="730" t="s">
        <v>388</v>
      </c>
      <c r="F6" s="731"/>
      <c r="G6" s="731"/>
      <c r="H6" s="731"/>
      <c r="I6" s="731"/>
      <c r="J6" s="731"/>
      <c r="K6" s="731"/>
      <c r="L6" s="731"/>
      <c r="M6" s="731" t="s">
        <v>402</v>
      </c>
      <c r="N6" s="731"/>
      <c r="O6" s="732"/>
    </row>
    <row r="7" spans="1:39" ht="51" x14ac:dyDescent="0.2">
      <c r="D7" s="237" t="s">
        <v>405</v>
      </c>
      <c r="E7" s="44" t="s">
        <v>398</v>
      </c>
      <c r="F7" s="44" t="s">
        <v>383</v>
      </c>
      <c r="G7" s="258" t="s">
        <v>400</v>
      </c>
      <c r="H7" s="44" t="s">
        <v>401</v>
      </c>
      <c r="I7" s="259" t="s">
        <v>399</v>
      </c>
      <c r="J7" s="44" t="s">
        <v>384</v>
      </c>
      <c r="K7" s="44" t="s">
        <v>478</v>
      </c>
      <c r="L7" s="444" t="s">
        <v>550</v>
      </c>
      <c r="M7" s="44" t="s">
        <v>389</v>
      </c>
      <c r="N7" s="44" t="s">
        <v>390</v>
      </c>
      <c r="O7" s="44" t="s">
        <v>391</v>
      </c>
      <c r="Q7" s="237" t="s">
        <v>406</v>
      </c>
      <c r="U7" t="s">
        <v>577</v>
      </c>
      <c r="V7" t="s">
        <v>578</v>
      </c>
      <c r="W7" t="s">
        <v>398</v>
      </c>
      <c r="X7" t="s">
        <v>383</v>
      </c>
      <c r="Y7" t="s">
        <v>400</v>
      </c>
      <c r="Z7" t="s">
        <v>401</v>
      </c>
      <c r="AA7" t="s">
        <v>399</v>
      </c>
      <c r="AB7" t="s">
        <v>384</v>
      </c>
      <c r="AC7" t="s">
        <v>478</v>
      </c>
      <c r="AD7" t="s">
        <v>742</v>
      </c>
      <c r="AE7" t="s">
        <v>743</v>
      </c>
      <c r="AF7" t="s">
        <v>744</v>
      </c>
      <c r="AK7" s="75"/>
      <c r="AL7" s="75"/>
      <c r="AM7" s="75"/>
    </row>
    <row r="8" spans="1:39" s="75" customFormat="1" x14ac:dyDescent="0.2">
      <c r="D8" s="85"/>
      <c r="E8" s="281"/>
      <c r="F8" s="281"/>
      <c r="G8" s="281"/>
      <c r="H8" s="281"/>
      <c r="I8" s="281"/>
      <c r="J8" s="281"/>
      <c r="K8" s="281"/>
      <c r="L8" s="85"/>
      <c r="M8" s="281"/>
      <c r="N8" s="281"/>
      <c r="O8" s="281"/>
      <c r="Q8" s="85"/>
      <c r="T8" s="583"/>
      <c r="AJ8" s="619"/>
      <c r="AK8"/>
      <c r="AL8"/>
      <c r="AM8"/>
    </row>
    <row r="9" spans="1:39" ht="12" customHeight="1" x14ac:dyDescent="0.2">
      <c r="A9" s="709" t="s">
        <v>4</v>
      </c>
      <c r="B9" s="728" t="s">
        <v>79</v>
      </c>
      <c r="C9" s="251" t="s">
        <v>5</v>
      </c>
      <c r="D9" s="165">
        <f t="shared" ref="D9:D40" si="0">E9+F9+L9+M9+N9+O9</f>
        <v>2780</v>
      </c>
      <c r="E9" s="33"/>
      <c r="F9" s="33">
        <v>151</v>
      </c>
      <c r="G9" s="33">
        <v>137</v>
      </c>
      <c r="H9" s="33">
        <v>218</v>
      </c>
      <c r="I9" s="33">
        <v>220</v>
      </c>
      <c r="J9" s="33">
        <v>173</v>
      </c>
      <c r="K9" s="33">
        <v>57</v>
      </c>
      <c r="L9" s="163">
        <f>G9+H9+I9+J9+K9</f>
        <v>805</v>
      </c>
      <c r="M9" s="33">
        <v>605</v>
      </c>
      <c r="N9" s="33">
        <v>1212</v>
      </c>
      <c r="O9" s="33">
        <v>7</v>
      </c>
      <c r="Q9" s="55">
        <f>L9/(M9+N9)</f>
        <v>0.44303797468354428</v>
      </c>
      <c r="R9" s="482"/>
      <c r="T9" s="582">
        <v>1</v>
      </c>
      <c r="X9">
        <v>151</v>
      </c>
      <c r="Y9">
        <v>137</v>
      </c>
      <c r="Z9" s="481">
        <v>218</v>
      </c>
      <c r="AA9">
        <v>220</v>
      </c>
      <c r="AB9">
        <v>173</v>
      </c>
      <c r="AC9">
        <v>57</v>
      </c>
      <c r="AD9">
        <v>605</v>
      </c>
      <c r="AE9" s="481">
        <v>1212</v>
      </c>
      <c r="AF9" s="481">
        <v>7</v>
      </c>
    </row>
    <row r="10" spans="1:39" ht="12" customHeight="1" x14ac:dyDescent="0.2">
      <c r="A10" s="709"/>
      <c r="B10" s="711"/>
      <c r="C10" s="252" t="s">
        <v>6</v>
      </c>
      <c r="D10" s="166">
        <f t="shared" si="0"/>
        <v>2003</v>
      </c>
      <c r="E10" s="34"/>
      <c r="F10" s="34">
        <v>129</v>
      </c>
      <c r="G10" s="34">
        <v>105</v>
      </c>
      <c r="H10" s="34">
        <v>170</v>
      </c>
      <c r="I10" s="34">
        <v>161</v>
      </c>
      <c r="J10" s="34">
        <v>104</v>
      </c>
      <c r="K10" s="34">
        <v>38</v>
      </c>
      <c r="L10" s="161">
        <f t="shared" ref="L10:L73" si="1">G10+H10+I10+J10+K10</f>
        <v>578</v>
      </c>
      <c r="M10" s="34">
        <v>498</v>
      </c>
      <c r="N10" s="34">
        <v>794</v>
      </c>
      <c r="O10" s="34">
        <v>4</v>
      </c>
      <c r="Q10" s="56">
        <f t="shared" ref="Q10:Q21" si="2">L10/(M10+N10)</f>
        <v>0.44736842105263158</v>
      </c>
      <c r="R10" s="482"/>
      <c r="T10" s="582">
        <v>2</v>
      </c>
      <c r="U10" s="481"/>
      <c r="V10" s="481"/>
      <c r="W10" s="481"/>
      <c r="X10" s="481">
        <v>129</v>
      </c>
      <c r="Y10" s="481">
        <v>105</v>
      </c>
      <c r="Z10" s="481">
        <v>170</v>
      </c>
      <c r="AA10" s="481">
        <v>161</v>
      </c>
      <c r="AB10" s="481">
        <v>104</v>
      </c>
      <c r="AC10" s="481">
        <v>38</v>
      </c>
      <c r="AD10" s="481">
        <v>498</v>
      </c>
      <c r="AE10" s="481">
        <v>794</v>
      </c>
      <c r="AF10" s="481">
        <v>4</v>
      </c>
    </row>
    <row r="11" spans="1:39" ht="12" customHeight="1" x14ac:dyDescent="0.2">
      <c r="A11" s="709"/>
      <c r="B11" s="711"/>
      <c r="C11" s="252" t="s">
        <v>7</v>
      </c>
      <c r="D11" s="166">
        <f t="shared" si="0"/>
        <v>363</v>
      </c>
      <c r="E11" s="34"/>
      <c r="F11" s="34">
        <v>16</v>
      </c>
      <c r="G11" s="34">
        <v>17</v>
      </c>
      <c r="H11" s="34">
        <v>35</v>
      </c>
      <c r="I11" s="34">
        <v>28</v>
      </c>
      <c r="J11" s="34">
        <v>3</v>
      </c>
      <c r="K11" s="34">
        <v>5</v>
      </c>
      <c r="L11" s="161">
        <f t="shared" si="1"/>
        <v>88</v>
      </c>
      <c r="M11" s="34">
        <v>109</v>
      </c>
      <c r="N11" s="34">
        <v>150</v>
      </c>
      <c r="O11" s="34">
        <v>0</v>
      </c>
      <c r="Q11" s="56">
        <f t="shared" si="2"/>
        <v>0.33976833976833976</v>
      </c>
      <c r="R11" s="482"/>
      <c r="T11" s="582">
        <v>3</v>
      </c>
      <c r="U11" s="481"/>
      <c r="V11" s="481"/>
      <c r="W11" s="481"/>
      <c r="X11" s="481">
        <v>16</v>
      </c>
      <c r="Y11" s="481">
        <v>17</v>
      </c>
      <c r="Z11" s="481">
        <v>35</v>
      </c>
      <c r="AA11" s="481">
        <v>28</v>
      </c>
      <c r="AB11" s="481">
        <v>3</v>
      </c>
      <c r="AC11" s="481">
        <v>5</v>
      </c>
      <c r="AD11" s="481">
        <v>109</v>
      </c>
      <c r="AE11" s="481">
        <v>150</v>
      </c>
      <c r="AF11" s="481">
        <v>0</v>
      </c>
    </row>
    <row r="12" spans="1:39" ht="12" customHeight="1" x14ac:dyDescent="0.2">
      <c r="A12" s="709"/>
      <c r="B12" s="711"/>
      <c r="C12" s="253" t="s">
        <v>8</v>
      </c>
      <c r="D12" s="167">
        <f t="shared" si="0"/>
        <v>710</v>
      </c>
      <c r="E12" s="35"/>
      <c r="F12" s="35">
        <v>77</v>
      </c>
      <c r="G12" s="35">
        <v>74</v>
      </c>
      <c r="H12" s="35">
        <v>50</v>
      </c>
      <c r="I12" s="35">
        <v>81</v>
      </c>
      <c r="J12" s="35">
        <v>30</v>
      </c>
      <c r="K12" s="35">
        <v>6</v>
      </c>
      <c r="L12" s="162">
        <f t="shared" si="1"/>
        <v>241</v>
      </c>
      <c r="M12" s="35">
        <v>127</v>
      </c>
      <c r="N12" s="35">
        <v>265</v>
      </c>
      <c r="O12" s="35">
        <v>0</v>
      </c>
      <c r="Q12" s="57">
        <f t="shared" si="2"/>
        <v>0.61479591836734693</v>
      </c>
      <c r="R12" s="482"/>
      <c r="T12" s="582">
        <v>4</v>
      </c>
      <c r="U12" s="481"/>
      <c r="V12" s="481"/>
      <c r="W12" s="481"/>
      <c r="X12" s="481">
        <v>77</v>
      </c>
      <c r="Y12" s="481">
        <v>74</v>
      </c>
      <c r="Z12" s="481">
        <v>50</v>
      </c>
      <c r="AA12" s="481">
        <v>81</v>
      </c>
      <c r="AB12" s="481">
        <v>30</v>
      </c>
      <c r="AC12" s="481">
        <v>6</v>
      </c>
      <c r="AD12" s="481">
        <v>127</v>
      </c>
      <c r="AE12" s="481">
        <v>265</v>
      </c>
      <c r="AF12" s="481">
        <v>0</v>
      </c>
    </row>
    <row r="13" spans="1:39" ht="13.5" x14ac:dyDescent="0.25">
      <c r="A13" s="709"/>
      <c r="B13" s="734" t="s">
        <v>9</v>
      </c>
      <c r="C13" s="735"/>
      <c r="D13" s="261">
        <f t="shared" si="0"/>
        <v>5856</v>
      </c>
      <c r="E13" s="266"/>
      <c r="F13" s="266">
        <v>373</v>
      </c>
      <c r="G13" s="266">
        <v>333</v>
      </c>
      <c r="H13" s="266">
        <v>473</v>
      </c>
      <c r="I13" s="266">
        <v>490</v>
      </c>
      <c r="J13" s="266">
        <v>310</v>
      </c>
      <c r="K13" s="266">
        <v>106</v>
      </c>
      <c r="L13" s="155">
        <f t="shared" si="1"/>
        <v>1712</v>
      </c>
      <c r="M13" s="260">
        <v>1339</v>
      </c>
      <c r="N13" s="260">
        <v>2421</v>
      </c>
      <c r="O13" s="260">
        <v>11</v>
      </c>
      <c r="Q13" s="78">
        <f>L13/(M13+N13)</f>
        <v>0.4553191489361702</v>
      </c>
      <c r="R13" s="482"/>
      <c r="S13" s="445"/>
      <c r="T13" s="582" t="s">
        <v>499</v>
      </c>
      <c r="U13" s="481"/>
      <c r="V13" s="481"/>
      <c r="W13" s="481"/>
      <c r="X13" s="481">
        <v>373</v>
      </c>
      <c r="Y13" s="481">
        <v>333</v>
      </c>
      <c r="Z13" s="481">
        <v>473</v>
      </c>
      <c r="AA13" s="481">
        <v>490</v>
      </c>
      <c r="AB13" s="481">
        <v>310</v>
      </c>
      <c r="AC13" s="481">
        <v>106</v>
      </c>
      <c r="AD13" s="481">
        <v>1339</v>
      </c>
      <c r="AE13" s="481">
        <v>2421</v>
      </c>
      <c r="AF13" s="481">
        <v>11</v>
      </c>
    </row>
    <row r="14" spans="1:39" ht="24.75" customHeight="1" x14ac:dyDescent="0.2">
      <c r="A14" s="709"/>
      <c r="B14" s="736" t="s">
        <v>80</v>
      </c>
      <c r="C14" s="251" t="s">
        <v>10</v>
      </c>
      <c r="D14" s="165">
        <f t="shared" si="0"/>
        <v>2438</v>
      </c>
      <c r="E14" s="33"/>
      <c r="F14" s="33">
        <v>101</v>
      </c>
      <c r="G14" s="33">
        <v>103</v>
      </c>
      <c r="H14" s="33">
        <v>151</v>
      </c>
      <c r="I14" s="33">
        <v>189</v>
      </c>
      <c r="J14" s="33">
        <v>108</v>
      </c>
      <c r="K14" s="33">
        <v>70</v>
      </c>
      <c r="L14" s="163">
        <f t="shared" si="1"/>
        <v>621</v>
      </c>
      <c r="M14" s="33">
        <v>548</v>
      </c>
      <c r="N14" s="33">
        <v>1168</v>
      </c>
      <c r="O14" s="33">
        <v>0</v>
      </c>
      <c r="Q14" s="309">
        <f t="shared" si="2"/>
        <v>0.36188811188811187</v>
      </c>
      <c r="R14" s="482"/>
      <c r="S14" s="445"/>
      <c r="T14" s="582">
        <v>5</v>
      </c>
      <c r="U14" s="481"/>
      <c r="V14" s="481"/>
      <c r="W14" s="481"/>
      <c r="X14" s="481">
        <v>101</v>
      </c>
      <c r="Y14" s="481">
        <v>103</v>
      </c>
      <c r="Z14" s="481">
        <v>151</v>
      </c>
      <c r="AA14" s="481">
        <v>189</v>
      </c>
      <c r="AB14" s="481">
        <v>108</v>
      </c>
      <c r="AC14" s="481">
        <v>70</v>
      </c>
      <c r="AD14" s="481">
        <v>548</v>
      </c>
      <c r="AE14" s="481">
        <v>1168</v>
      </c>
      <c r="AF14" s="481">
        <v>0</v>
      </c>
    </row>
    <row r="15" spans="1:39" ht="24.75" customHeight="1" x14ac:dyDescent="0.2">
      <c r="A15" s="709"/>
      <c r="B15" s="727"/>
      <c r="C15" s="253" t="s">
        <v>11</v>
      </c>
      <c r="D15" s="167">
        <f t="shared" si="0"/>
        <v>5056</v>
      </c>
      <c r="E15" s="35"/>
      <c r="F15" s="35">
        <v>124</v>
      </c>
      <c r="G15" s="35">
        <v>59</v>
      </c>
      <c r="H15" s="35">
        <v>169</v>
      </c>
      <c r="I15" s="35">
        <v>97</v>
      </c>
      <c r="J15" s="35">
        <v>482</v>
      </c>
      <c r="K15" s="35">
        <v>164</v>
      </c>
      <c r="L15" s="162">
        <f t="shared" si="1"/>
        <v>971</v>
      </c>
      <c r="M15" s="35">
        <v>494</v>
      </c>
      <c r="N15" s="35">
        <v>1620</v>
      </c>
      <c r="O15" s="35">
        <v>1847</v>
      </c>
      <c r="Q15" s="310">
        <f t="shared" si="2"/>
        <v>0.45931882686849573</v>
      </c>
      <c r="R15" s="482"/>
      <c r="S15" s="445"/>
      <c r="T15" s="582">
        <v>6</v>
      </c>
      <c r="U15" s="481"/>
      <c r="V15" s="481"/>
      <c r="W15" s="481"/>
      <c r="X15" s="481">
        <v>124</v>
      </c>
      <c r="Y15" s="481">
        <v>59</v>
      </c>
      <c r="Z15" s="481">
        <v>169</v>
      </c>
      <c r="AA15" s="481">
        <v>97</v>
      </c>
      <c r="AB15" s="481">
        <v>482</v>
      </c>
      <c r="AC15" s="481">
        <v>164</v>
      </c>
      <c r="AD15" s="481">
        <v>494</v>
      </c>
      <c r="AE15" s="481">
        <v>1620</v>
      </c>
      <c r="AF15" s="481">
        <v>1847</v>
      </c>
    </row>
    <row r="16" spans="1:39" ht="13.5" x14ac:dyDescent="0.25">
      <c r="A16" s="709"/>
      <c r="B16" s="734" t="s">
        <v>12</v>
      </c>
      <c r="C16" s="735"/>
      <c r="D16" s="278">
        <f t="shared" si="0"/>
        <v>7494</v>
      </c>
      <c r="E16" s="266"/>
      <c r="F16" s="266">
        <v>225</v>
      </c>
      <c r="G16" s="266">
        <v>162</v>
      </c>
      <c r="H16" s="266">
        <v>320</v>
      </c>
      <c r="I16" s="266">
        <v>286</v>
      </c>
      <c r="J16" s="266">
        <v>590</v>
      </c>
      <c r="K16" s="266">
        <v>234</v>
      </c>
      <c r="L16" s="155">
        <f t="shared" si="1"/>
        <v>1592</v>
      </c>
      <c r="M16" s="260">
        <v>1042</v>
      </c>
      <c r="N16" s="260">
        <v>2788</v>
      </c>
      <c r="O16" s="260">
        <v>1847</v>
      </c>
      <c r="Q16" s="354">
        <f t="shared" si="2"/>
        <v>0.41566579634464751</v>
      </c>
      <c r="R16" s="482"/>
      <c r="S16" s="445"/>
      <c r="T16" s="582" t="s">
        <v>500</v>
      </c>
      <c r="U16" s="481"/>
      <c r="V16" s="481"/>
      <c r="W16" s="481"/>
      <c r="X16" s="481">
        <v>225</v>
      </c>
      <c r="Y16" s="481">
        <v>162</v>
      </c>
      <c r="Z16" s="481">
        <v>320</v>
      </c>
      <c r="AA16" s="481">
        <v>286</v>
      </c>
      <c r="AB16" s="481">
        <v>590</v>
      </c>
      <c r="AC16" s="481">
        <v>234</v>
      </c>
      <c r="AD16" s="481">
        <v>1042</v>
      </c>
      <c r="AE16" s="481">
        <v>2788</v>
      </c>
      <c r="AF16" s="481">
        <v>1847</v>
      </c>
    </row>
    <row r="17" spans="1:32" x14ac:dyDescent="0.2">
      <c r="A17" s="726" t="s">
        <v>13</v>
      </c>
      <c r="B17" s="726"/>
      <c r="C17" s="726"/>
      <c r="D17" s="262">
        <f t="shared" si="0"/>
        <v>13350</v>
      </c>
      <c r="E17" s="268"/>
      <c r="F17" s="268">
        <v>598</v>
      </c>
      <c r="G17" s="268">
        <v>495</v>
      </c>
      <c r="H17" s="268">
        <v>793</v>
      </c>
      <c r="I17" s="268">
        <v>776</v>
      </c>
      <c r="J17" s="268">
        <v>900</v>
      </c>
      <c r="K17" s="268">
        <v>340</v>
      </c>
      <c r="L17" s="269">
        <f t="shared" si="1"/>
        <v>3304</v>
      </c>
      <c r="M17" s="262">
        <v>2381</v>
      </c>
      <c r="N17" s="262">
        <v>5209</v>
      </c>
      <c r="O17" s="262">
        <v>1858</v>
      </c>
      <c r="Q17" s="276">
        <f t="shared" si="2"/>
        <v>0.43530961791831357</v>
      </c>
      <c r="R17" s="482"/>
      <c r="S17" s="445"/>
      <c r="T17" s="582" t="s">
        <v>4</v>
      </c>
      <c r="U17" s="481"/>
      <c r="V17" s="481"/>
      <c r="W17" s="481"/>
      <c r="X17" s="481">
        <v>598</v>
      </c>
      <c r="Y17" s="481">
        <v>495</v>
      </c>
      <c r="Z17" s="481">
        <v>793</v>
      </c>
      <c r="AA17" s="481">
        <v>776</v>
      </c>
      <c r="AB17" s="481">
        <v>900</v>
      </c>
      <c r="AC17" s="481">
        <v>340</v>
      </c>
      <c r="AD17" s="481">
        <v>2381</v>
      </c>
      <c r="AE17" s="481">
        <v>5209</v>
      </c>
      <c r="AF17" s="481">
        <v>1858</v>
      </c>
    </row>
    <row r="18" spans="1:32" ht="11.25" customHeight="1" x14ac:dyDescent="0.2">
      <c r="A18" s="716" t="s">
        <v>486</v>
      </c>
      <c r="B18" s="729" t="s">
        <v>440</v>
      </c>
      <c r="C18" s="251" t="s">
        <v>15</v>
      </c>
      <c r="D18" s="165">
        <f t="shared" si="0"/>
        <v>936</v>
      </c>
      <c r="E18" s="33"/>
      <c r="F18" s="33">
        <v>6</v>
      </c>
      <c r="G18" s="33">
        <v>6</v>
      </c>
      <c r="H18" s="33">
        <v>60</v>
      </c>
      <c r="I18" s="33">
        <v>56</v>
      </c>
      <c r="J18" s="33">
        <v>11</v>
      </c>
      <c r="K18" s="33">
        <v>32</v>
      </c>
      <c r="L18" s="163">
        <f t="shared" si="1"/>
        <v>165</v>
      </c>
      <c r="M18" s="33">
        <v>234</v>
      </c>
      <c r="N18" s="33">
        <v>530</v>
      </c>
      <c r="O18" s="33">
        <v>1</v>
      </c>
      <c r="Q18" s="55">
        <f t="shared" si="2"/>
        <v>0.21596858638743455</v>
      </c>
      <c r="R18" s="482"/>
      <c r="S18" s="445"/>
      <c r="T18" s="582">
        <v>7</v>
      </c>
      <c r="U18" s="481"/>
      <c r="V18" s="481"/>
      <c r="W18" s="481"/>
      <c r="X18" s="481">
        <v>6</v>
      </c>
      <c r="Y18" s="481">
        <v>6</v>
      </c>
      <c r="Z18" s="481">
        <v>60</v>
      </c>
      <c r="AA18" s="481">
        <v>56</v>
      </c>
      <c r="AB18" s="481">
        <v>11</v>
      </c>
      <c r="AC18" s="481">
        <v>32</v>
      </c>
      <c r="AD18" s="481">
        <v>234</v>
      </c>
      <c r="AE18" s="481">
        <v>530</v>
      </c>
      <c r="AF18" s="481">
        <v>1</v>
      </c>
    </row>
    <row r="19" spans="1:32" ht="11.25" customHeight="1" x14ac:dyDescent="0.2">
      <c r="A19" s="717"/>
      <c r="B19" s="728"/>
      <c r="C19" s="252" t="s">
        <v>16</v>
      </c>
      <c r="D19" s="166">
        <f t="shared" si="0"/>
        <v>358</v>
      </c>
      <c r="E19" s="34"/>
      <c r="F19" s="34">
        <v>3</v>
      </c>
      <c r="G19" s="34">
        <v>3</v>
      </c>
      <c r="H19" s="34">
        <v>21</v>
      </c>
      <c r="I19" s="34">
        <v>39</v>
      </c>
      <c r="J19" s="34"/>
      <c r="K19" s="34">
        <v>7</v>
      </c>
      <c r="L19" s="161">
        <f t="shared" si="1"/>
        <v>70</v>
      </c>
      <c r="M19" s="34">
        <v>99</v>
      </c>
      <c r="N19" s="34">
        <v>185</v>
      </c>
      <c r="O19" s="34">
        <v>1</v>
      </c>
      <c r="Q19" s="56">
        <f t="shared" si="2"/>
        <v>0.24647887323943662</v>
      </c>
      <c r="R19" s="482"/>
      <c r="S19" s="445"/>
      <c r="T19" s="582">
        <v>8</v>
      </c>
      <c r="U19" s="481"/>
      <c r="V19" s="481"/>
      <c r="W19" s="481"/>
      <c r="X19" s="481">
        <v>3</v>
      </c>
      <c r="Y19" s="481">
        <v>3</v>
      </c>
      <c r="Z19" s="481">
        <v>21</v>
      </c>
      <c r="AA19" s="481">
        <v>39</v>
      </c>
      <c r="AB19" s="481"/>
      <c r="AC19" s="481">
        <v>7</v>
      </c>
      <c r="AD19" s="481">
        <v>99</v>
      </c>
      <c r="AE19" s="481">
        <v>185</v>
      </c>
      <c r="AF19" s="481">
        <v>1</v>
      </c>
    </row>
    <row r="20" spans="1:32" ht="11.25" customHeight="1" x14ac:dyDescent="0.2">
      <c r="A20" s="717"/>
      <c r="B20" s="728"/>
      <c r="C20" s="252" t="s">
        <v>17</v>
      </c>
      <c r="D20" s="166">
        <f t="shared" si="0"/>
        <v>2252</v>
      </c>
      <c r="E20" s="34"/>
      <c r="F20" s="34">
        <v>4</v>
      </c>
      <c r="G20" s="34">
        <v>4</v>
      </c>
      <c r="H20" s="34">
        <v>80</v>
      </c>
      <c r="I20" s="34">
        <v>105</v>
      </c>
      <c r="J20" s="34">
        <v>19</v>
      </c>
      <c r="K20" s="34">
        <v>113</v>
      </c>
      <c r="L20" s="161">
        <f t="shared" si="1"/>
        <v>321</v>
      </c>
      <c r="M20" s="34">
        <v>302</v>
      </c>
      <c r="N20" s="34">
        <v>594</v>
      </c>
      <c r="O20" s="34">
        <v>1031</v>
      </c>
      <c r="Q20" s="56">
        <f t="shared" si="2"/>
        <v>0.35825892857142855</v>
      </c>
      <c r="R20" s="482"/>
      <c r="S20" s="445"/>
      <c r="T20" s="582">
        <v>9</v>
      </c>
      <c r="U20" s="481"/>
      <c r="V20" s="481"/>
      <c r="W20" s="481"/>
      <c r="X20" s="481">
        <v>4</v>
      </c>
      <c r="Y20" s="481">
        <v>4</v>
      </c>
      <c r="Z20" s="481">
        <v>80</v>
      </c>
      <c r="AA20" s="481">
        <v>105</v>
      </c>
      <c r="AB20" s="481">
        <v>19</v>
      </c>
      <c r="AC20" s="481">
        <v>113</v>
      </c>
      <c r="AD20" s="481">
        <v>302</v>
      </c>
      <c r="AE20" s="481">
        <v>594</v>
      </c>
      <c r="AF20" s="481">
        <v>1031</v>
      </c>
    </row>
    <row r="21" spans="1:32" ht="11.25" customHeight="1" x14ac:dyDescent="0.2">
      <c r="A21" s="717"/>
      <c r="B21" s="728"/>
      <c r="C21" s="252" t="s">
        <v>18</v>
      </c>
      <c r="D21" s="166">
        <f t="shared" si="0"/>
        <v>295</v>
      </c>
      <c r="E21" s="34"/>
      <c r="F21" s="34">
        <v>11</v>
      </c>
      <c r="G21" s="34">
        <v>2</v>
      </c>
      <c r="H21" s="34">
        <v>10</v>
      </c>
      <c r="I21" s="34">
        <v>58</v>
      </c>
      <c r="J21" s="34">
        <v>1</v>
      </c>
      <c r="K21" s="34">
        <v>1</v>
      </c>
      <c r="L21" s="161">
        <f t="shared" si="1"/>
        <v>72</v>
      </c>
      <c r="M21" s="34">
        <v>84</v>
      </c>
      <c r="N21" s="34">
        <v>127</v>
      </c>
      <c r="O21" s="34">
        <v>1</v>
      </c>
      <c r="Q21" s="57">
        <f t="shared" si="2"/>
        <v>0.34123222748815168</v>
      </c>
      <c r="R21" s="482"/>
      <c r="S21" s="445"/>
      <c r="T21" s="582">
        <v>10</v>
      </c>
      <c r="U21" s="481"/>
      <c r="V21" s="481"/>
      <c r="W21" s="481"/>
      <c r="X21" s="481">
        <v>11</v>
      </c>
      <c r="Y21" s="481">
        <v>2</v>
      </c>
      <c r="Z21" s="481">
        <v>10</v>
      </c>
      <c r="AA21" s="481">
        <v>58</v>
      </c>
      <c r="AB21" s="481">
        <v>1</v>
      </c>
      <c r="AC21" s="481">
        <v>1</v>
      </c>
      <c r="AD21" s="481">
        <v>84</v>
      </c>
      <c r="AE21" s="481">
        <v>127</v>
      </c>
      <c r="AF21" s="481">
        <v>1</v>
      </c>
    </row>
    <row r="22" spans="1:32" ht="12.75" customHeight="1" x14ac:dyDescent="0.2">
      <c r="A22" s="717"/>
      <c r="B22" s="728"/>
      <c r="C22" s="252" t="s">
        <v>19</v>
      </c>
      <c r="D22" s="166">
        <f t="shared" si="0"/>
        <v>4926</v>
      </c>
      <c r="E22" s="34">
        <v>373</v>
      </c>
      <c r="F22" s="34">
        <v>13</v>
      </c>
      <c r="G22" s="34">
        <v>11</v>
      </c>
      <c r="H22" s="34">
        <v>159</v>
      </c>
      <c r="I22" s="34">
        <v>88</v>
      </c>
      <c r="J22" s="34">
        <v>32</v>
      </c>
      <c r="K22" s="34">
        <v>159</v>
      </c>
      <c r="L22" s="161">
        <f t="shared" si="1"/>
        <v>449</v>
      </c>
      <c r="M22" s="34">
        <v>382</v>
      </c>
      <c r="N22" s="34">
        <v>1248</v>
      </c>
      <c r="O22" s="34">
        <v>2461</v>
      </c>
      <c r="Q22" s="55">
        <f t="shared" ref="Q22:Q69" si="3">L22/(M22+N22)</f>
        <v>0.27546012269938652</v>
      </c>
      <c r="R22" s="482"/>
      <c r="S22" s="445"/>
      <c r="T22" s="582">
        <v>11</v>
      </c>
      <c r="U22" s="481">
        <v>331</v>
      </c>
      <c r="V22" s="481">
        <v>42</v>
      </c>
      <c r="W22" s="481">
        <v>373</v>
      </c>
      <c r="X22" s="481">
        <v>13</v>
      </c>
      <c r="Y22" s="481">
        <v>11</v>
      </c>
      <c r="Z22" s="481">
        <v>159</v>
      </c>
      <c r="AA22" s="481">
        <v>88</v>
      </c>
      <c r="AB22" s="481">
        <v>32</v>
      </c>
      <c r="AC22" s="481">
        <v>159</v>
      </c>
      <c r="AD22" s="481">
        <v>382</v>
      </c>
      <c r="AE22" s="481">
        <v>1248</v>
      </c>
      <c r="AF22" s="481">
        <v>2461</v>
      </c>
    </row>
    <row r="23" spans="1:32" ht="11.25" customHeight="1" x14ac:dyDescent="0.2">
      <c r="A23" s="717"/>
      <c r="B23" s="728"/>
      <c r="C23" s="252" t="s">
        <v>20</v>
      </c>
      <c r="D23" s="166">
        <f t="shared" si="0"/>
        <v>726</v>
      </c>
      <c r="E23" s="34">
        <v>101</v>
      </c>
      <c r="F23" s="34">
        <v>4</v>
      </c>
      <c r="G23" s="34">
        <v>1</v>
      </c>
      <c r="H23" s="34">
        <v>22</v>
      </c>
      <c r="I23" s="34">
        <v>22</v>
      </c>
      <c r="J23" s="34">
        <v>1</v>
      </c>
      <c r="K23" s="34">
        <v>8</v>
      </c>
      <c r="L23" s="161">
        <f t="shared" si="1"/>
        <v>54</v>
      </c>
      <c r="M23" s="34">
        <v>92</v>
      </c>
      <c r="N23" s="34">
        <v>286</v>
      </c>
      <c r="O23" s="34">
        <v>189</v>
      </c>
      <c r="Q23" s="56">
        <f t="shared" si="3"/>
        <v>0.14285714285714285</v>
      </c>
      <c r="R23" s="482"/>
      <c r="S23" s="445"/>
      <c r="T23" s="582">
        <v>12</v>
      </c>
      <c r="U23" s="481">
        <v>69</v>
      </c>
      <c r="V23" s="481">
        <v>32</v>
      </c>
      <c r="W23" s="481">
        <v>101</v>
      </c>
      <c r="X23" s="481">
        <v>4</v>
      </c>
      <c r="Y23" s="481">
        <v>1</v>
      </c>
      <c r="Z23" s="481">
        <v>22</v>
      </c>
      <c r="AA23" s="481">
        <v>22</v>
      </c>
      <c r="AB23" s="481">
        <v>1</v>
      </c>
      <c r="AC23" s="481">
        <v>8</v>
      </c>
      <c r="AD23" s="481">
        <v>92</v>
      </c>
      <c r="AE23" s="481">
        <v>286</v>
      </c>
      <c r="AF23" s="481">
        <v>189</v>
      </c>
    </row>
    <row r="24" spans="1:32" ht="11.25" customHeight="1" x14ac:dyDescent="0.2">
      <c r="A24" s="717"/>
      <c r="B24" s="728"/>
      <c r="C24" s="252" t="s">
        <v>21</v>
      </c>
      <c r="D24" s="166">
        <f t="shared" si="0"/>
        <v>224</v>
      </c>
      <c r="E24" s="34">
        <v>61</v>
      </c>
      <c r="F24" s="34">
        <v>6</v>
      </c>
      <c r="G24" s="34">
        <v>0</v>
      </c>
      <c r="H24" s="34">
        <v>6</v>
      </c>
      <c r="I24" s="34">
        <v>4</v>
      </c>
      <c r="J24" s="34">
        <v>1</v>
      </c>
      <c r="K24" s="34">
        <v>5</v>
      </c>
      <c r="L24" s="161">
        <f t="shared" si="1"/>
        <v>16</v>
      </c>
      <c r="M24" s="34">
        <v>33</v>
      </c>
      <c r="N24" s="34">
        <v>93</v>
      </c>
      <c r="O24" s="34">
        <v>15</v>
      </c>
      <c r="Q24" s="56">
        <f t="shared" si="3"/>
        <v>0.12698412698412698</v>
      </c>
      <c r="R24" s="482"/>
      <c r="S24" s="445"/>
      <c r="T24" s="582">
        <v>13</v>
      </c>
      <c r="U24" s="481">
        <v>53</v>
      </c>
      <c r="V24" s="481">
        <v>8</v>
      </c>
      <c r="W24" s="481">
        <v>61</v>
      </c>
      <c r="X24" s="481">
        <v>6</v>
      </c>
      <c r="Y24" s="481">
        <v>0</v>
      </c>
      <c r="Z24" s="481">
        <v>6</v>
      </c>
      <c r="AA24" s="481">
        <v>4</v>
      </c>
      <c r="AB24" s="481">
        <v>1</v>
      </c>
      <c r="AC24" s="481">
        <v>5</v>
      </c>
      <c r="AD24" s="481">
        <v>33</v>
      </c>
      <c r="AE24" s="481">
        <v>93</v>
      </c>
      <c r="AF24" s="481">
        <v>15</v>
      </c>
    </row>
    <row r="25" spans="1:32" ht="11.25" customHeight="1" x14ac:dyDescent="0.2">
      <c r="A25" s="717"/>
      <c r="B25" s="728"/>
      <c r="C25" s="252" t="s">
        <v>22</v>
      </c>
      <c r="D25" s="166">
        <f t="shared" si="0"/>
        <v>1820</v>
      </c>
      <c r="E25" s="34">
        <v>214</v>
      </c>
      <c r="F25" s="34">
        <v>14</v>
      </c>
      <c r="G25" s="34">
        <v>7</v>
      </c>
      <c r="H25" s="34">
        <v>87</v>
      </c>
      <c r="I25" s="34">
        <v>48</v>
      </c>
      <c r="J25" s="34">
        <v>5</v>
      </c>
      <c r="K25" s="34">
        <v>42</v>
      </c>
      <c r="L25" s="161">
        <f t="shared" si="1"/>
        <v>189</v>
      </c>
      <c r="M25" s="34">
        <v>232</v>
      </c>
      <c r="N25" s="34">
        <v>727</v>
      </c>
      <c r="O25" s="34">
        <v>444</v>
      </c>
      <c r="Q25" s="56">
        <f t="shared" si="3"/>
        <v>0.19708029197080293</v>
      </c>
      <c r="R25" s="482"/>
      <c r="S25" s="445"/>
      <c r="T25" s="582">
        <v>14</v>
      </c>
      <c r="U25" s="481">
        <v>187</v>
      </c>
      <c r="V25" s="481">
        <v>27</v>
      </c>
      <c r="W25" s="481">
        <v>214</v>
      </c>
      <c r="X25" s="481">
        <v>14</v>
      </c>
      <c r="Y25" s="481">
        <v>7</v>
      </c>
      <c r="Z25" s="481">
        <v>87</v>
      </c>
      <c r="AA25" s="481">
        <v>48</v>
      </c>
      <c r="AB25" s="481">
        <v>5</v>
      </c>
      <c r="AC25" s="481">
        <v>42</v>
      </c>
      <c r="AD25" s="481">
        <v>232</v>
      </c>
      <c r="AE25" s="481">
        <v>727</v>
      </c>
      <c r="AF25" s="481">
        <v>444</v>
      </c>
    </row>
    <row r="26" spans="1:32" ht="11.25" customHeight="1" x14ac:dyDescent="0.2">
      <c r="A26" s="717"/>
      <c r="B26" s="728"/>
      <c r="C26" s="253" t="s">
        <v>23</v>
      </c>
      <c r="D26" s="167">
        <f t="shared" si="0"/>
        <v>674</v>
      </c>
      <c r="E26" s="35">
        <v>95</v>
      </c>
      <c r="F26" s="35">
        <v>6</v>
      </c>
      <c r="G26" s="35">
        <v>0</v>
      </c>
      <c r="H26" s="35">
        <v>44</v>
      </c>
      <c r="I26" s="35">
        <v>19</v>
      </c>
      <c r="J26" s="35">
        <v>2</v>
      </c>
      <c r="K26" s="35">
        <v>29</v>
      </c>
      <c r="L26" s="162">
        <f t="shared" si="1"/>
        <v>94</v>
      </c>
      <c r="M26" s="35">
        <v>110</v>
      </c>
      <c r="N26" s="35">
        <v>305</v>
      </c>
      <c r="O26" s="35">
        <v>64</v>
      </c>
      <c r="Q26" s="57">
        <f t="shared" si="3"/>
        <v>0.22650602409638554</v>
      </c>
      <c r="R26" s="482"/>
      <c r="S26" s="445"/>
      <c r="T26" s="582">
        <v>15</v>
      </c>
      <c r="U26" s="481">
        <v>69</v>
      </c>
      <c r="V26" s="481">
        <v>26</v>
      </c>
      <c r="W26" s="481">
        <v>95</v>
      </c>
      <c r="X26" s="481">
        <v>6</v>
      </c>
      <c r="Y26" s="481">
        <v>0</v>
      </c>
      <c r="Z26" s="481">
        <v>44</v>
      </c>
      <c r="AA26" s="481">
        <v>19</v>
      </c>
      <c r="AB26" s="481">
        <v>2</v>
      </c>
      <c r="AC26" s="481">
        <v>29</v>
      </c>
      <c r="AD26" s="481">
        <v>110</v>
      </c>
      <c r="AE26" s="481">
        <v>305</v>
      </c>
      <c r="AF26" s="481">
        <v>64</v>
      </c>
    </row>
    <row r="27" spans="1:32" ht="11.25" customHeight="1" x14ac:dyDescent="0.2">
      <c r="A27" s="717"/>
      <c r="B27" s="712" t="s">
        <v>492</v>
      </c>
      <c r="C27" s="713"/>
      <c r="D27" s="260">
        <f t="shared" si="0"/>
        <v>12211</v>
      </c>
      <c r="E27" s="266">
        <v>844</v>
      </c>
      <c r="F27" s="260">
        <v>67</v>
      </c>
      <c r="G27" s="260">
        <v>34</v>
      </c>
      <c r="H27" s="260">
        <v>489</v>
      </c>
      <c r="I27" s="260">
        <v>439</v>
      </c>
      <c r="J27" s="260">
        <v>72</v>
      </c>
      <c r="K27" s="260">
        <v>396</v>
      </c>
      <c r="L27" s="155">
        <f t="shared" si="1"/>
        <v>1430</v>
      </c>
      <c r="M27" s="260">
        <v>1568</v>
      </c>
      <c r="N27" s="260">
        <v>4095</v>
      </c>
      <c r="O27" s="260">
        <v>4207</v>
      </c>
      <c r="Q27" s="78">
        <f t="shared" si="3"/>
        <v>0.25251633409853436</v>
      </c>
      <c r="R27" s="482"/>
      <c r="S27" s="445"/>
      <c r="T27" s="582" t="s">
        <v>501</v>
      </c>
      <c r="U27" s="481">
        <v>709</v>
      </c>
      <c r="V27" s="481">
        <v>135</v>
      </c>
      <c r="W27" s="481">
        <v>844</v>
      </c>
      <c r="X27" s="481">
        <v>67</v>
      </c>
      <c r="Y27" s="481">
        <v>34</v>
      </c>
      <c r="Z27" s="481">
        <v>489</v>
      </c>
      <c r="AA27" s="481">
        <v>439</v>
      </c>
      <c r="AB27" s="481">
        <v>72</v>
      </c>
      <c r="AC27" s="481">
        <v>396</v>
      </c>
      <c r="AD27" s="481">
        <v>1568</v>
      </c>
      <c r="AE27" s="481">
        <v>4095</v>
      </c>
      <c r="AF27" s="481">
        <v>4207</v>
      </c>
    </row>
    <row r="28" spans="1:32" ht="12.75" customHeight="1" x14ac:dyDescent="0.2">
      <c r="A28" s="717"/>
      <c r="B28" s="728" t="s">
        <v>441</v>
      </c>
      <c r="C28" s="251" t="s">
        <v>24</v>
      </c>
      <c r="D28" s="165">
        <f t="shared" si="0"/>
        <v>1855</v>
      </c>
      <c r="E28" s="33"/>
      <c r="F28" s="33">
        <v>4</v>
      </c>
      <c r="G28" s="33">
        <v>20</v>
      </c>
      <c r="H28" s="33">
        <v>154</v>
      </c>
      <c r="I28" s="33">
        <v>179</v>
      </c>
      <c r="J28" s="33">
        <v>78</v>
      </c>
      <c r="K28" s="33">
        <v>47</v>
      </c>
      <c r="L28" s="163">
        <f t="shared" si="1"/>
        <v>478</v>
      </c>
      <c r="M28" s="33">
        <v>407</v>
      </c>
      <c r="N28" s="33">
        <v>964</v>
      </c>
      <c r="O28" s="33">
        <v>2</v>
      </c>
      <c r="Q28" s="55">
        <f t="shared" si="3"/>
        <v>0.34865061998541208</v>
      </c>
      <c r="R28" s="482"/>
      <c r="S28" s="445"/>
      <c r="T28" s="582">
        <v>16</v>
      </c>
      <c r="U28" s="481"/>
      <c r="V28" s="481"/>
      <c r="W28" s="481"/>
      <c r="X28" s="481">
        <v>4</v>
      </c>
      <c r="Y28" s="481">
        <v>20</v>
      </c>
      <c r="Z28" s="481">
        <v>154</v>
      </c>
      <c r="AA28" s="481">
        <v>179</v>
      </c>
      <c r="AB28" s="481">
        <v>78</v>
      </c>
      <c r="AC28" s="481">
        <v>47</v>
      </c>
      <c r="AD28" s="481">
        <v>407</v>
      </c>
      <c r="AE28" s="481">
        <v>964</v>
      </c>
      <c r="AF28" s="481">
        <v>2</v>
      </c>
    </row>
    <row r="29" spans="1:32" x14ac:dyDescent="0.2">
      <c r="A29" s="717"/>
      <c r="B29" s="728"/>
      <c r="C29" s="252" t="s">
        <v>25</v>
      </c>
      <c r="D29" s="166">
        <f t="shared" si="0"/>
        <v>671</v>
      </c>
      <c r="E29" s="34"/>
      <c r="F29" s="34">
        <v>14</v>
      </c>
      <c r="G29" s="34">
        <v>10</v>
      </c>
      <c r="H29" s="34">
        <v>34</v>
      </c>
      <c r="I29" s="34">
        <v>110</v>
      </c>
      <c r="J29" s="34">
        <v>4</v>
      </c>
      <c r="K29" s="34">
        <v>5</v>
      </c>
      <c r="L29" s="161">
        <f t="shared" si="1"/>
        <v>163</v>
      </c>
      <c r="M29" s="34">
        <v>158</v>
      </c>
      <c r="N29" s="34">
        <v>234</v>
      </c>
      <c r="O29" s="34">
        <v>102</v>
      </c>
      <c r="Q29" s="56">
        <f t="shared" si="3"/>
        <v>0.41581632653061223</v>
      </c>
      <c r="R29" s="482"/>
      <c r="S29" s="445"/>
      <c r="T29" s="582">
        <v>17</v>
      </c>
      <c r="U29" s="481"/>
      <c r="V29" s="481"/>
      <c r="W29" s="481"/>
      <c r="X29" s="481">
        <v>14</v>
      </c>
      <c r="Y29" s="481">
        <v>10</v>
      </c>
      <c r="Z29" s="481">
        <v>34</v>
      </c>
      <c r="AA29" s="481">
        <v>110</v>
      </c>
      <c r="AB29" s="481">
        <v>4</v>
      </c>
      <c r="AC29" s="481">
        <v>5</v>
      </c>
      <c r="AD29" s="481">
        <v>158</v>
      </c>
      <c r="AE29" s="481">
        <v>234</v>
      </c>
      <c r="AF29" s="481">
        <v>102</v>
      </c>
    </row>
    <row r="30" spans="1:32" x14ac:dyDescent="0.2">
      <c r="A30" s="717"/>
      <c r="B30" s="728"/>
      <c r="C30" s="252" t="s">
        <v>26</v>
      </c>
      <c r="D30" s="166">
        <f t="shared" si="0"/>
        <v>1464</v>
      </c>
      <c r="E30" s="34"/>
      <c r="F30" s="34">
        <v>18</v>
      </c>
      <c r="G30" s="34">
        <v>25</v>
      </c>
      <c r="H30" s="34">
        <v>73</v>
      </c>
      <c r="I30" s="34">
        <v>73</v>
      </c>
      <c r="J30" s="34">
        <v>123</v>
      </c>
      <c r="K30" s="34">
        <v>61</v>
      </c>
      <c r="L30" s="161">
        <f t="shared" si="1"/>
        <v>355</v>
      </c>
      <c r="M30" s="34">
        <v>201</v>
      </c>
      <c r="N30" s="34">
        <v>527</v>
      </c>
      <c r="O30" s="34">
        <v>363</v>
      </c>
      <c r="Q30" s="56">
        <f t="shared" si="3"/>
        <v>0.48763736263736263</v>
      </c>
      <c r="R30" s="482"/>
      <c r="S30" s="445"/>
      <c r="T30" s="582">
        <v>18</v>
      </c>
      <c r="U30" s="481"/>
      <c r="V30" s="481"/>
      <c r="W30" s="481"/>
      <c r="X30" s="481">
        <v>18</v>
      </c>
      <c r="Y30" s="481">
        <v>25</v>
      </c>
      <c r="Z30" s="481">
        <v>73</v>
      </c>
      <c r="AA30" s="481">
        <v>73</v>
      </c>
      <c r="AB30" s="481">
        <v>123</v>
      </c>
      <c r="AC30" s="481">
        <v>61</v>
      </c>
      <c r="AD30" s="481">
        <v>201</v>
      </c>
      <c r="AE30" s="481">
        <v>527</v>
      </c>
      <c r="AF30" s="481">
        <v>363</v>
      </c>
    </row>
    <row r="31" spans="1:32" x14ac:dyDescent="0.2">
      <c r="A31" s="717"/>
      <c r="B31" s="728"/>
      <c r="C31" s="252" t="s">
        <v>27</v>
      </c>
      <c r="D31" s="166">
        <f t="shared" si="0"/>
        <v>1262</v>
      </c>
      <c r="E31" s="34"/>
      <c r="F31" s="34">
        <v>34</v>
      </c>
      <c r="G31" s="34">
        <v>53</v>
      </c>
      <c r="H31" s="34">
        <v>88</v>
      </c>
      <c r="I31" s="34">
        <v>118</v>
      </c>
      <c r="J31" s="34">
        <v>59</v>
      </c>
      <c r="K31" s="34">
        <v>28</v>
      </c>
      <c r="L31" s="161">
        <f t="shared" si="1"/>
        <v>346</v>
      </c>
      <c r="M31" s="34">
        <v>249</v>
      </c>
      <c r="N31" s="34">
        <v>633</v>
      </c>
      <c r="O31" s="34">
        <v>0</v>
      </c>
      <c r="Q31" s="56">
        <f t="shared" si="3"/>
        <v>0.39229024943310659</v>
      </c>
      <c r="R31" s="482"/>
      <c r="S31" s="445"/>
      <c r="T31" s="582">
        <v>19</v>
      </c>
      <c r="U31" s="481"/>
      <c r="V31" s="481"/>
      <c r="W31" s="481"/>
      <c r="X31" s="481">
        <v>34</v>
      </c>
      <c r="Y31" s="481">
        <v>53</v>
      </c>
      <c r="Z31" s="481">
        <v>88</v>
      </c>
      <c r="AA31" s="481">
        <v>118</v>
      </c>
      <c r="AB31" s="481">
        <v>59</v>
      </c>
      <c r="AC31" s="481">
        <v>28</v>
      </c>
      <c r="AD31" s="481">
        <v>249</v>
      </c>
      <c r="AE31" s="481">
        <v>633</v>
      </c>
      <c r="AF31" s="481">
        <v>0</v>
      </c>
    </row>
    <row r="32" spans="1:32" x14ac:dyDescent="0.2">
      <c r="A32" s="717"/>
      <c r="B32" s="728"/>
      <c r="C32" s="252" t="s">
        <v>28</v>
      </c>
      <c r="D32" s="166">
        <f t="shared" si="0"/>
        <v>323</v>
      </c>
      <c r="E32" s="34"/>
      <c r="F32" s="34">
        <v>26</v>
      </c>
      <c r="G32" s="34">
        <v>11</v>
      </c>
      <c r="H32" s="34">
        <v>19</v>
      </c>
      <c r="I32" s="34">
        <v>57</v>
      </c>
      <c r="J32" s="34">
        <v>1</v>
      </c>
      <c r="K32" s="34">
        <v>4</v>
      </c>
      <c r="L32" s="161">
        <f t="shared" si="1"/>
        <v>92</v>
      </c>
      <c r="M32" s="34">
        <v>69</v>
      </c>
      <c r="N32" s="34">
        <v>136</v>
      </c>
      <c r="O32" s="34">
        <v>0</v>
      </c>
      <c r="Q32" s="57">
        <f t="shared" si="3"/>
        <v>0.44878048780487806</v>
      </c>
      <c r="R32" s="482"/>
      <c r="S32" s="445"/>
      <c r="T32" s="582">
        <v>20</v>
      </c>
      <c r="U32" s="481"/>
      <c r="V32" s="481"/>
      <c r="W32" s="481"/>
      <c r="X32" s="481">
        <v>26</v>
      </c>
      <c r="Y32" s="481">
        <v>11</v>
      </c>
      <c r="Z32" s="481">
        <v>19</v>
      </c>
      <c r="AA32" s="481">
        <v>57</v>
      </c>
      <c r="AB32" s="481">
        <v>1</v>
      </c>
      <c r="AC32" s="481">
        <v>4</v>
      </c>
      <c r="AD32" s="481">
        <v>69</v>
      </c>
      <c r="AE32" s="481">
        <v>136</v>
      </c>
      <c r="AF32" s="481">
        <v>0</v>
      </c>
    </row>
    <row r="33" spans="1:32" ht="12.75" customHeight="1" x14ac:dyDescent="0.2">
      <c r="A33" s="717"/>
      <c r="B33" s="728"/>
      <c r="C33" s="252" t="s">
        <v>29</v>
      </c>
      <c r="D33" s="166">
        <f t="shared" si="0"/>
        <v>1016</v>
      </c>
      <c r="E33" s="34"/>
      <c r="F33" s="34">
        <v>37</v>
      </c>
      <c r="G33" s="34">
        <v>19</v>
      </c>
      <c r="H33" s="34">
        <v>70</v>
      </c>
      <c r="I33" s="34">
        <v>145</v>
      </c>
      <c r="J33" s="34">
        <v>5</v>
      </c>
      <c r="K33" s="34">
        <v>6</v>
      </c>
      <c r="L33" s="161">
        <f t="shared" si="1"/>
        <v>245</v>
      </c>
      <c r="M33" s="34">
        <v>255</v>
      </c>
      <c r="N33" s="34">
        <v>479</v>
      </c>
      <c r="O33" s="34">
        <v>0</v>
      </c>
      <c r="Q33" s="55">
        <f t="shared" si="3"/>
        <v>0.33378746594005448</v>
      </c>
      <c r="R33" s="482"/>
      <c r="S33" s="445"/>
      <c r="T33" s="582">
        <v>21</v>
      </c>
      <c r="U33" s="481"/>
      <c r="V33" s="481"/>
      <c r="W33" s="481"/>
      <c r="X33" s="481">
        <v>37</v>
      </c>
      <c r="Y33" s="481">
        <v>19</v>
      </c>
      <c r="Z33" s="481">
        <v>70</v>
      </c>
      <c r="AA33" s="481">
        <v>145</v>
      </c>
      <c r="AB33" s="481">
        <v>5</v>
      </c>
      <c r="AC33" s="481">
        <v>6</v>
      </c>
      <c r="AD33" s="481">
        <v>255</v>
      </c>
      <c r="AE33" s="481">
        <v>479</v>
      </c>
      <c r="AF33" s="481">
        <v>0</v>
      </c>
    </row>
    <row r="34" spans="1:32" x14ac:dyDescent="0.2">
      <c r="A34" s="717"/>
      <c r="B34" s="728"/>
      <c r="C34" s="252" t="s">
        <v>30</v>
      </c>
      <c r="D34" s="166">
        <f t="shared" si="0"/>
        <v>1765</v>
      </c>
      <c r="E34" s="34"/>
      <c r="F34" s="34">
        <v>36</v>
      </c>
      <c r="G34" s="34">
        <v>33</v>
      </c>
      <c r="H34" s="34">
        <v>101</v>
      </c>
      <c r="I34" s="34">
        <v>114</v>
      </c>
      <c r="J34" s="34">
        <v>21</v>
      </c>
      <c r="K34" s="34">
        <v>3</v>
      </c>
      <c r="L34" s="161">
        <f t="shared" si="1"/>
        <v>272</v>
      </c>
      <c r="M34" s="34">
        <v>386</v>
      </c>
      <c r="N34" s="34">
        <v>669</v>
      </c>
      <c r="O34" s="34">
        <v>402</v>
      </c>
      <c r="Q34" s="56">
        <f t="shared" si="3"/>
        <v>0.25781990521327014</v>
      </c>
      <c r="R34" s="482"/>
      <c r="S34" s="445"/>
      <c r="T34" s="582">
        <v>22</v>
      </c>
      <c r="U34" s="481"/>
      <c r="V34" s="481"/>
      <c r="W34" s="481"/>
      <c r="X34" s="481">
        <v>36</v>
      </c>
      <c r="Y34" s="481">
        <v>33</v>
      </c>
      <c r="Z34" s="481">
        <v>101</v>
      </c>
      <c r="AA34" s="481">
        <v>114</v>
      </c>
      <c r="AB34" s="481">
        <v>21</v>
      </c>
      <c r="AC34" s="481">
        <v>3</v>
      </c>
      <c r="AD34" s="481">
        <v>386</v>
      </c>
      <c r="AE34" s="481">
        <v>669</v>
      </c>
      <c r="AF34" s="481">
        <v>402</v>
      </c>
    </row>
    <row r="35" spans="1:32" x14ac:dyDescent="0.2">
      <c r="A35" s="717"/>
      <c r="B35" s="728"/>
      <c r="C35" s="252" t="s">
        <v>31</v>
      </c>
      <c r="D35" s="166">
        <f t="shared" si="0"/>
        <v>1080</v>
      </c>
      <c r="E35" s="34"/>
      <c r="F35" s="34">
        <v>8</v>
      </c>
      <c r="G35" s="34">
        <v>17</v>
      </c>
      <c r="H35" s="34">
        <v>60</v>
      </c>
      <c r="I35" s="34">
        <v>100</v>
      </c>
      <c r="J35" s="34">
        <v>35</v>
      </c>
      <c r="K35" s="34">
        <v>5</v>
      </c>
      <c r="L35" s="161">
        <f t="shared" si="1"/>
        <v>217</v>
      </c>
      <c r="M35" s="34">
        <v>260</v>
      </c>
      <c r="N35" s="34">
        <v>595</v>
      </c>
      <c r="O35" s="34">
        <v>0</v>
      </c>
      <c r="Q35" s="56">
        <f t="shared" si="3"/>
        <v>0.25380116959064325</v>
      </c>
      <c r="R35" s="482"/>
      <c r="S35" s="445"/>
      <c r="T35" s="582">
        <v>23</v>
      </c>
      <c r="U35" s="481"/>
      <c r="V35" s="481"/>
      <c r="W35" s="481"/>
      <c r="X35" s="481">
        <v>8</v>
      </c>
      <c r="Y35" s="481">
        <v>17</v>
      </c>
      <c r="Z35" s="481">
        <v>60</v>
      </c>
      <c r="AA35" s="481">
        <v>100</v>
      </c>
      <c r="AB35" s="481">
        <v>35</v>
      </c>
      <c r="AC35" s="481">
        <v>5</v>
      </c>
      <c r="AD35" s="481">
        <v>260</v>
      </c>
      <c r="AE35" s="481">
        <v>595</v>
      </c>
      <c r="AF35" s="481">
        <v>0</v>
      </c>
    </row>
    <row r="36" spans="1:32" x14ac:dyDescent="0.2">
      <c r="A36" s="717"/>
      <c r="B36" s="728"/>
      <c r="C36" s="253" t="s">
        <v>32</v>
      </c>
      <c r="D36" s="167">
        <f t="shared" si="0"/>
        <v>380</v>
      </c>
      <c r="E36" s="35"/>
      <c r="F36" s="35">
        <v>7</v>
      </c>
      <c r="G36" s="35">
        <v>2</v>
      </c>
      <c r="H36" s="35">
        <v>16</v>
      </c>
      <c r="I36" s="35">
        <v>25</v>
      </c>
      <c r="J36" s="35">
        <v>64</v>
      </c>
      <c r="K36" s="35">
        <v>5</v>
      </c>
      <c r="L36" s="162">
        <f t="shared" si="1"/>
        <v>112</v>
      </c>
      <c r="M36" s="35">
        <v>98</v>
      </c>
      <c r="N36" s="35">
        <v>163</v>
      </c>
      <c r="O36" s="35">
        <v>0</v>
      </c>
      <c r="Q36" s="57">
        <f t="shared" si="3"/>
        <v>0.42911877394636017</v>
      </c>
      <c r="R36" s="482"/>
      <c r="S36" s="445"/>
      <c r="T36" s="582">
        <v>24</v>
      </c>
      <c r="U36" s="481"/>
      <c r="V36" s="481"/>
      <c r="W36" s="481"/>
      <c r="X36" s="481">
        <v>7</v>
      </c>
      <c r="Y36" s="481">
        <v>2</v>
      </c>
      <c r="Z36" s="481">
        <v>16</v>
      </c>
      <c r="AA36" s="481">
        <v>25</v>
      </c>
      <c r="AB36" s="481">
        <v>64</v>
      </c>
      <c r="AC36" s="481">
        <v>5</v>
      </c>
      <c r="AD36" s="481">
        <v>98</v>
      </c>
      <c r="AE36" s="481">
        <v>163</v>
      </c>
      <c r="AF36" s="481">
        <v>0</v>
      </c>
    </row>
    <row r="37" spans="1:32" ht="13.5" x14ac:dyDescent="0.2">
      <c r="A37" s="717"/>
      <c r="B37" s="712" t="s">
        <v>493</v>
      </c>
      <c r="C37" s="713"/>
      <c r="D37" s="260">
        <f t="shared" si="0"/>
        <v>9816</v>
      </c>
      <c r="E37" s="266"/>
      <c r="F37" s="260">
        <v>184</v>
      </c>
      <c r="G37" s="260">
        <v>190</v>
      </c>
      <c r="H37" s="260">
        <v>615</v>
      </c>
      <c r="I37" s="260">
        <v>921</v>
      </c>
      <c r="J37" s="260">
        <v>390</v>
      </c>
      <c r="K37" s="260">
        <v>164</v>
      </c>
      <c r="L37" s="155">
        <f t="shared" si="1"/>
        <v>2280</v>
      </c>
      <c r="M37" s="260">
        <v>2083</v>
      </c>
      <c r="N37" s="260">
        <v>4400</v>
      </c>
      <c r="O37" s="260">
        <v>869</v>
      </c>
      <c r="Q37" s="78">
        <f t="shared" si="3"/>
        <v>0.35168903285515962</v>
      </c>
      <c r="R37" s="482"/>
      <c r="S37" s="445"/>
      <c r="T37" s="582" t="s">
        <v>321</v>
      </c>
      <c r="U37" s="481"/>
      <c r="V37" s="481"/>
      <c r="W37" s="481"/>
      <c r="X37" s="481">
        <v>184</v>
      </c>
      <c r="Y37" s="481">
        <v>190</v>
      </c>
      <c r="Z37" s="481">
        <v>615</v>
      </c>
      <c r="AA37" s="481">
        <v>921</v>
      </c>
      <c r="AB37" s="481">
        <v>390</v>
      </c>
      <c r="AC37" s="481">
        <v>164</v>
      </c>
      <c r="AD37" s="481">
        <v>2083</v>
      </c>
      <c r="AE37" s="481">
        <v>4400</v>
      </c>
      <c r="AF37" s="481">
        <v>869</v>
      </c>
    </row>
    <row r="38" spans="1:32" ht="12.75" customHeight="1" x14ac:dyDescent="0.2">
      <c r="A38" s="717"/>
      <c r="B38" s="728" t="s">
        <v>820</v>
      </c>
      <c r="C38" s="251" t="s">
        <v>33</v>
      </c>
      <c r="D38" s="165">
        <f t="shared" si="0"/>
        <v>922</v>
      </c>
      <c r="E38" s="33"/>
      <c r="F38" s="33">
        <v>10</v>
      </c>
      <c r="G38" s="33">
        <v>11</v>
      </c>
      <c r="H38" s="33">
        <v>72</v>
      </c>
      <c r="I38" s="33">
        <v>32</v>
      </c>
      <c r="J38" s="33">
        <v>42</v>
      </c>
      <c r="K38" s="33">
        <v>12</v>
      </c>
      <c r="L38" s="163">
        <f t="shared" si="1"/>
        <v>169</v>
      </c>
      <c r="M38" s="33">
        <v>173</v>
      </c>
      <c r="N38" s="33">
        <v>505</v>
      </c>
      <c r="O38" s="33">
        <v>65</v>
      </c>
      <c r="Q38" s="55">
        <f t="shared" si="3"/>
        <v>0.24926253687315633</v>
      </c>
      <c r="R38" s="482"/>
      <c r="S38" s="445"/>
      <c r="T38" s="582">
        <v>70</v>
      </c>
      <c r="U38" s="481"/>
      <c r="V38" s="481"/>
      <c r="W38" s="481"/>
      <c r="X38" s="481">
        <v>10</v>
      </c>
      <c r="Y38" s="481">
        <v>11</v>
      </c>
      <c r="Z38" s="481">
        <v>72</v>
      </c>
      <c r="AA38" s="481">
        <v>32</v>
      </c>
      <c r="AB38" s="481">
        <v>42</v>
      </c>
      <c r="AC38" s="481">
        <v>12</v>
      </c>
      <c r="AD38" s="481">
        <v>173</v>
      </c>
      <c r="AE38" s="481">
        <v>505</v>
      </c>
      <c r="AF38" s="481">
        <v>65</v>
      </c>
    </row>
    <row r="39" spans="1:32" x14ac:dyDescent="0.2">
      <c r="A39" s="717"/>
      <c r="B39" s="728"/>
      <c r="C39" s="252" t="s">
        <v>34</v>
      </c>
      <c r="D39" s="166">
        <f t="shared" si="0"/>
        <v>1337</v>
      </c>
      <c r="E39" s="34"/>
      <c r="F39" s="34">
        <v>15</v>
      </c>
      <c r="G39" s="34">
        <v>5</v>
      </c>
      <c r="H39" s="34">
        <v>75</v>
      </c>
      <c r="I39" s="34">
        <v>40</v>
      </c>
      <c r="J39" s="34">
        <v>210</v>
      </c>
      <c r="K39" s="34">
        <v>43</v>
      </c>
      <c r="L39" s="161">
        <f t="shared" si="1"/>
        <v>373</v>
      </c>
      <c r="M39" s="34">
        <v>170</v>
      </c>
      <c r="N39" s="34">
        <v>619</v>
      </c>
      <c r="O39" s="34">
        <v>160</v>
      </c>
      <c r="Q39" s="56">
        <f t="shared" si="3"/>
        <v>0.47275031685678076</v>
      </c>
      <c r="R39" s="482"/>
      <c r="S39" s="445"/>
      <c r="T39" s="582">
        <v>71</v>
      </c>
      <c r="U39" s="481"/>
      <c r="V39" s="481"/>
      <c r="W39" s="481"/>
      <c r="X39" s="481">
        <v>15</v>
      </c>
      <c r="Y39" s="481">
        <v>5</v>
      </c>
      <c r="Z39" s="481">
        <v>75</v>
      </c>
      <c r="AA39" s="481">
        <v>40</v>
      </c>
      <c r="AB39" s="481">
        <v>210</v>
      </c>
      <c r="AC39" s="481">
        <v>43</v>
      </c>
      <c r="AD39" s="481">
        <v>170</v>
      </c>
      <c r="AE39" s="481">
        <v>619</v>
      </c>
      <c r="AF39" s="481">
        <v>160</v>
      </c>
    </row>
    <row r="40" spans="1:32" x14ac:dyDescent="0.2">
      <c r="A40" s="717"/>
      <c r="B40" s="728"/>
      <c r="C40" s="252" t="s">
        <v>35</v>
      </c>
      <c r="D40" s="166">
        <f t="shared" si="0"/>
        <v>112</v>
      </c>
      <c r="E40" s="34"/>
      <c r="F40" s="34">
        <v>1</v>
      </c>
      <c r="G40" s="34">
        <v>6</v>
      </c>
      <c r="H40" s="34">
        <v>4</v>
      </c>
      <c r="I40" s="34">
        <v>8</v>
      </c>
      <c r="J40" s="34"/>
      <c r="K40" s="34">
        <v>2</v>
      </c>
      <c r="L40" s="161">
        <f t="shared" si="1"/>
        <v>20</v>
      </c>
      <c r="M40" s="34">
        <v>22</v>
      </c>
      <c r="N40" s="34">
        <v>69</v>
      </c>
      <c r="O40" s="34">
        <v>0</v>
      </c>
      <c r="Q40" s="465">
        <f t="shared" si="3"/>
        <v>0.21978021978021978</v>
      </c>
      <c r="R40" s="482"/>
      <c r="S40" s="445"/>
      <c r="T40" s="582">
        <v>72</v>
      </c>
      <c r="U40" s="481"/>
      <c r="V40" s="481"/>
      <c r="W40" s="481"/>
      <c r="X40" s="481">
        <v>1</v>
      </c>
      <c r="Y40" s="481">
        <v>6</v>
      </c>
      <c r="Z40" s="481">
        <v>4</v>
      </c>
      <c r="AA40" s="481">
        <v>8</v>
      </c>
      <c r="AB40" s="481"/>
      <c r="AC40" s="481">
        <v>2</v>
      </c>
      <c r="AD40" s="481">
        <v>22</v>
      </c>
      <c r="AE40" s="481">
        <v>69</v>
      </c>
      <c r="AF40" s="481">
        <v>0</v>
      </c>
    </row>
    <row r="41" spans="1:32" x14ac:dyDescent="0.2">
      <c r="A41" s="717"/>
      <c r="B41" s="728"/>
      <c r="C41" s="252" t="s">
        <v>36</v>
      </c>
      <c r="D41" s="166">
        <f t="shared" ref="D41:D72" si="4">E41+F41+L41+M41+N41+O41</f>
        <v>79</v>
      </c>
      <c r="E41" s="34">
        <v>2</v>
      </c>
      <c r="F41" s="34"/>
      <c r="G41" s="34">
        <v>1</v>
      </c>
      <c r="H41" s="34">
        <v>2</v>
      </c>
      <c r="I41" s="34">
        <v>4</v>
      </c>
      <c r="J41" s="34"/>
      <c r="K41" s="34">
        <v>1</v>
      </c>
      <c r="L41" s="161">
        <f t="shared" si="1"/>
        <v>8</v>
      </c>
      <c r="M41" s="34">
        <v>20</v>
      </c>
      <c r="N41" s="34">
        <v>27</v>
      </c>
      <c r="O41" s="34">
        <v>22</v>
      </c>
      <c r="Q41" s="466">
        <f t="shared" si="3"/>
        <v>0.1702127659574468</v>
      </c>
      <c r="R41" s="482"/>
      <c r="S41" s="445"/>
      <c r="T41" s="582">
        <v>73</v>
      </c>
      <c r="U41" s="481">
        <v>2</v>
      </c>
      <c r="V41" s="481"/>
      <c r="W41" s="481">
        <v>2</v>
      </c>
      <c r="X41" s="481"/>
      <c r="Y41" s="481">
        <v>1</v>
      </c>
      <c r="Z41" s="481">
        <v>2</v>
      </c>
      <c r="AA41" s="481">
        <v>4</v>
      </c>
      <c r="AB41" s="481"/>
      <c r="AC41" s="481">
        <v>1</v>
      </c>
      <c r="AD41" s="481">
        <v>20</v>
      </c>
      <c r="AE41" s="481">
        <v>27</v>
      </c>
      <c r="AF41" s="481">
        <v>22</v>
      </c>
    </row>
    <row r="42" spans="1:32" ht="24" customHeight="1" x14ac:dyDescent="0.2">
      <c r="A42" s="717"/>
      <c r="B42" s="728"/>
      <c r="C42" s="252" t="s">
        <v>37</v>
      </c>
      <c r="D42" s="166">
        <f t="shared" si="4"/>
        <v>2671</v>
      </c>
      <c r="E42" s="34"/>
      <c r="F42" s="34">
        <v>1</v>
      </c>
      <c r="G42" s="34">
        <v>9</v>
      </c>
      <c r="H42" s="34">
        <v>102</v>
      </c>
      <c r="I42" s="34">
        <v>74</v>
      </c>
      <c r="J42" s="34">
        <v>36</v>
      </c>
      <c r="K42" s="34">
        <v>32</v>
      </c>
      <c r="L42" s="161">
        <f t="shared" si="1"/>
        <v>253</v>
      </c>
      <c r="M42" s="34">
        <v>174</v>
      </c>
      <c r="N42" s="34">
        <v>648</v>
      </c>
      <c r="O42" s="34">
        <v>1595</v>
      </c>
      <c r="Q42" s="466">
        <f t="shared" si="3"/>
        <v>0.30778588807785889</v>
      </c>
      <c r="R42" s="482"/>
      <c r="S42" s="445"/>
      <c r="T42" s="582">
        <v>74</v>
      </c>
      <c r="U42" s="481"/>
      <c r="V42" s="481"/>
      <c r="W42" s="481"/>
      <c r="X42" s="481">
        <v>1</v>
      </c>
      <c r="Y42" s="481">
        <v>9</v>
      </c>
      <c r="Z42" s="481">
        <v>102</v>
      </c>
      <c r="AA42" s="481">
        <v>74</v>
      </c>
      <c r="AB42" s="481">
        <v>36</v>
      </c>
      <c r="AC42" s="481">
        <v>32</v>
      </c>
      <c r="AD42" s="481">
        <v>174</v>
      </c>
      <c r="AE42" s="481">
        <v>648</v>
      </c>
      <c r="AF42" s="481">
        <v>1595</v>
      </c>
    </row>
    <row r="43" spans="1:32" ht="13.5" x14ac:dyDescent="0.2">
      <c r="A43" s="717"/>
      <c r="B43" s="712" t="s">
        <v>821</v>
      </c>
      <c r="C43" s="713"/>
      <c r="D43" s="260">
        <f t="shared" si="4"/>
        <v>5121</v>
      </c>
      <c r="E43" s="266">
        <v>2</v>
      </c>
      <c r="F43" s="260">
        <v>27</v>
      </c>
      <c r="G43" s="260">
        <v>32</v>
      </c>
      <c r="H43" s="260">
        <v>255</v>
      </c>
      <c r="I43" s="260">
        <v>158</v>
      </c>
      <c r="J43" s="260">
        <v>288</v>
      </c>
      <c r="K43" s="260">
        <v>90</v>
      </c>
      <c r="L43" s="155">
        <f t="shared" si="1"/>
        <v>823</v>
      </c>
      <c r="M43" s="260">
        <v>559</v>
      </c>
      <c r="N43" s="260">
        <v>1868</v>
      </c>
      <c r="O43" s="260">
        <v>1842</v>
      </c>
      <c r="Q43" s="78">
        <f t="shared" si="3"/>
        <v>0.33910177173465184</v>
      </c>
      <c r="R43" s="482"/>
      <c r="S43" s="445"/>
      <c r="T43" s="582" t="s">
        <v>334</v>
      </c>
      <c r="U43" s="481">
        <v>2</v>
      </c>
      <c r="V43" s="481"/>
      <c r="W43" s="481">
        <v>2</v>
      </c>
      <c r="X43" s="481">
        <v>27</v>
      </c>
      <c r="Y43" s="481">
        <v>32</v>
      </c>
      <c r="Z43" s="481">
        <v>255</v>
      </c>
      <c r="AA43" s="481">
        <v>158</v>
      </c>
      <c r="AB43" s="481">
        <v>288</v>
      </c>
      <c r="AC43" s="481">
        <v>90</v>
      </c>
      <c r="AD43" s="481">
        <v>559</v>
      </c>
      <c r="AE43" s="481">
        <v>1868</v>
      </c>
      <c r="AF43" s="481">
        <v>1842</v>
      </c>
    </row>
    <row r="44" spans="1:32" x14ac:dyDescent="0.2">
      <c r="A44" s="717"/>
      <c r="B44" s="728" t="s">
        <v>494</v>
      </c>
      <c r="C44" s="251" t="s">
        <v>39</v>
      </c>
      <c r="D44" s="165">
        <f t="shared" si="4"/>
        <v>40</v>
      </c>
      <c r="E44" s="33"/>
      <c r="F44" s="33"/>
      <c r="G44" s="33"/>
      <c r="H44" s="33"/>
      <c r="I44" s="33">
        <v>8</v>
      </c>
      <c r="J44" s="33"/>
      <c r="K44" s="33"/>
      <c r="L44" s="163">
        <f t="shared" si="1"/>
        <v>8</v>
      </c>
      <c r="M44" s="33">
        <v>12</v>
      </c>
      <c r="N44" s="33">
        <v>20</v>
      </c>
      <c r="O44" s="33">
        <v>0</v>
      </c>
      <c r="Q44" s="55">
        <f t="shared" si="3"/>
        <v>0.25</v>
      </c>
      <c r="R44" s="482"/>
      <c r="S44" s="445"/>
      <c r="T44" s="582">
        <v>76</v>
      </c>
      <c r="U44" s="481"/>
      <c r="V44" s="481"/>
      <c r="W44" s="481"/>
      <c r="X44" s="481"/>
      <c r="Y44" s="481"/>
      <c r="Z44" s="481"/>
      <c r="AA44" s="481">
        <v>8</v>
      </c>
      <c r="AB44" s="481"/>
      <c r="AC44" s="481"/>
      <c r="AD44" s="481">
        <v>12</v>
      </c>
      <c r="AE44" s="481">
        <v>20</v>
      </c>
      <c r="AF44" s="481">
        <v>0</v>
      </c>
    </row>
    <row r="45" spans="1:32" x14ac:dyDescent="0.2">
      <c r="A45" s="717"/>
      <c r="B45" s="728"/>
      <c r="C45" s="381" t="s">
        <v>261</v>
      </c>
      <c r="D45" s="167">
        <f t="shared" si="4"/>
        <v>23</v>
      </c>
      <c r="E45" s="35"/>
      <c r="F45" s="35"/>
      <c r="G45" s="35">
        <v>0</v>
      </c>
      <c r="H45" s="35">
        <v>1</v>
      </c>
      <c r="I45" s="35">
        <v>4</v>
      </c>
      <c r="J45" s="35"/>
      <c r="K45" s="35"/>
      <c r="L45" s="162">
        <f t="shared" si="1"/>
        <v>5</v>
      </c>
      <c r="M45" s="35">
        <v>14</v>
      </c>
      <c r="N45" s="35">
        <v>4</v>
      </c>
      <c r="O45" s="35">
        <v>0</v>
      </c>
      <c r="Q45" s="57">
        <f t="shared" si="3"/>
        <v>0.27777777777777779</v>
      </c>
      <c r="R45" s="482"/>
      <c r="S45" s="445"/>
      <c r="T45" s="582">
        <v>77</v>
      </c>
      <c r="U45" s="481"/>
      <c r="V45" s="481"/>
      <c r="W45" s="481"/>
      <c r="X45" s="481"/>
      <c r="Y45" s="481">
        <v>0</v>
      </c>
      <c r="Z45" s="481">
        <v>1</v>
      </c>
      <c r="AA45" s="481">
        <v>4</v>
      </c>
      <c r="AB45" s="481"/>
      <c r="AC45" s="481"/>
      <c r="AD45" s="481">
        <v>14</v>
      </c>
      <c r="AE45" s="481">
        <v>4</v>
      </c>
      <c r="AF45" s="481">
        <v>0</v>
      </c>
    </row>
    <row r="46" spans="1:32" ht="13.5" x14ac:dyDescent="0.2">
      <c r="A46" s="718"/>
      <c r="B46" s="712" t="s">
        <v>40</v>
      </c>
      <c r="C46" s="713"/>
      <c r="D46" s="260">
        <f t="shared" si="4"/>
        <v>65</v>
      </c>
      <c r="E46" s="266"/>
      <c r="F46" s="260"/>
      <c r="G46" s="260">
        <v>1</v>
      </c>
      <c r="H46" s="260">
        <v>1</v>
      </c>
      <c r="I46" s="260">
        <v>12</v>
      </c>
      <c r="J46" s="260"/>
      <c r="K46" s="260"/>
      <c r="L46" s="155">
        <f t="shared" si="1"/>
        <v>14</v>
      </c>
      <c r="M46" s="260">
        <v>26</v>
      </c>
      <c r="N46" s="260">
        <v>24</v>
      </c>
      <c r="O46" s="260">
        <v>1</v>
      </c>
      <c r="Q46" s="354">
        <f t="shared" si="3"/>
        <v>0.28000000000000003</v>
      </c>
      <c r="R46" s="482"/>
      <c r="S46" s="445"/>
      <c r="T46" s="582" t="s">
        <v>38</v>
      </c>
      <c r="U46" s="481"/>
      <c r="V46" s="481"/>
      <c r="W46" s="481"/>
      <c r="X46" s="481"/>
      <c r="Y46" s="481">
        <v>1</v>
      </c>
      <c r="Z46" s="481">
        <v>1</v>
      </c>
      <c r="AA46" s="481">
        <v>12</v>
      </c>
      <c r="AB46" s="481"/>
      <c r="AC46" s="481"/>
      <c r="AD46" s="481">
        <v>26</v>
      </c>
      <c r="AE46" s="481">
        <v>24</v>
      </c>
      <c r="AF46" s="481">
        <v>1</v>
      </c>
    </row>
    <row r="47" spans="1:32" x14ac:dyDescent="0.2">
      <c r="A47" s="726" t="s">
        <v>495</v>
      </c>
      <c r="B47" s="726"/>
      <c r="C47" s="726"/>
      <c r="D47" s="262">
        <f t="shared" si="4"/>
        <v>27213</v>
      </c>
      <c r="E47" s="268">
        <v>846</v>
      </c>
      <c r="F47" s="262">
        <v>278</v>
      </c>
      <c r="G47" s="262">
        <v>257</v>
      </c>
      <c r="H47" s="262">
        <v>1360</v>
      </c>
      <c r="I47" s="262">
        <v>1530</v>
      </c>
      <c r="J47" s="262">
        <v>750</v>
      </c>
      <c r="K47" s="262">
        <v>650</v>
      </c>
      <c r="L47" s="269">
        <f t="shared" si="1"/>
        <v>4547</v>
      </c>
      <c r="M47" s="262">
        <v>4236</v>
      </c>
      <c r="N47" s="262">
        <v>10387</v>
      </c>
      <c r="O47" s="262">
        <v>6919</v>
      </c>
      <c r="Q47" s="276">
        <f t="shared" si="3"/>
        <v>0.31094850577856803</v>
      </c>
      <c r="R47" s="482"/>
      <c r="S47" s="445"/>
      <c r="T47" s="582" t="s">
        <v>486</v>
      </c>
      <c r="U47" s="481">
        <v>711</v>
      </c>
      <c r="V47" s="481">
        <v>135</v>
      </c>
      <c r="W47" s="481">
        <v>846</v>
      </c>
      <c r="X47" s="481">
        <v>278</v>
      </c>
      <c r="Y47" s="481">
        <v>257</v>
      </c>
      <c r="Z47" s="481">
        <v>1360</v>
      </c>
      <c r="AA47" s="481">
        <v>1530</v>
      </c>
      <c r="AB47" s="481">
        <v>750</v>
      </c>
      <c r="AC47" s="481">
        <v>650</v>
      </c>
      <c r="AD47" s="481">
        <v>4236</v>
      </c>
      <c r="AE47" s="481">
        <v>10387</v>
      </c>
      <c r="AF47" s="481">
        <v>6919</v>
      </c>
    </row>
    <row r="48" spans="1:32" ht="12.75" customHeight="1" x14ac:dyDescent="0.2">
      <c r="A48" s="716" t="s">
        <v>487</v>
      </c>
      <c r="B48" s="714" t="s">
        <v>497</v>
      </c>
      <c r="C48" s="251" t="s">
        <v>43</v>
      </c>
      <c r="D48" s="165">
        <f t="shared" si="4"/>
        <v>2724</v>
      </c>
      <c r="E48" s="33"/>
      <c r="F48" s="33">
        <v>22</v>
      </c>
      <c r="G48" s="33">
        <v>27</v>
      </c>
      <c r="H48" s="33">
        <v>90</v>
      </c>
      <c r="I48" s="33">
        <v>222</v>
      </c>
      <c r="J48" s="33">
        <v>4</v>
      </c>
      <c r="K48" s="33">
        <v>10</v>
      </c>
      <c r="L48" s="163">
        <f t="shared" si="1"/>
        <v>353</v>
      </c>
      <c r="M48" s="33">
        <v>488</v>
      </c>
      <c r="N48" s="33">
        <v>796</v>
      </c>
      <c r="O48" s="33">
        <v>1065</v>
      </c>
      <c r="Q48" s="465">
        <f t="shared" si="3"/>
        <v>0.27492211838006231</v>
      </c>
      <c r="R48" s="482"/>
      <c r="S48" s="445"/>
      <c r="T48" s="582">
        <v>25</v>
      </c>
      <c r="U48" s="481"/>
      <c r="V48" s="481"/>
      <c r="W48" s="481"/>
      <c r="X48" s="481">
        <v>22</v>
      </c>
      <c r="Y48" s="481">
        <v>27</v>
      </c>
      <c r="Z48" s="481">
        <v>90</v>
      </c>
      <c r="AA48" s="481">
        <v>222</v>
      </c>
      <c r="AB48" s="481">
        <v>4</v>
      </c>
      <c r="AC48" s="481">
        <v>10</v>
      </c>
      <c r="AD48" s="481">
        <v>488</v>
      </c>
      <c r="AE48" s="481">
        <v>796</v>
      </c>
      <c r="AF48" s="481">
        <v>1065</v>
      </c>
    </row>
    <row r="49" spans="1:32" x14ac:dyDescent="0.2">
      <c r="A49" s="717"/>
      <c r="B49" s="715"/>
      <c r="C49" s="252" t="s">
        <v>44</v>
      </c>
      <c r="D49" s="166">
        <f t="shared" si="4"/>
        <v>2147</v>
      </c>
      <c r="E49" s="34"/>
      <c r="F49" s="34">
        <v>34</v>
      </c>
      <c r="G49" s="34">
        <v>26</v>
      </c>
      <c r="H49" s="34">
        <v>82</v>
      </c>
      <c r="I49" s="34">
        <v>193</v>
      </c>
      <c r="J49" s="34">
        <v>21</v>
      </c>
      <c r="K49" s="34">
        <v>16</v>
      </c>
      <c r="L49" s="161">
        <f t="shared" si="1"/>
        <v>338</v>
      </c>
      <c r="M49" s="34">
        <v>631</v>
      </c>
      <c r="N49" s="34">
        <v>1144</v>
      </c>
      <c r="O49" s="34">
        <v>0</v>
      </c>
      <c r="Q49" s="466">
        <f t="shared" si="3"/>
        <v>0.19042253521126762</v>
      </c>
      <c r="R49" s="482"/>
      <c r="S49" s="445"/>
      <c r="T49" s="582">
        <v>26</v>
      </c>
      <c r="U49" s="481"/>
      <c r="V49" s="481"/>
      <c r="W49" s="481"/>
      <c r="X49" s="481">
        <v>34</v>
      </c>
      <c r="Y49" s="481">
        <v>26</v>
      </c>
      <c r="Z49" s="481">
        <v>82</v>
      </c>
      <c r="AA49" s="481">
        <v>193</v>
      </c>
      <c r="AB49" s="481">
        <v>21</v>
      </c>
      <c r="AC49" s="481">
        <v>16</v>
      </c>
      <c r="AD49" s="481">
        <v>631</v>
      </c>
      <c r="AE49" s="481">
        <v>1144</v>
      </c>
      <c r="AF49" s="481">
        <v>0</v>
      </c>
    </row>
    <row r="50" spans="1:32" ht="24" customHeight="1" x14ac:dyDescent="0.2">
      <c r="A50" s="717"/>
      <c r="B50" s="715"/>
      <c r="C50" s="252" t="s">
        <v>45</v>
      </c>
      <c r="D50" s="166">
        <f t="shared" si="4"/>
        <v>4297</v>
      </c>
      <c r="E50" s="34"/>
      <c r="F50" s="34">
        <v>42</v>
      </c>
      <c r="G50" s="34">
        <v>40</v>
      </c>
      <c r="H50" s="34">
        <v>287</v>
      </c>
      <c r="I50" s="34">
        <v>400</v>
      </c>
      <c r="J50" s="34">
        <v>107</v>
      </c>
      <c r="K50" s="34">
        <v>71</v>
      </c>
      <c r="L50" s="161">
        <f t="shared" si="1"/>
        <v>905</v>
      </c>
      <c r="M50" s="34">
        <v>970</v>
      </c>
      <c r="N50" s="34">
        <v>2372</v>
      </c>
      <c r="O50" s="34">
        <v>8</v>
      </c>
      <c r="Q50" s="466">
        <f t="shared" si="3"/>
        <v>0.27079593058049073</v>
      </c>
      <c r="R50" s="482"/>
      <c r="S50" s="445"/>
      <c r="T50" s="582">
        <v>27</v>
      </c>
      <c r="U50" s="481"/>
      <c r="V50" s="481"/>
      <c r="W50" s="481"/>
      <c r="X50" s="481">
        <v>42</v>
      </c>
      <c r="Y50" s="481">
        <v>40</v>
      </c>
      <c r="Z50" s="481">
        <v>287</v>
      </c>
      <c r="AA50" s="481">
        <v>400</v>
      </c>
      <c r="AB50" s="481">
        <v>107</v>
      </c>
      <c r="AC50" s="481">
        <v>71</v>
      </c>
      <c r="AD50" s="481">
        <v>970</v>
      </c>
      <c r="AE50" s="481">
        <v>2372</v>
      </c>
      <c r="AF50" s="481">
        <v>8</v>
      </c>
    </row>
    <row r="51" spans="1:32" ht="13.5" x14ac:dyDescent="0.2">
      <c r="A51" s="717"/>
      <c r="B51" s="712" t="s">
        <v>498</v>
      </c>
      <c r="C51" s="713"/>
      <c r="D51" s="260">
        <f t="shared" si="4"/>
        <v>9168</v>
      </c>
      <c r="E51" s="266"/>
      <c r="F51" s="260">
        <v>98</v>
      </c>
      <c r="G51" s="260">
        <v>93</v>
      </c>
      <c r="H51" s="260">
        <v>459</v>
      </c>
      <c r="I51" s="260">
        <v>815</v>
      </c>
      <c r="J51" s="260">
        <v>132</v>
      </c>
      <c r="K51" s="260">
        <v>97</v>
      </c>
      <c r="L51" s="155">
        <f t="shared" si="1"/>
        <v>1596</v>
      </c>
      <c r="M51" s="260">
        <v>2089</v>
      </c>
      <c r="N51" s="260">
        <v>4312</v>
      </c>
      <c r="O51" s="260">
        <v>1073</v>
      </c>
      <c r="Q51" s="78">
        <f t="shared" si="3"/>
        <v>0.24933604124355568</v>
      </c>
      <c r="R51" s="482"/>
      <c r="S51" s="445"/>
      <c r="T51" s="582" t="s">
        <v>488</v>
      </c>
      <c r="U51" s="481"/>
      <c r="V51" s="481"/>
      <c r="W51" s="481"/>
      <c r="X51" s="481">
        <v>98</v>
      </c>
      <c r="Y51" s="481">
        <v>93</v>
      </c>
      <c r="Z51" s="481">
        <v>459</v>
      </c>
      <c r="AA51" s="481">
        <v>815</v>
      </c>
      <c r="AB51" s="481">
        <v>132</v>
      </c>
      <c r="AC51" s="481">
        <v>97</v>
      </c>
      <c r="AD51" s="481">
        <v>2089</v>
      </c>
      <c r="AE51" s="481">
        <v>4312</v>
      </c>
      <c r="AF51" s="481">
        <v>1073</v>
      </c>
    </row>
    <row r="52" spans="1:32" x14ac:dyDescent="0.2">
      <c r="A52" s="717"/>
      <c r="B52" s="715" t="s">
        <v>81</v>
      </c>
      <c r="C52" s="251" t="s">
        <v>46</v>
      </c>
      <c r="D52" s="165">
        <f t="shared" si="4"/>
        <v>2174</v>
      </c>
      <c r="E52" s="33"/>
      <c r="F52" s="33">
        <v>14</v>
      </c>
      <c r="G52" s="33">
        <v>12</v>
      </c>
      <c r="H52" s="33">
        <v>29</v>
      </c>
      <c r="I52" s="33">
        <v>209</v>
      </c>
      <c r="J52" s="33">
        <v>5</v>
      </c>
      <c r="K52" s="33">
        <v>10</v>
      </c>
      <c r="L52" s="163">
        <f t="shared" si="1"/>
        <v>265</v>
      </c>
      <c r="M52" s="33">
        <v>487</v>
      </c>
      <c r="N52" s="33">
        <v>849</v>
      </c>
      <c r="O52" s="33">
        <v>559</v>
      </c>
      <c r="Q52" s="55">
        <f t="shared" si="3"/>
        <v>0.19835329341317365</v>
      </c>
      <c r="R52" s="482"/>
      <c r="S52" s="445"/>
      <c r="T52" s="582">
        <v>28</v>
      </c>
      <c r="U52" s="481"/>
      <c r="V52" s="481"/>
      <c r="W52" s="481"/>
      <c r="X52" s="481">
        <v>14</v>
      </c>
      <c r="Y52" s="481">
        <v>12</v>
      </c>
      <c r="Z52" s="481">
        <v>29</v>
      </c>
      <c r="AA52" s="481">
        <v>209</v>
      </c>
      <c r="AB52" s="481">
        <v>5</v>
      </c>
      <c r="AC52" s="481">
        <v>10</v>
      </c>
      <c r="AD52" s="481">
        <v>487</v>
      </c>
      <c r="AE52" s="481">
        <v>849</v>
      </c>
      <c r="AF52" s="481">
        <v>559</v>
      </c>
    </row>
    <row r="53" spans="1:32" x14ac:dyDescent="0.2">
      <c r="A53" s="717"/>
      <c r="B53" s="727"/>
      <c r="C53" s="252" t="s">
        <v>47</v>
      </c>
      <c r="D53" s="166">
        <f t="shared" si="4"/>
        <v>491</v>
      </c>
      <c r="E53" s="34"/>
      <c r="F53" s="34">
        <v>2</v>
      </c>
      <c r="G53" s="34">
        <v>2</v>
      </c>
      <c r="H53" s="34">
        <v>3</v>
      </c>
      <c r="I53" s="34">
        <v>86</v>
      </c>
      <c r="J53" s="34">
        <v>1</v>
      </c>
      <c r="K53" s="34">
        <v>3</v>
      </c>
      <c r="L53" s="161">
        <f t="shared" si="1"/>
        <v>95</v>
      </c>
      <c r="M53" s="34">
        <v>173</v>
      </c>
      <c r="N53" s="34">
        <v>221</v>
      </c>
      <c r="O53" s="34">
        <v>0</v>
      </c>
      <c r="Q53" s="56">
        <f t="shared" si="3"/>
        <v>0.24111675126903553</v>
      </c>
      <c r="R53" s="482"/>
      <c r="S53" s="445"/>
      <c r="T53" s="582">
        <v>29</v>
      </c>
      <c r="U53" s="481"/>
      <c r="V53" s="481"/>
      <c r="W53" s="481"/>
      <c r="X53" s="481">
        <v>2</v>
      </c>
      <c r="Y53" s="481">
        <v>2</v>
      </c>
      <c r="Z53" s="481">
        <v>3</v>
      </c>
      <c r="AA53" s="481">
        <v>86</v>
      </c>
      <c r="AB53" s="481">
        <v>1</v>
      </c>
      <c r="AC53" s="481">
        <v>3</v>
      </c>
      <c r="AD53" s="481">
        <v>173</v>
      </c>
      <c r="AE53" s="481">
        <v>221</v>
      </c>
      <c r="AF53" s="481">
        <v>0</v>
      </c>
    </row>
    <row r="54" spans="1:32" x14ac:dyDescent="0.2">
      <c r="A54" s="717"/>
      <c r="B54" s="727"/>
      <c r="C54" s="253" t="s">
        <v>48</v>
      </c>
      <c r="D54" s="167">
        <f t="shared" si="4"/>
        <v>902</v>
      </c>
      <c r="E54" s="35"/>
      <c r="F54" s="35">
        <v>9</v>
      </c>
      <c r="G54" s="35">
        <v>1</v>
      </c>
      <c r="H54" s="35">
        <v>3</v>
      </c>
      <c r="I54" s="35">
        <v>68</v>
      </c>
      <c r="J54" s="35">
        <v>9</v>
      </c>
      <c r="K54" s="35">
        <v>6</v>
      </c>
      <c r="L54" s="162">
        <f t="shared" si="1"/>
        <v>87</v>
      </c>
      <c r="M54" s="35">
        <v>247</v>
      </c>
      <c r="N54" s="35">
        <v>371</v>
      </c>
      <c r="O54" s="35">
        <v>188</v>
      </c>
      <c r="Q54" s="57">
        <f t="shared" si="3"/>
        <v>0.14077669902912621</v>
      </c>
      <c r="R54" s="482"/>
      <c r="S54" s="445"/>
      <c r="T54" s="582">
        <v>30</v>
      </c>
      <c r="U54" s="481"/>
      <c r="V54" s="481"/>
      <c r="W54" s="481"/>
      <c r="X54" s="481">
        <v>9</v>
      </c>
      <c r="Y54" s="481">
        <v>1</v>
      </c>
      <c r="Z54" s="481">
        <v>3</v>
      </c>
      <c r="AA54" s="481">
        <v>68</v>
      </c>
      <c r="AB54" s="481">
        <v>9</v>
      </c>
      <c r="AC54" s="481">
        <v>6</v>
      </c>
      <c r="AD54" s="481">
        <v>247</v>
      </c>
      <c r="AE54" s="481">
        <v>371</v>
      </c>
      <c r="AF54" s="481">
        <v>188</v>
      </c>
    </row>
    <row r="55" spans="1:32" ht="13.5" x14ac:dyDescent="0.2">
      <c r="A55" s="717"/>
      <c r="B55" s="712" t="s">
        <v>49</v>
      </c>
      <c r="C55" s="713"/>
      <c r="D55" s="260">
        <f t="shared" si="4"/>
        <v>3567</v>
      </c>
      <c r="E55" s="266"/>
      <c r="F55" s="260">
        <v>25</v>
      </c>
      <c r="G55" s="260">
        <v>15</v>
      </c>
      <c r="H55" s="260">
        <v>35</v>
      </c>
      <c r="I55" s="260">
        <v>363</v>
      </c>
      <c r="J55" s="260">
        <v>15</v>
      </c>
      <c r="K55" s="260">
        <v>19</v>
      </c>
      <c r="L55" s="155">
        <f t="shared" si="1"/>
        <v>447</v>
      </c>
      <c r="M55" s="260">
        <v>907</v>
      </c>
      <c r="N55" s="260">
        <v>1441</v>
      </c>
      <c r="O55" s="260">
        <v>747</v>
      </c>
      <c r="Q55" s="78">
        <f t="shared" si="3"/>
        <v>0.19037478705281091</v>
      </c>
      <c r="R55" s="482"/>
      <c r="S55" s="445"/>
      <c r="T55" s="582" t="s">
        <v>348</v>
      </c>
      <c r="U55" s="481"/>
      <c r="V55" s="481"/>
      <c r="W55" s="481"/>
      <c r="X55" s="481">
        <v>25</v>
      </c>
      <c r="Y55" s="481">
        <v>15</v>
      </c>
      <c r="Z55" s="481">
        <v>35</v>
      </c>
      <c r="AA55" s="481">
        <v>363</v>
      </c>
      <c r="AB55" s="481">
        <v>15</v>
      </c>
      <c r="AC55" s="481">
        <v>19</v>
      </c>
      <c r="AD55" s="481">
        <v>907</v>
      </c>
      <c r="AE55" s="481">
        <v>1441</v>
      </c>
      <c r="AF55" s="481">
        <v>747</v>
      </c>
    </row>
    <row r="56" spans="1:32" x14ac:dyDescent="0.2">
      <c r="A56" s="717"/>
      <c r="B56" s="715" t="s">
        <v>82</v>
      </c>
      <c r="C56" s="251" t="s">
        <v>50</v>
      </c>
      <c r="D56" s="165">
        <f t="shared" si="4"/>
        <v>1246</v>
      </c>
      <c r="E56" s="33"/>
      <c r="F56" s="33">
        <v>10</v>
      </c>
      <c r="G56" s="33">
        <v>10</v>
      </c>
      <c r="H56" s="33">
        <v>33</v>
      </c>
      <c r="I56" s="33">
        <v>174</v>
      </c>
      <c r="J56" s="33">
        <v>5</v>
      </c>
      <c r="K56" s="33">
        <v>7</v>
      </c>
      <c r="L56" s="163">
        <f t="shared" si="1"/>
        <v>229</v>
      </c>
      <c r="M56" s="33">
        <v>324</v>
      </c>
      <c r="N56" s="33">
        <v>663</v>
      </c>
      <c r="O56" s="33">
        <v>20</v>
      </c>
      <c r="Q56" s="55">
        <f t="shared" si="3"/>
        <v>0.23201621073961501</v>
      </c>
      <c r="R56" s="482"/>
      <c r="S56" s="445"/>
      <c r="T56" s="582">
        <v>31</v>
      </c>
      <c r="U56" s="481"/>
      <c r="V56" s="481"/>
      <c r="W56" s="481"/>
      <c r="X56" s="481">
        <v>10</v>
      </c>
      <c r="Y56" s="481">
        <v>10</v>
      </c>
      <c r="Z56" s="481">
        <v>33</v>
      </c>
      <c r="AA56" s="481">
        <v>174</v>
      </c>
      <c r="AB56" s="481">
        <v>5</v>
      </c>
      <c r="AC56" s="481">
        <v>7</v>
      </c>
      <c r="AD56" s="481">
        <v>324</v>
      </c>
      <c r="AE56" s="481">
        <v>663</v>
      </c>
      <c r="AF56" s="481">
        <v>20</v>
      </c>
    </row>
    <row r="57" spans="1:32" x14ac:dyDescent="0.2">
      <c r="A57" s="717"/>
      <c r="B57" s="727"/>
      <c r="C57" s="252" t="s">
        <v>51</v>
      </c>
      <c r="D57" s="166">
        <f t="shared" si="4"/>
        <v>1484</v>
      </c>
      <c r="E57" s="34"/>
      <c r="F57" s="34">
        <v>7</v>
      </c>
      <c r="G57" s="34">
        <v>7</v>
      </c>
      <c r="H57" s="34">
        <v>28</v>
      </c>
      <c r="I57" s="34">
        <v>185</v>
      </c>
      <c r="J57" s="34">
        <v>11</v>
      </c>
      <c r="K57" s="34">
        <v>8</v>
      </c>
      <c r="L57" s="161">
        <f t="shared" si="1"/>
        <v>239</v>
      </c>
      <c r="M57" s="34">
        <v>392</v>
      </c>
      <c r="N57" s="34">
        <v>832</v>
      </c>
      <c r="O57" s="34">
        <v>14</v>
      </c>
      <c r="Q57" s="56">
        <f t="shared" si="3"/>
        <v>0.19526143790849673</v>
      </c>
      <c r="R57" s="482"/>
      <c r="S57" s="445"/>
      <c r="T57" s="582">
        <v>32</v>
      </c>
      <c r="U57" s="481"/>
      <c r="V57" s="481"/>
      <c r="W57" s="481"/>
      <c r="X57" s="481">
        <v>7</v>
      </c>
      <c r="Y57" s="481">
        <v>7</v>
      </c>
      <c r="Z57" s="481">
        <v>28</v>
      </c>
      <c r="AA57" s="481">
        <v>185</v>
      </c>
      <c r="AB57" s="481">
        <v>11</v>
      </c>
      <c r="AC57" s="481">
        <v>8</v>
      </c>
      <c r="AD57" s="481">
        <v>392</v>
      </c>
      <c r="AE57" s="481">
        <v>832</v>
      </c>
      <c r="AF57" s="481">
        <v>14</v>
      </c>
    </row>
    <row r="58" spans="1:32" x14ac:dyDescent="0.2">
      <c r="A58" s="717"/>
      <c r="B58" s="727"/>
      <c r="C58" s="253" t="s">
        <v>52</v>
      </c>
      <c r="D58" s="167">
        <f t="shared" si="4"/>
        <v>1083</v>
      </c>
      <c r="E58" s="35"/>
      <c r="F58" s="35">
        <v>6</v>
      </c>
      <c r="G58" s="35">
        <v>3</v>
      </c>
      <c r="H58" s="35">
        <v>20</v>
      </c>
      <c r="I58" s="35">
        <v>136</v>
      </c>
      <c r="J58" s="35">
        <v>6</v>
      </c>
      <c r="K58" s="35">
        <v>3</v>
      </c>
      <c r="L58" s="162">
        <f t="shared" si="1"/>
        <v>168</v>
      </c>
      <c r="M58" s="35">
        <v>331</v>
      </c>
      <c r="N58" s="35">
        <v>577</v>
      </c>
      <c r="O58" s="35">
        <v>1</v>
      </c>
      <c r="Q58" s="57">
        <f t="shared" si="3"/>
        <v>0.18502202643171806</v>
      </c>
      <c r="R58" s="482"/>
      <c r="S58" s="445"/>
      <c r="T58" s="582">
        <v>33</v>
      </c>
      <c r="U58" s="481"/>
      <c r="V58" s="481"/>
      <c r="W58" s="481"/>
      <c r="X58" s="481">
        <v>6</v>
      </c>
      <c r="Y58" s="481">
        <v>3</v>
      </c>
      <c r="Z58" s="481">
        <v>20</v>
      </c>
      <c r="AA58" s="481">
        <v>136</v>
      </c>
      <c r="AB58" s="481">
        <v>6</v>
      </c>
      <c r="AC58" s="481">
        <v>3</v>
      </c>
      <c r="AD58" s="481">
        <v>331</v>
      </c>
      <c r="AE58" s="481">
        <v>577</v>
      </c>
      <c r="AF58" s="481">
        <v>1</v>
      </c>
    </row>
    <row r="59" spans="1:32" ht="13.5" x14ac:dyDescent="0.2">
      <c r="A59" s="717"/>
      <c r="B59" s="712" t="s">
        <v>53</v>
      </c>
      <c r="C59" s="713"/>
      <c r="D59" s="260">
        <f t="shared" si="4"/>
        <v>3813</v>
      </c>
      <c r="E59" s="266"/>
      <c r="F59" s="260">
        <v>23</v>
      </c>
      <c r="G59" s="260">
        <v>20</v>
      </c>
      <c r="H59" s="260">
        <v>81</v>
      </c>
      <c r="I59" s="260">
        <v>495</v>
      </c>
      <c r="J59" s="260">
        <v>22</v>
      </c>
      <c r="K59" s="260">
        <v>18</v>
      </c>
      <c r="L59" s="155">
        <f t="shared" si="1"/>
        <v>636</v>
      </c>
      <c r="M59" s="260">
        <v>1047</v>
      </c>
      <c r="N59" s="260">
        <v>2072</v>
      </c>
      <c r="O59" s="260">
        <v>35</v>
      </c>
      <c r="Q59" s="78">
        <f t="shared" si="3"/>
        <v>0.20391151009939082</v>
      </c>
      <c r="R59" s="482"/>
      <c r="S59" s="445"/>
      <c r="T59" s="582" t="s">
        <v>352</v>
      </c>
      <c r="U59" s="481"/>
      <c r="V59" s="481"/>
      <c r="W59" s="481"/>
      <c r="X59" s="481">
        <v>23</v>
      </c>
      <c r="Y59" s="481">
        <v>20</v>
      </c>
      <c r="Z59" s="481">
        <v>81</v>
      </c>
      <c r="AA59" s="481">
        <v>495</v>
      </c>
      <c r="AB59" s="481">
        <v>22</v>
      </c>
      <c r="AC59" s="481">
        <v>18</v>
      </c>
      <c r="AD59" s="481">
        <v>1047</v>
      </c>
      <c r="AE59" s="481">
        <v>2072</v>
      </c>
      <c r="AF59" s="481">
        <v>35</v>
      </c>
    </row>
    <row r="60" spans="1:32" x14ac:dyDescent="0.2">
      <c r="A60" s="717"/>
      <c r="B60" s="715" t="s">
        <v>83</v>
      </c>
      <c r="C60" s="251" t="s">
        <v>54</v>
      </c>
      <c r="D60" s="165">
        <f t="shared" si="4"/>
        <v>296</v>
      </c>
      <c r="E60" s="33"/>
      <c r="F60" s="33">
        <v>34</v>
      </c>
      <c r="G60" s="33">
        <v>9</v>
      </c>
      <c r="H60" s="33">
        <v>4</v>
      </c>
      <c r="I60" s="33">
        <v>61</v>
      </c>
      <c r="J60" s="33"/>
      <c r="K60" s="33">
        <v>1</v>
      </c>
      <c r="L60" s="163">
        <f t="shared" si="1"/>
        <v>75</v>
      </c>
      <c r="M60" s="33">
        <v>74</v>
      </c>
      <c r="N60" s="33">
        <v>113</v>
      </c>
      <c r="O60" s="33">
        <v>0</v>
      </c>
      <c r="Q60" s="55">
        <f t="shared" si="3"/>
        <v>0.40106951871657753</v>
      </c>
      <c r="R60" s="482"/>
      <c r="S60" s="445"/>
      <c r="T60" s="582">
        <v>34</v>
      </c>
      <c r="U60" s="481"/>
      <c r="V60" s="481"/>
      <c r="W60" s="481"/>
      <c r="X60" s="481">
        <v>34</v>
      </c>
      <c r="Y60" s="481">
        <v>9</v>
      </c>
      <c r="Z60" s="481">
        <v>4</v>
      </c>
      <c r="AA60" s="481">
        <v>61</v>
      </c>
      <c r="AB60" s="481"/>
      <c r="AC60" s="481">
        <v>1</v>
      </c>
      <c r="AD60" s="481">
        <v>74</v>
      </c>
      <c r="AE60" s="481">
        <v>113</v>
      </c>
      <c r="AF60" s="481">
        <v>0</v>
      </c>
    </row>
    <row r="61" spans="1:32" x14ac:dyDescent="0.2">
      <c r="A61" s="717"/>
      <c r="B61" s="727"/>
      <c r="C61" s="252" t="s">
        <v>55</v>
      </c>
      <c r="D61" s="166">
        <f t="shared" si="4"/>
        <v>710</v>
      </c>
      <c r="E61" s="34"/>
      <c r="F61" s="34">
        <v>28</v>
      </c>
      <c r="G61" s="34">
        <v>29</v>
      </c>
      <c r="H61" s="34">
        <v>37</v>
      </c>
      <c r="I61" s="34">
        <v>95</v>
      </c>
      <c r="J61" s="34">
        <v>11</v>
      </c>
      <c r="K61" s="34">
        <v>7</v>
      </c>
      <c r="L61" s="161">
        <f t="shared" si="1"/>
        <v>179</v>
      </c>
      <c r="M61" s="34">
        <v>177</v>
      </c>
      <c r="N61" s="34">
        <v>326</v>
      </c>
      <c r="O61" s="34">
        <v>0</v>
      </c>
      <c r="Q61" s="56">
        <f t="shared" si="3"/>
        <v>0.35586481113320079</v>
      </c>
      <c r="R61" s="482"/>
      <c r="S61" s="445"/>
      <c r="T61" s="582">
        <v>35</v>
      </c>
      <c r="U61" s="481"/>
      <c r="V61" s="481"/>
      <c r="W61" s="481"/>
      <c r="X61" s="481">
        <v>28</v>
      </c>
      <c r="Y61" s="481">
        <v>29</v>
      </c>
      <c r="Z61" s="481">
        <v>37</v>
      </c>
      <c r="AA61" s="481">
        <v>95</v>
      </c>
      <c r="AB61" s="481">
        <v>11</v>
      </c>
      <c r="AC61" s="481">
        <v>7</v>
      </c>
      <c r="AD61" s="481">
        <v>177</v>
      </c>
      <c r="AE61" s="481">
        <v>326</v>
      </c>
      <c r="AF61" s="481">
        <v>0</v>
      </c>
    </row>
    <row r="62" spans="1:32" x14ac:dyDescent="0.2">
      <c r="A62" s="717"/>
      <c r="B62" s="727"/>
      <c r="C62" s="252" t="s">
        <v>56</v>
      </c>
      <c r="D62" s="166">
        <f t="shared" si="4"/>
        <v>455</v>
      </c>
      <c r="E62" s="34"/>
      <c r="F62" s="34">
        <v>3</v>
      </c>
      <c r="G62" s="34">
        <v>0</v>
      </c>
      <c r="H62" s="34">
        <v>8</v>
      </c>
      <c r="I62" s="34">
        <v>47</v>
      </c>
      <c r="J62" s="34">
        <v>4</v>
      </c>
      <c r="K62" s="34">
        <v>3</v>
      </c>
      <c r="L62" s="161">
        <f t="shared" si="1"/>
        <v>62</v>
      </c>
      <c r="M62" s="34">
        <v>124</v>
      </c>
      <c r="N62" s="34">
        <v>266</v>
      </c>
      <c r="O62" s="34">
        <v>0</v>
      </c>
      <c r="Q62" s="56">
        <f t="shared" si="3"/>
        <v>0.15897435897435896</v>
      </c>
      <c r="R62" s="482"/>
      <c r="S62" s="445"/>
      <c r="T62" s="582">
        <v>36</v>
      </c>
      <c r="U62" s="481"/>
      <c r="V62" s="481"/>
      <c r="W62" s="481"/>
      <c r="X62" s="481">
        <v>3</v>
      </c>
      <c r="Y62" s="481">
        <v>0</v>
      </c>
      <c r="Z62" s="481">
        <v>8</v>
      </c>
      <c r="AA62" s="481">
        <v>47</v>
      </c>
      <c r="AB62" s="481">
        <v>4</v>
      </c>
      <c r="AC62" s="481">
        <v>3</v>
      </c>
      <c r="AD62" s="481">
        <v>124</v>
      </c>
      <c r="AE62" s="481">
        <v>266</v>
      </c>
      <c r="AF62" s="481">
        <v>0</v>
      </c>
    </row>
    <row r="63" spans="1:32" x14ac:dyDescent="0.2">
      <c r="A63" s="717"/>
      <c r="B63" s="727"/>
      <c r="C63" s="253" t="s">
        <v>57</v>
      </c>
      <c r="D63" s="167">
        <f t="shared" si="4"/>
        <v>230</v>
      </c>
      <c r="E63" s="35"/>
      <c r="F63" s="35">
        <v>5</v>
      </c>
      <c r="G63" s="35">
        <v>1</v>
      </c>
      <c r="H63" s="35">
        <v>4</v>
      </c>
      <c r="I63" s="35">
        <v>24</v>
      </c>
      <c r="J63" s="35">
        <v>2</v>
      </c>
      <c r="K63" s="35">
        <v>3</v>
      </c>
      <c r="L63" s="162">
        <f t="shared" si="1"/>
        <v>34</v>
      </c>
      <c r="M63" s="35">
        <v>59</v>
      </c>
      <c r="N63" s="35">
        <v>132</v>
      </c>
      <c r="O63" s="35">
        <v>0</v>
      </c>
      <c r="Q63" s="57">
        <f t="shared" si="3"/>
        <v>0.17801047120418848</v>
      </c>
      <c r="R63" s="482"/>
      <c r="S63" s="445"/>
      <c r="T63" s="582">
        <v>37</v>
      </c>
      <c r="U63" s="481"/>
      <c r="V63" s="481"/>
      <c r="W63" s="481"/>
      <c r="X63" s="481">
        <v>5</v>
      </c>
      <c r="Y63" s="481">
        <v>1</v>
      </c>
      <c r="Z63" s="481">
        <v>4</v>
      </c>
      <c r="AA63" s="481">
        <v>24</v>
      </c>
      <c r="AB63" s="481">
        <v>2</v>
      </c>
      <c r="AC63" s="481">
        <v>3</v>
      </c>
      <c r="AD63" s="481">
        <v>59</v>
      </c>
      <c r="AE63" s="481">
        <v>132</v>
      </c>
      <c r="AF63" s="481">
        <v>0</v>
      </c>
    </row>
    <row r="64" spans="1:32" ht="13.5" x14ac:dyDescent="0.2">
      <c r="A64" s="717"/>
      <c r="B64" s="712" t="s">
        <v>58</v>
      </c>
      <c r="C64" s="713"/>
      <c r="D64" s="260">
        <f t="shared" si="4"/>
        <v>1691</v>
      </c>
      <c r="E64" s="266"/>
      <c r="F64" s="260">
        <v>70</v>
      </c>
      <c r="G64" s="260">
        <v>39</v>
      </c>
      <c r="H64" s="260">
        <v>53</v>
      </c>
      <c r="I64" s="260">
        <v>227</v>
      </c>
      <c r="J64" s="260">
        <v>17</v>
      </c>
      <c r="K64" s="260">
        <v>14</v>
      </c>
      <c r="L64" s="155">
        <f t="shared" si="1"/>
        <v>350</v>
      </c>
      <c r="M64" s="260">
        <v>434</v>
      </c>
      <c r="N64" s="260">
        <v>837</v>
      </c>
      <c r="O64" s="260">
        <v>0</v>
      </c>
      <c r="Q64" s="78">
        <f t="shared" si="3"/>
        <v>0.27537372147915029</v>
      </c>
      <c r="R64" s="482"/>
      <c r="S64" s="445"/>
      <c r="T64" s="582" t="s">
        <v>356</v>
      </c>
      <c r="U64" s="481"/>
      <c r="V64" s="481"/>
      <c r="W64" s="481"/>
      <c r="X64" s="481">
        <v>70</v>
      </c>
      <c r="Y64" s="481">
        <v>39</v>
      </c>
      <c r="Z64" s="481">
        <v>53</v>
      </c>
      <c r="AA64" s="481">
        <v>227</v>
      </c>
      <c r="AB64" s="481">
        <v>17</v>
      </c>
      <c r="AC64" s="481">
        <v>14</v>
      </c>
      <c r="AD64" s="481">
        <v>434</v>
      </c>
      <c r="AE64" s="481">
        <v>837</v>
      </c>
      <c r="AF64" s="481">
        <v>0</v>
      </c>
    </row>
    <row r="65" spans="1:32" ht="13.5" customHeight="1" x14ac:dyDescent="0.2">
      <c r="A65" s="717"/>
      <c r="B65" s="715" t="s">
        <v>84</v>
      </c>
      <c r="C65" s="251" t="s">
        <v>59</v>
      </c>
      <c r="D65" s="165">
        <f t="shared" si="4"/>
        <v>4285</v>
      </c>
      <c r="E65" s="33"/>
      <c r="F65" s="33">
        <v>28</v>
      </c>
      <c r="G65" s="33">
        <v>22</v>
      </c>
      <c r="H65" s="33">
        <v>126</v>
      </c>
      <c r="I65" s="33">
        <v>323</v>
      </c>
      <c r="J65" s="33">
        <v>91</v>
      </c>
      <c r="K65" s="33">
        <v>52</v>
      </c>
      <c r="L65" s="163">
        <f t="shared" si="1"/>
        <v>614</v>
      </c>
      <c r="M65" s="33">
        <v>786</v>
      </c>
      <c r="N65" s="33">
        <v>1611</v>
      </c>
      <c r="O65" s="33">
        <v>1246</v>
      </c>
      <c r="Q65" s="309">
        <f t="shared" si="3"/>
        <v>0.25615352523988316</v>
      </c>
      <c r="R65" s="482"/>
      <c r="S65" s="445"/>
      <c r="T65" s="582">
        <v>60</v>
      </c>
      <c r="U65" s="481"/>
      <c r="V65" s="481"/>
      <c r="W65" s="481"/>
      <c r="X65" s="481">
        <v>28</v>
      </c>
      <c r="Y65" s="481">
        <v>22</v>
      </c>
      <c r="Z65" s="481">
        <v>126</v>
      </c>
      <c r="AA65" s="481">
        <v>323</v>
      </c>
      <c r="AB65" s="481">
        <v>91</v>
      </c>
      <c r="AC65" s="481">
        <v>52</v>
      </c>
      <c r="AD65" s="481">
        <v>786</v>
      </c>
      <c r="AE65" s="481">
        <v>1611</v>
      </c>
      <c r="AF65" s="481">
        <v>1246</v>
      </c>
    </row>
    <row r="66" spans="1:32" ht="15.75" customHeight="1" x14ac:dyDescent="0.2">
      <c r="A66" s="717"/>
      <c r="B66" s="727"/>
      <c r="C66" s="252" t="s">
        <v>60</v>
      </c>
      <c r="D66" s="166">
        <f t="shared" si="4"/>
        <v>2274</v>
      </c>
      <c r="E66" s="34"/>
      <c r="F66" s="34">
        <v>27</v>
      </c>
      <c r="G66" s="34">
        <v>12</v>
      </c>
      <c r="H66" s="34">
        <v>77</v>
      </c>
      <c r="I66" s="34">
        <v>170</v>
      </c>
      <c r="J66" s="34">
        <v>52</v>
      </c>
      <c r="K66" s="34">
        <v>31</v>
      </c>
      <c r="L66" s="161">
        <f t="shared" si="1"/>
        <v>342</v>
      </c>
      <c r="M66" s="34">
        <v>553</v>
      </c>
      <c r="N66" s="34">
        <v>1208</v>
      </c>
      <c r="O66" s="34">
        <v>144</v>
      </c>
      <c r="Q66" s="311">
        <f t="shared" si="3"/>
        <v>0.19420783645655879</v>
      </c>
      <c r="R66" s="482"/>
      <c r="S66" s="445"/>
      <c r="T66" s="582">
        <v>61</v>
      </c>
      <c r="U66" s="481"/>
      <c r="V66" s="481"/>
      <c r="W66" s="481"/>
      <c r="X66" s="481">
        <v>27</v>
      </c>
      <c r="Y66" s="481">
        <v>12</v>
      </c>
      <c r="Z66" s="481">
        <v>77</v>
      </c>
      <c r="AA66" s="481">
        <v>170</v>
      </c>
      <c r="AB66" s="481">
        <v>52</v>
      </c>
      <c r="AC66" s="481">
        <v>31</v>
      </c>
      <c r="AD66" s="481">
        <v>553</v>
      </c>
      <c r="AE66" s="481">
        <v>1208</v>
      </c>
      <c r="AF66" s="481">
        <v>144</v>
      </c>
    </row>
    <row r="67" spans="1:32" ht="16.5" customHeight="1" x14ac:dyDescent="0.2">
      <c r="A67" s="717"/>
      <c r="B67" s="727"/>
      <c r="C67" s="252" t="s">
        <v>61</v>
      </c>
      <c r="D67" s="166">
        <f t="shared" si="4"/>
        <v>1375</v>
      </c>
      <c r="E67" s="34"/>
      <c r="F67" s="34">
        <v>20</v>
      </c>
      <c r="G67" s="34">
        <v>6</v>
      </c>
      <c r="H67" s="34">
        <v>47</v>
      </c>
      <c r="I67" s="34">
        <v>110</v>
      </c>
      <c r="J67" s="34">
        <v>30</v>
      </c>
      <c r="K67" s="34">
        <v>13</v>
      </c>
      <c r="L67" s="161">
        <f t="shared" si="1"/>
        <v>206</v>
      </c>
      <c r="M67" s="34">
        <v>389</v>
      </c>
      <c r="N67" s="34">
        <v>698</v>
      </c>
      <c r="O67" s="34">
        <v>62</v>
      </c>
      <c r="Q67" s="311">
        <f t="shared" si="3"/>
        <v>0.18951241950321987</v>
      </c>
      <c r="R67" s="482"/>
      <c r="S67" s="445"/>
      <c r="T67" s="582">
        <v>62</v>
      </c>
      <c r="U67" s="481"/>
      <c r="V67" s="481"/>
      <c r="W67" s="481"/>
      <c r="X67" s="481">
        <v>20</v>
      </c>
      <c r="Y67" s="481">
        <v>6</v>
      </c>
      <c r="Z67" s="481">
        <v>47</v>
      </c>
      <c r="AA67" s="481">
        <v>110</v>
      </c>
      <c r="AB67" s="481">
        <v>30</v>
      </c>
      <c r="AC67" s="481">
        <v>13</v>
      </c>
      <c r="AD67" s="481">
        <v>389</v>
      </c>
      <c r="AE67" s="481">
        <v>698</v>
      </c>
      <c r="AF67" s="481">
        <v>62</v>
      </c>
    </row>
    <row r="68" spans="1:32" ht="16.5" customHeight="1" x14ac:dyDescent="0.2">
      <c r="A68" s="717"/>
      <c r="B68" s="727"/>
      <c r="C68" s="253" t="s">
        <v>62</v>
      </c>
      <c r="D68" s="167">
        <f t="shared" si="4"/>
        <v>2461</v>
      </c>
      <c r="E68" s="35"/>
      <c r="F68" s="35">
        <v>37</v>
      </c>
      <c r="G68" s="35">
        <v>12</v>
      </c>
      <c r="H68" s="35">
        <v>54</v>
      </c>
      <c r="I68" s="35">
        <v>191</v>
      </c>
      <c r="J68" s="35">
        <v>29</v>
      </c>
      <c r="K68" s="35">
        <v>18</v>
      </c>
      <c r="L68" s="162">
        <f t="shared" si="1"/>
        <v>304</v>
      </c>
      <c r="M68" s="35">
        <v>577</v>
      </c>
      <c r="N68" s="35">
        <v>1110</v>
      </c>
      <c r="O68" s="35">
        <v>433</v>
      </c>
      <c r="Q68" s="310">
        <f t="shared" si="3"/>
        <v>0.18020154119739182</v>
      </c>
      <c r="R68" s="482"/>
      <c r="S68" s="445"/>
      <c r="T68" s="582">
        <v>63</v>
      </c>
      <c r="U68" s="481"/>
      <c r="V68" s="481"/>
      <c r="W68" s="481"/>
      <c r="X68" s="481">
        <v>37</v>
      </c>
      <c r="Y68" s="481">
        <v>12</v>
      </c>
      <c r="Z68" s="481">
        <v>54</v>
      </c>
      <c r="AA68" s="481">
        <v>191</v>
      </c>
      <c r="AB68" s="481">
        <v>29</v>
      </c>
      <c r="AC68" s="481">
        <v>18</v>
      </c>
      <c r="AD68" s="481">
        <v>577</v>
      </c>
      <c r="AE68" s="481">
        <v>1110</v>
      </c>
      <c r="AF68" s="481">
        <v>433</v>
      </c>
    </row>
    <row r="69" spans="1:32" ht="17.25" customHeight="1" x14ac:dyDescent="0.2">
      <c r="A69" s="717"/>
      <c r="B69" s="712" t="s">
        <v>63</v>
      </c>
      <c r="C69" s="713"/>
      <c r="D69" s="260">
        <f t="shared" si="4"/>
        <v>10395</v>
      </c>
      <c r="E69" s="266"/>
      <c r="F69" s="260">
        <v>112</v>
      </c>
      <c r="G69" s="260">
        <v>52</v>
      </c>
      <c r="H69" s="260">
        <v>304</v>
      </c>
      <c r="I69" s="260">
        <v>794</v>
      </c>
      <c r="J69" s="260">
        <v>202</v>
      </c>
      <c r="K69" s="260">
        <v>114</v>
      </c>
      <c r="L69" s="155">
        <f t="shared" si="1"/>
        <v>1466</v>
      </c>
      <c r="M69" s="260">
        <v>2305</v>
      </c>
      <c r="N69" s="260">
        <v>4627</v>
      </c>
      <c r="O69" s="260">
        <v>1885</v>
      </c>
      <c r="Q69" s="78">
        <f t="shared" si="3"/>
        <v>0.21148297749567224</v>
      </c>
      <c r="R69" s="482"/>
      <c r="S69" s="445"/>
      <c r="T69" s="582" t="s">
        <v>489</v>
      </c>
      <c r="U69" s="481"/>
      <c r="V69" s="481"/>
      <c r="W69" s="481"/>
      <c r="X69" s="481">
        <v>112</v>
      </c>
      <c r="Y69" s="481">
        <v>52</v>
      </c>
      <c r="Z69" s="481">
        <v>304</v>
      </c>
      <c r="AA69" s="481">
        <v>794</v>
      </c>
      <c r="AB69" s="481">
        <v>202</v>
      </c>
      <c r="AC69" s="481">
        <v>114</v>
      </c>
      <c r="AD69" s="481">
        <v>2305</v>
      </c>
      <c r="AE69" s="481">
        <v>4627</v>
      </c>
      <c r="AF69" s="481">
        <v>1885</v>
      </c>
    </row>
    <row r="70" spans="1:32" ht="17.25" customHeight="1" x14ac:dyDescent="0.2">
      <c r="A70" s="717"/>
      <c r="B70" s="715" t="s">
        <v>85</v>
      </c>
      <c r="C70" s="251" t="s">
        <v>64</v>
      </c>
      <c r="D70" s="165">
        <f t="shared" si="4"/>
        <v>1437</v>
      </c>
      <c r="E70" s="33"/>
      <c r="F70" s="33">
        <v>6</v>
      </c>
      <c r="G70" s="33">
        <v>24</v>
      </c>
      <c r="H70" s="33">
        <v>43</v>
      </c>
      <c r="I70" s="33">
        <v>168</v>
      </c>
      <c r="J70" s="33">
        <v>20</v>
      </c>
      <c r="K70" s="33">
        <v>9</v>
      </c>
      <c r="L70" s="163">
        <f t="shared" si="1"/>
        <v>264</v>
      </c>
      <c r="M70" s="33">
        <v>292</v>
      </c>
      <c r="N70" s="33">
        <v>774</v>
      </c>
      <c r="O70" s="33">
        <v>101</v>
      </c>
      <c r="Q70" s="55">
        <f t="shared" ref="Q70:Q81" si="5">L70/(M70+N70)</f>
        <v>0.24765478424015008</v>
      </c>
      <c r="R70" s="482"/>
      <c r="S70" s="445"/>
      <c r="T70" s="582">
        <v>64</v>
      </c>
      <c r="U70" s="481"/>
      <c r="V70" s="481"/>
      <c r="W70" s="481"/>
      <c r="X70" s="481">
        <v>6</v>
      </c>
      <c r="Y70" s="481">
        <v>24</v>
      </c>
      <c r="Z70" s="481">
        <v>43</v>
      </c>
      <c r="AA70" s="481">
        <v>168</v>
      </c>
      <c r="AB70" s="481">
        <v>20</v>
      </c>
      <c r="AC70" s="481">
        <v>9</v>
      </c>
      <c r="AD70" s="481">
        <v>292</v>
      </c>
      <c r="AE70" s="481">
        <v>774</v>
      </c>
      <c r="AF70" s="481">
        <v>101</v>
      </c>
    </row>
    <row r="71" spans="1:32" ht="17.25" customHeight="1" x14ac:dyDescent="0.2">
      <c r="A71" s="717"/>
      <c r="B71" s="727"/>
      <c r="C71" s="252" t="s">
        <v>65</v>
      </c>
      <c r="D71" s="166">
        <f t="shared" si="4"/>
        <v>1580</v>
      </c>
      <c r="E71" s="34"/>
      <c r="F71" s="34">
        <v>4</v>
      </c>
      <c r="G71" s="34">
        <v>13</v>
      </c>
      <c r="H71" s="34">
        <v>25</v>
      </c>
      <c r="I71" s="34">
        <v>189</v>
      </c>
      <c r="J71" s="34">
        <v>6</v>
      </c>
      <c r="K71" s="34">
        <v>2</v>
      </c>
      <c r="L71" s="161">
        <f t="shared" si="1"/>
        <v>235</v>
      </c>
      <c r="M71" s="34">
        <v>279</v>
      </c>
      <c r="N71" s="34">
        <v>752</v>
      </c>
      <c r="O71" s="34">
        <v>310</v>
      </c>
      <c r="Q71" s="56">
        <f t="shared" si="5"/>
        <v>0.22793404461687683</v>
      </c>
      <c r="R71" s="482"/>
      <c r="S71" s="445"/>
      <c r="T71" s="582">
        <v>65</v>
      </c>
      <c r="U71" s="481"/>
      <c r="V71" s="481"/>
      <c r="W71" s="481"/>
      <c r="X71" s="481">
        <v>4</v>
      </c>
      <c r="Y71" s="481">
        <v>13</v>
      </c>
      <c r="Z71" s="481">
        <v>25</v>
      </c>
      <c r="AA71" s="481">
        <v>189</v>
      </c>
      <c r="AB71" s="481">
        <v>6</v>
      </c>
      <c r="AC71" s="481">
        <v>2</v>
      </c>
      <c r="AD71" s="481">
        <v>279</v>
      </c>
      <c r="AE71" s="481">
        <v>752</v>
      </c>
      <c r="AF71" s="481">
        <v>310</v>
      </c>
    </row>
    <row r="72" spans="1:32" ht="17.25" customHeight="1" x14ac:dyDescent="0.2">
      <c r="A72" s="717"/>
      <c r="B72" s="727"/>
      <c r="C72" s="252" t="s">
        <v>66</v>
      </c>
      <c r="D72" s="166">
        <f t="shared" si="4"/>
        <v>855</v>
      </c>
      <c r="E72" s="34"/>
      <c r="F72" s="34"/>
      <c r="G72" s="34">
        <v>5</v>
      </c>
      <c r="H72" s="34">
        <v>16</v>
      </c>
      <c r="I72" s="34">
        <v>83</v>
      </c>
      <c r="J72" s="34">
        <v>4</v>
      </c>
      <c r="K72" s="34">
        <v>3</v>
      </c>
      <c r="L72" s="161">
        <f t="shared" si="1"/>
        <v>111</v>
      </c>
      <c r="M72" s="34">
        <v>196</v>
      </c>
      <c r="N72" s="34">
        <v>548</v>
      </c>
      <c r="O72" s="34">
        <v>0</v>
      </c>
      <c r="Q72" s="56">
        <f t="shared" si="5"/>
        <v>0.14919354838709678</v>
      </c>
      <c r="R72" s="482"/>
      <c r="S72" s="445"/>
      <c r="T72" s="582">
        <v>66</v>
      </c>
      <c r="U72" s="481"/>
      <c r="V72" s="481"/>
      <c r="W72" s="481"/>
      <c r="X72" s="481"/>
      <c r="Y72" s="481">
        <v>5</v>
      </c>
      <c r="Z72" s="481">
        <v>16</v>
      </c>
      <c r="AA72" s="481">
        <v>83</v>
      </c>
      <c r="AB72" s="481">
        <v>4</v>
      </c>
      <c r="AC72" s="481">
        <v>3</v>
      </c>
      <c r="AD72" s="481">
        <v>196</v>
      </c>
      <c r="AE72" s="481">
        <v>548</v>
      </c>
      <c r="AF72" s="481">
        <v>0</v>
      </c>
    </row>
    <row r="73" spans="1:32" x14ac:dyDescent="0.2">
      <c r="A73" s="717"/>
      <c r="B73" s="727"/>
      <c r="C73" s="252" t="s">
        <v>67</v>
      </c>
      <c r="D73" s="166">
        <f t="shared" ref="D73:D81" si="6">E73+F73+L73+M73+N73+O73</f>
        <v>879</v>
      </c>
      <c r="E73" s="34"/>
      <c r="F73" s="34">
        <v>1</v>
      </c>
      <c r="G73" s="34">
        <v>8</v>
      </c>
      <c r="H73" s="34">
        <v>30</v>
      </c>
      <c r="I73" s="34">
        <v>128</v>
      </c>
      <c r="J73" s="34">
        <v>14</v>
      </c>
      <c r="K73" s="34">
        <v>4</v>
      </c>
      <c r="L73" s="161">
        <f t="shared" si="1"/>
        <v>184</v>
      </c>
      <c r="M73" s="34">
        <v>193</v>
      </c>
      <c r="N73" s="34">
        <v>501</v>
      </c>
      <c r="O73" s="34">
        <v>0</v>
      </c>
      <c r="Q73" s="56">
        <f t="shared" si="5"/>
        <v>0.26512968299711814</v>
      </c>
      <c r="R73" s="482"/>
      <c r="S73" s="445"/>
      <c r="T73" s="582">
        <v>67</v>
      </c>
      <c r="U73" s="481"/>
      <c r="V73" s="481"/>
      <c r="W73" s="481"/>
      <c r="X73" s="481">
        <v>1</v>
      </c>
      <c r="Y73" s="481">
        <v>8</v>
      </c>
      <c r="Z73" s="481">
        <v>30</v>
      </c>
      <c r="AA73" s="481">
        <v>128</v>
      </c>
      <c r="AB73" s="481">
        <v>14</v>
      </c>
      <c r="AC73" s="481">
        <v>4</v>
      </c>
      <c r="AD73" s="481">
        <v>193</v>
      </c>
      <c r="AE73" s="481">
        <v>501</v>
      </c>
      <c r="AF73" s="481">
        <v>0</v>
      </c>
    </row>
    <row r="74" spans="1:32" x14ac:dyDescent="0.2">
      <c r="A74" s="717"/>
      <c r="B74" s="727"/>
      <c r="C74" s="252" t="s">
        <v>68</v>
      </c>
      <c r="D74" s="166">
        <f t="shared" si="6"/>
        <v>604</v>
      </c>
      <c r="E74" s="34"/>
      <c r="F74" s="34">
        <v>4</v>
      </c>
      <c r="G74" s="34">
        <v>4</v>
      </c>
      <c r="H74" s="34">
        <v>20</v>
      </c>
      <c r="I74" s="34">
        <v>65</v>
      </c>
      <c r="J74" s="34">
        <v>11</v>
      </c>
      <c r="K74" s="34">
        <v>5</v>
      </c>
      <c r="L74" s="161">
        <f t="shared" ref="L74:L85" si="7">G74+H74+I74+J74+K74</f>
        <v>105</v>
      </c>
      <c r="M74" s="34">
        <v>152</v>
      </c>
      <c r="N74" s="34">
        <v>343</v>
      </c>
      <c r="O74" s="34">
        <v>0</v>
      </c>
      <c r="Q74" s="56">
        <f t="shared" si="5"/>
        <v>0.21212121212121213</v>
      </c>
      <c r="R74" s="482"/>
      <c r="S74" s="445"/>
      <c r="T74" s="582">
        <v>68</v>
      </c>
      <c r="U74" s="481"/>
      <c r="V74" s="481"/>
      <c r="W74" s="481"/>
      <c r="X74" s="481">
        <v>4</v>
      </c>
      <c r="Y74" s="481">
        <v>4</v>
      </c>
      <c r="Z74" s="481">
        <v>20</v>
      </c>
      <c r="AA74" s="481">
        <v>65</v>
      </c>
      <c r="AB74" s="481">
        <v>11</v>
      </c>
      <c r="AC74" s="481">
        <v>5</v>
      </c>
      <c r="AD74" s="481">
        <v>152</v>
      </c>
      <c r="AE74" s="481">
        <v>343</v>
      </c>
      <c r="AF74" s="481">
        <v>0</v>
      </c>
    </row>
    <row r="75" spans="1:32" x14ac:dyDescent="0.2">
      <c r="A75" s="717"/>
      <c r="B75" s="727"/>
      <c r="C75" s="253" t="s">
        <v>69</v>
      </c>
      <c r="D75" s="167">
        <f t="shared" si="6"/>
        <v>531</v>
      </c>
      <c r="E75" s="35"/>
      <c r="F75" s="35">
        <v>5</v>
      </c>
      <c r="G75" s="35">
        <v>0</v>
      </c>
      <c r="H75" s="35">
        <v>22</v>
      </c>
      <c r="I75" s="35">
        <v>104</v>
      </c>
      <c r="J75" s="35">
        <v>3</v>
      </c>
      <c r="K75" s="35">
        <v>2</v>
      </c>
      <c r="L75" s="162">
        <f t="shared" si="7"/>
        <v>131</v>
      </c>
      <c r="M75" s="35">
        <v>114</v>
      </c>
      <c r="N75" s="35">
        <v>281</v>
      </c>
      <c r="O75" s="35">
        <v>0</v>
      </c>
      <c r="Q75" s="57">
        <f t="shared" si="5"/>
        <v>0.33164556962025316</v>
      </c>
      <c r="R75" s="482"/>
      <c r="S75" s="445"/>
      <c r="T75" s="582">
        <v>69</v>
      </c>
      <c r="U75" s="481"/>
      <c r="V75" s="481"/>
      <c r="W75" s="481"/>
      <c r="X75" s="481">
        <v>5</v>
      </c>
      <c r="Y75" s="481">
        <v>0</v>
      </c>
      <c r="Z75" s="481">
        <v>22</v>
      </c>
      <c r="AA75" s="481">
        <v>104</v>
      </c>
      <c r="AB75" s="481">
        <v>3</v>
      </c>
      <c r="AC75" s="481">
        <v>2</v>
      </c>
      <c r="AD75" s="481">
        <v>114</v>
      </c>
      <c r="AE75" s="481">
        <v>281</v>
      </c>
      <c r="AF75" s="481">
        <v>0</v>
      </c>
    </row>
    <row r="76" spans="1:32" ht="13.5" x14ac:dyDescent="0.2">
      <c r="A76" s="718"/>
      <c r="B76" s="712" t="s">
        <v>70</v>
      </c>
      <c r="C76" s="713"/>
      <c r="D76" s="279">
        <f t="shared" si="6"/>
        <v>5886</v>
      </c>
      <c r="E76" s="266"/>
      <c r="F76" s="260">
        <v>20</v>
      </c>
      <c r="G76" s="260">
        <v>54</v>
      </c>
      <c r="H76" s="260">
        <v>156</v>
      </c>
      <c r="I76" s="260">
        <v>737</v>
      </c>
      <c r="J76" s="260">
        <v>58</v>
      </c>
      <c r="K76" s="260">
        <v>25</v>
      </c>
      <c r="L76" s="155">
        <f t="shared" si="7"/>
        <v>1030</v>
      </c>
      <c r="M76" s="260">
        <v>1226</v>
      </c>
      <c r="N76" s="260">
        <v>3199</v>
      </c>
      <c r="O76" s="260">
        <v>411</v>
      </c>
      <c r="Q76" s="354">
        <f t="shared" si="5"/>
        <v>0.23276836158192091</v>
      </c>
      <c r="R76" s="482"/>
      <c r="S76" s="445"/>
      <c r="T76" s="582" t="s">
        <v>490</v>
      </c>
      <c r="U76" s="481"/>
      <c r="V76" s="481"/>
      <c r="W76" s="481"/>
      <c r="X76" s="481">
        <v>20</v>
      </c>
      <c r="Y76" s="481">
        <v>54</v>
      </c>
      <c r="Z76" s="481">
        <v>156</v>
      </c>
      <c r="AA76" s="481">
        <v>737</v>
      </c>
      <c r="AB76" s="481">
        <v>58</v>
      </c>
      <c r="AC76" s="481">
        <v>25</v>
      </c>
      <c r="AD76" s="481">
        <v>1226</v>
      </c>
      <c r="AE76" s="481">
        <v>3199</v>
      </c>
      <c r="AF76" s="481">
        <v>411</v>
      </c>
    </row>
    <row r="77" spans="1:32" x14ac:dyDescent="0.2">
      <c r="A77" s="726" t="s">
        <v>496</v>
      </c>
      <c r="B77" s="726"/>
      <c r="C77" s="726"/>
      <c r="D77" s="262">
        <f t="shared" si="6"/>
        <v>34520</v>
      </c>
      <c r="E77" s="268"/>
      <c r="F77" s="262">
        <v>348</v>
      </c>
      <c r="G77" s="262">
        <v>273</v>
      </c>
      <c r="H77" s="262">
        <v>1088</v>
      </c>
      <c r="I77" s="262">
        <v>3431</v>
      </c>
      <c r="J77" s="262">
        <v>446</v>
      </c>
      <c r="K77" s="262">
        <v>287</v>
      </c>
      <c r="L77" s="269">
        <f t="shared" si="7"/>
        <v>5525</v>
      </c>
      <c r="M77" s="262">
        <v>8008</v>
      </c>
      <c r="N77" s="262">
        <v>16488</v>
      </c>
      <c r="O77" s="262">
        <v>4151</v>
      </c>
      <c r="Q77" s="276">
        <f t="shared" si="5"/>
        <v>0.22554702808621815</v>
      </c>
      <c r="R77" s="482"/>
      <c r="S77" s="445"/>
      <c r="T77" s="582" t="s">
        <v>487</v>
      </c>
      <c r="U77" s="481"/>
      <c r="V77" s="481"/>
      <c r="W77" s="481"/>
      <c r="X77" s="481">
        <v>348</v>
      </c>
      <c r="Y77" s="481">
        <v>273</v>
      </c>
      <c r="Z77" s="481">
        <v>1088</v>
      </c>
      <c r="AA77" s="481">
        <v>3431</v>
      </c>
      <c r="AB77" s="481">
        <v>446</v>
      </c>
      <c r="AC77" s="481">
        <v>287</v>
      </c>
      <c r="AD77" s="481">
        <v>8008</v>
      </c>
      <c r="AE77" s="481">
        <v>16488</v>
      </c>
      <c r="AF77" s="481">
        <v>4151</v>
      </c>
    </row>
    <row r="78" spans="1:32" x14ac:dyDescent="0.2">
      <c r="A78" s="708" t="s">
        <v>72</v>
      </c>
      <c r="B78" s="710" t="s">
        <v>73</v>
      </c>
      <c r="C78" s="251" t="s">
        <v>74</v>
      </c>
      <c r="D78" s="165">
        <f t="shared" si="6"/>
        <v>555</v>
      </c>
      <c r="E78" s="33"/>
      <c r="F78" s="33">
        <v>2</v>
      </c>
      <c r="G78" s="33">
        <v>0</v>
      </c>
      <c r="H78" s="33">
        <v>16</v>
      </c>
      <c r="I78" s="33">
        <v>38</v>
      </c>
      <c r="J78" s="33">
        <v>19</v>
      </c>
      <c r="K78" s="33">
        <v>3</v>
      </c>
      <c r="L78" s="163">
        <f t="shared" si="7"/>
        <v>76</v>
      </c>
      <c r="M78" s="33">
        <v>129</v>
      </c>
      <c r="N78" s="33">
        <v>348</v>
      </c>
      <c r="O78" s="33">
        <v>0</v>
      </c>
      <c r="Q78" s="55">
        <f t="shared" si="5"/>
        <v>0.15932914046121593</v>
      </c>
      <c r="R78" s="482"/>
      <c r="S78" s="445"/>
      <c r="T78" s="582">
        <v>85</v>
      </c>
      <c r="U78" s="481"/>
      <c r="V78" s="481"/>
      <c r="W78" s="481"/>
      <c r="X78" s="481">
        <v>2</v>
      </c>
      <c r="Y78" s="481">
        <v>0</v>
      </c>
      <c r="Z78" s="481">
        <v>16</v>
      </c>
      <c r="AA78" s="481">
        <v>38</v>
      </c>
      <c r="AB78" s="481">
        <v>19</v>
      </c>
      <c r="AC78" s="481">
        <v>3</v>
      </c>
      <c r="AD78" s="481">
        <v>129</v>
      </c>
      <c r="AE78" s="481">
        <v>348</v>
      </c>
      <c r="AF78" s="481">
        <v>0</v>
      </c>
    </row>
    <row r="79" spans="1:32" x14ac:dyDescent="0.2">
      <c r="A79" s="709"/>
      <c r="B79" s="711"/>
      <c r="C79" s="252" t="s">
        <v>75</v>
      </c>
      <c r="D79" s="166">
        <f t="shared" si="6"/>
        <v>830</v>
      </c>
      <c r="E79" s="34"/>
      <c r="F79" s="34">
        <v>2</v>
      </c>
      <c r="G79" s="34">
        <v>0</v>
      </c>
      <c r="H79" s="34">
        <v>17</v>
      </c>
      <c r="I79" s="34">
        <v>64</v>
      </c>
      <c r="J79" s="34">
        <v>46</v>
      </c>
      <c r="K79" s="34">
        <v>3</v>
      </c>
      <c r="L79" s="161">
        <f t="shared" si="7"/>
        <v>130</v>
      </c>
      <c r="M79" s="34">
        <v>245</v>
      </c>
      <c r="N79" s="34">
        <v>453</v>
      </c>
      <c r="O79" s="34">
        <v>0</v>
      </c>
      <c r="Q79" s="56">
        <f t="shared" si="5"/>
        <v>0.18624641833810887</v>
      </c>
      <c r="R79" s="482"/>
      <c r="S79" s="445"/>
      <c r="T79" s="582">
        <v>86</v>
      </c>
      <c r="U79" s="481"/>
      <c r="V79" s="481"/>
      <c r="W79" s="481"/>
      <c r="X79" s="481">
        <v>2</v>
      </c>
      <c r="Y79" s="481">
        <v>0</v>
      </c>
      <c r="Z79" s="481">
        <v>17</v>
      </c>
      <c r="AA79" s="481">
        <v>64</v>
      </c>
      <c r="AB79" s="481">
        <v>46</v>
      </c>
      <c r="AC79" s="481">
        <v>3</v>
      </c>
      <c r="AD79" s="481">
        <v>245</v>
      </c>
      <c r="AE79" s="481">
        <v>453</v>
      </c>
      <c r="AF79" s="481">
        <v>0</v>
      </c>
    </row>
    <row r="80" spans="1:32" x14ac:dyDescent="0.2">
      <c r="A80" s="709"/>
      <c r="B80" s="711"/>
      <c r="C80" s="253" t="s">
        <v>76</v>
      </c>
      <c r="D80" s="167">
        <f t="shared" si="6"/>
        <v>632</v>
      </c>
      <c r="E80" s="35"/>
      <c r="F80" s="35"/>
      <c r="G80" s="35">
        <v>0</v>
      </c>
      <c r="H80" s="35">
        <v>17</v>
      </c>
      <c r="I80" s="35">
        <v>52</v>
      </c>
      <c r="J80" s="35">
        <v>5</v>
      </c>
      <c r="K80" s="35">
        <v>1</v>
      </c>
      <c r="L80" s="162">
        <f t="shared" si="7"/>
        <v>75</v>
      </c>
      <c r="M80" s="35">
        <v>191</v>
      </c>
      <c r="N80" s="35">
        <v>366</v>
      </c>
      <c r="O80" s="35">
        <v>0</v>
      </c>
      <c r="Q80" s="57">
        <f t="shared" si="5"/>
        <v>0.13464991023339318</v>
      </c>
      <c r="R80" s="482"/>
      <c r="S80" s="445"/>
      <c r="T80" s="582">
        <v>87</v>
      </c>
      <c r="U80" s="481"/>
      <c r="V80" s="481"/>
      <c r="W80" s="481"/>
      <c r="X80" s="481"/>
      <c r="Y80" s="481">
        <v>0</v>
      </c>
      <c r="Z80" s="481">
        <v>17</v>
      </c>
      <c r="AA80" s="481">
        <v>52</v>
      </c>
      <c r="AB80" s="481">
        <v>5</v>
      </c>
      <c r="AC80" s="481">
        <v>1</v>
      </c>
      <c r="AD80" s="481">
        <v>191</v>
      </c>
      <c r="AE80" s="481">
        <v>366</v>
      </c>
      <c r="AF80" s="481">
        <v>0</v>
      </c>
    </row>
    <row r="81" spans="1:32" x14ac:dyDescent="0.2">
      <c r="A81" s="719" t="s">
        <v>77</v>
      </c>
      <c r="B81" s="719"/>
      <c r="C81" s="719"/>
      <c r="D81" s="265">
        <f t="shared" si="6"/>
        <v>2033</v>
      </c>
      <c r="E81" s="270"/>
      <c r="F81" s="265">
        <v>8</v>
      </c>
      <c r="G81" s="265">
        <v>0</v>
      </c>
      <c r="H81" s="265">
        <v>50</v>
      </c>
      <c r="I81" s="265">
        <v>154</v>
      </c>
      <c r="J81" s="265">
        <v>80</v>
      </c>
      <c r="K81" s="265">
        <v>9</v>
      </c>
      <c r="L81" s="155">
        <f t="shared" si="7"/>
        <v>293</v>
      </c>
      <c r="M81" s="265">
        <v>565</v>
      </c>
      <c r="N81" s="265">
        <v>1167</v>
      </c>
      <c r="O81" s="265">
        <v>0</v>
      </c>
      <c r="Q81" s="78">
        <f t="shared" si="5"/>
        <v>0.16916859122401848</v>
      </c>
      <c r="R81" s="482"/>
      <c r="S81" s="445"/>
      <c r="T81" s="582" t="s">
        <v>72</v>
      </c>
      <c r="U81" s="481"/>
      <c r="V81" s="481"/>
      <c r="W81" s="481"/>
      <c r="X81" s="481">
        <v>8</v>
      </c>
      <c r="Y81" s="481">
        <v>0</v>
      </c>
      <c r="Z81" s="481">
        <v>50</v>
      </c>
      <c r="AA81" s="481">
        <v>154</v>
      </c>
      <c r="AB81" s="481">
        <v>80</v>
      </c>
      <c r="AC81" s="481">
        <v>9</v>
      </c>
      <c r="AD81" s="481">
        <v>565</v>
      </c>
      <c r="AE81" s="481">
        <v>1167</v>
      </c>
      <c r="AF81" s="481">
        <v>0</v>
      </c>
    </row>
    <row r="82" spans="1:32" x14ac:dyDescent="0.2">
      <c r="D82" s="280"/>
      <c r="E82" s="13"/>
      <c r="F82" s="13"/>
      <c r="G82" s="13"/>
      <c r="H82" s="13"/>
      <c r="I82" s="13"/>
      <c r="J82" s="13"/>
      <c r="K82" s="13"/>
      <c r="L82" s="169"/>
      <c r="M82" s="254"/>
      <c r="N82" s="254"/>
      <c r="O82" s="13"/>
      <c r="Q82" s="184"/>
      <c r="R82" s="482"/>
      <c r="S82" s="445"/>
      <c r="U82" s="481"/>
      <c r="V82" s="481"/>
      <c r="W82" s="481"/>
      <c r="X82" s="481"/>
      <c r="Y82" s="481"/>
      <c r="Z82" s="481"/>
      <c r="AA82" s="481"/>
      <c r="AB82" s="481"/>
      <c r="AC82" s="481"/>
      <c r="AD82" s="481"/>
      <c r="AE82" s="481"/>
      <c r="AF82" s="481"/>
    </row>
    <row r="83" spans="1:32" x14ac:dyDescent="0.2">
      <c r="A83" s="722" t="s">
        <v>403</v>
      </c>
      <c r="B83" s="722"/>
      <c r="C83" s="723"/>
      <c r="D83" s="264">
        <f>E83+F83+L83+M83+N83+O83</f>
        <v>1012</v>
      </c>
      <c r="E83" s="256"/>
      <c r="F83" s="256"/>
      <c r="G83" s="256"/>
      <c r="H83" s="256"/>
      <c r="I83" s="256"/>
      <c r="J83" s="256"/>
      <c r="K83" s="256"/>
      <c r="L83" s="27">
        <f t="shared" si="7"/>
        <v>0</v>
      </c>
      <c r="M83" s="255">
        <v>553</v>
      </c>
      <c r="N83" s="255">
        <v>459</v>
      </c>
      <c r="O83" s="257"/>
      <c r="Q83" s="78">
        <f>L83/(M83+N83)</f>
        <v>0</v>
      </c>
      <c r="R83" s="482"/>
      <c r="S83" s="445"/>
      <c r="U83" s="481"/>
      <c r="V83" s="481"/>
      <c r="W83" s="481"/>
      <c r="X83" s="481"/>
      <c r="Y83" s="481"/>
      <c r="Z83" s="481"/>
      <c r="AA83" s="481"/>
      <c r="AB83" s="481"/>
      <c r="AC83" s="481"/>
      <c r="AD83" s="481">
        <v>553</v>
      </c>
      <c r="AE83" s="481">
        <v>459</v>
      </c>
      <c r="AF83" s="481"/>
    </row>
    <row r="84" spans="1:32" x14ac:dyDescent="0.2">
      <c r="D84" s="280"/>
      <c r="L84" s="53"/>
      <c r="Q84" s="197"/>
      <c r="R84" s="482"/>
      <c r="S84" s="445"/>
      <c r="U84" s="481"/>
      <c r="V84" s="481"/>
      <c r="W84" s="481"/>
      <c r="X84" s="481"/>
      <c r="Y84" s="481"/>
      <c r="Z84" s="481"/>
      <c r="AA84" s="481"/>
      <c r="AB84" s="481"/>
      <c r="AC84" s="481"/>
      <c r="AD84" s="481"/>
      <c r="AE84" s="481"/>
      <c r="AF84" s="481"/>
    </row>
    <row r="85" spans="1:32" ht="15.75" x14ac:dyDescent="0.25">
      <c r="A85" s="724" t="s">
        <v>404</v>
      </c>
      <c r="B85" s="724"/>
      <c r="C85" s="725"/>
      <c r="D85" s="263">
        <f>E85+F85+L85+M85+N85+O85</f>
        <v>2049</v>
      </c>
      <c r="E85" s="256">
        <v>39</v>
      </c>
      <c r="F85" s="256">
        <v>197</v>
      </c>
      <c r="G85" s="256">
        <v>63</v>
      </c>
      <c r="H85" s="256">
        <v>112</v>
      </c>
      <c r="I85" s="256">
        <v>1028</v>
      </c>
      <c r="J85" s="256">
        <v>124</v>
      </c>
      <c r="K85" s="256">
        <v>304</v>
      </c>
      <c r="L85" s="27">
        <f t="shared" si="7"/>
        <v>1631</v>
      </c>
      <c r="M85" s="255"/>
      <c r="N85" s="255"/>
      <c r="O85" s="257">
        <v>182</v>
      </c>
      <c r="Q85" s="382"/>
      <c r="R85" s="482"/>
      <c r="S85" s="445"/>
      <c r="T85" s="582" t="s">
        <v>491</v>
      </c>
      <c r="U85" s="481">
        <v>23</v>
      </c>
      <c r="V85" s="481">
        <v>16</v>
      </c>
      <c r="W85" s="481">
        <v>39</v>
      </c>
      <c r="X85" s="481">
        <v>197</v>
      </c>
      <c r="Y85" s="481">
        <v>63</v>
      </c>
      <c r="Z85" s="481">
        <v>112</v>
      </c>
      <c r="AA85" s="481">
        <v>1028</v>
      </c>
      <c r="AB85" s="481">
        <v>124</v>
      </c>
      <c r="AC85" s="481">
        <v>304</v>
      </c>
      <c r="AD85" s="481"/>
      <c r="AE85" s="481"/>
      <c r="AF85" s="481">
        <v>182</v>
      </c>
    </row>
    <row r="86" spans="1:32" x14ac:dyDescent="0.2">
      <c r="D86" s="280"/>
      <c r="L86" s="53"/>
      <c r="Q86" s="197"/>
      <c r="R86" s="482"/>
      <c r="S86" s="445"/>
      <c r="U86" s="481"/>
      <c r="V86" s="481"/>
      <c r="W86" s="481"/>
      <c r="X86" s="481"/>
      <c r="AA86" s="481"/>
      <c r="AB86" s="481"/>
    </row>
    <row r="87" spans="1:32" ht="15.75" x14ac:dyDescent="0.2">
      <c r="A87" s="720" t="s">
        <v>2</v>
      </c>
      <c r="B87" s="720"/>
      <c r="C87" s="721"/>
      <c r="D87" s="277">
        <f t="shared" ref="D87:H87" si="8">D17+D47+D77+D81+D83+D85</f>
        <v>80177</v>
      </c>
      <c r="E87" s="25">
        <f>E17+E47+E77+E81+E83+E85</f>
        <v>885</v>
      </c>
      <c r="F87" s="25">
        <f>F17+F47+F77+F81+F83+F85</f>
        <v>1429</v>
      </c>
      <c r="G87" s="25">
        <f t="shared" si="8"/>
        <v>1088</v>
      </c>
      <c r="H87" s="25">
        <f t="shared" si="8"/>
        <v>3403</v>
      </c>
      <c r="I87" s="25">
        <f t="shared" ref="I87:K87" si="9">I17+I47+I77+I81+I83+I85</f>
        <v>6919</v>
      </c>
      <c r="J87" s="25">
        <f>J17+J47+J77+J81+J83+J85</f>
        <v>2300</v>
      </c>
      <c r="K87" s="25">
        <f t="shared" si="9"/>
        <v>1590</v>
      </c>
      <c r="L87" s="27">
        <f>L17+L47+L77+L81+L83+L85</f>
        <v>15300</v>
      </c>
      <c r="M87" s="25">
        <f>M17+M47+M77+M81+M83+M85</f>
        <v>15743</v>
      </c>
      <c r="N87" s="25">
        <f>N17+N47+N77+N81+N83+N85</f>
        <v>33710</v>
      </c>
      <c r="O87" s="25">
        <f>O17+O47+O77+O81+O83+O85</f>
        <v>13110</v>
      </c>
      <c r="Q87" s="185">
        <f>L87/(M87+N87)</f>
        <v>0.30938466827088346</v>
      </c>
      <c r="R87" s="482"/>
      <c r="S87" s="445"/>
      <c r="U87" s="481">
        <f>U17+U47+U77+U81+U83+U85</f>
        <v>734</v>
      </c>
      <c r="V87" s="481">
        <f>V17+V47+V77+V81+V83+V85</f>
        <v>151</v>
      </c>
      <c r="W87" s="481">
        <f>W17+W47+W77+W81+W83+W85</f>
        <v>885</v>
      </c>
      <c r="X87" s="481">
        <f>X17+X47+X77+X81+X83+X85</f>
        <v>1429</v>
      </c>
      <c r="Y87" s="481">
        <f t="shared" ref="Y87:Z87" si="10">Y17+Y47+Y77+Y81+Y83+Y85</f>
        <v>1088</v>
      </c>
      <c r="Z87" s="481">
        <f t="shared" si="10"/>
        <v>3403</v>
      </c>
      <c r="AA87" s="481">
        <f>AA17+AA47+AA77+AA81+AA83+AA85</f>
        <v>6919</v>
      </c>
      <c r="AB87" s="481">
        <f>AB17+AB47+AB77+AB81+AB83+AB85</f>
        <v>2300</v>
      </c>
      <c r="AC87" s="481">
        <f>AC17+AC47+AC77+AC81+AC83+AC85</f>
        <v>1590</v>
      </c>
      <c r="AD87" s="481">
        <f t="shared" ref="AD87:AF87" si="11">AD17+AD47+AD77+AD81+AD83+AD85</f>
        <v>15743</v>
      </c>
      <c r="AE87" s="481">
        <f t="shared" si="11"/>
        <v>33710</v>
      </c>
      <c r="AF87" s="481">
        <f t="shared" si="11"/>
        <v>13110</v>
      </c>
    </row>
    <row r="88" spans="1:32" ht="3" customHeight="1" x14ac:dyDescent="0.2">
      <c r="E88" s="482"/>
      <c r="S88" s="445"/>
      <c r="U88" s="481"/>
    </row>
    <row r="89" spans="1:32" x14ac:dyDescent="0.2">
      <c r="A89" s="379" t="s">
        <v>431</v>
      </c>
      <c r="S89" s="445"/>
      <c r="U89" s="481"/>
    </row>
    <row r="90" spans="1:32" x14ac:dyDescent="0.2">
      <c r="A90" s="379" t="s">
        <v>549</v>
      </c>
      <c r="S90" s="445"/>
      <c r="U90" s="481"/>
    </row>
    <row r="91" spans="1:32" x14ac:dyDescent="0.2">
      <c r="A91" s="211"/>
      <c r="S91" s="445"/>
      <c r="U91" s="481"/>
    </row>
    <row r="92" spans="1:32" x14ac:dyDescent="0.2">
      <c r="U92" s="481"/>
    </row>
    <row r="93" spans="1:32" x14ac:dyDescent="0.2">
      <c r="P93" s="197"/>
      <c r="U93" s="481"/>
    </row>
  </sheetData>
  <mergeCells count="39">
    <mergeCell ref="E6:L6"/>
    <mergeCell ref="M6:O6"/>
    <mergeCell ref="A3:Q3"/>
    <mergeCell ref="A9:A16"/>
    <mergeCell ref="B9:B12"/>
    <mergeCell ref="B13:C13"/>
    <mergeCell ref="B14:B15"/>
    <mergeCell ref="B16:C16"/>
    <mergeCell ref="A17:C17"/>
    <mergeCell ref="B27:C27"/>
    <mergeCell ref="B37:C37"/>
    <mergeCell ref="B43:C43"/>
    <mergeCell ref="B46:C46"/>
    <mergeCell ref="B44:B45"/>
    <mergeCell ref="B18:B26"/>
    <mergeCell ref="B28:B36"/>
    <mergeCell ref="B38:B42"/>
    <mergeCell ref="A18:A46"/>
    <mergeCell ref="A81:C81"/>
    <mergeCell ref="A87:C87"/>
    <mergeCell ref="A83:C83"/>
    <mergeCell ref="A85:C85"/>
    <mergeCell ref="A47:C47"/>
    <mergeCell ref="B51:C51"/>
    <mergeCell ref="B52:B54"/>
    <mergeCell ref="B55:C55"/>
    <mergeCell ref="B56:B58"/>
    <mergeCell ref="B59:C59"/>
    <mergeCell ref="B60:B63"/>
    <mergeCell ref="B64:C64"/>
    <mergeCell ref="B65:B68"/>
    <mergeCell ref="B69:C69"/>
    <mergeCell ref="B70:B75"/>
    <mergeCell ref="A77:C77"/>
    <mergeCell ref="A78:A80"/>
    <mergeCell ref="B78:B80"/>
    <mergeCell ref="B76:C76"/>
    <mergeCell ref="B48:B50"/>
    <mergeCell ref="A48:A76"/>
  </mergeCells>
  <printOptions horizontalCentered="1"/>
  <pageMargins left="0.70866141732283472" right="0.70866141732283472" top="0.74803149606299213" bottom="0.74803149606299213" header="0.31496062992125984" footer="0.31496062992125984"/>
  <pageSetup paperSize="9" scale="58" firstPageNumber="7" fitToHeight="0" orientation="landscape" r:id="rId1"/>
  <headerFooter>
    <oddFooter>&amp;CPage &amp;P</oddFooter>
  </headerFooter>
  <rowBreaks count="1" manualBreakCount="1">
    <brk id="50" max="17" man="1"/>
  </rowBreaks>
  <ignoredErrors>
    <ignoredError sqref="A9:C17 A19:C27 A18 C18 A29:C37 A28 C28 A39:C42 A38 C38 A45:C47 A44 C44 A49:C51 A48 C48 A53:C59 A52 C52 A61:C64 A60 C60 A66:C69 A65 C65 A71:C80 A70 C70 A43 C4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70C0"/>
    <pageSetUpPr fitToPage="1"/>
  </sheetPr>
  <dimension ref="B1:J802"/>
  <sheetViews>
    <sheetView showGridLines="0" showZeros="0" showWhiteSpace="0" zoomScaleNormal="100" workbookViewId="0">
      <selection activeCell="L26" sqref="L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777</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576</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1" t="s">
        <v>745</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30">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12" fitToHeight="0" orientation="portrait" r:id="rId1"/>
  <headerFoot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B050"/>
    <pageSetUpPr fitToPage="1"/>
  </sheetPr>
  <dimension ref="A1:S87"/>
  <sheetViews>
    <sheetView showGridLines="0" zoomScaleNormal="100" workbookViewId="0">
      <selection activeCell="L26" sqref="L26"/>
    </sheetView>
  </sheetViews>
  <sheetFormatPr baseColWidth="10" defaultRowHeight="12.75" x14ac:dyDescent="0.2"/>
  <cols>
    <col min="1" max="1" width="14.1640625" customWidth="1"/>
    <col min="2" max="2" width="17.5" bestFit="1" customWidth="1"/>
    <col min="3" max="3" width="5.5" bestFit="1" customWidth="1"/>
    <col min="4" max="4" width="9.5" customWidth="1"/>
    <col min="5" max="5" width="9.1640625" customWidth="1"/>
    <col min="6" max="6" width="15" customWidth="1"/>
    <col min="7" max="8" width="9" customWidth="1"/>
    <col min="9" max="9" width="15" customWidth="1"/>
    <col min="10" max="10" width="4.33203125" customWidth="1"/>
    <col min="11" max="11" width="15.6640625" customWidth="1"/>
    <col min="13" max="13" width="58" style="235" bestFit="1" customWidth="1"/>
  </cols>
  <sheetData>
    <row r="1" spans="1:19" ht="9.75" customHeight="1" x14ac:dyDescent="0.2"/>
    <row r="2" spans="1:19" ht="8.25" customHeight="1" x14ac:dyDescent="0.2"/>
    <row r="3" spans="1:19" s="640" customFormat="1" ht="15" x14ac:dyDescent="0.25">
      <c r="A3" s="739" t="s">
        <v>778</v>
      </c>
      <c r="B3" s="739"/>
      <c r="C3" s="739"/>
      <c r="D3" s="739"/>
      <c r="E3" s="739"/>
      <c r="F3" s="739"/>
      <c r="G3" s="739"/>
      <c r="H3" s="739"/>
      <c r="I3" s="739"/>
      <c r="J3" s="739"/>
      <c r="K3" s="739"/>
      <c r="M3" s="641"/>
    </row>
    <row r="5" spans="1:19" ht="7.5" customHeight="1" x14ac:dyDescent="0.2"/>
    <row r="6" spans="1:19" ht="14.25" x14ac:dyDescent="0.2">
      <c r="A6" s="11"/>
      <c r="B6" s="11"/>
      <c r="C6" s="11"/>
      <c r="D6" s="737" t="s">
        <v>103</v>
      </c>
      <c r="E6" s="738"/>
      <c r="F6" s="738"/>
      <c r="G6" s="738" t="s">
        <v>244</v>
      </c>
      <c r="H6" s="738"/>
      <c r="I6" s="741"/>
      <c r="J6" s="11"/>
      <c r="K6" s="740" t="s">
        <v>2</v>
      </c>
    </row>
    <row r="7" spans="1:19" ht="26.25" customHeight="1" x14ac:dyDescent="0.2">
      <c r="A7" s="44" t="s">
        <v>258</v>
      </c>
      <c r="B7" s="238" t="s">
        <v>295</v>
      </c>
      <c r="C7" s="11" t="s">
        <v>3</v>
      </c>
      <c r="D7" s="395" t="s">
        <v>110</v>
      </c>
      <c r="E7" s="395" t="s">
        <v>111</v>
      </c>
      <c r="F7" s="12" t="s">
        <v>78</v>
      </c>
      <c r="G7" s="395" t="s">
        <v>110</v>
      </c>
      <c r="H7" s="395" t="s">
        <v>111</v>
      </c>
      <c r="I7" s="12" t="s">
        <v>78</v>
      </c>
      <c r="J7" s="11"/>
      <c r="K7" s="740"/>
    </row>
    <row r="8" spans="1:19" s="32" customFormat="1" x14ac:dyDescent="0.2">
      <c r="A8" s="29"/>
      <c r="B8" s="29"/>
      <c r="C8" s="29"/>
      <c r="D8" s="29"/>
      <c r="E8" s="29"/>
      <c r="F8" s="30"/>
      <c r="G8" s="29"/>
      <c r="H8" s="29"/>
      <c r="I8" s="30"/>
      <c r="J8" s="29"/>
      <c r="K8" s="31"/>
      <c r="M8" s="391"/>
    </row>
    <row r="9" spans="1:19" ht="12.75" customHeight="1" x14ac:dyDescent="0.2">
      <c r="A9" s="709" t="s">
        <v>4</v>
      </c>
      <c r="B9" s="728" t="s">
        <v>79</v>
      </c>
      <c r="C9" s="251" t="s">
        <v>5</v>
      </c>
      <c r="D9" s="271">
        <v>65</v>
      </c>
      <c r="E9" s="271">
        <v>72</v>
      </c>
      <c r="F9" s="271">
        <f>D9+E9</f>
        <v>137</v>
      </c>
      <c r="G9" s="271">
        <v>107</v>
      </c>
      <c r="H9" s="271">
        <v>111</v>
      </c>
      <c r="I9" s="312">
        <f>G9+H9</f>
        <v>218</v>
      </c>
      <c r="J9" s="275"/>
      <c r="K9" s="45">
        <f>I9+F9</f>
        <v>355</v>
      </c>
      <c r="M9" s="235">
        <v>1</v>
      </c>
      <c r="O9" s="481"/>
      <c r="P9" s="481"/>
      <c r="Q9" s="481"/>
      <c r="R9" s="481"/>
      <c r="S9" s="481"/>
    </row>
    <row r="10" spans="1:19" x14ac:dyDescent="0.2">
      <c r="A10" s="709"/>
      <c r="B10" s="711"/>
      <c r="C10" s="252" t="s">
        <v>6</v>
      </c>
      <c r="D10" s="272">
        <v>45</v>
      </c>
      <c r="E10" s="272">
        <v>60</v>
      </c>
      <c r="F10" s="272">
        <f t="shared" ref="F10:F73" si="0">D10+E10</f>
        <v>105</v>
      </c>
      <c r="G10" s="272">
        <v>75</v>
      </c>
      <c r="H10" s="272">
        <v>95</v>
      </c>
      <c r="I10" s="313">
        <f t="shared" ref="I10:I73" si="1">G10+H10</f>
        <v>170</v>
      </c>
      <c r="J10" s="275"/>
      <c r="K10" s="46">
        <f t="shared" ref="K10:K73" si="2">I10+F10</f>
        <v>275</v>
      </c>
      <c r="M10" s="235">
        <v>2</v>
      </c>
      <c r="N10" s="481"/>
      <c r="O10" s="481"/>
      <c r="P10" s="481"/>
      <c r="Q10" s="481"/>
      <c r="R10" s="481"/>
      <c r="S10" s="481"/>
    </row>
    <row r="11" spans="1:19" x14ac:dyDescent="0.2">
      <c r="A11" s="709"/>
      <c r="B11" s="711"/>
      <c r="C11" s="252" t="s">
        <v>7</v>
      </c>
      <c r="D11" s="272">
        <v>10</v>
      </c>
      <c r="E11" s="272">
        <v>7</v>
      </c>
      <c r="F11" s="272">
        <f t="shared" si="0"/>
        <v>17</v>
      </c>
      <c r="G11" s="272">
        <v>19</v>
      </c>
      <c r="H11" s="272">
        <v>16</v>
      </c>
      <c r="I11" s="313">
        <f t="shared" si="1"/>
        <v>35</v>
      </c>
      <c r="J11" s="275"/>
      <c r="K11" s="46">
        <f t="shared" si="2"/>
        <v>52</v>
      </c>
      <c r="M11" s="235">
        <v>3</v>
      </c>
      <c r="N11" s="481"/>
      <c r="O11" s="481"/>
      <c r="P11" s="481"/>
      <c r="Q11" s="481"/>
      <c r="R11" s="481"/>
      <c r="S11" s="481"/>
    </row>
    <row r="12" spans="1:19" x14ac:dyDescent="0.2">
      <c r="A12" s="709"/>
      <c r="B12" s="711"/>
      <c r="C12" s="253" t="s">
        <v>8</v>
      </c>
      <c r="D12" s="273">
        <v>40</v>
      </c>
      <c r="E12" s="273">
        <v>34</v>
      </c>
      <c r="F12" s="273">
        <f t="shared" si="0"/>
        <v>74</v>
      </c>
      <c r="G12" s="273">
        <v>24</v>
      </c>
      <c r="H12" s="273">
        <v>26</v>
      </c>
      <c r="I12" s="314">
        <f t="shared" si="1"/>
        <v>50</v>
      </c>
      <c r="J12" s="275"/>
      <c r="K12" s="47">
        <f t="shared" si="2"/>
        <v>124</v>
      </c>
      <c r="M12" s="235">
        <v>4</v>
      </c>
      <c r="N12" s="481"/>
      <c r="O12" s="481"/>
      <c r="P12" s="481"/>
      <c r="Q12" s="481"/>
      <c r="R12" s="481"/>
      <c r="S12" s="481"/>
    </row>
    <row r="13" spans="1:19" ht="13.5" x14ac:dyDescent="0.25">
      <c r="A13" s="709"/>
      <c r="B13" s="734" t="s">
        <v>9</v>
      </c>
      <c r="C13" s="735"/>
      <c r="D13" s="260">
        <v>160</v>
      </c>
      <c r="E13" s="260">
        <v>173</v>
      </c>
      <c r="F13" s="155">
        <f t="shared" si="0"/>
        <v>333</v>
      </c>
      <c r="G13" s="260">
        <v>225</v>
      </c>
      <c r="H13" s="260">
        <v>248</v>
      </c>
      <c r="I13" s="290">
        <f t="shared" si="1"/>
        <v>473</v>
      </c>
      <c r="J13" s="315"/>
      <c r="K13" s="49">
        <f t="shared" si="2"/>
        <v>806</v>
      </c>
      <c r="M13" s="235" t="s">
        <v>499</v>
      </c>
      <c r="N13" s="481"/>
      <c r="O13" s="481"/>
      <c r="P13" s="481"/>
      <c r="Q13" s="481"/>
      <c r="R13" s="481"/>
      <c r="S13" s="481"/>
    </row>
    <row r="14" spans="1:19" ht="25.5" customHeight="1" x14ac:dyDescent="0.2">
      <c r="A14" s="709"/>
      <c r="B14" s="736" t="s">
        <v>80</v>
      </c>
      <c r="C14" s="251" t="s">
        <v>10</v>
      </c>
      <c r="D14" s="271">
        <v>41</v>
      </c>
      <c r="E14" s="271">
        <v>62</v>
      </c>
      <c r="F14" s="271">
        <f t="shared" si="0"/>
        <v>103</v>
      </c>
      <c r="G14" s="271">
        <v>46</v>
      </c>
      <c r="H14" s="271">
        <v>105</v>
      </c>
      <c r="I14" s="312">
        <f t="shared" si="1"/>
        <v>151</v>
      </c>
      <c r="J14" s="275"/>
      <c r="K14" s="45">
        <f t="shared" si="2"/>
        <v>254</v>
      </c>
      <c r="M14" s="235">
        <v>5</v>
      </c>
      <c r="N14" s="481"/>
      <c r="O14" s="481"/>
      <c r="P14" s="481"/>
      <c r="Q14" s="481"/>
      <c r="R14" s="481"/>
      <c r="S14" s="481"/>
    </row>
    <row r="15" spans="1:19" ht="25.5" customHeight="1" x14ac:dyDescent="0.2">
      <c r="A15" s="709"/>
      <c r="B15" s="727"/>
      <c r="C15" s="253" t="s">
        <v>11</v>
      </c>
      <c r="D15" s="273">
        <v>30</v>
      </c>
      <c r="E15" s="273">
        <v>29</v>
      </c>
      <c r="F15" s="273">
        <f t="shared" si="0"/>
        <v>59</v>
      </c>
      <c r="G15" s="273">
        <v>95</v>
      </c>
      <c r="H15" s="273">
        <v>74</v>
      </c>
      <c r="I15" s="314">
        <f t="shared" si="1"/>
        <v>169</v>
      </c>
      <c r="J15" s="275"/>
      <c r="K15" s="47">
        <f t="shared" si="2"/>
        <v>228</v>
      </c>
      <c r="M15" s="235">
        <v>6</v>
      </c>
      <c r="N15" s="481"/>
      <c r="O15" s="481"/>
      <c r="P15" s="481"/>
      <c r="Q15" s="481"/>
      <c r="R15" s="481"/>
      <c r="S15" s="481"/>
    </row>
    <row r="16" spans="1:19" ht="13.5" x14ac:dyDescent="0.25">
      <c r="A16" s="709"/>
      <c r="B16" s="734" t="s">
        <v>12</v>
      </c>
      <c r="C16" s="735"/>
      <c r="D16" s="279">
        <v>71</v>
      </c>
      <c r="E16" s="279">
        <v>91</v>
      </c>
      <c r="F16" s="40">
        <f t="shared" si="0"/>
        <v>162</v>
      </c>
      <c r="G16" s="279">
        <v>141</v>
      </c>
      <c r="H16" s="279">
        <v>179</v>
      </c>
      <c r="I16" s="41">
        <f t="shared" si="1"/>
        <v>320</v>
      </c>
      <c r="J16" s="275"/>
      <c r="K16" s="439">
        <f t="shared" si="2"/>
        <v>482</v>
      </c>
      <c r="M16" s="235" t="s">
        <v>500</v>
      </c>
      <c r="N16" s="481"/>
      <c r="O16" s="481"/>
      <c r="P16" s="481"/>
      <c r="Q16" s="481"/>
      <c r="R16" s="481"/>
      <c r="S16" s="481"/>
    </row>
    <row r="17" spans="1:19" x14ac:dyDescent="0.2">
      <c r="A17" s="726" t="s">
        <v>13</v>
      </c>
      <c r="B17" s="726"/>
      <c r="C17" s="726"/>
      <c r="D17" s="37">
        <v>231</v>
      </c>
      <c r="E17" s="37">
        <v>264</v>
      </c>
      <c r="F17" s="40">
        <f t="shared" si="0"/>
        <v>495</v>
      </c>
      <c r="G17" s="37">
        <v>366</v>
      </c>
      <c r="H17" s="37">
        <v>427</v>
      </c>
      <c r="I17" s="41">
        <f t="shared" si="1"/>
        <v>793</v>
      </c>
      <c r="J17" s="275"/>
      <c r="K17" s="51">
        <f t="shared" si="2"/>
        <v>1288</v>
      </c>
      <c r="M17" s="235" t="s">
        <v>4</v>
      </c>
      <c r="N17" s="481"/>
      <c r="O17" s="481"/>
      <c r="P17" s="481"/>
      <c r="Q17" s="481"/>
      <c r="R17" s="481"/>
      <c r="S17" s="481"/>
    </row>
    <row r="18" spans="1:19" ht="12.75" customHeight="1" x14ac:dyDescent="0.2">
      <c r="A18" s="716" t="s">
        <v>486</v>
      </c>
      <c r="B18" s="729" t="s">
        <v>440</v>
      </c>
      <c r="C18" s="251" t="s">
        <v>15</v>
      </c>
      <c r="D18" s="271">
        <v>3</v>
      </c>
      <c r="E18" s="271">
        <v>3</v>
      </c>
      <c r="F18" s="271">
        <f t="shared" si="0"/>
        <v>6</v>
      </c>
      <c r="G18" s="271">
        <v>47</v>
      </c>
      <c r="H18" s="271">
        <v>13</v>
      </c>
      <c r="I18" s="312">
        <f t="shared" si="1"/>
        <v>60</v>
      </c>
      <c r="J18" s="275"/>
      <c r="K18" s="45">
        <f t="shared" si="2"/>
        <v>66</v>
      </c>
      <c r="M18" s="235">
        <v>7</v>
      </c>
      <c r="N18" s="481"/>
      <c r="O18" s="481"/>
      <c r="P18" s="481"/>
      <c r="Q18" s="481"/>
      <c r="R18" s="481"/>
      <c r="S18" s="481"/>
    </row>
    <row r="19" spans="1:19" x14ac:dyDescent="0.2">
      <c r="A19" s="717"/>
      <c r="B19" s="728"/>
      <c r="C19" s="252" t="s">
        <v>16</v>
      </c>
      <c r="D19" s="272">
        <v>3</v>
      </c>
      <c r="E19" s="272">
        <v>0</v>
      </c>
      <c r="F19" s="272">
        <f t="shared" si="0"/>
        <v>3</v>
      </c>
      <c r="G19" s="272">
        <v>17</v>
      </c>
      <c r="H19" s="272">
        <v>4</v>
      </c>
      <c r="I19" s="313">
        <f t="shared" si="1"/>
        <v>21</v>
      </c>
      <c r="J19" s="275"/>
      <c r="K19" s="46">
        <f t="shared" si="2"/>
        <v>24</v>
      </c>
      <c r="M19" s="235">
        <v>8</v>
      </c>
      <c r="N19" s="481"/>
      <c r="O19" s="481"/>
      <c r="P19" s="481"/>
      <c r="Q19" s="481"/>
      <c r="R19" s="481"/>
      <c r="S19" s="481"/>
    </row>
    <row r="20" spans="1:19" x14ac:dyDescent="0.2">
      <c r="A20" s="717"/>
      <c r="B20" s="728"/>
      <c r="C20" s="252" t="s">
        <v>17</v>
      </c>
      <c r="D20" s="272">
        <v>3</v>
      </c>
      <c r="E20" s="272">
        <v>1</v>
      </c>
      <c r="F20" s="272">
        <f t="shared" si="0"/>
        <v>4</v>
      </c>
      <c r="G20" s="272">
        <v>56</v>
      </c>
      <c r="H20" s="272">
        <v>24</v>
      </c>
      <c r="I20" s="313">
        <f t="shared" si="1"/>
        <v>80</v>
      </c>
      <c r="J20" s="275"/>
      <c r="K20" s="46">
        <f t="shared" si="2"/>
        <v>84</v>
      </c>
      <c r="M20" s="235">
        <v>9</v>
      </c>
      <c r="N20" s="481"/>
      <c r="O20" s="481"/>
      <c r="P20" s="481"/>
      <c r="Q20" s="481"/>
      <c r="R20" s="481"/>
      <c r="S20" s="481"/>
    </row>
    <row r="21" spans="1:19" x14ac:dyDescent="0.2">
      <c r="A21" s="717"/>
      <c r="B21" s="728"/>
      <c r="C21" s="252" t="s">
        <v>18</v>
      </c>
      <c r="D21" s="272">
        <v>1</v>
      </c>
      <c r="E21" s="272">
        <v>1</v>
      </c>
      <c r="F21" s="272">
        <f t="shared" si="0"/>
        <v>2</v>
      </c>
      <c r="G21" s="272">
        <v>6</v>
      </c>
      <c r="H21" s="272">
        <v>4</v>
      </c>
      <c r="I21" s="313">
        <f t="shared" si="1"/>
        <v>10</v>
      </c>
      <c r="J21" s="275"/>
      <c r="K21" s="46">
        <f t="shared" si="2"/>
        <v>12</v>
      </c>
      <c r="M21" s="235">
        <v>10</v>
      </c>
      <c r="N21" s="481"/>
      <c r="O21" s="481"/>
      <c r="P21" s="481"/>
      <c r="Q21" s="481"/>
      <c r="R21" s="481"/>
      <c r="S21" s="481"/>
    </row>
    <row r="22" spans="1:19" x14ac:dyDescent="0.2">
      <c r="A22" s="717"/>
      <c r="B22" s="728"/>
      <c r="C22" s="252" t="s">
        <v>19</v>
      </c>
      <c r="D22" s="272">
        <v>7</v>
      </c>
      <c r="E22" s="272">
        <v>4</v>
      </c>
      <c r="F22" s="272">
        <f t="shared" si="0"/>
        <v>11</v>
      </c>
      <c r="G22" s="272">
        <v>121</v>
      </c>
      <c r="H22" s="272">
        <v>38</v>
      </c>
      <c r="I22" s="313">
        <f t="shared" si="1"/>
        <v>159</v>
      </c>
      <c r="J22" s="275"/>
      <c r="K22" s="46">
        <f t="shared" si="2"/>
        <v>170</v>
      </c>
      <c r="M22" s="235">
        <v>11</v>
      </c>
      <c r="N22" s="481"/>
      <c r="O22" s="481"/>
      <c r="P22" s="481"/>
      <c r="Q22" s="481"/>
      <c r="R22" s="481"/>
      <c r="S22" s="481"/>
    </row>
    <row r="23" spans="1:19" ht="12.75" customHeight="1" x14ac:dyDescent="0.2">
      <c r="A23" s="717"/>
      <c r="B23" s="728"/>
      <c r="C23" s="252" t="s">
        <v>20</v>
      </c>
      <c r="D23" s="271">
        <v>1</v>
      </c>
      <c r="E23" s="271">
        <v>0</v>
      </c>
      <c r="F23" s="271">
        <f t="shared" si="0"/>
        <v>1</v>
      </c>
      <c r="G23" s="271">
        <v>12</v>
      </c>
      <c r="H23" s="271">
        <v>10</v>
      </c>
      <c r="I23" s="312">
        <f t="shared" si="1"/>
        <v>22</v>
      </c>
      <c r="J23" s="275"/>
      <c r="K23" s="45">
        <f t="shared" si="2"/>
        <v>23</v>
      </c>
      <c r="M23" s="235">
        <v>12</v>
      </c>
      <c r="N23" s="481"/>
      <c r="O23" s="481"/>
      <c r="P23" s="481"/>
      <c r="Q23" s="481"/>
      <c r="R23" s="481"/>
      <c r="S23" s="481"/>
    </row>
    <row r="24" spans="1:19" x14ac:dyDescent="0.2">
      <c r="A24" s="717"/>
      <c r="B24" s="728"/>
      <c r="C24" s="252" t="s">
        <v>21</v>
      </c>
      <c r="D24" s="272">
        <v>0</v>
      </c>
      <c r="E24" s="272">
        <v>0</v>
      </c>
      <c r="F24" s="272">
        <f t="shared" si="0"/>
        <v>0</v>
      </c>
      <c r="G24" s="272">
        <v>5</v>
      </c>
      <c r="H24" s="272">
        <v>1</v>
      </c>
      <c r="I24" s="313">
        <f t="shared" si="1"/>
        <v>6</v>
      </c>
      <c r="J24" s="275"/>
      <c r="K24" s="46">
        <f t="shared" si="2"/>
        <v>6</v>
      </c>
      <c r="M24" s="235">
        <v>13</v>
      </c>
      <c r="N24" s="481"/>
      <c r="O24" s="481"/>
      <c r="P24" s="481"/>
      <c r="Q24" s="481"/>
      <c r="R24" s="481"/>
      <c r="S24" s="481"/>
    </row>
    <row r="25" spans="1:19" x14ac:dyDescent="0.2">
      <c r="A25" s="717"/>
      <c r="B25" s="728"/>
      <c r="C25" s="252" t="s">
        <v>22</v>
      </c>
      <c r="D25" s="272">
        <v>6</v>
      </c>
      <c r="E25" s="272">
        <v>1</v>
      </c>
      <c r="F25" s="272">
        <f t="shared" si="0"/>
        <v>7</v>
      </c>
      <c r="G25" s="272">
        <v>56</v>
      </c>
      <c r="H25" s="272">
        <v>31</v>
      </c>
      <c r="I25" s="313">
        <f t="shared" si="1"/>
        <v>87</v>
      </c>
      <c r="J25" s="275"/>
      <c r="K25" s="46">
        <f t="shared" si="2"/>
        <v>94</v>
      </c>
      <c r="M25" s="235">
        <v>14</v>
      </c>
      <c r="N25" s="481"/>
      <c r="O25" s="481"/>
      <c r="P25" s="481"/>
      <c r="Q25" s="481"/>
      <c r="R25" s="481"/>
      <c r="S25" s="481"/>
    </row>
    <row r="26" spans="1:19" x14ac:dyDescent="0.2">
      <c r="A26" s="717"/>
      <c r="B26" s="728"/>
      <c r="C26" s="253" t="s">
        <v>23</v>
      </c>
      <c r="D26" s="272">
        <v>0</v>
      </c>
      <c r="E26" s="272">
        <v>0</v>
      </c>
      <c r="F26" s="272">
        <f t="shared" si="0"/>
        <v>0</v>
      </c>
      <c r="G26" s="272">
        <v>26</v>
      </c>
      <c r="H26" s="272">
        <v>18</v>
      </c>
      <c r="I26" s="313">
        <f t="shared" si="1"/>
        <v>44</v>
      </c>
      <c r="J26" s="275"/>
      <c r="K26" s="46">
        <f t="shared" si="2"/>
        <v>44</v>
      </c>
      <c r="M26" s="235">
        <v>15</v>
      </c>
      <c r="N26" s="481"/>
      <c r="O26" s="481"/>
      <c r="P26" s="481"/>
      <c r="Q26" s="481"/>
      <c r="R26" s="481"/>
      <c r="S26" s="481"/>
    </row>
    <row r="27" spans="1:19" ht="13.5" x14ac:dyDescent="0.25">
      <c r="A27" s="717"/>
      <c r="B27" s="734" t="s">
        <v>492</v>
      </c>
      <c r="C27" s="735"/>
      <c r="D27" s="260">
        <v>24</v>
      </c>
      <c r="E27" s="260">
        <v>10</v>
      </c>
      <c r="F27" s="155">
        <f t="shared" si="0"/>
        <v>34</v>
      </c>
      <c r="G27" s="260">
        <v>346</v>
      </c>
      <c r="H27" s="260">
        <v>143</v>
      </c>
      <c r="I27" s="290">
        <f t="shared" si="1"/>
        <v>489</v>
      </c>
      <c r="J27" s="315"/>
      <c r="K27" s="49">
        <f t="shared" si="2"/>
        <v>523</v>
      </c>
      <c r="M27" s="235" t="s">
        <v>501</v>
      </c>
      <c r="N27" s="481"/>
      <c r="O27" s="481"/>
      <c r="P27" s="481"/>
      <c r="Q27" s="481"/>
      <c r="R27" s="481"/>
      <c r="S27" s="481"/>
    </row>
    <row r="28" spans="1:19" ht="12.75" customHeight="1" x14ac:dyDescent="0.2">
      <c r="A28" s="717"/>
      <c r="B28" s="728" t="s">
        <v>441</v>
      </c>
      <c r="C28" s="251" t="s">
        <v>24</v>
      </c>
      <c r="D28" s="271">
        <v>14</v>
      </c>
      <c r="E28" s="271">
        <v>6</v>
      </c>
      <c r="F28" s="271">
        <f t="shared" si="0"/>
        <v>20</v>
      </c>
      <c r="G28" s="271">
        <v>107</v>
      </c>
      <c r="H28" s="271">
        <v>47</v>
      </c>
      <c r="I28" s="312">
        <f t="shared" si="1"/>
        <v>154</v>
      </c>
      <c r="J28" s="275"/>
      <c r="K28" s="45">
        <f t="shared" si="2"/>
        <v>174</v>
      </c>
      <c r="M28" s="235">
        <v>16</v>
      </c>
      <c r="N28" s="481"/>
      <c r="O28" s="481"/>
      <c r="P28" s="481"/>
      <c r="Q28" s="481"/>
      <c r="R28" s="481"/>
      <c r="S28" s="481"/>
    </row>
    <row r="29" spans="1:19" ht="12.75" customHeight="1" x14ac:dyDescent="0.2">
      <c r="A29" s="717"/>
      <c r="B29" s="728"/>
      <c r="C29" s="252" t="s">
        <v>25</v>
      </c>
      <c r="D29" s="271">
        <v>3</v>
      </c>
      <c r="E29" s="271">
        <v>7</v>
      </c>
      <c r="F29" s="271">
        <f t="shared" si="0"/>
        <v>10</v>
      </c>
      <c r="G29" s="271">
        <v>14</v>
      </c>
      <c r="H29" s="271">
        <v>20</v>
      </c>
      <c r="I29" s="312">
        <f t="shared" si="1"/>
        <v>34</v>
      </c>
      <c r="J29" s="275"/>
      <c r="K29" s="45">
        <f t="shared" si="2"/>
        <v>44</v>
      </c>
      <c r="M29" s="235">
        <v>17</v>
      </c>
      <c r="N29" s="481"/>
      <c r="O29" s="481"/>
      <c r="P29" s="481"/>
      <c r="Q29" s="481"/>
      <c r="R29" s="481"/>
      <c r="S29" s="481"/>
    </row>
    <row r="30" spans="1:19" x14ac:dyDescent="0.2">
      <c r="A30" s="717"/>
      <c r="B30" s="728"/>
      <c r="C30" s="252" t="s">
        <v>26</v>
      </c>
      <c r="D30" s="272">
        <v>13</v>
      </c>
      <c r="E30" s="272">
        <v>12</v>
      </c>
      <c r="F30" s="272">
        <f t="shared" si="0"/>
        <v>25</v>
      </c>
      <c r="G30" s="272">
        <v>47</v>
      </c>
      <c r="H30" s="272">
        <v>26</v>
      </c>
      <c r="I30" s="313">
        <f t="shared" si="1"/>
        <v>73</v>
      </c>
      <c r="J30" s="275"/>
      <c r="K30" s="46">
        <f t="shared" si="2"/>
        <v>98</v>
      </c>
      <c r="M30" s="235">
        <v>18</v>
      </c>
      <c r="N30" s="481"/>
      <c r="O30" s="481"/>
      <c r="P30" s="481"/>
      <c r="Q30" s="481"/>
      <c r="R30" s="481"/>
      <c r="S30" s="481"/>
    </row>
    <row r="31" spans="1:19" x14ac:dyDescent="0.2">
      <c r="A31" s="717"/>
      <c r="B31" s="728"/>
      <c r="C31" s="252" t="s">
        <v>27</v>
      </c>
      <c r="D31" s="272">
        <v>27</v>
      </c>
      <c r="E31" s="272">
        <v>26</v>
      </c>
      <c r="F31" s="272">
        <f t="shared" si="0"/>
        <v>53</v>
      </c>
      <c r="G31" s="272">
        <v>59</v>
      </c>
      <c r="H31" s="272">
        <v>29</v>
      </c>
      <c r="I31" s="313">
        <f t="shared" si="1"/>
        <v>88</v>
      </c>
      <c r="J31" s="275"/>
      <c r="K31" s="46">
        <f t="shared" si="2"/>
        <v>141</v>
      </c>
      <c r="M31" s="235">
        <v>19</v>
      </c>
      <c r="N31" s="481"/>
      <c r="O31" s="481"/>
      <c r="P31" s="481"/>
      <c r="Q31" s="481"/>
      <c r="R31" s="481"/>
      <c r="S31" s="481"/>
    </row>
    <row r="32" spans="1:19" x14ac:dyDescent="0.2">
      <c r="A32" s="717"/>
      <c r="B32" s="728"/>
      <c r="C32" s="252" t="s">
        <v>28</v>
      </c>
      <c r="D32" s="272">
        <v>9</v>
      </c>
      <c r="E32" s="272">
        <v>2</v>
      </c>
      <c r="F32" s="272">
        <f t="shared" si="0"/>
        <v>11</v>
      </c>
      <c r="G32" s="272">
        <v>11</v>
      </c>
      <c r="H32" s="272">
        <v>8</v>
      </c>
      <c r="I32" s="313">
        <f t="shared" si="1"/>
        <v>19</v>
      </c>
      <c r="J32" s="275"/>
      <c r="K32" s="46">
        <f t="shared" si="2"/>
        <v>30</v>
      </c>
      <c r="M32" s="235">
        <v>20</v>
      </c>
      <c r="N32" s="481"/>
      <c r="O32" s="481"/>
      <c r="P32" s="481"/>
      <c r="Q32" s="481"/>
      <c r="R32" s="481"/>
      <c r="S32" s="481"/>
    </row>
    <row r="33" spans="1:19" x14ac:dyDescent="0.2">
      <c r="A33" s="717"/>
      <c r="B33" s="728"/>
      <c r="C33" s="252" t="s">
        <v>29</v>
      </c>
      <c r="D33" s="272">
        <v>11</v>
      </c>
      <c r="E33" s="272">
        <v>8</v>
      </c>
      <c r="F33" s="272">
        <f t="shared" si="0"/>
        <v>19</v>
      </c>
      <c r="G33" s="272">
        <v>44</v>
      </c>
      <c r="H33" s="272">
        <v>26</v>
      </c>
      <c r="I33" s="313">
        <f t="shared" si="1"/>
        <v>70</v>
      </c>
      <c r="J33" s="275"/>
      <c r="K33" s="46">
        <f t="shared" si="2"/>
        <v>89</v>
      </c>
      <c r="M33" s="235">
        <v>21</v>
      </c>
      <c r="N33" s="481"/>
      <c r="O33" s="481"/>
      <c r="P33" s="481"/>
      <c r="Q33" s="481"/>
      <c r="R33" s="481"/>
      <c r="S33" s="481"/>
    </row>
    <row r="34" spans="1:19" x14ac:dyDescent="0.2">
      <c r="A34" s="717"/>
      <c r="B34" s="728"/>
      <c r="C34" s="252" t="s">
        <v>30</v>
      </c>
      <c r="D34" s="272">
        <v>17</v>
      </c>
      <c r="E34" s="272">
        <v>16</v>
      </c>
      <c r="F34" s="272">
        <f t="shared" si="0"/>
        <v>33</v>
      </c>
      <c r="G34" s="272">
        <v>40</v>
      </c>
      <c r="H34" s="272">
        <v>61</v>
      </c>
      <c r="I34" s="313">
        <f t="shared" si="1"/>
        <v>101</v>
      </c>
      <c r="J34" s="275"/>
      <c r="K34" s="46">
        <f t="shared" si="2"/>
        <v>134</v>
      </c>
      <c r="M34" s="235">
        <v>22</v>
      </c>
      <c r="N34" s="481"/>
      <c r="O34" s="481"/>
      <c r="P34" s="481"/>
      <c r="Q34" s="481"/>
      <c r="R34" s="481"/>
      <c r="S34" s="481"/>
    </row>
    <row r="35" spans="1:19" ht="12.75" customHeight="1" x14ac:dyDescent="0.2">
      <c r="A35" s="717"/>
      <c r="B35" s="728"/>
      <c r="C35" s="252" t="s">
        <v>31</v>
      </c>
      <c r="D35" s="271">
        <v>9</v>
      </c>
      <c r="E35" s="271">
        <v>8</v>
      </c>
      <c r="F35" s="271">
        <f t="shared" si="0"/>
        <v>17</v>
      </c>
      <c r="G35" s="271">
        <v>29</v>
      </c>
      <c r="H35" s="271">
        <v>31</v>
      </c>
      <c r="I35" s="312">
        <f t="shared" si="1"/>
        <v>60</v>
      </c>
      <c r="J35" s="275"/>
      <c r="K35" s="45">
        <f t="shared" si="2"/>
        <v>77</v>
      </c>
      <c r="M35" s="235">
        <v>23</v>
      </c>
      <c r="N35" s="481"/>
      <c r="O35" s="481"/>
      <c r="P35" s="481"/>
      <c r="Q35" s="481"/>
      <c r="R35" s="481"/>
      <c r="S35" s="481"/>
    </row>
    <row r="36" spans="1:19" x14ac:dyDescent="0.2">
      <c r="A36" s="717"/>
      <c r="B36" s="728"/>
      <c r="C36" s="253" t="s">
        <v>32</v>
      </c>
      <c r="D36" s="272">
        <v>1</v>
      </c>
      <c r="E36" s="272">
        <v>1</v>
      </c>
      <c r="F36" s="272">
        <f t="shared" si="0"/>
        <v>2</v>
      </c>
      <c r="G36" s="272">
        <v>8</v>
      </c>
      <c r="H36" s="272">
        <v>8</v>
      </c>
      <c r="I36" s="313">
        <f t="shared" si="1"/>
        <v>16</v>
      </c>
      <c r="J36" s="275"/>
      <c r="K36" s="46">
        <f t="shared" si="2"/>
        <v>18</v>
      </c>
      <c r="M36" s="235">
        <v>24</v>
      </c>
      <c r="N36" s="481"/>
      <c r="O36" s="481"/>
      <c r="P36" s="481"/>
      <c r="Q36" s="481"/>
      <c r="R36" s="481"/>
      <c r="S36" s="481"/>
    </row>
    <row r="37" spans="1:19" ht="13.5" x14ac:dyDescent="0.25">
      <c r="A37" s="717"/>
      <c r="B37" s="734" t="s">
        <v>493</v>
      </c>
      <c r="C37" s="735"/>
      <c r="D37" s="260">
        <v>104</v>
      </c>
      <c r="E37" s="260">
        <v>86</v>
      </c>
      <c r="F37" s="155">
        <f t="shared" si="0"/>
        <v>190</v>
      </c>
      <c r="G37" s="260">
        <v>359</v>
      </c>
      <c r="H37" s="260">
        <v>256</v>
      </c>
      <c r="I37" s="290">
        <f t="shared" si="1"/>
        <v>615</v>
      </c>
      <c r="J37" s="315"/>
      <c r="K37" s="49">
        <f t="shared" si="2"/>
        <v>805</v>
      </c>
      <c r="M37" s="235" t="s">
        <v>321</v>
      </c>
      <c r="N37" s="481"/>
      <c r="O37" s="481"/>
      <c r="P37" s="481"/>
      <c r="Q37" s="481"/>
      <c r="R37" s="481"/>
      <c r="S37" s="481"/>
    </row>
    <row r="38" spans="1:19" ht="12.75" customHeight="1" x14ac:dyDescent="0.2">
      <c r="A38" s="717"/>
      <c r="B38" s="728" t="s">
        <v>820</v>
      </c>
      <c r="C38" s="252" t="s">
        <v>33</v>
      </c>
      <c r="D38" s="272">
        <v>5</v>
      </c>
      <c r="E38" s="272">
        <v>6</v>
      </c>
      <c r="F38" s="272">
        <f t="shared" si="0"/>
        <v>11</v>
      </c>
      <c r="G38" s="272">
        <v>50</v>
      </c>
      <c r="H38" s="272">
        <v>22</v>
      </c>
      <c r="I38" s="313">
        <f t="shared" si="1"/>
        <v>72</v>
      </c>
      <c r="J38" s="275"/>
      <c r="K38" s="46">
        <f t="shared" si="2"/>
        <v>83</v>
      </c>
      <c r="M38" s="235">
        <v>70</v>
      </c>
      <c r="N38" s="481"/>
      <c r="O38" s="481"/>
      <c r="P38" s="481"/>
      <c r="Q38" s="481"/>
      <c r="R38" s="481"/>
      <c r="S38" s="481"/>
    </row>
    <row r="39" spans="1:19" x14ac:dyDescent="0.2">
      <c r="A39" s="717"/>
      <c r="B39" s="728"/>
      <c r="C39" s="252" t="s">
        <v>34</v>
      </c>
      <c r="D39" s="272">
        <v>3</v>
      </c>
      <c r="E39" s="272">
        <v>2</v>
      </c>
      <c r="F39" s="272">
        <f t="shared" si="0"/>
        <v>5</v>
      </c>
      <c r="G39" s="272">
        <v>44</v>
      </c>
      <c r="H39" s="272">
        <v>31</v>
      </c>
      <c r="I39" s="313">
        <f t="shared" si="1"/>
        <v>75</v>
      </c>
      <c r="J39" s="275"/>
      <c r="K39" s="46">
        <f t="shared" si="2"/>
        <v>80</v>
      </c>
      <c r="M39" s="235">
        <v>71</v>
      </c>
      <c r="N39" s="481"/>
      <c r="O39" s="481"/>
      <c r="P39" s="481"/>
      <c r="Q39" s="481"/>
      <c r="R39" s="481"/>
      <c r="S39" s="481"/>
    </row>
    <row r="40" spans="1:19" ht="12.75" customHeight="1" x14ac:dyDescent="0.2">
      <c r="A40" s="717"/>
      <c r="B40" s="728"/>
      <c r="C40" s="252" t="s">
        <v>35</v>
      </c>
      <c r="D40" s="272">
        <v>3</v>
      </c>
      <c r="E40" s="272">
        <v>3</v>
      </c>
      <c r="F40" s="272">
        <f t="shared" si="0"/>
        <v>6</v>
      </c>
      <c r="G40" s="272">
        <v>1</v>
      </c>
      <c r="H40" s="272">
        <v>3</v>
      </c>
      <c r="I40" s="313">
        <f t="shared" si="1"/>
        <v>4</v>
      </c>
      <c r="J40" s="275"/>
      <c r="K40" s="46">
        <f t="shared" si="2"/>
        <v>10</v>
      </c>
      <c r="M40" s="235">
        <v>72</v>
      </c>
      <c r="N40" s="481"/>
      <c r="O40" s="481"/>
      <c r="P40" s="481"/>
      <c r="Q40" s="481"/>
      <c r="R40" s="481"/>
      <c r="S40" s="481"/>
    </row>
    <row r="41" spans="1:19" x14ac:dyDescent="0.2">
      <c r="A41" s="717"/>
      <c r="B41" s="728"/>
      <c r="C41" s="252" t="s">
        <v>36</v>
      </c>
      <c r="D41" s="272">
        <v>0</v>
      </c>
      <c r="E41" s="272">
        <v>1</v>
      </c>
      <c r="F41" s="272">
        <f t="shared" si="0"/>
        <v>1</v>
      </c>
      <c r="G41" s="272">
        <v>2</v>
      </c>
      <c r="H41" s="272">
        <v>0</v>
      </c>
      <c r="I41" s="313">
        <f t="shared" si="1"/>
        <v>2</v>
      </c>
      <c r="J41" s="275"/>
      <c r="K41" s="46">
        <f t="shared" si="2"/>
        <v>3</v>
      </c>
      <c r="M41" s="235">
        <v>73</v>
      </c>
      <c r="N41" s="481"/>
      <c r="O41" s="481"/>
      <c r="P41" s="481"/>
      <c r="Q41" s="481"/>
      <c r="R41" s="481"/>
      <c r="S41" s="481"/>
    </row>
    <row r="42" spans="1:19" x14ac:dyDescent="0.2">
      <c r="A42" s="717"/>
      <c r="B42" s="728"/>
      <c r="C42" s="252" t="s">
        <v>37</v>
      </c>
      <c r="D42" s="272">
        <v>6</v>
      </c>
      <c r="E42" s="272">
        <v>3</v>
      </c>
      <c r="F42" s="272">
        <f t="shared" si="0"/>
        <v>9</v>
      </c>
      <c r="G42" s="272">
        <v>45</v>
      </c>
      <c r="H42" s="272">
        <v>57</v>
      </c>
      <c r="I42" s="313">
        <f t="shared" si="1"/>
        <v>102</v>
      </c>
      <c r="J42" s="275"/>
      <c r="K42" s="46">
        <f t="shared" si="2"/>
        <v>111</v>
      </c>
      <c r="M42" s="235">
        <v>74</v>
      </c>
      <c r="N42" s="481"/>
      <c r="O42" s="481"/>
      <c r="P42" s="481"/>
      <c r="Q42" s="481"/>
      <c r="R42" s="481"/>
      <c r="S42" s="481"/>
    </row>
    <row r="43" spans="1:19" ht="13.5" x14ac:dyDescent="0.25">
      <c r="A43" s="717"/>
      <c r="B43" s="734" t="s">
        <v>821</v>
      </c>
      <c r="C43" s="735"/>
      <c r="D43" s="260">
        <v>17</v>
      </c>
      <c r="E43" s="260">
        <v>15</v>
      </c>
      <c r="F43" s="155">
        <f t="shared" si="0"/>
        <v>32</v>
      </c>
      <c r="G43" s="260">
        <v>142</v>
      </c>
      <c r="H43" s="260">
        <v>113</v>
      </c>
      <c r="I43" s="290">
        <f t="shared" si="1"/>
        <v>255</v>
      </c>
      <c r="J43" s="315"/>
      <c r="K43" s="49">
        <f t="shared" si="2"/>
        <v>287</v>
      </c>
      <c r="M43" s="235" t="s">
        <v>334</v>
      </c>
      <c r="N43" s="481"/>
      <c r="O43" s="481"/>
      <c r="P43" s="481"/>
      <c r="Q43" s="481"/>
      <c r="R43" s="481"/>
      <c r="S43" s="481"/>
    </row>
    <row r="44" spans="1:19" ht="12.75" customHeight="1" x14ac:dyDescent="0.2">
      <c r="A44" s="717"/>
      <c r="B44" s="728" t="s">
        <v>494</v>
      </c>
      <c r="C44" s="251" t="s">
        <v>39</v>
      </c>
      <c r="D44" s="271"/>
      <c r="E44" s="271"/>
      <c r="F44" s="271"/>
      <c r="G44" s="271"/>
      <c r="H44" s="271"/>
      <c r="I44" s="312"/>
      <c r="J44" s="275"/>
      <c r="K44" s="45"/>
      <c r="M44" s="235">
        <v>76</v>
      </c>
      <c r="N44" s="481"/>
      <c r="O44" s="481"/>
      <c r="P44" s="481"/>
      <c r="Q44" s="481"/>
      <c r="R44" s="481"/>
      <c r="S44" s="481"/>
    </row>
    <row r="45" spans="1:19" x14ac:dyDescent="0.2">
      <c r="A45" s="717"/>
      <c r="B45" s="728"/>
      <c r="C45" s="381" t="s">
        <v>261</v>
      </c>
      <c r="D45" s="274">
        <v>0</v>
      </c>
      <c r="E45" s="274">
        <v>0</v>
      </c>
      <c r="F45" s="274">
        <f t="shared" si="0"/>
        <v>0</v>
      </c>
      <c r="G45" s="274">
        <v>1</v>
      </c>
      <c r="H45" s="274">
        <v>0</v>
      </c>
      <c r="I45" s="316">
        <f t="shared" si="1"/>
        <v>1</v>
      </c>
      <c r="J45" s="275"/>
      <c r="K45" s="50">
        <f t="shared" si="2"/>
        <v>1</v>
      </c>
      <c r="M45" s="235">
        <v>77</v>
      </c>
      <c r="N45" s="481"/>
      <c r="O45" s="481"/>
      <c r="P45" s="481"/>
      <c r="Q45" s="481"/>
      <c r="R45" s="481"/>
      <c r="S45" s="481"/>
    </row>
    <row r="46" spans="1:19" ht="13.5" x14ac:dyDescent="0.2">
      <c r="A46" s="718"/>
      <c r="B46" s="712" t="s">
        <v>40</v>
      </c>
      <c r="C46" s="713"/>
      <c r="D46" s="279">
        <v>1</v>
      </c>
      <c r="E46" s="279">
        <v>0</v>
      </c>
      <c r="F46" s="40">
        <f t="shared" si="0"/>
        <v>1</v>
      </c>
      <c r="G46" s="279">
        <v>1</v>
      </c>
      <c r="H46" s="279">
        <v>0</v>
      </c>
      <c r="I46" s="41">
        <f t="shared" si="1"/>
        <v>1</v>
      </c>
      <c r="J46" s="275"/>
      <c r="K46" s="439">
        <f t="shared" si="2"/>
        <v>2</v>
      </c>
      <c r="M46" s="235" t="s">
        <v>38</v>
      </c>
      <c r="N46" s="481"/>
      <c r="O46" s="481"/>
      <c r="P46" s="481"/>
      <c r="Q46" s="481"/>
      <c r="R46" s="481"/>
      <c r="S46" s="481"/>
    </row>
    <row r="47" spans="1:19" x14ac:dyDescent="0.2">
      <c r="A47" s="726" t="s">
        <v>495</v>
      </c>
      <c r="B47" s="726"/>
      <c r="C47" s="726"/>
      <c r="D47" s="37">
        <v>146</v>
      </c>
      <c r="E47" s="37">
        <v>111</v>
      </c>
      <c r="F47" s="40">
        <f t="shared" si="0"/>
        <v>257</v>
      </c>
      <c r="G47" s="37">
        <v>848</v>
      </c>
      <c r="H47" s="37">
        <v>512</v>
      </c>
      <c r="I47" s="41">
        <f t="shared" si="1"/>
        <v>1360</v>
      </c>
      <c r="J47" s="275"/>
      <c r="K47" s="51">
        <f t="shared" si="2"/>
        <v>1617</v>
      </c>
      <c r="M47" s="235" t="s">
        <v>486</v>
      </c>
      <c r="N47" s="481"/>
      <c r="O47" s="481"/>
      <c r="P47" s="481"/>
      <c r="Q47" s="481"/>
      <c r="R47" s="481"/>
      <c r="S47" s="481"/>
    </row>
    <row r="48" spans="1:19" ht="12.75" customHeight="1" x14ac:dyDescent="0.2">
      <c r="A48" s="716" t="s">
        <v>487</v>
      </c>
      <c r="B48" s="714" t="s">
        <v>497</v>
      </c>
      <c r="C48" s="252" t="s">
        <v>43</v>
      </c>
      <c r="D48" s="272">
        <v>7</v>
      </c>
      <c r="E48" s="272">
        <v>20</v>
      </c>
      <c r="F48" s="272">
        <f t="shared" si="0"/>
        <v>27</v>
      </c>
      <c r="G48" s="272">
        <v>20</v>
      </c>
      <c r="H48" s="272">
        <v>70</v>
      </c>
      <c r="I48" s="313">
        <f t="shared" si="1"/>
        <v>90</v>
      </c>
      <c r="J48" s="275"/>
      <c r="K48" s="46">
        <f t="shared" si="2"/>
        <v>117</v>
      </c>
      <c r="M48" s="235">
        <v>25</v>
      </c>
      <c r="N48" s="481"/>
      <c r="O48" s="481"/>
      <c r="P48" s="481"/>
      <c r="Q48" s="481"/>
      <c r="R48" s="481"/>
      <c r="S48" s="481"/>
    </row>
    <row r="49" spans="1:19" x14ac:dyDescent="0.2">
      <c r="A49" s="717"/>
      <c r="B49" s="715"/>
      <c r="C49" s="252" t="s">
        <v>44</v>
      </c>
      <c r="D49" s="272">
        <v>9</v>
      </c>
      <c r="E49" s="272">
        <v>17</v>
      </c>
      <c r="F49" s="272">
        <f t="shared" si="0"/>
        <v>26</v>
      </c>
      <c r="G49" s="272">
        <v>31</v>
      </c>
      <c r="H49" s="272">
        <v>51</v>
      </c>
      <c r="I49" s="313">
        <f t="shared" si="1"/>
        <v>82</v>
      </c>
      <c r="J49" s="275"/>
      <c r="K49" s="46">
        <f t="shared" si="2"/>
        <v>108</v>
      </c>
      <c r="M49" s="235">
        <v>26</v>
      </c>
      <c r="N49" s="481"/>
      <c r="O49" s="481"/>
      <c r="P49" s="481"/>
      <c r="Q49" s="481"/>
      <c r="R49" s="481"/>
      <c r="S49" s="481"/>
    </row>
    <row r="50" spans="1:19" x14ac:dyDescent="0.2">
      <c r="A50" s="717"/>
      <c r="B50" s="715"/>
      <c r="C50" s="251" t="s">
        <v>45</v>
      </c>
      <c r="D50" s="271">
        <v>19</v>
      </c>
      <c r="E50" s="271">
        <v>21</v>
      </c>
      <c r="F50" s="271">
        <f t="shared" si="0"/>
        <v>40</v>
      </c>
      <c r="G50" s="271">
        <v>98</v>
      </c>
      <c r="H50" s="271">
        <v>189</v>
      </c>
      <c r="I50" s="312">
        <f t="shared" si="1"/>
        <v>287</v>
      </c>
      <c r="J50" s="275"/>
      <c r="K50" s="45">
        <f t="shared" si="2"/>
        <v>327</v>
      </c>
      <c r="M50" s="235">
        <v>27</v>
      </c>
      <c r="N50" s="481"/>
      <c r="O50" s="481"/>
      <c r="P50" s="481"/>
      <c r="Q50" s="481"/>
      <c r="R50" s="481"/>
      <c r="S50" s="481"/>
    </row>
    <row r="51" spans="1:19" ht="12.75" customHeight="1" x14ac:dyDescent="0.25">
      <c r="A51" s="717"/>
      <c r="B51" s="734" t="s">
        <v>498</v>
      </c>
      <c r="C51" s="735"/>
      <c r="D51" s="260">
        <v>35</v>
      </c>
      <c r="E51" s="260">
        <v>58</v>
      </c>
      <c r="F51" s="155">
        <f t="shared" si="0"/>
        <v>93</v>
      </c>
      <c r="G51" s="260">
        <v>149</v>
      </c>
      <c r="H51" s="260">
        <v>310</v>
      </c>
      <c r="I51" s="290">
        <f t="shared" si="1"/>
        <v>459</v>
      </c>
      <c r="J51" s="315"/>
      <c r="K51" s="49">
        <f t="shared" si="2"/>
        <v>552</v>
      </c>
      <c r="M51" s="235" t="s">
        <v>488</v>
      </c>
      <c r="N51" s="481"/>
      <c r="O51" s="481"/>
      <c r="P51" s="481"/>
      <c r="Q51" s="481"/>
      <c r="R51" s="481"/>
      <c r="S51" s="481"/>
    </row>
    <row r="52" spans="1:19" ht="12.75" customHeight="1" x14ac:dyDescent="0.2">
      <c r="A52" s="717"/>
      <c r="B52" s="715" t="s">
        <v>81</v>
      </c>
      <c r="C52" s="252" t="s">
        <v>46</v>
      </c>
      <c r="D52" s="272">
        <v>5</v>
      </c>
      <c r="E52" s="272">
        <v>7</v>
      </c>
      <c r="F52" s="272">
        <f t="shared" si="0"/>
        <v>12</v>
      </c>
      <c r="G52" s="272">
        <v>11</v>
      </c>
      <c r="H52" s="272">
        <v>18</v>
      </c>
      <c r="I52" s="313">
        <f t="shared" si="1"/>
        <v>29</v>
      </c>
      <c r="J52" s="275"/>
      <c r="K52" s="46">
        <f t="shared" si="2"/>
        <v>41</v>
      </c>
      <c r="M52" s="235">
        <v>28</v>
      </c>
      <c r="N52" s="481"/>
      <c r="O52" s="481"/>
      <c r="P52" s="481"/>
      <c r="Q52" s="481"/>
      <c r="R52" s="481"/>
      <c r="S52" s="481"/>
    </row>
    <row r="53" spans="1:19" x14ac:dyDescent="0.2">
      <c r="A53" s="717"/>
      <c r="B53" s="727"/>
      <c r="C53" s="252" t="s">
        <v>47</v>
      </c>
      <c r="D53" s="272">
        <v>0</v>
      </c>
      <c r="E53" s="272">
        <v>2</v>
      </c>
      <c r="F53" s="272">
        <f t="shared" si="0"/>
        <v>2</v>
      </c>
      <c r="G53" s="272">
        <v>0</v>
      </c>
      <c r="H53" s="272">
        <v>3</v>
      </c>
      <c r="I53" s="313">
        <f t="shared" si="1"/>
        <v>3</v>
      </c>
      <c r="J53" s="275"/>
      <c r="K53" s="46">
        <f t="shared" si="2"/>
        <v>5</v>
      </c>
      <c r="M53" s="235">
        <v>29</v>
      </c>
      <c r="N53" s="481"/>
      <c r="O53" s="481"/>
      <c r="P53" s="481"/>
      <c r="Q53" s="481"/>
      <c r="R53" s="481"/>
      <c r="S53" s="481"/>
    </row>
    <row r="54" spans="1:19" x14ac:dyDescent="0.2">
      <c r="A54" s="717"/>
      <c r="B54" s="727"/>
      <c r="C54" s="253" t="s">
        <v>48</v>
      </c>
      <c r="D54" s="274">
        <v>0</v>
      </c>
      <c r="E54" s="274">
        <v>1</v>
      </c>
      <c r="F54" s="274">
        <f t="shared" si="0"/>
        <v>1</v>
      </c>
      <c r="G54" s="274">
        <v>1</v>
      </c>
      <c r="H54" s="274">
        <v>2</v>
      </c>
      <c r="I54" s="316">
        <f t="shared" si="1"/>
        <v>3</v>
      </c>
      <c r="J54" s="275"/>
      <c r="K54" s="50">
        <f t="shared" si="2"/>
        <v>4</v>
      </c>
      <c r="M54" s="235">
        <v>30</v>
      </c>
      <c r="N54" s="481"/>
      <c r="O54" s="481"/>
      <c r="P54" s="481"/>
      <c r="Q54" s="481"/>
      <c r="R54" s="481"/>
      <c r="S54" s="481"/>
    </row>
    <row r="55" spans="1:19" ht="13.5" x14ac:dyDescent="0.2">
      <c r="A55" s="717"/>
      <c r="B55" s="712" t="s">
        <v>49</v>
      </c>
      <c r="C55" s="713"/>
      <c r="D55" s="260">
        <v>5</v>
      </c>
      <c r="E55" s="260">
        <v>10</v>
      </c>
      <c r="F55" s="155">
        <f t="shared" si="0"/>
        <v>15</v>
      </c>
      <c r="G55" s="260">
        <v>12</v>
      </c>
      <c r="H55" s="260">
        <v>23</v>
      </c>
      <c r="I55" s="155">
        <f t="shared" si="1"/>
        <v>35</v>
      </c>
      <c r="J55" s="275"/>
      <c r="K55" s="49">
        <f t="shared" si="2"/>
        <v>50</v>
      </c>
      <c r="M55" s="235" t="s">
        <v>348</v>
      </c>
      <c r="N55" s="481"/>
      <c r="O55" s="481"/>
      <c r="P55" s="481"/>
      <c r="Q55" s="481"/>
      <c r="R55" s="481"/>
      <c r="S55" s="481"/>
    </row>
    <row r="56" spans="1:19" ht="12.75" customHeight="1" x14ac:dyDescent="0.2">
      <c r="A56" s="717"/>
      <c r="B56" s="715" t="s">
        <v>82</v>
      </c>
      <c r="C56" s="251" t="s">
        <v>50</v>
      </c>
      <c r="D56" s="271">
        <v>4</v>
      </c>
      <c r="E56" s="271">
        <v>6</v>
      </c>
      <c r="F56" s="271">
        <f t="shared" si="0"/>
        <v>10</v>
      </c>
      <c r="G56" s="271">
        <v>20</v>
      </c>
      <c r="H56" s="271">
        <v>13</v>
      </c>
      <c r="I56" s="312">
        <f t="shared" si="1"/>
        <v>33</v>
      </c>
      <c r="J56" s="275"/>
      <c r="K56" s="45">
        <f t="shared" si="2"/>
        <v>43</v>
      </c>
      <c r="M56" s="235">
        <v>31</v>
      </c>
      <c r="N56" s="481"/>
      <c r="O56" s="481"/>
      <c r="P56" s="481"/>
      <c r="Q56" s="481"/>
      <c r="R56" s="481"/>
      <c r="S56" s="481"/>
    </row>
    <row r="57" spans="1:19" x14ac:dyDescent="0.2">
      <c r="A57" s="717"/>
      <c r="B57" s="727"/>
      <c r="C57" s="252" t="s">
        <v>51</v>
      </c>
      <c r="D57" s="272">
        <v>4</v>
      </c>
      <c r="E57" s="272">
        <v>3</v>
      </c>
      <c r="F57" s="272">
        <f t="shared" si="0"/>
        <v>7</v>
      </c>
      <c r="G57" s="272">
        <v>16</v>
      </c>
      <c r="H57" s="272">
        <v>12</v>
      </c>
      <c r="I57" s="313">
        <f t="shared" si="1"/>
        <v>28</v>
      </c>
      <c r="J57" s="275"/>
      <c r="K57" s="46">
        <f t="shared" si="2"/>
        <v>35</v>
      </c>
      <c r="M57" s="235">
        <v>32</v>
      </c>
      <c r="N57" s="481"/>
      <c r="O57" s="481"/>
      <c r="P57" s="481"/>
      <c r="Q57" s="481"/>
      <c r="R57" s="481"/>
      <c r="S57" s="481"/>
    </row>
    <row r="58" spans="1:19" x14ac:dyDescent="0.2">
      <c r="A58" s="717"/>
      <c r="B58" s="727"/>
      <c r="C58" s="253" t="s">
        <v>52</v>
      </c>
      <c r="D58" s="273">
        <v>1</v>
      </c>
      <c r="E58" s="273">
        <v>2</v>
      </c>
      <c r="F58" s="273">
        <f t="shared" si="0"/>
        <v>3</v>
      </c>
      <c r="G58" s="273">
        <v>7</v>
      </c>
      <c r="H58" s="273">
        <v>13</v>
      </c>
      <c r="I58" s="314">
        <f t="shared" si="1"/>
        <v>20</v>
      </c>
      <c r="J58" s="275"/>
      <c r="K58" s="47">
        <f t="shared" si="2"/>
        <v>23</v>
      </c>
      <c r="M58" s="235">
        <v>33</v>
      </c>
      <c r="N58" s="481"/>
      <c r="O58" s="481"/>
      <c r="P58" s="481"/>
      <c r="Q58" s="481"/>
      <c r="R58" s="481"/>
      <c r="S58" s="481"/>
    </row>
    <row r="59" spans="1:19" ht="13.5" x14ac:dyDescent="0.2">
      <c r="A59" s="717"/>
      <c r="B59" s="712" t="s">
        <v>53</v>
      </c>
      <c r="C59" s="713"/>
      <c r="D59" s="260">
        <v>9</v>
      </c>
      <c r="E59" s="260">
        <v>11</v>
      </c>
      <c r="F59" s="155">
        <f t="shared" si="0"/>
        <v>20</v>
      </c>
      <c r="G59" s="260">
        <v>43</v>
      </c>
      <c r="H59" s="260">
        <v>38</v>
      </c>
      <c r="I59" s="155">
        <f t="shared" si="1"/>
        <v>81</v>
      </c>
      <c r="J59" s="275"/>
      <c r="K59" s="49">
        <f t="shared" si="2"/>
        <v>101</v>
      </c>
      <c r="M59" s="235" t="s">
        <v>352</v>
      </c>
      <c r="N59" s="481"/>
      <c r="O59" s="481"/>
      <c r="P59" s="481"/>
      <c r="Q59" s="481"/>
      <c r="R59" s="481"/>
      <c r="S59" s="481"/>
    </row>
    <row r="60" spans="1:19" ht="12.75" customHeight="1" x14ac:dyDescent="0.2">
      <c r="A60" s="717"/>
      <c r="B60" s="715" t="s">
        <v>83</v>
      </c>
      <c r="C60" s="251" t="s">
        <v>54</v>
      </c>
      <c r="D60" s="271">
        <v>2</v>
      </c>
      <c r="E60" s="271">
        <v>7</v>
      </c>
      <c r="F60" s="271">
        <f t="shared" si="0"/>
        <v>9</v>
      </c>
      <c r="G60" s="271">
        <v>2</v>
      </c>
      <c r="H60" s="271">
        <v>2</v>
      </c>
      <c r="I60" s="312">
        <f t="shared" si="1"/>
        <v>4</v>
      </c>
      <c r="J60" s="275"/>
      <c r="K60" s="45">
        <f t="shared" si="2"/>
        <v>13</v>
      </c>
      <c r="M60" s="235">
        <v>34</v>
      </c>
      <c r="N60" s="481"/>
      <c r="O60" s="481"/>
      <c r="P60" s="481"/>
      <c r="Q60" s="481"/>
      <c r="R60" s="481"/>
      <c r="S60" s="481"/>
    </row>
    <row r="61" spans="1:19" x14ac:dyDescent="0.2">
      <c r="A61" s="717"/>
      <c r="B61" s="727"/>
      <c r="C61" s="252" t="s">
        <v>55</v>
      </c>
      <c r="D61" s="272">
        <v>25</v>
      </c>
      <c r="E61" s="272">
        <v>4</v>
      </c>
      <c r="F61" s="272">
        <f t="shared" si="0"/>
        <v>29</v>
      </c>
      <c r="G61" s="272">
        <v>13</v>
      </c>
      <c r="H61" s="272">
        <v>24</v>
      </c>
      <c r="I61" s="313">
        <f t="shared" si="1"/>
        <v>37</v>
      </c>
      <c r="J61" s="275"/>
      <c r="K61" s="46">
        <f t="shared" si="2"/>
        <v>66</v>
      </c>
      <c r="M61" s="235">
        <v>35</v>
      </c>
      <c r="N61" s="481"/>
      <c r="O61" s="481"/>
      <c r="P61" s="481"/>
      <c r="Q61" s="481"/>
      <c r="R61" s="481"/>
      <c r="S61" s="481"/>
    </row>
    <row r="62" spans="1:19" x14ac:dyDescent="0.2">
      <c r="A62" s="717"/>
      <c r="B62" s="727"/>
      <c r="C62" s="252" t="s">
        <v>56</v>
      </c>
      <c r="D62" s="272">
        <v>0</v>
      </c>
      <c r="E62" s="272">
        <v>0</v>
      </c>
      <c r="F62" s="272">
        <f t="shared" si="0"/>
        <v>0</v>
      </c>
      <c r="G62" s="272">
        <v>7</v>
      </c>
      <c r="H62" s="272">
        <v>1</v>
      </c>
      <c r="I62" s="313">
        <f t="shared" si="1"/>
        <v>8</v>
      </c>
      <c r="J62" s="275"/>
      <c r="K62" s="46">
        <f t="shared" si="2"/>
        <v>8</v>
      </c>
      <c r="M62" s="235">
        <v>36</v>
      </c>
      <c r="N62" s="481"/>
      <c r="O62" s="481"/>
      <c r="P62" s="481"/>
      <c r="Q62" s="481"/>
      <c r="R62" s="481"/>
      <c r="S62" s="481"/>
    </row>
    <row r="63" spans="1:19" x14ac:dyDescent="0.2">
      <c r="A63" s="717"/>
      <c r="B63" s="727"/>
      <c r="C63" s="252" t="s">
        <v>57</v>
      </c>
      <c r="D63" s="272">
        <v>0</v>
      </c>
      <c r="E63" s="272">
        <v>1</v>
      </c>
      <c r="F63" s="272">
        <f t="shared" si="0"/>
        <v>1</v>
      </c>
      <c r="G63" s="272">
        <v>0</v>
      </c>
      <c r="H63" s="272">
        <v>4</v>
      </c>
      <c r="I63" s="313">
        <f t="shared" si="1"/>
        <v>4</v>
      </c>
      <c r="J63" s="275"/>
      <c r="K63" s="46">
        <f t="shared" si="2"/>
        <v>5</v>
      </c>
      <c r="M63" s="235">
        <v>37</v>
      </c>
      <c r="N63" s="481"/>
      <c r="O63" s="481"/>
      <c r="P63" s="481"/>
      <c r="Q63" s="481"/>
      <c r="R63" s="481"/>
      <c r="S63" s="481"/>
    </row>
    <row r="64" spans="1:19" ht="11.25" customHeight="1" x14ac:dyDescent="0.25">
      <c r="A64" s="717"/>
      <c r="B64" s="734" t="s">
        <v>58</v>
      </c>
      <c r="C64" s="735"/>
      <c r="D64" s="260">
        <v>27</v>
      </c>
      <c r="E64" s="260">
        <v>12</v>
      </c>
      <c r="F64" s="155">
        <f t="shared" si="0"/>
        <v>39</v>
      </c>
      <c r="G64" s="260">
        <v>22</v>
      </c>
      <c r="H64" s="260">
        <v>31</v>
      </c>
      <c r="I64" s="290">
        <f t="shared" si="1"/>
        <v>53</v>
      </c>
      <c r="J64" s="315"/>
      <c r="K64" s="49">
        <f t="shared" si="2"/>
        <v>92</v>
      </c>
      <c r="M64" s="235" t="s">
        <v>356</v>
      </c>
      <c r="N64" s="481"/>
      <c r="O64" s="481"/>
      <c r="P64" s="481"/>
      <c r="Q64" s="481"/>
      <c r="R64" s="481"/>
      <c r="S64" s="481"/>
    </row>
    <row r="65" spans="1:19" ht="15.75" customHeight="1" x14ac:dyDescent="0.2">
      <c r="A65" s="717"/>
      <c r="B65" s="715" t="s">
        <v>84</v>
      </c>
      <c r="C65" s="251" t="s">
        <v>59</v>
      </c>
      <c r="D65" s="272">
        <v>7</v>
      </c>
      <c r="E65" s="272">
        <v>15</v>
      </c>
      <c r="F65" s="272">
        <f t="shared" si="0"/>
        <v>22</v>
      </c>
      <c r="G65" s="272">
        <v>35</v>
      </c>
      <c r="H65" s="272">
        <v>91</v>
      </c>
      <c r="I65" s="313">
        <f t="shared" si="1"/>
        <v>126</v>
      </c>
      <c r="J65" s="275"/>
      <c r="K65" s="46">
        <f t="shared" si="2"/>
        <v>148</v>
      </c>
      <c r="M65" s="235">
        <v>60</v>
      </c>
      <c r="N65" s="481"/>
      <c r="O65" s="481"/>
      <c r="P65" s="481"/>
      <c r="Q65" s="481"/>
      <c r="R65" s="481"/>
      <c r="S65" s="481"/>
    </row>
    <row r="66" spans="1:19" x14ac:dyDescent="0.2">
      <c r="A66" s="717"/>
      <c r="B66" s="727"/>
      <c r="C66" s="252" t="s">
        <v>60</v>
      </c>
      <c r="D66" s="272">
        <v>5</v>
      </c>
      <c r="E66" s="272">
        <v>7</v>
      </c>
      <c r="F66" s="272">
        <f t="shared" si="0"/>
        <v>12</v>
      </c>
      <c r="G66" s="272">
        <v>20</v>
      </c>
      <c r="H66" s="272">
        <v>57</v>
      </c>
      <c r="I66" s="313">
        <f t="shared" si="1"/>
        <v>77</v>
      </c>
      <c r="J66" s="275"/>
      <c r="K66" s="46">
        <f t="shared" si="2"/>
        <v>89</v>
      </c>
      <c r="M66" s="235">
        <v>61</v>
      </c>
      <c r="N66" s="481"/>
      <c r="O66" s="481"/>
      <c r="P66" s="481"/>
      <c r="Q66" s="481"/>
      <c r="R66" s="481"/>
      <c r="S66" s="481"/>
    </row>
    <row r="67" spans="1:19" x14ac:dyDescent="0.2">
      <c r="A67" s="717"/>
      <c r="B67" s="727"/>
      <c r="C67" s="252" t="s">
        <v>61</v>
      </c>
      <c r="D67" s="272">
        <v>3</v>
      </c>
      <c r="E67" s="272">
        <v>3</v>
      </c>
      <c r="F67" s="272">
        <f t="shared" si="0"/>
        <v>6</v>
      </c>
      <c r="G67" s="272">
        <v>17</v>
      </c>
      <c r="H67" s="272">
        <v>30</v>
      </c>
      <c r="I67" s="313">
        <f t="shared" si="1"/>
        <v>47</v>
      </c>
      <c r="J67" s="275"/>
      <c r="K67" s="46">
        <f t="shared" si="2"/>
        <v>53</v>
      </c>
      <c r="M67" s="235">
        <v>62</v>
      </c>
      <c r="N67" s="481"/>
      <c r="O67" s="481"/>
      <c r="P67" s="481"/>
      <c r="Q67" s="481"/>
      <c r="R67" s="481"/>
      <c r="S67" s="481"/>
    </row>
    <row r="68" spans="1:19" ht="15" customHeight="1" x14ac:dyDescent="0.2">
      <c r="A68" s="717"/>
      <c r="B68" s="727"/>
      <c r="C68" s="252" t="s">
        <v>62</v>
      </c>
      <c r="D68" s="272">
        <v>5</v>
      </c>
      <c r="E68" s="272">
        <v>7</v>
      </c>
      <c r="F68" s="272">
        <f t="shared" si="0"/>
        <v>12</v>
      </c>
      <c r="G68" s="272">
        <v>15</v>
      </c>
      <c r="H68" s="272">
        <v>39</v>
      </c>
      <c r="I68" s="313">
        <f t="shared" si="1"/>
        <v>54</v>
      </c>
      <c r="J68" s="275"/>
      <c r="K68" s="46">
        <f t="shared" si="2"/>
        <v>66</v>
      </c>
      <c r="M68" s="235">
        <v>63</v>
      </c>
      <c r="N68" s="481"/>
      <c r="O68" s="481"/>
      <c r="P68" s="481"/>
      <c r="Q68" s="481"/>
      <c r="R68" s="481"/>
      <c r="S68" s="481"/>
    </row>
    <row r="69" spans="1:19" ht="15" customHeight="1" x14ac:dyDescent="0.25">
      <c r="A69" s="717"/>
      <c r="B69" s="734" t="s">
        <v>63</v>
      </c>
      <c r="C69" s="735"/>
      <c r="D69" s="260">
        <v>20</v>
      </c>
      <c r="E69" s="260">
        <v>32</v>
      </c>
      <c r="F69" s="155">
        <f t="shared" si="0"/>
        <v>52</v>
      </c>
      <c r="G69" s="260">
        <v>87</v>
      </c>
      <c r="H69" s="260">
        <v>217</v>
      </c>
      <c r="I69" s="290">
        <f t="shared" si="1"/>
        <v>304</v>
      </c>
      <c r="J69" s="315"/>
      <c r="K69" s="49">
        <f t="shared" si="2"/>
        <v>356</v>
      </c>
      <c r="M69" s="235" t="s">
        <v>489</v>
      </c>
      <c r="N69" s="481"/>
      <c r="O69" s="481"/>
      <c r="P69" s="481"/>
      <c r="Q69" s="481"/>
      <c r="R69" s="481"/>
      <c r="S69" s="481"/>
    </row>
    <row r="70" spans="1:19" ht="15" customHeight="1" x14ac:dyDescent="0.2">
      <c r="A70" s="717"/>
      <c r="B70" s="715" t="s">
        <v>85</v>
      </c>
      <c r="C70" s="251" t="s">
        <v>64</v>
      </c>
      <c r="D70" s="272">
        <v>15</v>
      </c>
      <c r="E70" s="272">
        <v>9</v>
      </c>
      <c r="F70" s="272">
        <f t="shared" si="0"/>
        <v>24</v>
      </c>
      <c r="G70" s="272">
        <v>26</v>
      </c>
      <c r="H70" s="272">
        <v>17</v>
      </c>
      <c r="I70" s="313">
        <f t="shared" si="1"/>
        <v>43</v>
      </c>
      <c r="J70" s="275"/>
      <c r="K70" s="46">
        <f t="shared" si="2"/>
        <v>67</v>
      </c>
      <c r="M70" s="235">
        <v>64</v>
      </c>
      <c r="N70" s="481"/>
      <c r="O70" s="481"/>
      <c r="P70" s="481"/>
      <c r="Q70" s="481"/>
      <c r="R70" s="481"/>
      <c r="S70" s="481"/>
    </row>
    <row r="71" spans="1:19" ht="15" customHeight="1" x14ac:dyDescent="0.2">
      <c r="A71" s="717"/>
      <c r="B71" s="727"/>
      <c r="C71" s="252" t="s">
        <v>65</v>
      </c>
      <c r="D71" s="272">
        <v>9</v>
      </c>
      <c r="E71" s="272">
        <v>4</v>
      </c>
      <c r="F71" s="272">
        <f t="shared" si="0"/>
        <v>13</v>
      </c>
      <c r="G71" s="272">
        <v>17</v>
      </c>
      <c r="H71" s="272">
        <v>8</v>
      </c>
      <c r="I71" s="313">
        <f t="shared" si="1"/>
        <v>25</v>
      </c>
      <c r="J71" s="275"/>
      <c r="K71" s="46">
        <f t="shared" si="2"/>
        <v>38</v>
      </c>
      <c r="M71" s="235">
        <v>65</v>
      </c>
      <c r="N71" s="481"/>
      <c r="O71" s="481"/>
      <c r="P71" s="481"/>
      <c r="Q71" s="481"/>
      <c r="R71" s="481"/>
      <c r="S71" s="481"/>
    </row>
    <row r="72" spans="1:19" ht="15" customHeight="1" x14ac:dyDescent="0.2">
      <c r="A72" s="717"/>
      <c r="B72" s="727"/>
      <c r="C72" s="252" t="s">
        <v>66</v>
      </c>
      <c r="D72" s="272">
        <v>1</v>
      </c>
      <c r="E72" s="272">
        <v>4</v>
      </c>
      <c r="F72" s="272">
        <f t="shared" si="0"/>
        <v>5</v>
      </c>
      <c r="G72" s="272">
        <v>8</v>
      </c>
      <c r="H72" s="272">
        <v>8</v>
      </c>
      <c r="I72" s="313">
        <f t="shared" si="1"/>
        <v>16</v>
      </c>
      <c r="J72" s="275"/>
      <c r="K72" s="46">
        <f t="shared" si="2"/>
        <v>21</v>
      </c>
      <c r="M72" s="235">
        <v>66</v>
      </c>
      <c r="N72" s="481"/>
      <c r="O72" s="481"/>
      <c r="P72" s="481"/>
      <c r="Q72" s="481"/>
      <c r="R72" s="481"/>
      <c r="S72" s="481"/>
    </row>
    <row r="73" spans="1:19" x14ac:dyDescent="0.2">
      <c r="A73" s="717"/>
      <c r="B73" s="727"/>
      <c r="C73" s="252" t="s">
        <v>67</v>
      </c>
      <c r="D73" s="272">
        <v>6</v>
      </c>
      <c r="E73" s="272">
        <v>2</v>
      </c>
      <c r="F73" s="272">
        <f t="shared" si="0"/>
        <v>8</v>
      </c>
      <c r="G73" s="272">
        <v>20</v>
      </c>
      <c r="H73" s="272">
        <v>10</v>
      </c>
      <c r="I73" s="313">
        <f t="shared" si="1"/>
        <v>30</v>
      </c>
      <c r="J73" s="275"/>
      <c r="K73" s="46">
        <f t="shared" si="2"/>
        <v>38</v>
      </c>
      <c r="M73" s="235">
        <v>67</v>
      </c>
      <c r="N73" s="481"/>
      <c r="O73" s="481"/>
      <c r="P73" s="481"/>
      <c r="Q73" s="481"/>
      <c r="R73" s="481"/>
      <c r="S73" s="481"/>
    </row>
    <row r="74" spans="1:19" ht="12.75" customHeight="1" x14ac:dyDescent="0.2">
      <c r="A74" s="717"/>
      <c r="B74" s="727"/>
      <c r="C74" s="252" t="s">
        <v>68</v>
      </c>
      <c r="D74" s="271">
        <v>2</v>
      </c>
      <c r="E74" s="271">
        <v>2</v>
      </c>
      <c r="F74" s="271">
        <f t="shared" ref="F74:F83" si="3">D74+E74</f>
        <v>4</v>
      </c>
      <c r="G74" s="271">
        <v>14</v>
      </c>
      <c r="H74" s="271">
        <v>6</v>
      </c>
      <c r="I74" s="312">
        <f t="shared" ref="I74:I83" si="4">G74+H74</f>
        <v>20</v>
      </c>
      <c r="J74" s="275"/>
      <c r="K74" s="45">
        <f t="shared" ref="K74:K83" si="5">I74+F74</f>
        <v>24</v>
      </c>
      <c r="M74" s="235">
        <v>68</v>
      </c>
      <c r="N74" s="481"/>
      <c r="O74" s="481"/>
      <c r="P74" s="481"/>
      <c r="Q74" s="481"/>
      <c r="R74" s="481"/>
      <c r="S74" s="481"/>
    </row>
    <row r="75" spans="1:19" x14ac:dyDescent="0.2">
      <c r="A75" s="717"/>
      <c r="B75" s="727"/>
      <c r="C75" s="253" t="s">
        <v>69</v>
      </c>
      <c r="D75" s="272">
        <v>0</v>
      </c>
      <c r="E75" s="272">
        <v>0</v>
      </c>
      <c r="F75" s="272">
        <f t="shared" si="3"/>
        <v>0</v>
      </c>
      <c r="G75" s="272">
        <v>13</v>
      </c>
      <c r="H75" s="272">
        <v>9</v>
      </c>
      <c r="I75" s="313">
        <f t="shared" si="4"/>
        <v>22</v>
      </c>
      <c r="J75" s="275"/>
      <c r="K75" s="46">
        <f t="shared" si="5"/>
        <v>22</v>
      </c>
      <c r="M75" s="235">
        <v>69</v>
      </c>
      <c r="N75" s="481"/>
      <c r="O75" s="481"/>
      <c r="P75" s="481"/>
      <c r="Q75" s="481"/>
      <c r="R75" s="481"/>
      <c r="S75" s="481"/>
    </row>
    <row r="76" spans="1:19" ht="13.5" x14ac:dyDescent="0.25">
      <c r="A76" s="718"/>
      <c r="B76" s="734" t="s">
        <v>70</v>
      </c>
      <c r="C76" s="735"/>
      <c r="D76" s="279">
        <v>33</v>
      </c>
      <c r="E76" s="279">
        <v>21</v>
      </c>
      <c r="F76" s="40">
        <f t="shared" si="3"/>
        <v>54</v>
      </c>
      <c r="G76" s="279">
        <v>98</v>
      </c>
      <c r="H76" s="279">
        <v>58</v>
      </c>
      <c r="I76" s="41">
        <f t="shared" si="4"/>
        <v>156</v>
      </c>
      <c r="J76" s="275"/>
      <c r="K76" s="439">
        <f t="shared" si="5"/>
        <v>210</v>
      </c>
      <c r="M76" s="235" t="s">
        <v>490</v>
      </c>
      <c r="N76" s="481"/>
      <c r="O76" s="481"/>
      <c r="P76" s="481"/>
      <c r="Q76" s="481"/>
      <c r="R76" s="481"/>
      <c r="S76" s="481"/>
    </row>
    <row r="77" spans="1:19" x14ac:dyDescent="0.2">
      <c r="A77" s="726" t="s">
        <v>496</v>
      </c>
      <c r="B77" s="726"/>
      <c r="C77" s="726"/>
      <c r="D77" s="37">
        <v>129</v>
      </c>
      <c r="E77" s="37">
        <v>144</v>
      </c>
      <c r="F77" s="40">
        <f t="shared" si="3"/>
        <v>273</v>
      </c>
      <c r="G77" s="37">
        <v>411</v>
      </c>
      <c r="H77" s="37">
        <v>677</v>
      </c>
      <c r="I77" s="41">
        <f t="shared" si="4"/>
        <v>1088</v>
      </c>
      <c r="J77" s="275"/>
      <c r="K77" s="51">
        <f t="shared" si="5"/>
        <v>1361</v>
      </c>
      <c r="M77" s="235" t="s">
        <v>487</v>
      </c>
      <c r="N77" s="481"/>
      <c r="O77" s="481"/>
      <c r="P77" s="481"/>
      <c r="Q77" s="481"/>
      <c r="R77" s="481"/>
      <c r="S77" s="481"/>
    </row>
    <row r="78" spans="1:19" x14ac:dyDescent="0.2">
      <c r="A78" s="708" t="s">
        <v>72</v>
      </c>
      <c r="B78" s="710" t="s">
        <v>73</v>
      </c>
      <c r="C78" s="251" t="s">
        <v>74</v>
      </c>
      <c r="D78" s="272">
        <v>0</v>
      </c>
      <c r="E78" s="272">
        <v>0</v>
      </c>
      <c r="F78" s="272">
        <f t="shared" si="3"/>
        <v>0</v>
      </c>
      <c r="G78" s="272">
        <v>11</v>
      </c>
      <c r="H78" s="272">
        <v>5</v>
      </c>
      <c r="I78" s="313">
        <f t="shared" si="4"/>
        <v>16</v>
      </c>
      <c r="J78" s="275"/>
      <c r="K78" s="46">
        <f t="shared" si="5"/>
        <v>16</v>
      </c>
      <c r="M78" s="235">
        <v>85</v>
      </c>
      <c r="N78" s="481"/>
      <c r="O78" s="481"/>
      <c r="P78" s="481"/>
      <c r="Q78" s="481"/>
      <c r="R78" s="481"/>
      <c r="S78" s="481"/>
    </row>
    <row r="79" spans="1:19" x14ac:dyDescent="0.2">
      <c r="A79" s="709"/>
      <c r="B79" s="711"/>
      <c r="C79" s="252" t="s">
        <v>75</v>
      </c>
      <c r="D79" s="272">
        <v>0</v>
      </c>
      <c r="E79" s="272">
        <v>0</v>
      </c>
      <c r="F79" s="272">
        <f t="shared" si="3"/>
        <v>0</v>
      </c>
      <c r="G79" s="272">
        <v>10</v>
      </c>
      <c r="H79" s="272">
        <v>7</v>
      </c>
      <c r="I79" s="313">
        <f t="shared" si="4"/>
        <v>17</v>
      </c>
      <c r="J79" s="275"/>
      <c r="K79" s="46">
        <f t="shared" si="5"/>
        <v>17</v>
      </c>
      <c r="M79" s="235">
        <v>86</v>
      </c>
      <c r="N79" s="481"/>
      <c r="O79" s="481"/>
      <c r="P79" s="481"/>
      <c r="Q79" s="481"/>
      <c r="R79" s="481"/>
      <c r="S79" s="481"/>
    </row>
    <row r="80" spans="1:19" x14ac:dyDescent="0.2">
      <c r="A80" s="709"/>
      <c r="B80" s="711"/>
      <c r="C80" s="252" t="s">
        <v>76</v>
      </c>
      <c r="D80" s="272">
        <v>0</v>
      </c>
      <c r="E80" s="272">
        <v>0</v>
      </c>
      <c r="F80" s="272">
        <f t="shared" si="3"/>
        <v>0</v>
      </c>
      <c r="G80" s="272">
        <v>7</v>
      </c>
      <c r="H80" s="272">
        <v>10</v>
      </c>
      <c r="I80" s="313">
        <f t="shared" si="4"/>
        <v>17</v>
      </c>
      <c r="J80" s="275"/>
      <c r="K80" s="46">
        <f t="shared" si="5"/>
        <v>17</v>
      </c>
      <c r="M80" s="235">
        <v>87</v>
      </c>
      <c r="N80" s="481"/>
      <c r="O80" s="481"/>
      <c r="P80" s="481"/>
      <c r="Q80" s="481"/>
      <c r="R80" s="481"/>
      <c r="S80" s="481"/>
    </row>
    <row r="81" spans="1:19" x14ac:dyDescent="0.2">
      <c r="A81" s="719" t="s">
        <v>77</v>
      </c>
      <c r="B81" s="719"/>
      <c r="C81" s="719"/>
      <c r="D81" s="37">
        <v>0</v>
      </c>
      <c r="E81" s="37">
        <v>0</v>
      </c>
      <c r="F81" s="40">
        <f t="shared" si="3"/>
        <v>0</v>
      </c>
      <c r="G81" s="37">
        <v>28</v>
      </c>
      <c r="H81" s="37">
        <v>22</v>
      </c>
      <c r="I81" s="41">
        <f t="shared" si="4"/>
        <v>50</v>
      </c>
      <c r="J81" s="275"/>
      <c r="K81" s="51">
        <f t="shared" si="5"/>
        <v>50</v>
      </c>
      <c r="M81" s="235" t="s">
        <v>72</v>
      </c>
      <c r="N81" s="481"/>
      <c r="O81" s="481"/>
      <c r="P81" s="481"/>
      <c r="Q81" s="481"/>
      <c r="R81" s="481"/>
      <c r="S81" s="481"/>
    </row>
    <row r="82" spans="1:19" ht="10.5" customHeight="1" x14ac:dyDescent="0.2">
      <c r="A82" s="244"/>
      <c r="B82" s="244"/>
      <c r="C82" s="244"/>
      <c r="D82" s="275"/>
      <c r="E82" s="275"/>
      <c r="F82" s="275"/>
      <c r="G82" s="275"/>
      <c r="H82" s="275"/>
      <c r="I82" s="275"/>
      <c r="J82" s="275"/>
      <c r="K82" s="50"/>
      <c r="N82" s="481"/>
      <c r="O82" s="481"/>
      <c r="P82" s="481"/>
      <c r="Q82" s="481"/>
      <c r="R82" s="481"/>
      <c r="S82" s="481"/>
    </row>
    <row r="83" spans="1:19" ht="15.75" x14ac:dyDescent="0.2">
      <c r="A83" s="742" t="s">
        <v>404</v>
      </c>
      <c r="B83" s="742"/>
      <c r="C83" s="743"/>
      <c r="D83" s="308">
        <v>32</v>
      </c>
      <c r="E83" s="308">
        <v>31</v>
      </c>
      <c r="F83" s="155">
        <f t="shared" si="3"/>
        <v>63</v>
      </c>
      <c r="G83" s="308">
        <v>61</v>
      </c>
      <c r="H83" s="308">
        <v>51</v>
      </c>
      <c r="I83" s="290">
        <f t="shared" si="4"/>
        <v>112</v>
      </c>
      <c r="J83" s="275"/>
      <c r="K83" s="49">
        <f t="shared" si="5"/>
        <v>175</v>
      </c>
      <c r="M83" s="235" t="s">
        <v>491</v>
      </c>
      <c r="N83" s="481"/>
      <c r="O83" s="481"/>
      <c r="P83" s="481"/>
      <c r="Q83" s="481"/>
      <c r="R83" s="481"/>
      <c r="S83" s="481"/>
    </row>
    <row r="84" spans="1:19" ht="9.75" customHeight="1" x14ac:dyDescent="0.2">
      <c r="A84" s="244"/>
      <c r="B84" s="244"/>
      <c r="C84" s="244"/>
      <c r="D84" s="275"/>
      <c r="E84" s="275"/>
      <c r="F84" s="275"/>
      <c r="G84" s="275"/>
      <c r="H84" s="275"/>
      <c r="I84" s="275"/>
      <c r="J84" s="275"/>
      <c r="K84" s="50"/>
      <c r="N84" s="481"/>
      <c r="O84" s="481"/>
      <c r="P84" s="481"/>
      <c r="Q84" s="481"/>
      <c r="R84" s="481"/>
      <c r="S84" s="481"/>
    </row>
    <row r="85" spans="1:19" ht="15.75" x14ac:dyDescent="0.2">
      <c r="A85" s="720" t="s">
        <v>2</v>
      </c>
      <c r="B85" s="720"/>
      <c r="C85" s="721"/>
      <c r="D85" s="25">
        <f t="shared" ref="D85:E85" si="6">D83+D81+D77+D17+D47</f>
        <v>538</v>
      </c>
      <c r="E85" s="25">
        <f t="shared" si="6"/>
        <v>550</v>
      </c>
      <c r="F85" s="27">
        <f>F83+F81+F77+F17+F47</f>
        <v>1088</v>
      </c>
      <c r="G85" s="25">
        <f t="shared" ref="G85:I85" si="7">G83+G81+G77+G17+G47</f>
        <v>1714</v>
      </c>
      <c r="H85" s="25">
        <f t="shared" si="7"/>
        <v>1689</v>
      </c>
      <c r="I85" s="26">
        <f t="shared" si="7"/>
        <v>3403</v>
      </c>
      <c r="J85" s="275"/>
      <c r="K85" s="49">
        <f>K17+K47+K77+K81+K83</f>
        <v>4491</v>
      </c>
      <c r="N85" s="481"/>
      <c r="O85" s="481"/>
      <c r="P85" s="481"/>
      <c r="Q85" s="481"/>
      <c r="R85" s="481"/>
      <c r="S85" s="481"/>
    </row>
    <row r="86" spans="1:19" x14ac:dyDescent="0.2">
      <c r="A86" s="244"/>
      <c r="B86" s="244"/>
      <c r="C86" s="244"/>
      <c r="D86" s="244"/>
      <c r="E86" s="244"/>
      <c r="F86" s="244"/>
      <c r="G86" s="244"/>
      <c r="H86" s="244"/>
      <c r="I86" s="244"/>
      <c r="J86" s="244"/>
      <c r="K86" s="244"/>
      <c r="N86" s="481"/>
      <c r="O86" s="481"/>
      <c r="P86" s="481"/>
      <c r="Q86" s="481"/>
      <c r="R86" s="481"/>
      <c r="S86" s="481"/>
    </row>
    <row r="87" spans="1:19" x14ac:dyDescent="0.2">
      <c r="I87" s="482"/>
    </row>
  </sheetData>
  <mergeCells count="39">
    <mergeCell ref="B70:B75"/>
    <mergeCell ref="B76:C76"/>
    <mergeCell ref="B52:B54"/>
    <mergeCell ref="B60:B63"/>
    <mergeCell ref="B64:C64"/>
    <mergeCell ref="B65:B68"/>
    <mergeCell ref="B69:C69"/>
    <mergeCell ref="A83:C83"/>
    <mergeCell ref="A85:C85"/>
    <mergeCell ref="A9:A16"/>
    <mergeCell ref="A81:C81"/>
    <mergeCell ref="B9:B12"/>
    <mergeCell ref="B14:B15"/>
    <mergeCell ref="B56:B58"/>
    <mergeCell ref="B55:C55"/>
    <mergeCell ref="B59:C59"/>
    <mergeCell ref="A77:C77"/>
    <mergeCell ref="A78:A80"/>
    <mergeCell ref="B78:B80"/>
    <mergeCell ref="A47:C47"/>
    <mergeCell ref="A48:A76"/>
    <mergeCell ref="B48:B50"/>
    <mergeCell ref="B51:C51"/>
    <mergeCell ref="D6:F6"/>
    <mergeCell ref="A3:K3"/>
    <mergeCell ref="K6:K7"/>
    <mergeCell ref="G6:I6"/>
    <mergeCell ref="A18:A46"/>
    <mergeCell ref="B18:B26"/>
    <mergeCell ref="B27:C27"/>
    <mergeCell ref="B28:B36"/>
    <mergeCell ref="B37:C37"/>
    <mergeCell ref="B38:B42"/>
    <mergeCell ref="B43:C43"/>
    <mergeCell ref="B44:B45"/>
    <mergeCell ref="B13:C13"/>
    <mergeCell ref="B16:C16"/>
    <mergeCell ref="A17:C17"/>
    <mergeCell ref="B46:C46"/>
  </mergeCells>
  <printOptions horizontalCentered="1"/>
  <pageMargins left="0.70866141732283472" right="0.70866141732283472" top="0.74803149606299213" bottom="0.74803149606299213" header="0.31496062992125984" footer="0.31496062992125984"/>
  <pageSetup paperSize="9" scale="79" firstPageNumber="13" fitToHeight="0" orientation="portrait" r:id="rId1"/>
  <headerFooter>
    <oddFooter>&amp;CPage &amp;P</oddFooter>
  </headerFooter>
  <rowBreaks count="1" manualBreakCount="1">
    <brk id="5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B050"/>
    <pageSetUpPr fitToPage="1"/>
  </sheetPr>
  <dimension ref="A2:R73"/>
  <sheetViews>
    <sheetView showGridLines="0" zoomScaleNormal="100" workbookViewId="0">
      <selection activeCell="L26" sqref="L26"/>
    </sheetView>
  </sheetViews>
  <sheetFormatPr baseColWidth="10" defaultRowHeight="12.75" x14ac:dyDescent="0.2"/>
  <cols>
    <col min="1" max="1" width="21.5" bestFit="1" customWidth="1"/>
    <col min="2" max="2" width="8" customWidth="1"/>
    <col min="3" max="3" width="8.6640625" bestFit="1" customWidth="1"/>
    <col min="4" max="4" width="9.33203125" bestFit="1" customWidth="1"/>
    <col min="5" max="5" width="9.33203125" customWidth="1"/>
    <col min="6" max="6" width="15" customWidth="1"/>
    <col min="7" max="7" width="9" customWidth="1"/>
    <col min="8" max="8" width="18.1640625" customWidth="1"/>
    <col min="9" max="9" width="4.33203125" customWidth="1"/>
    <col min="10" max="10" width="13.33203125" bestFit="1" customWidth="1"/>
    <col min="17" max="18" width="12" style="481"/>
  </cols>
  <sheetData>
    <row r="2" spans="1:18" ht="9.75" customHeight="1" x14ac:dyDescent="0.2"/>
    <row r="3" spans="1:18" ht="30.75" customHeight="1" x14ac:dyDescent="0.2">
      <c r="A3" s="746" t="s">
        <v>779</v>
      </c>
      <c r="B3" s="746"/>
      <c r="C3" s="746"/>
      <c r="D3" s="746"/>
      <c r="E3" s="746"/>
      <c r="F3" s="746"/>
      <c r="G3" s="746"/>
      <c r="H3" s="746"/>
      <c r="I3" s="79"/>
      <c r="J3" s="79"/>
    </row>
    <row r="6" spans="1:18" x14ac:dyDescent="0.2">
      <c r="A6" s="53"/>
      <c r="B6" s="53"/>
      <c r="C6" s="751" t="s">
        <v>86</v>
      </c>
      <c r="D6" s="751"/>
      <c r="E6" s="751"/>
      <c r="F6" s="747" t="s">
        <v>88</v>
      </c>
      <c r="G6" s="53"/>
      <c r="H6" s="749" t="s">
        <v>429</v>
      </c>
    </row>
    <row r="7" spans="1:18" ht="25.5" x14ac:dyDescent="0.2">
      <c r="A7" s="238" t="s">
        <v>258</v>
      </c>
      <c r="B7" s="238" t="s">
        <v>3</v>
      </c>
      <c r="C7" s="58" t="s">
        <v>110</v>
      </c>
      <c r="D7" s="58" t="s">
        <v>111</v>
      </c>
      <c r="E7" s="54" t="s">
        <v>87</v>
      </c>
      <c r="F7" s="748"/>
      <c r="G7" s="53"/>
      <c r="H7" s="749"/>
    </row>
    <row r="8" spans="1:18" s="75" customFormat="1" x14ac:dyDescent="0.2">
      <c r="A8" s="80"/>
      <c r="B8" s="80"/>
      <c r="C8" s="81"/>
      <c r="D8" s="81"/>
      <c r="E8" s="82"/>
      <c r="F8" s="83"/>
      <c r="G8" s="84"/>
      <c r="H8" s="85"/>
      <c r="Q8" s="481"/>
      <c r="R8" s="481"/>
    </row>
    <row r="9" spans="1:18" x14ac:dyDescent="0.2">
      <c r="A9" s="750" t="s">
        <v>4</v>
      </c>
      <c r="B9" s="59" t="s">
        <v>5</v>
      </c>
      <c r="C9" s="15">
        <v>160</v>
      </c>
      <c r="D9" s="16">
        <v>167</v>
      </c>
      <c r="E9" s="64">
        <f>C9+D9</f>
        <v>327</v>
      </c>
      <c r="F9" s="61">
        <v>28</v>
      </c>
      <c r="H9" s="55">
        <f>E9/(E9+F9)</f>
        <v>0.92112676056338028</v>
      </c>
    </row>
    <row r="10" spans="1:18" x14ac:dyDescent="0.2">
      <c r="A10" s="750"/>
      <c r="B10" s="60" t="s">
        <v>6</v>
      </c>
      <c r="C10" s="18">
        <v>110</v>
      </c>
      <c r="D10" s="19">
        <v>145</v>
      </c>
      <c r="E10" s="65">
        <f t="shared" ref="E10:E71" si="0">C10+D10</f>
        <v>255</v>
      </c>
      <c r="F10" s="62">
        <v>20</v>
      </c>
      <c r="H10" s="56">
        <f t="shared" ref="H10:H73" si="1">E10/(E10+F10)</f>
        <v>0.92727272727272725</v>
      </c>
    </row>
    <row r="11" spans="1:18" x14ac:dyDescent="0.2">
      <c r="A11" s="750"/>
      <c r="B11" s="60" t="s">
        <v>7</v>
      </c>
      <c r="C11" s="18">
        <v>24</v>
      </c>
      <c r="D11" s="19">
        <v>22</v>
      </c>
      <c r="E11" s="65">
        <f t="shared" si="0"/>
        <v>46</v>
      </c>
      <c r="F11" s="62">
        <v>6</v>
      </c>
      <c r="H11" s="56">
        <f t="shared" si="1"/>
        <v>0.88461538461538458</v>
      </c>
    </row>
    <row r="12" spans="1:18" x14ac:dyDescent="0.2">
      <c r="A12" s="750"/>
      <c r="B12" s="60" t="s">
        <v>8</v>
      </c>
      <c r="C12" s="18">
        <v>62</v>
      </c>
      <c r="D12" s="19">
        <v>55</v>
      </c>
      <c r="E12" s="65">
        <f t="shared" si="0"/>
        <v>117</v>
      </c>
      <c r="F12" s="62">
        <v>7</v>
      </c>
      <c r="H12" s="56">
        <f t="shared" si="1"/>
        <v>0.94354838709677424</v>
      </c>
    </row>
    <row r="13" spans="1:18" x14ac:dyDescent="0.2">
      <c r="A13" s="750"/>
      <c r="B13" s="60" t="s">
        <v>10</v>
      </c>
      <c r="C13" s="18">
        <v>78</v>
      </c>
      <c r="D13" s="19">
        <v>149</v>
      </c>
      <c r="E13" s="65">
        <f t="shared" si="0"/>
        <v>227</v>
      </c>
      <c r="F13" s="62">
        <v>27</v>
      </c>
      <c r="H13" s="56">
        <f t="shared" si="1"/>
        <v>0.89370078740157477</v>
      </c>
    </row>
    <row r="14" spans="1:18" x14ac:dyDescent="0.2">
      <c r="A14" s="750"/>
      <c r="B14" s="67" t="s">
        <v>11</v>
      </c>
      <c r="C14" s="21">
        <v>118</v>
      </c>
      <c r="D14" s="22">
        <v>90</v>
      </c>
      <c r="E14" s="66">
        <f t="shared" si="0"/>
        <v>208</v>
      </c>
      <c r="F14" s="63">
        <v>20</v>
      </c>
      <c r="H14" s="57">
        <f t="shared" si="1"/>
        <v>0.91228070175438591</v>
      </c>
    </row>
    <row r="15" spans="1:18" x14ac:dyDescent="0.2">
      <c r="A15" s="751" t="s">
        <v>13</v>
      </c>
      <c r="B15" s="752"/>
      <c r="C15" s="68">
        <v>552</v>
      </c>
      <c r="D15" s="68">
        <v>628</v>
      </c>
      <c r="E15" s="28">
        <f t="shared" si="0"/>
        <v>1180</v>
      </c>
      <c r="F15" s="69">
        <v>108</v>
      </c>
      <c r="H15" s="78">
        <f t="shared" si="1"/>
        <v>0.91614906832298137</v>
      </c>
    </row>
    <row r="16" spans="1:18" x14ac:dyDescent="0.2">
      <c r="A16" s="750" t="s">
        <v>14</v>
      </c>
      <c r="B16" s="59" t="s">
        <v>15</v>
      </c>
      <c r="C16" s="15">
        <v>49</v>
      </c>
      <c r="D16" s="16">
        <v>15</v>
      </c>
      <c r="E16" s="64">
        <f t="shared" si="0"/>
        <v>64</v>
      </c>
      <c r="F16" s="61">
        <v>2</v>
      </c>
      <c r="H16" s="55">
        <f t="shared" si="1"/>
        <v>0.96969696969696972</v>
      </c>
    </row>
    <row r="17" spans="1:8" x14ac:dyDescent="0.2">
      <c r="A17" s="750"/>
      <c r="B17" s="60" t="s">
        <v>16</v>
      </c>
      <c r="C17" s="18">
        <v>19</v>
      </c>
      <c r="D17" s="19">
        <v>4</v>
      </c>
      <c r="E17" s="65">
        <f t="shared" si="0"/>
        <v>23</v>
      </c>
      <c r="F17" s="62">
        <v>1</v>
      </c>
      <c r="H17" s="56">
        <f t="shared" si="1"/>
        <v>0.95833333333333337</v>
      </c>
    </row>
    <row r="18" spans="1:8" x14ac:dyDescent="0.2">
      <c r="A18" s="750"/>
      <c r="B18" s="60" t="s">
        <v>17</v>
      </c>
      <c r="C18" s="18">
        <v>56</v>
      </c>
      <c r="D18" s="19">
        <v>24</v>
      </c>
      <c r="E18" s="65">
        <f t="shared" si="0"/>
        <v>80</v>
      </c>
      <c r="F18" s="62">
        <v>4</v>
      </c>
      <c r="H18" s="56">
        <f t="shared" si="1"/>
        <v>0.95238095238095233</v>
      </c>
    </row>
    <row r="19" spans="1:8" x14ac:dyDescent="0.2">
      <c r="A19" s="750"/>
      <c r="B19" s="60" t="s">
        <v>18</v>
      </c>
      <c r="C19" s="18">
        <v>6</v>
      </c>
      <c r="D19" s="19">
        <v>4</v>
      </c>
      <c r="E19" s="65">
        <f t="shared" si="0"/>
        <v>10</v>
      </c>
      <c r="F19" s="62">
        <v>2</v>
      </c>
      <c r="H19" s="56">
        <f t="shared" si="1"/>
        <v>0.83333333333333337</v>
      </c>
    </row>
    <row r="20" spans="1:8" x14ac:dyDescent="0.2">
      <c r="A20" s="750"/>
      <c r="B20" s="60" t="s">
        <v>19</v>
      </c>
      <c r="C20" s="18">
        <v>115</v>
      </c>
      <c r="D20" s="19">
        <v>42</v>
      </c>
      <c r="E20" s="65">
        <f t="shared" si="0"/>
        <v>157</v>
      </c>
      <c r="F20" s="62">
        <v>13</v>
      </c>
      <c r="H20" s="56">
        <f t="shared" si="1"/>
        <v>0.92352941176470593</v>
      </c>
    </row>
    <row r="21" spans="1:8" x14ac:dyDescent="0.2">
      <c r="A21" s="750"/>
      <c r="B21" s="60" t="s">
        <v>20</v>
      </c>
      <c r="C21" s="18">
        <v>12</v>
      </c>
      <c r="D21" s="19">
        <v>9</v>
      </c>
      <c r="E21" s="65">
        <f t="shared" si="0"/>
        <v>21</v>
      </c>
      <c r="F21" s="62">
        <v>2</v>
      </c>
      <c r="H21" s="56">
        <f t="shared" si="1"/>
        <v>0.91304347826086951</v>
      </c>
    </row>
    <row r="22" spans="1:8" x14ac:dyDescent="0.2">
      <c r="A22" s="750"/>
      <c r="B22" s="60" t="s">
        <v>21</v>
      </c>
      <c r="C22" s="18">
        <v>3</v>
      </c>
      <c r="D22" s="19">
        <v>1</v>
      </c>
      <c r="E22" s="65">
        <f t="shared" si="0"/>
        <v>4</v>
      </c>
      <c r="F22" s="62">
        <v>2</v>
      </c>
      <c r="H22" s="56">
        <f t="shared" si="1"/>
        <v>0.66666666666666663</v>
      </c>
    </row>
    <row r="23" spans="1:8" x14ac:dyDescent="0.2">
      <c r="A23" s="750"/>
      <c r="B23" s="60" t="s">
        <v>22</v>
      </c>
      <c r="C23" s="18">
        <v>55</v>
      </c>
      <c r="D23" s="19">
        <v>27</v>
      </c>
      <c r="E23" s="65">
        <f t="shared" si="0"/>
        <v>82</v>
      </c>
      <c r="F23" s="62">
        <v>12</v>
      </c>
      <c r="H23" s="56">
        <f t="shared" si="1"/>
        <v>0.87234042553191493</v>
      </c>
    </row>
    <row r="24" spans="1:8" x14ac:dyDescent="0.2">
      <c r="A24" s="750"/>
      <c r="B24" s="60" t="s">
        <v>23</v>
      </c>
      <c r="C24" s="18">
        <v>24</v>
      </c>
      <c r="D24" s="19">
        <v>15</v>
      </c>
      <c r="E24" s="65">
        <f t="shared" si="0"/>
        <v>39</v>
      </c>
      <c r="F24" s="62">
        <v>5</v>
      </c>
      <c r="H24" s="56">
        <f t="shared" si="1"/>
        <v>0.88636363636363635</v>
      </c>
    </row>
    <row r="25" spans="1:8" x14ac:dyDescent="0.2">
      <c r="A25" s="750"/>
      <c r="B25" s="60" t="s">
        <v>24</v>
      </c>
      <c r="C25" s="18">
        <v>117</v>
      </c>
      <c r="D25" s="19">
        <v>53</v>
      </c>
      <c r="E25" s="65">
        <f t="shared" si="0"/>
        <v>170</v>
      </c>
      <c r="F25" s="62">
        <v>4</v>
      </c>
      <c r="H25" s="56">
        <f t="shared" si="1"/>
        <v>0.97701149425287359</v>
      </c>
    </row>
    <row r="26" spans="1:8" x14ac:dyDescent="0.2">
      <c r="A26" s="750"/>
      <c r="B26" s="60" t="s">
        <v>25</v>
      </c>
      <c r="C26" s="18">
        <v>14</v>
      </c>
      <c r="D26" s="19">
        <v>27</v>
      </c>
      <c r="E26" s="65">
        <f t="shared" si="0"/>
        <v>41</v>
      </c>
      <c r="F26" s="62">
        <v>3</v>
      </c>
      <c r="H26" s="56">
        <f t="shared" si="1"/>
        <v>0.93181818181818177</v>
      </c>
    </row>
    <row r="27" spans="1:8" x14ac:dyDescent="0.2">
      <c r="A27" s="750"/>
      <c r="B27" s="60" t="s">
        <v>26</v>
      </c>
      <c r="C27" s="18">
        <v>54</v>
      </c>
      <c r="D27" s="19">
        <v>35</v>
      </c>
      <c r="E27" s="65">
        <f t="shared" si="0"/>
        <v>89</v>
      </c>
      <c r="F27" s="62">
        <v>9</v>
      </c>
      <c r="H27" s="56">
        <f t="shared" si="1"/>
        <v>0.90816326530612246</v>
      </c>
    </row>
    <row r="28" spans="1:8" x14ac:dyDescent="0.2">
      <c r="A28" s="750"/>
      <c r="B28" s="60" t="s">
        <v>27</v>
      </c>
      <c r="C28" s="18">
        <v>81</v>
      </c>
      <c r="D28" s="19">
        <v>50</v>
      </c>
      <c r="E28" s="65">
        <f t="shared" si="0"/>
        <v>131</v>
      </c>
      <c r="F28" s="62">
        <v>10</v>
      </c>
      <c r="H28" s="56">
        <f t="shared" si="1"/>
        <v>0.92907801418439717</v>
      </c>
    </row>
    <row r="29" spans="1:8" x14ac:dyDescent="0.2">
      <c r="A29" s="750"/>
      <c r="B29" s="60" t="s">
        <v>28</v>
      </c>
      <c r="C29" s="18">
        <v>19</v>
      </c>
      <c r="D29" s="19">
        <v>10</v>
      </c>
      <c r="E29" s="65">
        <f t="shared" si="0"/>
        <v>29</v>
      </c>
      <c r="F29" s="62">
        <v>1</v>
      </c>
      <c r="H29" s="56">
        <f t="shared" si="1"/>
        <v>0.96666666666666667</v>
      </c>
    </row>
    <row r="30" spans="1:8" x14ac:dyDescent="0.2">
      <c r="A30" s="750"/>
      <c r="B30" s="60" t="s">
        <v>29</v>
      </c>
      <c r="C30" s="18">
        <v>51</v>
      </c>
      <c r="D30" s="19">
        <v>31</v>
      </c>
      <c r="E30" s="65">
        <f t="shared" si="0"/>
        <v>82</v>
      </c>
      <c r="F30" s="62">
        <v>7</v>
      </c>
      <c r="H30" s="56">
        <f t="shared" si="1"/>
        <v>0.9213483146067416</v>
      </c>
    </row>
    <row r="31" spans="1:8" x14ac:dyDescent="0.2">
      <c r="A31" s="750"/>
      <c r="B31" s="60" t="s">
        <v>30</v>
      </c>
      <c r="C31" s="18">
        <v>54</v>
      </c>
      <c r="D31" s="19">
        <v>73</v>
      </c>
      <c r="E31" s="65">
        <f t="shared" si="0"/>
        <v>127</v>
      </c>
      <c r="F31" s="62">
        <v>7</v>
      </c>
      <c r="H31" s="56">
        <f t="shared" si="1"/>
        <v>0.94776119402985071</v>
      </c>
    </row>
    <row r="32" spans="1:8" x14ac:dyDescent="0.2">
      <c r="A32" s="750"/>
      <c r="B32" s="60" t="s">
        <v>31</v>
      </c>
      <c r="C32" s="18">
        <v>38</v>
      </c>
      <c r="D32" s="19">
        <v>38</v>
      </c>
      <c r="E32" s="65">
        <f t="shared" si="0"/>
        <v>76</v>
      </c>
      <c r="F32" s="62">
        <v>1</v>
      </c>
      <c r="H32" s="56">
        <f t="shared" si="1"/>
        <v>0.98701298701298701</v>
      </c>
    </row>
    <row r="33" spans="1:8" x14ac:dyDescent="0.2">
      <c r="A33" s="750"/>
      <c r="B33" s="60" t="s">
        <v>32</v>
      </c>
      <c r="C33" s="18">
        <v>8</v>
      </c>
      <c r="D33" s="19">
        <v>9</v>
      </c>
      <c r="E33" s="65">
        <f t="shared" si="0"/>
        <v>17</v>
      </c>
      <c r="F33" s="62">
        <v>1</v>
      </c>
      <c r="H33" s="56">
        <f t="shared" si="1"/>
        <v>0.94444444444444442</v>
      </c>
    </row>
    <row r="34" spans="1:8" x14ac:dyDescent="0.2">
      <c r="A34" s="750"/>
      <c r="B34" s="60" t="s">
        <v>33</v>
      </c>
      <c r="C34" s="18">
        <v>54</v>
      </c>
      <c r="D34" s="19">
        <v>27</v>
      </c>
      <c r="E34" s="65">
        <f t="shared" si="0"/>
        <v>81</v>
      </c>
      <c r="F34" s="62">
        <v>2</v>
      </c>
      <c r="H34" s="56">
        <f t="shared" si="1"/>
        <v>0.97590361445783136</v>
      </c>
    </row>
    <row r="35" spans="1:8" x14ac:dyDescent="0.2">
      <c r="A35" s="750"/>
      <c r="B35" s="60" t="s">
        <v>34</v>
      </c>
      <c r="C35" s="18">
        <v>45</v>
      </c>
      <c r="D35" s="19">
        <v>28</v>
      </c>
      <c r="E35" s="65">
        <f t="shared" si="0"/>
        <v>73</v>
      </c>
      <c r="F35" s="62">
        <v>7</v>
      </c>
      <c r="H35" s="56">
        <f t="shared" si="1"/>
        <v>0.91249999999999998</v>
      </c>
    </row>
    <row r="36" spans="1:8" x14ac:dyDescent="0.2">
      <c r="A36" s="750"/>
      <c r="B36" s="60" t="s">
        <v>35</v>
      </c>
      <c r="C36" s="18">
        <v>4</v>
      </c>
      <c r="D36" s="19">
        <v>6</v>
      </c>
      <c r="E36" s="65">
        <f t="shared" si="0"/>
        <v>10</v>
      </c>
      <c r="F36" s="62"/>
      <c r="H36" s="56">
        <f t="shared" si="1"/>
        <v>1</v>
      </c>
    </row>
    <row r="37" spans="1:8" x14ac:dyDescent="0.2">
      <c r="A37" s="750"/>
      <c r="B37" s="60" t="s">
        <v>36</v>
      </c>
      <c r="C37" s="18">
        <v>2</v>
      </c>
      <c r="D37" s="19">
        <v>1</v>
      </c>
      <c r="E37" s="65">
        <f t="shared" si="0"/>
        <v>3</v>
      </c>
      <c r="F37" s="62"/>
      <c r="H37" s="56">
        <f t="shared" si="1"/>
        <v>1</v>
      </c>
    </row>
    <row r="38" spans="1:8" x14ac:dyDescent="0.2">
      <c r="A38" s="750"/>
      <c r="B38" s="60" t="s">
        <v>37</v>
      </c>
      <c r="C38" s="18">
        <v>48</v>
      </c>
      <c r="D38" s="19">
        <v>58</v>
      </c>
      <c r="E38" s="65">
        <f t="shared" si="0"/>
        <v>106</v>
      </c>
      <c r="F38" s="62">
        <v>5</v>
      </c>
      <c r="H38" s="56">
        <f t="shared" si="1"/>
        <v>0.95495495495495497</v>
      </c>
    </row>
    <row r="39" spans="1:8" x14ac:dyDescent="0.2">
      <c r="A39" s="750"/>
      <c r="B39" s="67">
        <v>75</v>
      </c>
      <c r="C39" s="21"/>
      <c r="D39" s="22"/>
      <c r="E39" s="66">
        <f t="shared" si="0"/>
        <v>0</v>
      </c>
      <c r="F39" s="63">
        <v>1</v>
      </c>
      <c r="H39" s="57">
        <f t="shared" si="1"/>
        <v>0</v>
      </c>
    </row>
    <row r="40" spans="1:8" x14ac:dyDescent="0.2">
      <c r="A40" s="321"/>
      <c r="B40" s="67">
        <v>77</v>
      </c>
      <c r="C40" s="21">
        <v>1</v>
      </c>
      <c r="D40" s="22"/>
      <c r="E40" s="66">
        <f t="shared" si="0"/>
        <v>1</v>
      </c>
      <c r="F40" s="63"/>
      <c r="H40" s="322"/>
    </row>
    <row r="41" spans="1:8" x14ac:dyDescent="0.2">
      <c r="A41" s="744" t="s">
        <v>41</v>
      </c>
      <c r="B41" s="745"/>
      <c r="C41" s="70">
        <v>929</v>
      </c>
      <c r="D41" s="70">
        <v>587</v>
      </c>
      <c r="E41" s="27">
        <f t="shared" si="0"/>
        <v>1516</v>
      </c>
      <c r="F41" s="71">
        <v>101</v>
      </c>
      <c r="H41" s="78">
        <f t="shared" si="1"/>
        <v>0.93753865182436613</v>
      </c>
    </row>
    <row r="42" spans="1:8" x14ac:dyDescent="0.2">
      <c r="A42" s="750" t="s">
        <v>42</v>
      </c>
      <c r="B42" s="59" t="s">
        <v>43</v>
      </c>
      <c r="C42" s="15">
        <v>25</v>
      </c>
      <c r="D42" s="16">
        <v>85</v>
      </c>
      <c r="E42" s="64">
        <f t="shared" si="0"/>
        <v>110</v>
      </c>
      <c r="F42" s="61">
        <v>7</v>
      </c>
      <c r="H42" s="55">
        <f t="shared" si="1"/>
        <v>0.94017094017094016</v>
      </c>
    </row>
    <row r="43" spans="1:8" x14ac:dyDescent="0.2">
      <c r="A43" s="750"/>
      <c r="B43" s="60" t="s">
        <v>44</v>
      </c>
      <c r="C43" s="18">
        <v>38</v>
      </c>
      <c r="D43" s="19">
        <v>64</v>
      </c>
      <c r="E43" s="65">
        <f t="shared" si="0"/>
        <v>102</v>
      </c>
      <c r="F43" s="62">
        <v>6</v>
      </c>
      <c r="H43" s="56">
        <f t="shared" si="1"/>
        <v>0.94444444444444442</v>
      </c>
    </row>
    <row r="44" spans="1:8" x14ac:dyDescent="0.2">
      <c r="A44" s="750"/>
      <c r="B44" s="60" t="s">
        <v>45</v>
      </c>
      <c r="C44" s="18">
        <v>110</v>
      </c>
      <c r="D44" s="19">
        <v>201</v>
      </c>
      <c r="E44" s="65">
        <f t="shared" si="0"/>
        <v>311</v>
      </c>
      <c r="F44" s="62">
        <v>16</v>
      </c>
      <c r="H44" s="56">
        <f t="shared" si="1"/>
        <v>0.95107033639143734</v>
      </c>
    </row>
    <row r="45" spans="1:8" x14ac:dyDescent="0.2">
      <c r="A45" s="750"/>
      <c r="B45" s="60" t="s">
        <v>46</v>
      </c>
      <c r="C45" s="18">
        <v>16</v>
      </c>
      <c r="D45" s="19">
        <v>25</v>
      </c>
      <c r="E45" s="65">
        <f t="shared" si="0"/>
        <v>41</v>
      </c>
      <c r="F45" s="62"/>
      <c r="H45" s="56">
        <f t="shared" si="1"/>
        <v>1</v>
      </c>
    </row>
    <row r="46" spans="1:8" x14ac:dyDescent="0.2">
      <c r="A46" s="750"/>
      <c r="B46" s="60" t="s">
        <v>47</v>
      </c>
      <c r="C46" s="18"/>
      <c r="D46" s="19">
        <v>5</v>
      </c>
      <c r="E46" s="65">
        <f t="shared" si="0"/>
        <v>5</v>
      </c>
      <c r="F46" s="62"/>
      <c r="H46" s="56">
        <f t="shared" si="1"/>
        <v>1</v>
      </c>
    </row>
    <row r="47" spans="1:8" x14ac:dyDescent="0.2">
      <c r="A47" s="750"/>
      <c r="B47" s="60" t="s">
        <v>48</v>
      </c>
      <c r="C47" s="18">
        <v>1</v>
      </c>
      <c r="D47" s="19">
        <v>2</v>
      </c>
      <c r="E47" s="65">
        <f t="shared" si="0"/>
        <v>3</v>
      </c>
      <c r="F47" s="62">
        <v>1</v>
      </c>
      <c r="H47" s="56">
        <f t="shared" si="1"/>
        <v>0.75</v>
      </c>
    </row>
    <row r="48" spans="1:8" x14ac:dyDescent="0.2">
      <c r="A48" s="750"/>
      <c r="B48" s="60" t="s">
        <v>50</v>
      </c>
      <c r="C48" s="18">
        <v>24</v>
      </c>
      <c r="D48" s="19">
        <v>18</v>
      </c>
      <c r="E48" s="65">
        <f t="shared" si="0"/>
        <v>42</v>
      </c>
      <c r="F48" s="62">
        <v>1</v>
      </c>
      <c r="H48" s="56">
        <f t="shared" si="1"/>
        <v>0.97674418604651159</v>
      </c>
    </row>
    <row r="49" spans="1:8" x14ac:dyDescent="0.2">
      <c r="A49" s="750"/>
      <c r="B49" s="60" t="s">
        <v>51</v>
      </c>
      <c r="C49" s="18">
        <v>18</v>
      </c>
      <c r="D49" s="19">
        <v>14</v>
      </c>
      <c r="E49" s="65">
        <f t="shared" si="0"/>
        <v>32</v>
      </c>
      <c r="F49" s="62">
        <v>3</v>
      </c>
      <c r="H49" s="56">
        <f t="shared" si="1"/>
        <v>0.91428571428571426</v>
      </c>
    </row>
    <row r="50" spans="1:8" x14ac:dyDescent="0.2">
      <c r="A50" s="750"/>
      <c r="B50" s="60" t="s">
        <v>52</v>
      </c>
      <c r="C50" s="18">
        <v>8</v>
      </c>
      <c r="D50" s="19">
        <v>15</v>
      </c>
      <c r="E50" s="65">
        <f t="shared" si="0"/>
        <v>23</v>
      </c>
      <c r="F50" s="62"/>
      <c r="H50" s="56">
        <f t="shared" si="1"/>
        <v>1</v>
      </c>
    </row>
    <row r="51" spans="1:8" x14ac:dyDescent="0.2">
      <c r="A51" s="750"/>
      <c r="B51" s="60" t="s">
        <v>54</v>
      </c>
      <c r="C51" s="18">
        <v>4</v>
      </c>
      <c r="D51" s="19">
        <v>6</v>
      </c>
      <c r="E51" s="65">
        <f t="shared" si="0"/>
        <v>10</v>
      </c>
      <c r="F51" s="62">
        <v>3</v>
      </c>
      <c r="H51" s="56">
        <f t="shared" si="1"/>
        <v>0.76923076923076927</v>
      </c>
    </row>
    <row r="52" spans="1:8" x14ac:dyDescent="0.2">
      <c r="A52" s="750"/>
      <c r="B52" s="60" t="s">
        <v>55</v>
      </c>
      <c r="C52" s="18">
        <v>34</v>
      </c>
      <c r="D52" s="19">
        <v>28</v>
      </c>
      <c r="E52" s="65">
        <f t="shared" si="0"/>
        <v>62</v>
      </c>
      <c r="F52" s="62">
        <v>4</v>
      </c>
      <c r="H52" s="56">
        <f t="shared" si="1"/>
        <v>0.93939393939393945</v>
      </c>
    </row>
    <row r="53" spans="1:8" x14ac:dyDescent="0.2">
      <c r="A53" s="750"/>
      <c r="B53" s="60" t="s">
        <v>56</v>
      </c>
      <c r="C53" s="18">
        <v>7</v>
      </c>
      <c r="D53" s="19"/>
      <c r="E53" s="65">
        <f t="shared" si="0"/>
        <v>7</v>
      </c>
      <c r="F53" s="62">
        <v>1</v>
      </c>
      <c r="H53" s="56">
        <f t="shared" si="1"/>
        <v>0.875</v>
      </c>
    </row>
    <row r="54" spans="1:8" x14ac:dyDescent="0.2">
      <c r="A54" s="750"/>
      <c r="B54" s="60" t="s">
        <v>57</v>
      </c>
      <c r="C54" s="18"/>
      <c r="D54" s="19">
        <v>5</v>
      </c>
      <c r="E54" s="65">
        <f t="shared" si="0"/>
        <v>5</v>
      </c>
      <c r="F54" s="62"/>
      <c r="H54" s="56">
        <f t="shared" si="1"/>
        <v>1</v>
      </c>
    </row>
    <row r="55" spans="1:8" x14ac:dyDescent="0.2">
      <c r="A55" s="750"/>
      <c r="B55" s="60" t="s">
        <v>59</v>
      </c>
      <c r="C55" s="18">
        <v>40</v>
      </c>
      <c r="D55" s="19">
        <v>97</v>
      </c>
      <c r="E55" s="65">
        <f t="shared" si="0"/>
        <v>137</v>
      </c>
      <c r="F55" s="62">
        <v>11</v>
      </c>
      <c r="H55" s="56">
        <f t="shared" si="1"/>
        <v>0.92567567567567566</v>
      </c>
    </row>
    <row r="56" spans="1:8" x14ac:dyDescent="0.2">
      <c r="A56" s="750"/>
      <c r="B56" s="60" t="s">
        <v>60</v>
      </c>
      <c r="C56" s="18">
        <v>23</v>
      </c>
      <c r="D56" s="19">
        <v>61</v>
      </c>
      <c r="E56" s="65">
        <f t="shared" si="0"/>
        <v>84</v>
      </c>
      <c r="F56" s="62">
        <v>5</v>
      </c>
      <c r="H56" s="56">
        <f t="shared" si="1"/>
        <v>0.9438202247191011</v>
      </c>
    </row>
    <row r="57" spans="1:8" x14ac:dyDescent="0.2">
      <c r="A57" s="750"/>
      <c r="B57" s="60" t="s">
        <v>61</v>
      </c>
      <c r="C57" s="18">
        <v>19</v>
      </c>
      <c r="D57" s="19">
        <v>32</v>
      </c>
      <c r="E57" s="65">
        <f t="shared" si="0"/>
        <v>51</v>
      </c>
      <c r="F57" s="62">
        <v>2</v>
      </c>
      <c r="H57" s="56">
        <f t="shared" si="1"/>
        <v>0.96226415094339623</v>
      </c>
    </row>
    <row r="58" spans="1:8" x14ac:dyDescent="0.2">
      <c r="A58" s="750"/>
      <c r="B58" s="60" t="s">
        <v>62</v>
      </c>
      <c r="C58" s="18">
        <v>19</v>
      </c>
      <c r="D58" s="19">
        <v>44</v>
      </c>
      <c r="E58" s="65">
        <f t="shared" si="0"/>
        <v>63</v>
      </c>
      <c r="F58" s="62">
        <v>3</v>
      </c>
      <c r="H58" s="56">
        <f t="shared" si="1"/>
        <v>0.95454545454545459</v>
      </c>
    </row>
    <row r="59" spans="1:8" x14ac:dyDescent="0.2">
      <c r="A59" s="750"/>
      <c r="B59" s="60" t="s">
        <v>64</v>
      </c>
      <c r="C59" s="18">
        <v>39</v>
      </c>
      <c r="D59" s="19">
        <v>26</v>
      </c>
      <c r="E59" s="65">
        <f t="shared" si="0"/>
        <v>65</v>
      </c>
      <c r="F59" s="62">
        <v>2</v>
      </c>
      <c r="H59" s="56">
        <f t="shared" si="1"/>
        <v>0.97014925373134331</v>
      </c>
    </row>
    <row r="60" spans="1:8" x14ac:dyDescent="0.2">
      <c r="A60" s="750"/>
      <c r="B60" s="60" t="s">
        <v>65</v>
      </c>
      <c r="C60" s="18">
        <v>25</v>
      </c>
      <c r="D60" s="19">
        <v>12</v>
      </c>
      <c r="E60" s="65">
        <f t="shared" si="0"/>
        <v>37</v>
      </c>
      <c r="F60" s="62">
        <v>1</v>
      </c>
      <c r="H60" s="56">
        <f t="shared" si="1"/>
        <v>0.97368421052631582</v>
      </c>
    </row>
    <row r="61" spans="1:8" x14ac:dyDescent="0.2">
      <c r="A61" s="750"/>
      <c r="B61" s="60" t="s">
        <v>66</v>
      </c>
      <c r="C61" s="18">
        <v>9</v>
      </c>
      <c r="D61" s="19">
        <v>12</v>
      </c>
      <c r="E61" s="65">
        <f t="shared" si="0"/>
        <v>21</v>
      </c>
      <c r="F61" s="62"/>
      <c r="H61" s="56">
        <f t="shared" si="1"/>
        <v>1</v>
      </c>
    </row>
    <row r="62" spans="1:8" x14ac:dyDescent="0.2">
      <c r="A62" s="750"/>
      <c r="B62" s="60" t="s">
        <v>67</v>
      </c>
      <c r="C62" s="18">
        <v>24</v>
      </c>
      <c r="D62" s="19">
        <v>11</v>
      </c>
      <c r="E62" s="65">
        <f t="shared" si="0"/>
        <v>35</v>
      </c>
      <c r="F62" s="62">
        <v>3</v>
      </c>
      <c r="H62" s="56">
        <f t="shared" si="1"/>
        <v>0.92105263157894735</v>
      </c>
    </row>
    <row r="63" spans="1:8" x14ac:dyDescent="0.2">
      <c r="A63" s="750"/>
      <c r="B63" s="60" t="s">
        <v>68</v>
      </c>
      <c r="C63" s="18">
        <v>13</v>
      </c>
      <c r="D63" s="19">
        <v>8</v>
      </c>
      <c r="E63" s="65">
        <f t="shared" si="0"/>
        <v>21</v>
      </c>
      <c r="F63" s="62">
        <v>3</v>
      </c>
      <c r="H63" s="56">
        <f t="shared" si="1"/>
        <v>0.875</v>
      </c>
    </row>
    <row r="64" spans="1:8" x14ac:dyDescent="0.2">
      <c r="A64" s="750"/>
      <c r="B64" s="67" t="s">
        <v>69</v>
      </c>
      <c r="C64" s="21">
        <v>12</v>
      </c>
      <c r="D64" s="22">
        <v>8</v>
      </c>
      <c r="E64" s="66">
        <f t="shared" si="0"/>
        <v>20</v>
      </c>
      <c r="F64" s="63">
        <v>2</v>
      </c>
      <c r="H64" s="57">
        <f t="shared" si="1"/>
        <v>0.90909090909090906</v>
      </c>
    </row>
    <row r="65" spans="1:8" x14ac:dyDescent="0.2">
      <c r="A65" s="744" t="s">
        <v>71</v>
      </c>
      <c r="B65" s="745"/>
      <c r="C65" s="70">
        <v>508</v>
      </c>
      <c r="D65" s="70">
        <v>779</v>
      </c>
      <c r="E65" s="27">
        <f t="shared" si="0"/>
        <v>1287</v>
      </c>
      <c r="F65" s="71">
        <v>74</v>
      </c>
      <c r="H65" s="78">
        <f t="shared" si="1"/>
        <v>0.9456282145481264</v>
      </c>
    </row>
    <row r="66" spans="1:8" x14ac:dyDescent="0.2">
      <c r="A66" s="750" t="s">
        <v>72</v>
      </c>
      <c r="B66" s="59" t="s">
        <v>74</v>
      </c>
      <c r="C66" s="15">
        <v>9</v>
      </c>
      <c r="D66" s="16">
        <v>5</v>
      </c>
      <c r="E66" s="64">
        <f t="shared" si="0"/>
        <v>14</v>
      </c>
      <c r="F66" s="61">
        <v>2</v>
      </c>
      <c r="H66" s="55">
        <f t="shared" si="1"/>
        <v>0.875</v>
      </c>
    </row>
    <row r="67" spans="1:8" x14ac:dyDescent="0.2">
      <c r="A67" s="750"/>
      <c r="B67" s="60" t="s">
        <v>75</v>
      </c>
      <c r="C67" s="18">
        <v>9</v>
      </c>
      <c r="D67" s="19">
        <v>7</v>
      </c>
      <c r="E67" s="65">
        <f t="shared" si="0"/>
        <v>16</v>
      </c>
      <c r="F67" s="62">
        <v>1</v>
      </c>
      <c r="H67" s="56">
        <f t="shared" si="1"/>
        <v>0.94117647058823528</v>
      </c>
    </row>
    <row r="68" spans="1:8" x14ac:dyDescent="0.2">
      <c r="A68" s="750"/>
      <c r="B68" s="67" t="s">
        <v>76</v>
      </c>
      <c r="C68" s="21">
        <v>6</v>
      </c>
      <c r="D68" s="22">
        <v>9</v>
      </c>
      <c r="E68" s="66">
        <f t="shared" si="0"/>
        <v>15</v>
      </c>
      <c r="F68" s="63">
        <v>2</v>
      </c>
      <c r="H68" s="57">
        <f t="shared" si="1"/>
        <v>0.88235294117647056</v>
      </c>
    </row>
    <row r="69" spans="1:8" x14ac:dyDescent="0.2">
      <c r="A69" s="744" t="s">
        <v>77</v>
      </c>
      <c r="B69" s="745"/>
      <c r="C69" s="70">
        <v>24</v>
      </c>
      <c r="D69" s="70">
        <v>21</v>
      </c>
      <c r="E69" s="27">
        <f t="shared" si="0"/>
        <v>45</v>
      </c>
      <c r="F69" s="71">
        <v>5</v>
      </c>
      <c r="H69" s="78">
        <f t="shared" si="1"/>
        <v>0.9</v>
      </c>
    </row>
    <row r="70" spans="1:8" s="75" customFormat="1" x14ac:dyDescent="0.2">
      <c r="A70" s="72"/>
      <c r="B70" s="72"/>
      <c r="C70" s="73"/>
      <c r="D70" s="73"/>
      <c r="E70" s="73"/>
      <c r="F70" s="74"/>
      <c r="H70" s="76"/>
    </row>
    <row r="71" spans="1:8" s="75" customFormat="1" ht="15.75" x14ac:dyDescent="0.2">
      <c r="A71" s="753" t="s">
        <v>404</v>
      </c>
      <c r="B71" s="754"/>
      <c r="C71" s="70">
        <v>90</v>
      </c>
      <c r="D71" s="70">
        <v>80</v>
      </c>
      <c r="E71" s="27">
        <f t="shared" si="0"/>
        <v>170</v>
      </c>
      <c r="F71" s="71">
        <v>5</v>
      </c>
      <c r="G71"/>
      <c r="H71" s="78">
        <f t="shared" si="1"/>
        <v>0.97142857142857142</v>
      </c>
    </row>
    <row r="72" spans="1:8" s="75" customFormat="1" x14ac:dyDescent="0.2">
      <c r="A72" s="72"/>
      <c r="B72" s="72"/>
      <c r="C72" s="73"/>
      <c r="D72" s="73"/>
      <c r="E72" s="73"/>
      <c r="F72" s="74"/>
      <c r="H72" s="76"/>
    </row>
    <row r="73" spans="1:8" ht="15" customHeight="1" x14ac:dyDescent="0.2">
      <c r="A73" s="720" t="s">
        <v>2</v>
      </c>
      <c r="B73" s="721"/>
      <c r="C73" s="25">
        <f>C69+C65+C41+C15+C71</f>
        <v>2103</v>
      </c>
      <c r="D73" s="25">
        <f>D69+D65+D41+D15+D71</f>
        <v>2095</v>
      </c>
      <c r="E73" s="27">
        <f>E69+E65+E41+E15+E71</f>
        <v>4198</v>
      </c>
      <c r="F73" s="181">
        <f>F69+F65+F41+F15+F71</f>
        <v>293</v>
      </c>
      <c r="H73" s="77">
        <f t="shared" si="1"/>
        <v>0.93475840570028945</v>
      </c>
    </row>
  </sheetData>
  <mergeCells count="14">
    <mergeCell ref="A65:B65"/>
    <mergeCell ref="A69:B69"/>
    <mergeCell ref="A73:B73"/>
    <mergeCell ref="A3:H3"/>
    <mergeCell ref="F6:F7"/>
    <mergeCell ref="H6:H7"/>
    <mergeCell ref="A9:A14"/>
    <mergeCell ref="A16:A39"/>
    <mergeCell ref="A42:A64"/>
    <mergeCell ref="A15:B15"/>
    <mergeCell ref="A41:B41"/>
    <mergeCell ref="C6:E6"/>
    <mergeCell ref="A66:A68"/>
    <mergeCell ref="A71:B71"/>
  </mergeCells>
  <printOptions horizontalCentered="1"/>
  <pageMargins left="0.70866141732283472" right="0.70866141732283472" top="0.74803149606299213" bottom="0.74803149606299213" header="0.31496062992125984" footer="0.31496062992125984"/>
  <pageSetup paperSize="9" scale="98" firstPageNumber="15" fitToHeight="0" orientation="portrait" r:id="rId1"/>
  <headerFooter>
    <oddFooter>&amp;CPage &amp;P</oddFooter>
  </headerFooter>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B050"/>
    <pageSetUpPr fitToPage="1"/>
  </sheetPr>
  <dimension ref="A5:G25"/>
  <sheetViews>
    <sheetView showGridLines="0" workbookViewId="0">
      <selection activeCell="L26" sqref="L26"/>
    </sheetView>
  </sheetViews>
  <sheetFormatPr baseColWidth="10" defaultRowHeight="12.75" x14ac:dyDescent="0.2"/>
  <sheetData>
    <row r="5" spans="1:7" ht="15" x14ac:dyDescent="0.25">
      <c r="A5" s="642" t="s">
        <v>89</v>
      </c>
      <c r="B5" s="642"/>
      <c r="C5" s="642"/>
      <c r="D5" s="642"/>
      <c r="E5" s="642"/>
      <c r="F5" s="642"/>
      <c r="G5" s="642"/>
    </row>
    <row r="6" spans="1:7" ht="15" x14ac:dyDescent="0.25">
      <c r="A6" s="642" t="s">
        <v>90</v>
      </c>
      <c r="B6" s="642"/>
      <c r="C6" s="642"/>
      <c r="D6" s="642"/>
      <c r="E6" s="642"/>
      <c r="F6" s="642"/>
      <c r="G6" s="642"/>
    </row>
    <row r="7" spans="1:7" ht="15" x14ac:dyDescent="0.25">
      <c r="A7" s="642" t="s">
        <v>781</v>
      </c>
      <c r="B7" s="642"/>
      <c r="C7" s="642"/>
      <c r="D7" s="642"/>
      <c r="E7" s="642"/>
      <c r="F7" s="642"/>
      <c r="G7" s="642"/>
    </row>
    <row r="14" spans="1:7" ht="15" x14ac:dyDescent="0.25">
      <c r="A14" s="642" t="s">
        <v>91</v>
      </c>
      <c r="B14" s="642"/>
      <c r="C14" s="642"/>
      <c r="D14" s="642"/>
      <c r="E14" s="642"/>
      <c r="F14" s="642"/>
      <c r="G14" s="642"/>
    </row>
    <row r="15" spans="1:7" ht="15" x14ac:dyDescent="0.25">
      <c r="A15" s="642"/>
      <c r="B15" s="642"/>
      <c r="C15" s="642"/>
      <c r="D15" s="642"/>
      <c r="E15" s="642"/>
      <c r="F15" s="642"/>
      <c r="G15" s="642"/>
    </row>
    <row r="16" spans="1:7" ht="15" x14ac:dyDescent="0.25">
      <c r="A16" s="643" t="s">
        <v>92</v>
      </c>
      <c r="B16" s="642" t="s">
        <v>93</v>
      </c>
      <c r="C16" s="642"/>
      <c r="D16" s="642"/>
      <c r="E16" s="642"/>
      <c r="F16" s="642"/>
      <c r="G16" s="642"/>
    </row>
    <row r="17" spans="1:7" ht="15" x14ac:dyDescent="0.25">
      <c r="A17" s="643" t="s">
        <v>94</v>
      </c>
      <c r="B17" s="642" t="s">
        <v>95</v>
      </c>
      <c r="C17" s="642"/>
      <c r="D17" s="642"/>
      <c r="E17" s="642"/>
      <c r="F17" s="642"/>
      <c r="G17" s="642"/>
    </row>
    <row r="18" spans="1:7" ht="15" x14ac:dyDescent="0.25">
      <c r="A18" s="643" t="s">
        <v>96</v>
      </c>
      <c r="B18" s="642" t="s">
        <v>97</v>
      </c>
      <c r="C18" s="642"/>
      <c r="D18" s="642"/>
      <c r="E18" s="642"/>
      <c r="F18" s="642"/>
      <c r="G18" s="642"/>
    </row>
    <row r="19" spans="1:7" ht="15" x14ac:dyDescent="0.25">
      <c r="A19" s="643" t="s">
        <v>98</v>
      </c>
      <c r="B19" s="642" t="s">
        <v>99</v>
      </c>
      <c r="C19" s="642"/>
      <c r="D19" s="642"/>
      <c r="E19" s="642"/>
      <c r="F19" s="642"/>
      <c r="G19" s="642"/>
    </row>
    <row r="20" spans="1:7" ht="15" x14ac:dyDescent="0.25">
      <c r="A20" s="643" t="s">
        <v>100</v>
      </c>
      <c r="B20" s="642" t="s">
        <v>101</v>
      </c>
      <c r="C20" s="642"/>
      <c r="D20" s="642"/>
      <c r="E20" s="642"/>
      <c r="F20" s="642"/>
      <c r="G20" s="642"/>
    </row>
    <row r="21" spans="1:7" ht="15" x14ac:dyDescent="0.25">
      <c r="A21" s="642"/>
      <c r="B21" s="642"/>
      <c r="C21" s="642"/>
      <c r="D21" s="642"/>
      <c r="E21" s="642"/>
      <c r="F21" s="642"/>
      <c r="G21" s="642"/>
    </row>
    <row r="22" spans="1:7" ht="15" x14ac:dyDescent="0.25">
      <c r="A22" s="642"/>
      <c r="B22" s="642"/>
      <c r="C22" s="642"/>
      <c r="D22" s="642"/>
      <c r="E22" s="642"/>
      <c r="F22" s="642"/>
      <c r="G22" s="642"/>
    </row>
    <row r="23" spans="1:7" ht="15" x14ac:dyDescent="0.25">
      <c r="A23" s="642" t="s">
        <v>782</v>
      </c>
      <c r="B23" s="642"/>
      <c r="C23" s="642"/>
      <c r="D23" s="642"/>
      <c r="E23" s="642"/>
      <c r="F23" s="642"/>
      <c r="G23" s="642"/>
    </row>
    <row r="24" spans="1:7" ht="15" x14ac:dyDescent="0.25">
      <c r="A24" s="642"/>
      <c r="B24" s="642"/>
      <c r="C24" s="642"/>
      <c r="D24" s="642"/>
      <c r="E24" s="642"/>
      <c r="F24" s="642"/>
      <c r="G24" s="642"/>
    </row>
    <row r="25" spans="1:7" ht="15" x14ac:dyDescent="0.25">
      <c r="A25" s="642"/>
      <c r="B25" s="642"/>
      <c r="C25" s="642"/>
      <c r="D25" s="642"/>
      <c r="E25" s="642"/>
      <c r="F25" s="642"/>
      <c r="G25" s="642"/>
    </row>
  </sheetData>
  <printOptions horizontalCentered="1"/>
  <pageMargins left="0.70866141732283472" right="0.70866141732283472" top="0.74803149606299213" bottom="0.74803149606299213" header="0.31496062992125984" footer="0.31496062992125984"/>
  <pageSetup paperSize="9" firstPageNumber="17" fitToHeight="0" orientation="portrait"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00B050"/>
    <pageSetUpPr fitToPage="1"/>
  </sheetPr>
  <dimension ref="A3:Z24"/>
  <sheetViews>
    <sheetView showGridLines="0" workbookViewId="0">
      <selection activeCell="L26" sqref="L26"/>
    </sheetView>
  </sheetViews>
  <sheetFormatPr baseColWidth="10" defaultRowHeight="12.75" x14ac:dyDescent="0.2"/>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9" width="7" customWidth="1"/>
    <col min="10" max="10" width="6.6640625" bestFit="1" customWidth="1"/>
    <col min="11" max="11" width="7" bestFit="1" customWidth="1"/>
    <col min="12" max="12" width="7.6640625" customWidth="1"/>
    <col min="13" max="13" width="9.6640625" customWidth="1"/>
    <col min="14" max="14" width="6.6640625" bestFit="1" customWidth="1"/>
    <col min="15" max="15" width="7" bestFit="1" customWidth="1"/>
    <col min="16" max="16" width="3.6640625" customWidth="1"/>
    <col min="17" max="19" width="7.1640625" customWidth="1"/>
  </cols>
  <sheetData>
    <row r="3" spans="1:26" s="622" customFormat="1" ht="30.75" customHeight="1" x14ac:dyDescent="0.3">
      <c r="A3" s="700" t="s">
        <v>786</v>
      </c>
      <c r="B3" s="700"/>
      <c r="C3" s="700"/>
      <c r="D3" s="700"/>
      <c r="E3" s="700"/>
      <c r="F3" s="700"/>
      <c r="G3" s="700"/>
      <c r="H3" s="700"/>
      <c r="I3" s="700"/>
      <c r="J3" s="700"/>
      <c r="K3" s="700"/>
      <c r="L3" s="700"/>
      <c r="M3" s="700"/>
      <c r="N3" s="700"/>
      <c r="O3" s="700"/>
      <c r="P3" s="700"/>
      <c r="Q3" s="700"/>
      <c r="R3" s="700"/>
      <c r="S3" s="700"/>
    </row>
    <row r="6" spans="1:26" ht="50.25" customHeight="1" x14ac:dyDescent="0.2">
      <c r="B6" s="757" t="s">
        <v>104</v>
      </c>
      <c r="C6" s="758"/>
      <c r="D6" s="758" t="s">
        <v>105</v>
      </c>
      <c r="E6" s="758"/>
      <c r="F6" s="758" t="s">
        <v>537</v>
      </c>
      <c r="G6" s="758"/>
      <c r="H6" s="758" t="s">
        <v>106</v>
      </c>
      <c r="I6" s="758"/>
      <c r="J6" s="759" t="s">
        <v>107</v>
      </c>
      <c r="K6" s="759"/>
      <c r="L6" s="758" t="s">
        <v>108</v>
      </c>
      <c r="M6" s="757"/>
      <c r="N6" s="761" t="s">
        <v>404</v>
      </c>
      <c r="O6" s="762"/>
      <c r="P6" s="88"/>
      <c r="Q6" s="755" t="s">
        <v>2</v>
      </c>
      <c r="R6" s="755"/>
      <c r="S6" s="755"/>
      <c r="Z6" s="474"/>
    </row>
    <row r="7" spans="1:26" ht="24.75" customHeight="1" x14ac:dyDescent="0.2">
      <c r="B7" s="757"/>
      <c r="C7" s="758"/>
      <c r="D7" s="758"/>
      <c r="E7" s="758"/>
      <c r="F7" s="758"/>
      <c r="G7" s="758"/>
      <c r="H7" s="758"/>
      <c r="I7" s="758"/>
      <c r="J7" s="759"/>
      <c r="K7" s="759"/>
      <c r="L7" s="760"/>
      <c r="M7" s="757"/>
      <c r="N7" s="761"/>
      <c r="O7" s="762"/>
      <c r="P7" s="89"/>
      <c r="Q7" s="756"/>
      <c r="R7" s="756"/>
      <c r="S7" s="756"/>
      <c r="Z7" s="474"/>
    </row>
    <row r="8" spans="1:26" ht="21" x14ac:dyDescent="0.2">
      <c r="B8" s="90" t="s">
        <v>102</v>
      </c>
      <c r="C8" s="90" t="s">
        <v>103</v>
      </c>
      <c r="D8" s="90" t="s">
        <v>102</v>
      </c>
      <c r="E8" s="90" t="s">
        <v>103</v>
      </c>
      <c r="F8" s="90" t="s">
        <v>102</v>
      </c>
      <c r="G8" s="90" t="s">
        <v>103</v>
      </c>
      <c r="H8" s="90" t="s">
        <v>102</v>
      </c>
      <c r="I8" s="90" t="s">
        <v>103</v>
      </c>
      <c r="J8" s="90" t="s">
        <v>102</v>
      </c>
      <c r="K8" s="90" t="s">
        <v>103</v>
      </c>
      <c r="L8" s="90" t="s">
        <v>102</v>
      </c>
      <c r="M8" s="90" t="s">
        <v>103</v>
      </c>
      <c r="N8" s="90" t="s">
        <v>102</v>
      </c>
      <c r="O8" s="90" t="s">
        <v>103</v>
      </c>
      <c r="P8" s="87"/>
      <c r="Q8" s="90" t="s">
        <v>102</v>
      </c>
      <c r="R8" s="90" t="s">
        <v>103</v>
      </c>
      <c r="S8" s="102" t="s">
        <v>78</v>
      </c>
      <c r="Z8" s="474"/>
    </row>
    <row r="9" spans="1:26" x14ac:dyDescent="0.2">
      <c r="B9" s="90"/>
      <c r="C9" s="90"/>
      <c r="D9" s="90"/>
      <c r="E9" s="90"/>
      <c r="F9" s="90"/>
      <c r="G9" s="90"/>
      <c r="H9" s="90"/>
      <c r="I9" s="90"/>
      <c r="J9" s="90"/>
      <c r="K9" s="90"/>
      <c r="L9" s="90"/>
      <c r="M9" s="90"/>
      <c r="N9" s="90"/>
      <c r="O9" s="90"/>
      <c r="P9" s="87"/>
      <c r="Q9" s="87"/>
      <c r="R9" s="87"/>
      <c r="S9" s="87"/>
      <c r="Z9" s="474"/>
    </row>
    <row r="10" spans="1:26" ht="25.5" x14ac:dyDescent="0.2">
      <c r="A10" s="397" t="s">
        <v>447</v>
      </c>
      <c r="B10" s="415">
        <v>337</v>
      </c>
      <c r="C10" s="416">
        <v>39</v>
      </c>
      <c r="D10" s="415">
        <v>59</v>
      </c>
      <c r="E10" s="416">
        <v>7</v>
      </c>
      <c r="F10" s="415">
        <v>56</v>
      </c>
      <c r="G10" s="416">
        <v>5</v>
      </c>
      <c r="H10" s="415">
        <v>69</v>
      </c>
      <c r="I10" s="416">
        <v>17</v>
      </c>
      <c r="J10" s="415">
        <v>1458</v>
      </c>
      <c r="K10" s="416">
        <v>720</v>
      </c>
      <c r="L10" s="415">
        <v>756</v>
      </c>
      <c r="M10" s="417">
        <v>106</v>
      </c>
      <c r="N10" s="415">
        <v>101</v>
      </c>
      <c r="O10" s="416">
        <v>12</v>
      </c>
      <c r="Q10" s="425">
        <f t="shared" ref="Q10:R12" si="0">B10+D10+F10+J10+L10+N10+H10</f>
        <v>2836</v>
      </c>
      <c r="R10" s="425">
        <f t="shared" si="0"/>
        <v>906</v>
      </c>
      <c r="S10" s="425">
        <f>R10+Q10</f>
        <v>3742</v>
      </c>
      <c r="T10" s="474"/>
    </row>
    <row r="11" spans="1:26" x14ac:dyDescent="0.2">
      <c r="A11" s="398" t="s">
        <v>448</v>
      </c>
      <c r="B11" s="418">
        <v>44</v>
      </c>
      <c r="C11" s="419">
        <v>18</v>
      </c>
      <c r="D11" s="418">
        <v>4</v>
      </c>
      <c r="E11" s="419">
        <v>1</v>
      </c>
      <c r="F11" s="418">
        <v>16</v>
      </c>
      <c r="G11" s="419">
        <v>2</v>
      </c>
      <c r="H11" s="418">
        <v>10</v>
      </c>
      <c r="I11" s="419"/>
      <c r="J11" s="418">
        <v>203</v>
      </c>
      <c r="K11" s="420">
        <v>125</v>
      </c>
      <c r="L11" s="418">
        <v>105</v>
      </c>
      <c r="M11" s="421">
        <v>23</v>
      </c>
      <c r="N11" s="418">
        <v>1</v>
      </c>
      <c r="O11" s="419"/>
      <c r="Q11" s="65">
        <f t="shared" si="0"/>
        <v>383</v>
      </c>
      <c r="R11" s="65">
        <f t="shared" si="0"/>
        <v>169</v>
      </c>
      <c r="S11" s="65">
        <f>R11+Q11</f>
        <v>552</v>
      </c>
      <c r="T11" s="474"/>
    </row>
    <row r="12" spans="1:26" x14ac:dyDescent="0.2">
      <c r="A12" s="96" t="s">
        <v>404</v>
      </c>
      <c r="B12" s="422">
        <v>11</v>
      </c>
      <c r="C12" s="423"/>
      <c r="D12" s="422">
        <v>10</v>
      </c>
      <c r="E12" s="423"/>
      <c r="F12" s="422">
        <v>1</v>
      </c>
      <c r="G12" s="423"/>
      <c r="H12" s="422">
        <v>3</v>
      </c>
      <c r="I12" s="423"/>
      <c r="J12" s="422">
        <v>65</v>
      </c>
      <c r="K12" s="423">
        <v>9</v>
      </c>
      <c r="L12" s="422">
        <v>27</v>
      </c>
      <c r="M12" s="424">
        <v>2</v>
      </c>
      <c r="N12" s="422">
        <v>67</v>
      </c>
      <c r="O12" s="423">
        <v>2</v>
      </c>
      <c r="Q12" s="101">
        <f t="shared" si="0"/>
        <v>184</v>
      </c>
      <c r="R12" s="101">
        <f t="shared" si="0"/>
        <v>13</v>
      </c>
      <c r="S12" s="101">
        <f>R12+Q12</f>
        <v>197</v>
      </c>
      <c r="T12" s="474"/>
    </row>
    <row r="13" spans="1:26" ht="5.25" customHeight="1" x14ac:dyDescent="0.2">
      <c r="B13" s="13"/>
      <c r="C13" s="13"/>
      <c r="D13" s="13"/>
      <c r="E13" s="13"/>
      <c r="F13" s="13"/>
      <c r="G13" s="13"/>
      <c r="H13" s="13"/>
      <c r="I13" s="13"/>
      <c r="J13" s="13"/>
      <c r="K13" s="13"/>
      <c r="L13" s="13"/>
      <c r="M13" s="13"/>
      <c r="N13" s="13"/>
      <c r="O13" s="13"/>
      <c r="Q13" s="13"/>
    </row>
    <row r="14" spans="1:26" x14ac:dyDescent="0.2">
      <c r="A14" s="95" t="s">
        <v>2</v>
      </c>
      <c r="B14" s="25">
        <f>B12+B11+B10</f>
        <v>392</v>
      </c>
      <c r="C14" s="25">
        <f t="shared" ref="C14:O14" si="1">C12+C11+C10</f>
        <v>57</v>
      </c>
      <c r="D14" s="25">
        <f t="shared" si="1"/>
        <v>73</v>
      </c>
      <c r="E14" s="25">
        <f t="shared" si="1"/>
        <v>8</v>
      </c>
      <c r="F14" s="25">
        <f t="shared" si="1"/>
        <v>73</v>
      </c>
      <c r="G14" s="25">
        <f t="shared" si="1"/>
        <v>7</v>
      </c>
      <c r="H14" s="25">
        <f t="shared" si="1"/>
        <v>82</v>
      </c>
      <c r="I14" s="25">
        <f t="shared" si="1"/>
        <v>17</v>
      </c>
      <c r="J14" s="25">
        <f t="shared" si="1"/>
        <v>1726</v>
      </c>
      <c r="K14" s="25">
        <f t="shared" si="1"/>
        <v>854</v>
      </c>
      <c r="L14" s="25">
        <f t="shared" si="1"/>
        <v>888</v>
      </c>
      <c r="M14" s="25">
        <f t="shared" si="1"/>
        <v>131</v>
      </c>
      <c r="N14" s="25">
        <f t="shared" si="1"/>
        <v>169</v>
      </c>
      <c r="O14" s="25">
        <f t="shared" si="1"/>
        <v>14</v>
      </c>
      <c r="Q14" s="99">
        <f>Q12+Q11+Q10</f>
        <v>3403</v>
      </c>
      <c r="R14" s="25">
        <f t="shared" ref="R14:S14" si="2">R12+R11+R10</f>
        <v>1088</v>
      </c>
      <c r="S14" s="26">
        <f t="shared" si="2"/>
        <v>4491</v>
      </c>
    </row>
    <row r="15" spans="1:26" ht="4.5" customHeight="1" x14ac:dyDescent="0.2"/>
    <row r="16" spans="1:26" x14ac:dyDescent="0.2">
      <c r="A16" s="103" t="s">
        <v>109</v>
      </c>
      <c r="B16" s="104">
        <v>79</v>
      </c>
      <c r="C16" s="104">
        <v>6</v>
      </c>
      <c r="D16" s="104">
        <v>12</v>
      </c>
      <c r="E16" s="104"/>
      <c r="F16" s="104">
        <v>4</v>
      </c>
      <c r="G16" s="104"/>
      <c r="H16" s="104">
        <v>60</v>
      </c>
      <c r="I16" s="104">
        <v>10</v>
      </c>
      <c r="J16" s="104">
        <v>51</v>
      </c>
      <c r="K16" s="104">
        <v>8</v>
      </c>
      <c r="L16" s="104">
        <v>737</v>
      </c>
      <c r="M16" s="100">
        <v>112</v>
      </c>
      <c r="N16" s="104">
        <v>28</v>
      </c>
      <c r="O16" s="104">
        <v>3</v>
      </c>
      <c r="Q16" s="105">
        <f>B16+D16+F16+J16+L16+N16+H16</f>
        <v>971</v>
      </c>
      <c r="R16" s="27">
        <f>C16+E16+G16+K16+M16+O16+I16</f>
        <v>139</v>
      </c>
      <c r="S16" s="26">
        <f>R16+Q16</f>
        <v>1110</v>
      </c>
      <c r="U16" s="481"/>
    </row>
    <row r="17" spans="1:26" ht="6" customHeight="1" x14ac:dyDescent="0.2">
      <c r="T17" s="481"/>
      <c r="U17" s="481"/>
    </row>
    <row r="18" spans="1:26" ht="15.75" x14ac:dyDescent="0.25">
      <c r="A18" s="645" t="s">
        <v>783</v>
      </c>
    </row>
    <row r="20" spans="1:26" x14ac:dyDescent="0.2">
      <c r="Z20" s="474"/>
    </row>
    <row r="21" spans="1:26" x14ac:dyDescent="0.2">
      <c r="Z21" s="474"/>
    </row>
    <row r="22" spans="1:26" x14ac:dyDescent="0.2">
      <c r="Z22" s="474"/>
    </row>
    <row r="24" spans="1:26" x14ac:dyDescent="0.2">
      <c r="A24" s="13"/>
    </row>
  </sheetData>
  <mergeCells count="9">
    <mergeCell ref="Q6:S7"/>
    <mergeCell ref="A3:S3"/>
    <mergeCell ref="B6:C7"/>
    <mergeCell ref="D6:E7"/>
    <mergeCell ref="F6:G7"/>
    <mergeCell ref="J6:K7"/>
    <mergeCell ref="H6:I7"/>
    <mergeCell ref="L6:M7"/>
    <mergeCell ref="N6:O7"/>
  </mergeCells>
  <printOptions horizontalCentered="1"/>
  <pageMargins left="0.70866141732283472" right="0.70866141732283472" top="0.74803149606299213" bottom="0.74803149606299213" header="0.31496062992125984" footer="0.31496062992125984"/>
  <pageSetup paperSize="9" scale="98" firstPageNumber="18" fitToHeight="0"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3:S18"/>
  <sheetViews>
    <sheetView showGridLines="0" workbookViewId="0">
      <selection activeCell="L26" sqref="L26"/>
    </sheetView>
  </sheetViews>
  <sheetFormatPr baseColWidth="10" defaultRowHeight="12.75" x14ac:dyDescent="0.2"/>
  <cols>
    <col min="1" max="1" width="23" bestFit="1" customWidth="1"/>
    <col min="2" max="2" width="7.83203125" customWidth="1"/>
    <col min="3" max="3" width="9.5" customWidth="1"/>
    <col min="4" max="4" width="8.5" customWidth="1"/>
    <col min="5" max="9" width="8.6640625" customWidth="1"/>
    <col min="10" max="10" width="8.5" customWidth="1"/>
    <col min="11" max="11" width="8.83203125" customWidth="1"/>
    <col min="12" max="12" width="11.6640625" customWidth="1"/>
    <col min="13" max="13" width="11" customWidth="1"/>
    <col min="14" max="15" width="8.33203125" customWidth="1"/>
    <col min="16" max="16" width="3.6640625" customWidth="1"/>
    <col min="17" max="17" width="7.1640625" customWidth="1"/>
    <col min="18" max="18" width="9" customWidth="1"/>
    <col min="19" max="19" width="7.1640625" customWidth="1"/>
  </cols>
  <sheetData>
    <row r="3" spans="1:19" s="622" customFormat="1" ht="30.75" customHeight="1" x14ac:dyDescent="0.3">
      <c r="A3" s="700" t="s">
        <v>785</v>
      </c>
      <c r="B3" s="700"/>
      <c r="C3" s="700"/>
      <c r="D3" s="700"/>
      <c r="E3" s="700"/>
      <c r="F3" s="700"/>
      <c r="G3" s="700"/>
      <c r="H3" s="700"/>
      <c r="I3" s="700"/>
      <c r="J3" s="700"/>
      <c r="K3" s="700"/>
      <c r="L3" s="700"/>
      <c r="M3" s="700"/>
      <c r="N3" s="700"/>
      <c r="O3" s="700"/>
      <c r="P3" s="700"/>
      <c r="Q3" s="700"/>
      <c r="R3" s="700"/>
      <c r="S3" s="700"/>
    </row>
    <row r="6" spans="1:19" ht="50.25" customHeight="1" x14ac:dyDescent="0.2">
      <c r="B6" s="757" t="s">
        <v>104</v>
      </c>
      <c r="C6" s="758"/>
      <c r="D6" s="758" t="s">
        <v>105</v>
      </c>
      <c r="E6" s="758"/>
      <c r="F6" s="758" t="s">
        <v>537</v>
      </c>
      <c r="G6" s="758"/>
      <c r="H6" s="758" t="s">
        <v>106</v>
      </c>
      <c r="I6" s="758"/>
      <c r="J6" s="759" t="s">
        <v>107</v>
      </c>
      <c r="K6" s="759"/>
      <c r="L6" s="758" t="s">
        <v>108</v>
      </c>
      <c r="M6" s="757"/>
      <c r="N6" s="761" t="s">
        <v>404</v>
      </c>
      <c r="O6" s="762"/>
      <c r="P6" s="88"/>
      <c r="Q6" s="755" t="s">
        <v>2</v>
      </c>
      <c r="R6" s="755"/>
      <c r="S6" s="755"/>
    </row>
    <row r="7" spans="1:19" ht="24.75" customHeight="1" x14ac:dyDescent="0.2">
      <c r="B7" s="757"/>
      <c r="C7" s="758"/>
      <c r="D7" s="758"/>
      <c r="E7" s="758"/>
      <c r="F7" s="758"/>
      <c r="G7" s="758"/>
      <c r="H7" s="758"/>
      <c r="I7" s="758"/>
      <c r="J7" s="759"/>
      <c r="K7" s="759"/>
      <c r="L7" s="760"/>
      <c r="M7" s="757"/>
      <c r="N7" s="761"/>
      <c r="O7" s="762"/>
      <c r="P7" s="89"/>
      <c r="Q7" s="756"/>
      <c r="R7" s="756"/>
      <c r="S7" s="756"/>
    </row>
    <row r="8" spans="1:19" ht="21" x14ac:dyDescent="0.2">
      <c r="B8" s="90" t="s">
        <v>427</v>
      </c>
      <c r="C8" s="90" t="s">
        <v>428</v>
      </c>
      <c r="D8" s="90" t="s">
        <v>427</v>
      </c>
      <c r="E8" s="90" t="s">
        <v>428</v>
      </c>
      <c r="F8" s="90" t="s">
        <v>427</v>
      </c>
      <c r="G8" s="90" t="s">
        <v>428</v>
      </c>
      <c r="H8" s="90" t="s">
        <v>427</v>
      </c>
      <c r="I8" s="90" t="s">
        <v>428</v>
      </c>
      <c r="J8" s="90" t="s">
        <v>427</v>
      </c>
      <c r="K8" s="90" t="s">
        <v>428</v>
      </c>
      <c r="L8" s="90" t="s">
        <v>427</v>
      </c>
      <c r="M8" s="90" t="s">
        <v>428</v>
      </c>
      <c r="N8" s="90" t="s">
        <v>427</v>
      </c>
      <c r="O8" s="90" t="s">
        <v>428</v>
      </c>
      <c r="P8" s="87"/>
      <c r="Q8" s="90" t="s">
        <v>427</v>
      </c>
      <c r="R8" s="90" t="s">
        <v>428</v>
      </c>
      <c r="S8" s="102" t="s">
        <v>78</v>
      </c>
    </row>
    <row r="9" spans="1:19" x14ac:dyDescent="0.2">
      <c r="B9" s="90"/>
      <c r="C9" s="90"/>
      <c r="D9" s="90"/>
      <c r="E9" s="90"/>
      <c r="F9" s="90"/>
      <c r="G9" s="90"/>
      <c r="H9" s="90"/>
      <c r="I9" s="90"/>
      <c r="J9" s="90"/>
      <c r="K9" s="90"/>
      <c r="L9" s="90"/>
      <c r="M9" s="90"/>
      <c r="N9" s="90"/>
      <c r="O9" s="90"/>
      <c r="P9" s="87"/>
      <c r="Q9" s="87"/>
      <c r="R9" s="87"/>
      <c r="S9" s="87"/>
    </row>
    <row r="10" spans="1:19" ht="25.5" x14ac:dyDescent="0.2">
      <c r="A10" s="397" t="s">
        <v>447</v>
      </c>
      <c r="B10" s="426">
        <v>217</v>
      </c>
      <c r="C10" s="427">
        <v>159</v>
      </c>
      <c r="D10" s="426">
        <v>40</v>
      </c>
      <c r="E10" s="427">
        <v>26</v>
      </c>
      <c r="F10" s="426">
        <v>29</v>
      </c>
      <c r="G10" s="427">
        <v>32</v>
      </c>
      <c r="H10" s="426">
        <v>49</v>
      </c>
      <c r="I10" s="427">
        <v>37</v>
      </c>
      <c r="J10" s="426">
        <v>1030</v>
      </c>
      <c r="K10" s="427">
        <v>1148</v>
      </c>
      <c r="L10" s="426">
        <v>459</v>
      </c>
      <c r="M10" s="428">
        <v>403</v>
      </c>
      <c r="N10" s="426">
        <v>62</v>
      </c>
      <c r="O10" s="427">
        <v>51</v>
      </c>
      <c r="P10" s="400"/>
      <c r="Q10" s="425">
        <f>N10+L10+J10+F10+D10+B10+H10</f>
        <v>1886</v>
      </c>
      <c r="R10" s="425">
        <f>O10+M10+K10+G10+E10+C10+I10</f>
        <v>1856</v>
      </c>
      <c r="S10" s="425">
        <f>R10+Q10</f>
        <v>3742</v>
      </c>
    </row>
    <row r="11" spans="1:19" x14ac:dyDescent="0.2">
      <c r="A11" s="398" t="s">
        <v>448</v>
      </c>
      <c r="B11" s="93">
        <v>34</v>
      </c>
      <c r="C11" s="91">
        <v>28</v>
      </c>
      <c r="D11" s="93">
        <v>4</v>
      </c>
      <c r="E11" s="91">
        <v>1</v>
      </c>
      <c r="F11" s="93">
        <v>11</v>
      </c>
      <c r="G11" s="91">
        <v>7</v>
      </c>
      <c r="H11" s="93">
        <v>3</v>
      </c>
      <c r="I11" s="91">
        <v>7</v>
      </c>
      <c r="J11" s="93">
        <v>160</v>
      </c>
      <c r="K11" s="323">
        <v>168</v>
      </c>
      <c r="L11" s="93">
        <v>64</v>
      </c>
      <c r="M11" s="97">
        <v>64</v>
      </c>
      <c r="N11" s="93">
        <v>1</v>
      </c>
      <c r="O11" s="91"/>
      <c r="Q11" s="65">
        <f t="shared" ref="Q11:Q12" si="0">N11+L11+J11+F11+D11+B11+H11</f>
        <v>277</v>
      </c>
      <c r="R11" s="65">
        <f>O11+M11+K11+G11+E11+C11+I11</f>
        <v>275</v>
      </c>
      <c r="S11" s="65">
        <f>R11+Q11</f>
        <v>552</v>
      </c>
    </row>
    <row r="12" spans="1:19" x14ac:dyDescent="0.2">
      <c r="A12" s="96" t="s">
        <v>404</v>
      </c>
      <c r="B12" s="94">
        <v>7</v>
      </c>
      <c r="C12" s="92">
        <v>4</v>
      </c>
      <c r="D12" s="94">
        <v>5</v>
      </c>
      <c r="E12" s="92">
        <v>5</v>
      </c>
      <c r="F12" s="94"/>
      <c r="G12" s="92">
        <v>1</v>
      </c>
      <c r="H12" s="94">
        <v>1</v>
      </c>
      <c r="I12" s="92">
        <v>2</v>
      </c>
      <c r="J12" s="94">
        <v>31</v>
      </c>
      <c r="K12" s="92">
        <v>43</v>
      </c>
      <c r="L12" s="94">
        <v>19</v>
      </c>
      <c r="M12" s="98">
        <v>10</v>
      </c>
      <c r="N12" s="94">
        <v>26</v>
      </c>
      <c r="O12" s="92">
        <v>43</v>
      </c>
      <c r="Q12" s="101">
        <f t="shared" si="0"/>
        <v>89</v>
      </c>
      <c r="R12" s="101">
        <f t="shared" ref="R12" si="1">O12+M12+K12+G12+E12+C12+I12</f>
        <v>108</v>
      </c>
      <c r="S12" s="101">
        <f>R12+Q12</f>
        <v>197</v>
      </c>
    </row>
    <row r="13" spans="1:19" x14ac:dyDescent="0.2">
      <c r="B13" s="13"/>
      <c r="C13" s="13"/>
      <c r="D13" s="13"/>
      <c r="E13" s="13"/>
      <c r="F13" s="13"/>
      <c r="G13" s="13"/>
      <c r="H13" s="13"/>
      <c r="I13" s="13"/>
      <c r="J13" s="13"/>
      <c r="K13" s="13"/>
      <c r="L13" s="13"/>
      <c r="M13" s="13"/>
      <c r="N13" s="13"/>
      <c r="O13" s="13"/>
      <c r="Q13" s="13"/>
    </row>
    <row r="14" spans="1:19" ht="15.75" x14ac:dyDescent="0.2">
      <c r="A14" s="672" t="s">
        <v>2</v>
      </c>
      <c r="B14" s="25">
        <f>B12+B11+B10</f>
        <v>258</v>
      </c>
      <c r="C14" s="25">
        <f t="shared" ref="C14:O14" si="2">C12+C11+C10</f>
        <v>191</v>
      </c>
      <c r="D14" s="25">
        <f t="shared" si="2"/>
        <v>49</v>
      </c>
      <c r="E14" s="25">
        <f t="shared" si="2"/>
        <v>32</v>
      </c>
      <c r="F14" s="25">
        <f t="shared" si="2"/>
        <v>40</v>
      </c>
      <c r="G14" s="25">
        <f t="shared" si="2"/>
        <v>40</v>
      </c>
      <c r="H14" s="25">
        <f t="shared" ref="H14:I14" si="3">H12+H11+H10</f>
        <v>53</v>
      </c>
      <c r="I14" s="25">
        <f t="shared" si="3"/>
        <v>46</v>
      </c>
      <c r="J14" s="25">
        <f t="shared" si="2"/>
        <v>1221</v>
      </c>
      <c r="K14" s="25">
        <f t="shared" si="2"/>
        <v>1359</v>
      </c>
      <c r="L14" s="25">
        <f t="shared" si="2"/>
        <v>542</v>
      </c>
      <c r="M14" s="25">
        <f t="shared" si="2"/>
        <v>477</v>
      </c>
      <c r="N14" s="25">
        <f t="shared" si="2"/>
        <v>89</v>
      </c>
      <c r="O14" s="25">
        <f t="shared" si="2"/>
        <v>94</v>
      </c>
      <c r="Q14" s="99">
        <f>N14+L14+J14+F14+D14+B14+H14</f>
        <v>2252</v>
      </c>
      <c r="R14" s="25">
        <f>O14+M14+K14+G14+E14+C14+I14</f>
        <v>2239</v>
      </c>
      <c r="S14" s="26">
        <f>R14+Q14</f>
        <v>4491</v>
      </c>
    </row>
    <row r="16" spans="1:19" x14ac:dyDescent="0.2">
      <c r="A16" s="103" t="s">
        <v>109</v>
      </c>
      <c r="B16" s="104">
        <v>44</v>
      </c>
      <c r="C16" s="104">
        <v>41</v>
      </c>
      <c r="D16" s="104">
        <v>10</v>
      </c>
      <c r="E16" s="104">
        <v>2</v>
      </c>
      <c r="F16" s="104">
        <v>3</v>
      </c>
      <c r="G16" s="104">
        <v>1</v>
      </c>
      <c r="H16" s="104">
        <v>36</v>
      </c>
      <c r="I16" s="104">
        <v>34</v>
      </c>
      <c r="J16" s="104">
        <v>22</v>
      </c>
      <c r="K16" s="104">
        <v>37</v>
      </c>
      <c r="L16" s="104">
        <v>442</v>
      </c>
      <c r="M16" s="100">
        <v>407</v>
      </c>
      <c r="N16" s="104">
        <v>19</v>
      </c>
      <c r="O16" s="104">
        <v>12</v>
      </c>
      <c r="Q16" s="105">
        <f>N16+L16+J16+F16+D16+B16+H16</f>
        <v>576</v>
      </c>
      <c r="R16" s="27">
        <f>O16+M16+K16+G16+E16+C16+I16</f>
        <v>534</v>
      </c>
      <c r="S16" s="26">
        <f>R16+Q16</f>
        <v>1110</v>
      </c>
    </row>
    <row r="18" spans="1:1" ht="15.75" x14ac:dyDescent="0.25">
      <c r="A18" s="645" t="s">
        <v>783</v>
      </c>
    </row>
  </sheetData>
  <mergeCells count="9">
    <mergeCell ref="A3:S3"/>
    <mergeCell ref="B6:C7"/>
    <mergeCell ref="D6:E7"/>
    <mergeCell ref="F6:G7"/>
    <mergeCell ref="J6:K7"/>
    <mergeCell ref="Q6:S7"/>
    <mergeCell ref="L6:M7"/>
    <mergeCell ref="N6:O7"/>
    <mergeCell ref="H6:I7"/>
  </mergeCells>
  <printOptions horizontalCentered="1"/>
  <pageMargins left="0.70866141732283472" right="0.70866141732283472" top="0.74803149606299213" bottom="0.74803149606299213" header="0.31496062992125984" footer="0.31496062992125984"/>
  <pageSetup paperSize="9" scale="83" firstPageNumber="18" fitToHeight="0"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00B050"/>
    <pageSetUpPr fitToPage="1"/>
  </sheetPr>
  <dimension ref="A1:S170"/>
  <sheetViews>
    <sheetView showGridLines="0" zoomScaleNormal="100" workbookViewId="0">
      <selection activeCell="L26" sqref="L26"/>
    </sheetView>
  </sheetViews>
  <sheetFormatPr baseColWidth="10" defaultRowHeight="12.75" x14ac:dyDescent="0.2"/>
  <cols>
    <col min="1" max="1" width="38.5" bestFit="1" customWidth="1"/>
    <col min="2" max="2" width="13.5" bestFit="1" customWidth="1"/>
    <col min="3" max="3" width="15.33203125" bestFit="1" customWidth="1"/>
    <col min="4" max="4" width="13.6640625" bestFit="1" customWidth="1"/>
    <col min="5" max="5" width="13.5" bestFit="1" customWidth="1"/>
    <col min="6" max="6" width="15.33203125" bestFit="1" customWidth="1"/>
    <col min="7" max="7" width="13.6640625" bestFit="1" customWidth="1"/>
    <col min="8" max="8" width="13.5" bestFit="1" customWidth="1"/>
    <col min="9" max="9" width="10" bestFit="1" customWidth="1"/>
    <col min="10" max="10" width="8.33203125" bestFit="1" customWidth="1"/>
    <col min="11" max="11" width="4.1640625" style="75" customWidth="1"/>
    <col min="12" max="12" width="8.1640625" style="75" bestFit="1" customWidth="1"/>
    <col min="13" max="13" width="10" style="75" bestFit="1" customWidth="1"/>
    <col min="14" max="14" width="8.33203125" bestFit="1" customWidth="1"/>
    <col min="15" max="15" width="4.1640625" customWidth="1"/>
    <col min="16" max="16" width="11.5" bestFit="1" customWidth="1"/>
    <col min="17" max="17" width="8.33203125" customWidth="1"/>
    <col min="18" max="18" width="21.33203125" customWidth="1"/>
    <col min="19" max="19" width="7.1640625" customWidth="1"/>
    <col min="20" max="20" width="21.5" customWidth="1"/>
  </cols>
  <sheetData>
    <row r="1" spans="1:19" ht="9" customHeight="1" x14ac:dyDescent="0.2"/>
    <row r="2" spans="1:19" ht="8.25" customHeight="1" x14ac:dyDescent="0.2"/>
    <row r="3" spans="1:19" s="622" customFormat="1" ht="30.75" customHeight="1" x14ac:dyDescent="0.3">
      <c r="A3" s="700" t="s">
        <v>784</v>
      </c>
      <c r="B3" s="700"/>
      <c r="C3" s="700"/>
      <c r="D3" s="700"/>
      <c r="E3" s="700"/>
      <c r="F3" s="700"/>
      <c r="G3" s="700"/>
      <c r="H3" s="700"/>
      <c r="I3" s="700"/>
      <c r="J3" s="700"/>
      <c r="K3" s="700"/>
      <c r="L3" s="700"/>
      <c r="M3" s="700"/>
      <c r="N3" s="700"/>
      <c r="O3" s="700"/>
      <c r="P3" s="700"/>
      <c r="Q3" s="647"/>
      <c r="R3" s="647"/>
      <c r="S3" s="647"/>
    </row>
    <row r="5" spans="1:19" ht="9.75" customHeight="1" x14ac:dyDescent="0.2"/>
    <row r="6" spans="1:19" ht="18" customHeight="1" x14ac:dyDescent="0.25">
      <c r="B6" s="704" t="s">
        <v>447</v>
      </c>
      <c r="C6" s="701"/>
      <c r="D6" s="701"/>
      <c r="E6" s="701" t="s">
        <v>448</v>
      </c>
      <c r="F6" s="701"/>
      <c r="G6" s="701"/>
      <c r="H6" s="701" t="s">
        <v>404</v>
      </c>
      <c r="I6" s="701"/>
      <c r="J6" s="701"/>
      <c r="K6" s="122"/>
      <c r="L6" s="763" t="s">
        <v>269</v>
      </c>
      <c r="M6" s="763"/>
      <c r="N6" s="764"/>
      <c r="O6" s="324"/>
      <c r="P6" s="749" t="s">
        <v>245</v>
      </c>
    </row>
    <row r="7" spans="1:19" s="113" customFormat="1" ht="27" customHeight="1" x14ac:dyDescent="0.2">
      <c r="A7" s="343" t="s">
        <v>376</v>
      </c>
      <c r="B7" s="329" t="s">
        <v>433</v>
      </c>
      <c r="C7" s="330" t="s">
        <v>434</v>
      </c>
      <c r="D7" s="333" t="s">
        <v>269</v>
      </c>
      <c r="E7" s="330" t="s">
        <v>433</v>
      </c>
      <c r="F7" s="330" t="s">
        <v>434</v>
      </c>
      <c r="G7" s="333" t="s">
        <v>269</v>
      </c>
      <c r="H7" s="330" t="s">
        <v>433</v>
      </c>
      <c r="I7" s="330" t="s">
        <v>434</v>
      </c>
      <c r="J7" s="333" t="s">
        <v>269</v>
      </c>
      <c r="K7" s="332"/>
      <c r="L7" s="330" t="s">
        <v>433</v>
      </c>
      <c r="M7" s="330" t="s">
        <v>434</v>
      </c>
      <c r="N7" s="334" t="s">
        <v>269</v>
      </c>
      <c r="O7" s="331"/>
      <c r="P7" s="749"/>
    </row>
    <row r="8" spans="1:19" s="331" customFormat="1" x14ac:dyDescent="0.2">
      <c r="A8" s="344"/>
      <c r="B8" s="281"/>
      <c r="C8" s="281"/>
      <c r="D8" s="85"/>
      <c r="E8" s="281"/>
      <c r="F8" s="281"/>
      <c r="G8" s="85"/>
      <c r="H8" s="281"/>
      <c r="I8" s="281"/>
      <c r="J8" s="85"/>
      <c r="K8" s="281"/>
      <c r="L8" s="281"/>
      <c r="M8" s="281"/>
      <c r="N8" s="85"/>
      <c r="P8" s="85"/>
    </row>
    <row r="9" spans="1:19" x14ac:dyDescent="0.2">
      <c r="A9" s="107" t="s">
        <v>241</v>
      </c>
      <c r="B9" s="193">
        <v>220</v>
      </c>
      <c r="C9" s="193">
        <v>41</v>
      </c>
      <c r="D9" s="104">
        <f>B9+C9</f>
        <v>261</v>
      </c>
      <c r="E9" s="193">
        <v>12</v>
      </c>
      <c r="F9" s="193">
        <v>1</v>
      </c>
      <c r="G9" s="104">
        <f t="shared" ref="G9:G72" si="0">E9+F9</f>
        <v>13</v>
      </c>
      <c r="H9" s="193">
        <v>0</v>
      </c>
      <c r="I9" s="193">
        <v>2</v>
      </c>
      <c r="J9" s="100">
        <f t="shared" ref="J9:J72" si="1">H9+I9</f>
        <v>2</v>
      </c>
      <c r="K9" s="114"/>
      <c r="L9" s="103">
        <f>B9+E9+H9</f>
        <v>232</v>
      </c>
      <c r="M9" s="103">
        <f t="shared" ref="M9:M72" si="2">C9+F9+I9</f>
        <v>44</v>
      </c>
      <c r="N9" s="103">
        <f>L9+M9</f>
        <v>276</v>
      </c>
      <c r="O9" s="75"/>
      <c r="P9" s="115">
        <v>254</v>
      </c>
    </row>
    <row r="10" spans="1:19" x14ac:dyDescent="0.2">
      <c r="A10" s="246" t="s">
        <v>114</v>
      </c>
      <c r="B10" s="170">
        <v>0</v>
      </c>
      <c r="C10" s="326">
        <v>7</v>
      </c>
      <c r="D10" s="195">
        <f t="shared" ref="D10:D73" si="3">B10+C10</f>
        <v>7</v>
      </c>
      <c r="E10" s="14">
        <v>2</v>
      </c>
      <c r="F10" s="326">
        <v>1</v>
      </c>
      <c r="G10" s="195">
        <f t="shared" si="0"/>
        <v>3</v>
      </c>
      <c r="H10" s="14">
        <v>0</v>
      </c>
      <c r="I10" s="326">
        <v>2</v>
      </c>
      <c r="J10" s="195">
        <f t="shared" si="1"/>
        <v>2</v>
      </c>
      <c r="K10"/>
      <c r="L10" s="195">
        <f t="shared" ref="L10:L73" si="4">B10+E10+H10</f>
        <v>2</v>
      </c>
      <c r="M10" s="335">
        <f t="shared" si="2"/>
        <v>10</v>
      </c>
      <c r="N10" s="335">
        <f t="shared" ref="N10:N73" si="5">L10+M10</f>
        <v>12</v>
      </c>
      <c r="O10" s="75"/>
      <c r="P10" s="195">
        <v>7</v>
      </c>
      <c r="R10" s="481"/>
      <c r="S10" s="481"/>
    </row>
    <row r="11" spans="1:19" x14ac:dyDescent="0.2">
      <c r="A11" s="246" t="s">
        <v>113</v>
      </c>
      <c r="B11" s="172">
        <v>202</v>
      </c>
      <c r="C11" s="327">
        <v>32</v>
      </c>
      <c r="D11" s="196">
        <f t="shared" si="3"/>
        <v>234</v>
      </c>
      <c r="E11" s="17">
        <v>10</v>
      </c>
      <c r="F11" s="327">
        <v>0</v>
      </c>
      <c r="G11" s="196">
        <f t="shared" si="0"/>
        <v>10</v>
      </c>
      <c r="H11" s="17">
        <v>0</v>
      </c>
      <c r="I11" s="327">
        <v>0</v>
      </c>
      <c r="J11" s="196">
        <f t="shared" si="1"/>
        <v>0</v>
      </c>
      <c r="K11"/>
      <c r="L11" s="196">
        <f t="shared" si="4"/>
        <v>212</v>
      </c>
      <c r="M11" s="336">
        <f t="shared" si="2"/>
        <v>32</v>
      </c>
      <c r="N11" s="336">
        <f t="shared" si="5"/>
        <v>244</v>
      </c>
      <c r="O11" s="75"/>
      <c r="P11" s="196">
        <v>228</v>
      </c>
      <c r="R11" s="481"/>
      <c r="S11" s="481"/>
    </row>
    <row r="12" spans="1:19" x14ac:dyDescent="0.2">
      <c r="A12" s="247" t="s">
        <v>282</v>
      </c>
      <c r="B12" s="172">
        <v>2</v>
      </c>
      <c r="C12" s="327">
        <v>2</v>
      </c>
      <c r="D12" s="196">
        <f t="shared" si="3"/>
        <v>4</v>
      </c>
      <c r="E12" s="17">
        <v>0</v>
      </c>
      <c r="F12" s="327">
        <v>0</v>
      </c>
      <c r="G12" s="196">
        <f t="shared" si="0"/>
        <v>0</v>
      </c>
      <c r="H12" s="17">
        <v>0</v>
      </c>
      <c r="I12" s="327">
        <v>0</v>
      </c>
      <c r="J12" s="196">
        <f t="shared" si="1"/>
        <v>0</v>
      </c>
      <c r="K12"/>
      <c r="L12" s="196">
        <f t="shared" si="4"/>
        <v>2</v>
      </c>
      <c r="M12" s="336">
        <f t="shared" si="2"/>
        <v>2</v>
      </c>
      <c r="N12" s="336">
        <f t="shared" si="5"/>
        <v>4</v>
      </c>
      <c r="O12" s="75"/>
      <c r="P12" s="196">
        <v>3</v>
      </c>
      <c r="R12" s="481"/>
      <c r="S12" s="481"/>
    </row>
    <row r="13" spans="1:19" x14ac:dyDescent="0.2">
      <c r="A13" s="246" t="s">
        <v>115</v>
      </c>
      <c r="B13" s="191">
        <v>16</v>
      </c>
      <c r="C13" s="340">
        <v>0</v>
      </c>
      <c r="D13" s="198">
        <f t="shared" si="3"/>
        <v>16</v>
      </c>
      <c r="E13" s="20">
        <v>0</v>
      </c>
      <c r="F13" s="340">
        <v>0</v>
      </c>
      <c r="G13" s="198">
        <f t="shared" si="0"/>
        <v>0</v>
      </c>
      <c r="H13" s="20">
        <v>0</v>
      </c>
      <c r="I13" s="340">
        <v>0</v>
      </c>
      <c r="J13" s="198">
        <f t="shared" si="1"/>
        <v>0</v>
      </c>
      <c r="K13"/>
      <c r="L13" s="198">
        <f t="shared" si="4"/>
        <v>16</v>
      </c>
      <c r="M13" s="341">
        <f t="shared" si="2"/>
        <v>0</v>
      </c>
      <c r="N13" s="341">
        <f t="shared" si="5"/>
        <v>16</v>
      </c>
      <c r="O13" s="75"/>
      <c r="P13" s="198">
        <v>16</v>
      </c>
      <c r="R13" s="481"/>
      <c r="S13" s="481"/>
    </row>
    <row r="14" spans="1:19" x14ac:dyDescent="0.2">
      <c r="A14" s="107" t="s">
        <v>242</v>
      </c>
      <c r="B14" s="193">
        <v>71</v>
      </c>
      <c r="C14" s="193">
        <v>1</v>
      </c>
      <c r="D14" s="104">
        <f t="shared" si="3"/>
        <v>72</v>
      </c>
      <c r="E14" s="193">
        <v>8</v>
      </c>
      <c r="F14" s="193">
        <v>2</v>
      </c>
      <c r="G14" s="104">
        <f t="shared" si="0"/>
        <v>10</v>
      </c>
      <c r="H14" s="193">
        <v>0</v>
      </c>
      <c r="I14" s="193">
        <v>0</v>
      </c>
      <c r="J14" s="100">
        <f t="shared" si="1"/>
        <v>0</v>
      </c>
      <c r="K14" s="114"/>
      <c r="L14" s="103">
        <f t="shared" si="4"/>
        <v>79</v>
      </c>
      <c r="M14" s="104">
        <f t="shared" si="2"/>
        <v>3</v>
      </c>
      <c r="N14" s="100">
        <f t="shared" si="5"/>
        <v>82</v>
      </c>
      <c r="O14" s="75"/>
      <c r="P14" s="115">
        <v>80.5</v>
      </c>
      <c r="R14" s="481"/>
      <c r="S14" s="481"/>
    </row>
    <row r="15" spans="1:19" x14ac:dyDescent="0.2">
      <c r="A15" s="247" t="s">
        <v>116</v>
      </c>
      <c r="B15" s="170">
        <v>65</v>
      </c>
      <c r="C15" s="326">
        <v>0</v>
      </c>
      <c r="D15" s="195">
        <f t="shared" si="3"/>
        <v>65</v>
      </c>
      <c r="E15" s="14">
        <v>0</v>
      </c>
      <c r="F15" s="326">
        <v>0</v>
      </c>
      <c r="G15" s="195">
        <f t="shared" si="0"/>
        <v>0</v>
      </c>
      <c r="H15" s="14">
        <v>0</v>
      </c>
      <c r="I15" s="326">
        <v>0</v>
      </c>
      <c r="J15" s="195">
        <f t="shared" si="1"/>
        <v>0</v>
      </c>
      <c r="K15"/>
      <c r="L15" s="195">
        <f t="shared" si="4"/>
        <v>65</v>
      </c>
      <c r="M15" s="335">
        <f t="shared" si="2"/>
        <v>0</v>
      </c>
      <c r="N15" s="335">
        <f t="shared" si="5"/>
        <v>65</v>
      </c>
      <c r="O15" s="75"/>
      <c r="P15" s="195">
        <v>65</v>
      </c>
      <c r="R15" s="481"/>
      <c r="S15" s="481"/>
    </row>
    <row r="16" spans="1:19" x14ac:dyDescent="0.2">
      <c r="A16" s="246" t="s">
        <v>117</v>
      </c>
      <c r="B16" s="191">
        <v>6</v>
      </c>
      <c r="C16" s="340">
        <v>1</v>
      </c>
      <c r="D16" s="198">
        <f t="shared" si="3"/>
        <v>7</v>
      </c>
      <c r="E16" s="20">
        <v>8</v>
      </c>
      <c r="F16" s="340">
        <v>2</v>
      </c>
      <c r="G16" s="198">
        <f t="shared" si="0"/>
        <v>10</v>
      </c>
      <c r="H16" s="20">
        <v>0</v>
      </c>
      <c r="I16" s="340">
        <v>0</v>
      </c>
      <c r="J16" s="198">
        <f t="shared" si="1"/>
        <v>0</v>
      </c>
      <c r="K16"/>
      <c r="L16" s="198">
        <f t="shared" si="4"/>
        <v>14</v>
      </c>
      <c r="M16" s="341">
        <f t="shared" si="2"/>
        <v>3</v>
      </c>
      <c r="N16" s="341">
        <f t="shared" si="5"/>
        <v>17</v>
      </c>
      <c r="O16" s="75"/>
      <c r="P16" s="198">
        <v>15.5</v>
      </c>
      <c r="R16" s="481"/>
      <c r="S16" s="481"/>
    </row>
    <row r="17" spans="1:19" x14ac:dyDescent="0.2">
      <c r="A17" s="107" t="s">
        <v>216</v>
      </c>
      <c r="B17" s="193">
        <v>70</v>
      </c>
      <c r="C17" s="193">
        <v>0</v>
      </c>
      <c r="D17" s="104">
        <f t="shared" si="3"/>
        <v>70</v>
      </c>
      <c r="E17" s="193">
        <v>4</v>
      </c>
      <c r="F17" s="193">
        <v>1</v>
      </c>
      <c r="G17" s="104">
        <f t="shared" si="0"/>
        <v>5</v>
      </c>
      <c r="H17" s="193">
        <v>0</v>
      </c>
      <c r="I17" s="193">
        <v>0</v>
      </c>
      <c r="J17" s="100">
        <f t="shared" si="1"/>
        <v>0</v>
      </c>
      <c r="K17" s="114"/>
      <c r="L17" s="103">
        <f t="shared" si="4"/>
        <v>74</v>
      </c>
      <c r="M17" s="104">
        <f t="shared" si="2"/>
        <v>1</v>
      </c>
      <c r="N17" s="100">
        <f t="shared" si="5"/>
        <v>75</v>
      </c>
      <c r="O17" s="75"/>
      <c r="P17" s="115">
        <v>74.5</v>
      </c>
      <c r="R17" s="481"/>
      <c r="S17" s="481"/>
    </row>
    <row r="18" spans="1:19" x14ac:dyDescent="0.2">
      <c r="A18" s="246" t="s">
        <v>119</v>
      </c>
      <c r="B18" s="170">
        <v>9</v>
      </c>
      <c r="C18" s="326">
        <v>0</v>
      </c>
      <c r="D18" s="195">
        <f t="shared" si="3"/>
        <v>9</v>
      </c>
      <c r="E18" s="14">
        <v>0</v>
      </c>
      <c r="F18" s="326">
        <v>0</v>
      </c>
      <c r="G18" s="195">
        <f t="shared" si="0"/>
        <v>0</v>
      </c>
      <c r="H18" s="14">
        <v>0</v>
      </c>
      <c r="I18" s="326">
        <v>0</v>
      </c>
      <c r="J18" s="195">
        <f t="shared" si="1"/>
        <v>0</v>
      </c>
      <c r="K18"/>
      <c r="L18" s="195">
        <f t="shared" si="4"/>
        <v>9</v>
      </c>
      <c r="M18" s="335">
        <f t="shared" si="2"/>
        <v>0</v>
      </c>
      <c r="N18" s="335">
        <f t="shared" si="5"/>
        <v>9</v>
      </c>
      <c r="O18" s="75"/>
      <c r="P18" s="195">
        <v>9</v>
      </c>
      <c r="R18" s="481"/>
      <c r="S18" s="481"/>
    </row>
    <row r="19" spans="1:19" x14ac:dyDescent="0.2">
      <c r="A19" s="247" t="s">
        <v>118</v>
      </c>
      <c r="B19" s="172">
        <v>61</v>
      </c>
      <c r="C19" s="327">
        <v>0</v>
      </c>
      <c r="D19" s="196">
        <f t="shared" si="3"/>
        <v>61</v>
      </c>
      <c r="E19" s="17">
        <v>2</v>
      </c>
      <c r="F19" s="327">
        <v>0</v>
      </c>
      <c r="G19" s="196">
        <f t="shared" si="0"/>
        <v>2</v>
      </c>
      <c r="H19" s="17">
        <v>0</v>
      </c>
      <c r="I19" s="327">
        <v>0</v>
      </c>
      <c r="J19" s="196">
        <f t="shared" si="1"/>
        <v>0</v>
      </c>
      <c r="K19"/>
      <c r="L19" s="196">
        <f t="shared" si="4"/>
        <v>63</v>
      </c>
      <c r="M19" s="336">
        <f t="shared" si="2"/>
        <v>0</v>
      </c>
      <c r="N19" s="336">
        <f t="shared" si="5"/>
        <v>63</v>
      </c>
      <c r="O19" s="75"/>
      <c r="P19" s="196">
        <v>63</v>
      </c>
      <c r="R19" s="481"/>
      <c r="S19" s="481"/>
    </row>
    <row r="20" spans="1:19" x14ac:dyDescent="0.2">
      <c r="A20" s="246" t="s">
        <v>534</v>
      </c>
      <c r="B20" s="191"/>
      <c r="C20" s="340"/>
      <c r="D20" s="198">
        <f t="shared" si="3"/>
        <v>0</v>
      </c>
      <c r="E20" s="20">
        <v>2</v>
      </c>
      <c r="F20" s="340">
        <v>1</v>
      </c>
      <c r="G20" s="198">
        <f t="shared" si="0"/>
        <v>3</v>
      </c>
      <c r="H20" s="20"/>
      <c r="I20" s="340"/>
      <c r="J20" s="198">
        <f t="shared" si="1"/>
        <v>0</v>
      </c>
      <c r="K20"/>
      <c r="L20" s="198">
        <f t="shared" si="4"/>
        <v>2</v>
      </c>
      <c r="M20" s="341">
        <f t="shared" si="2"/>
        <v>1</v>
      </c>
      <c r="N20" s="341">
        <f t="shared" si="5"/>
        <v>3</v>
      </c>
      <c r="O20" s="75"/>
      <c r="P20" s="198"/>
      <c r="R20" s="481"/>
      <c r="S20" s="481"/>
    </row>
    <row r="21" spans="1:19" x14ac:dyDescent="0.2">
      <c r="A21" s="107" t="s">
        <v>217</v>
      </c>
      <c r="B21" s="193">
        <v>80</v>
      </c>
      <c r="C21" s="193">
        <v>62</v>
      </c>
      <c r="D21" s="104">
        <f t="shared" si="3"/>
        <v>142</v>
      </c>
      <c r="E21" s="193">
        <v>32</v>
      </c>
      <c r="F21" s="193">
        <v>23</v>
      </c>
      <c r="G21" s="104">
        <f t="shared" si="0"/>
        <v>55</v>
      </c>
      <c r="H21" s="193">
        <v>0</v>
      </c>
      <c r="I21" s="193">
        <v>0</v>
      </c>
      <c r="J21" s="100">
        <f t="shared" si="1"/>
        <v>0</v>
      </c>
      <c r="K21" s="114"/>
      <c r="L21" s="103">
        <f t="shared" si="4"/>
        <v>112</v>
      </c>
      <c r="M21" s="104">
        <f t="shared" si="2"/>
        <v>85</v>
      </c>
      <c r="N21" s="100">
        <f t="shared" si="5"/>
        <v>197</v>
      </c>
      <c r="O21" s="75"/>
      <c r="P21" s="115">
        <v>154.5</v>
      </c>
      <c r="R21" s="481"/>
      <c r="S21" s="481"/>
    </row>
    <row r="22" spans="1:19" x14ac:dyDescent="0.2">
      <c r="A22" s="246" t="s">
        <v>120</v>
      </c>
      <c r="B22" s="170">
        <v>62</v>
      </c>
      <c r="C22" s="326">
        <v>55</v>
      </c>
      <c r="D22" s="195">
        <f t="shared" si="3"/>
        <v>117</v>
      </c>
      <c r="E22" s="14">
        <v>23</v>
      </c>
      <c r="F22" s="326">
        <v>2</v>
      </c>
      <c r="G22" s="195">
        <f t="shared" si="0"/>
        <v>25</v>
      </c>
      <c r="H22" s="14">
        <v>0</v>
      </c>
      <c r="I22" s="326">
        <v>0</v>
      </c>
      <c r="J22" s="195">
        <f t="shared" si="1"/>
        <v>0</v>
      </c>
      <c r="K22"/>
      <c r="L22" s="195">
        <f t="shared" si="4"/>
        <v>85</v>
      </c>
      <c r="M22" s="335">
        <f t="shared" si="2"/>
        <v>57</v>
      </c>
      <c r="N22" s="335">
        <f t="shared" si="5"/>
        <v>142</v>
      </c>
      <c r="O22" s="75"/>
      <c r="P22" s="195">
        <v>113.5</v>
      </c>
      <c r="R22" s="481"/>
      <c r="S22" s="481"/>
    </row>
    <row r="23" spans="1:19" x14ac:dyDescent="0.2">
      <c r="A23" s="246" t="s">
        <v>121</v>
      </c>
      <c r="B23" s="172">
        <v>4</v>
      </c>
      <c r="C23" s="327">
        <v>0</v>
      </c>
      <c r="D23" s="196">
        <f t="shared" si="3"/>
        <v>4</v>
      </c>
      <c r="E23" s="17">
        <v>6</v>
      </c>
      <c r="F23" s="327">
        <v>11</v>
      </c>
      <c r="G23" s="196">
        <f t="shared" si="0"/>
        <v>17</v>
      </c>
      <c r="H23" s="17">
        <v>0</v>
      </c>
      <c r="I23" s="327">
        <v>0</v>
      </c>
      <c r="J23" s="196">
        <f t="shared" si="1"/>
        <v>0</v>
      </c>
      <c r="K23"/>
      <c r="L23" s="196">
        <f t="shared" si="4"/>
        <v>10</v>
      </c>
      <c r="M23" s="336">
        <f t="shared" si="2"/>
        <v>11</v>
      </c>
      <c r="N23" s="336">
        <f t="shared" si="5"/>
        <v>21</v>
      </c>
      <c r="O23" s="75"/>
      <c r="P23" s="196">
        <v>15.5</v>
      </c>
      <c r="R23" s="481"/>
      <c r="S23" s="481"/>
    </row>
    <row r="24" spans="1:19" x14ac:dyDescent="0.2">
      <c r="A24" s="246" t="s">
        <v>122</v>
      </c>
      <c r="B24" s="172">
        <v>0</v>
      </c>
      <c r="C24" s="327">
        <v>0</v>
      </c>
      <c r="D24" s="196">
        <f t="shared" si="3"/>
        <v>0</v>
      </c>
      <c r="E24" s="17">
        <v>1</v>
      </c>
      <c r="F24" s="327">
        <v>8</v>
      </c>
      <c r="G24" s="196">
        <f t="shared" si="0"/>
        <v>9</v>
      </c>
      <c r="H24" s="17">
        <v>0</v>
      </c>
      <c r="I24" s="327">
        <v>0</v>
      </c>
      <c r="J24" s="196">
        <f t="shared" si="1"/>
        <v>0</v>
      </c>
      <c r="K24"/>
      <c r="L24" s="196">
        <f t="shared" si="4"/>
        <v>1</v>
      </c>
      <c r="M24" s="336">
        <f t="shared" si="2"/>
        <v>8</v>
      </c>
      <c r="N24" s="336">
        <f t="shared" si="5"/>
        <v>9</v>
      </c>
      <c r="O24" s="75"/>
      <c r="P24" s="196">
        <v>5</v>
      </c>
      <c r="R24" s="481"/>
      <c r="S24" s="481"/>
    </row>
    <row r="25" spans="1:19" x14ac:dyDescent="0.2">
      <c r="A25" s="247" t="s">
        <v>123</v>
      </c>
      <c r="B25" s="172"/>
      <c r="C25" s="327"/>
      <c r="D25" s="196">
        <f t="shared" si="3"/>
        <v>0</v>
      </c>
      <c r="E25" s="17"/>
      <c r="F25" s="327"/>
      <c r="G25" s="196">
        <f t="shared" si="0"/>
        <v>0</v>
      </c>
      <c r="H25" s="17"/>
      <c r="I25" s="327"/>
      <c r="J25" s="196">
        <f t="shared" si="1"/>
        <v>0</v>
      </c>
      <c r="K25"/>
      <c r="L25" s="196">
        <f t="shared" si="4"/>
        <v>0</v>
      </c>
      <c r="M25" s="336">
        <f t="shared" si="2"/>
        <v>0</v>
      </c>
      <c r="N25" s="336">
        <f t="shared" si="5"/>
        <v>0</v>
      </c>
      <c r="O25" s="75"/>
      <c r="P25" s="196"/>
      <c r="R25" s="481"/>
      <c r="S25" s="481"/>
    </row>
    <row r="26" spans="1:19" x14ac:dyDescent="0.2">
      <c r="A26" s="246" t="s">
        <v>124</v>
      </c>
      <c r="B26" s="191">
        <v>14</v>
      </c>
      <c r="C26" s="340">
        <v>7</v>
      </c>
      <c r="D26" s="198">
        <f t="shared" si="3"/>
        <v>21</v>
      </c>
      <c r="E26" s="20">
        <v>2</v>
      </c>
      <c r="F26" s="340">
        <v>2</v>
      </c>
      <c r="G26" s="198">
        <f t="shared" si="0"/>
        <v>4</v>
      </c>
      <c r="H26" s="20">
        <v>0</v>
      </c>
      <c r="I26" s="340">
        <v>0</v>
      </c>
      <c r="J26" s="198">
        <f t="shared" si="1"/>
        <v>0</v>
      </c>
      <c r="K26"/>
      <c r="L26" s="198">
        <f t="shared" si="4"/>
        <v>16</v>
      </c>
      <c r="M26" s="341">
        <f t="shared" si="2"/>
        <v>9</v>
      </c>
      <c r="N26" s="341">
        <f t="shared" si="5"/>
        <v>25</v>
      </c>
      <c r="O26" s="75"/>
      <c r="P26" s="198">
        <v>20.5</v>
      </c>
      <c r="R26" s="481"/>
      <c r="S26" s="481"/>
    </row>
    <row r="27" spans="1:19" x14ac:dyDescent="0.2">
      <c r="A27" s="107" t="s">
        <v>218</v>
      </c>
      <c r="B27" s="193">
        <v>82</v>
      </c>
      <c r="C27" s="193">
        <v>6</v>
      </c>
      <c r="D27" s="104">
        <f t="shared" si="3"/>
        <v>88</v>
      </c>
      <c r="E27" s="193">
        <v>0</v>
      </c>
      <c r="F27" s="193">
        <v>0</v>
      </c>
      <c r="G27" s="104">
        <f t="shared" si="0"/>
        <v>0</v>
      </c>
      <c r="H27" s="193">
        <v>0</v>
      </c>
      <c r="I27" s="193">
        <v>0</v>
      </c>
      <c r="J27" s="100">
        <f t="shared" si="1"/>
        <v>0</v>
      </c>
      <c r="K27" s="114"/>
      <c r="L27" s="103">
        <f t="shared" si="4"/>
        <v>82</v>
      </c>
      <c r="M27" s="104">
        <f t="shared" si="2"/>
        <v>6</v>
      </c>
      <c r="N27" s="100">
        <f t="shared" si="5"/>
        <v>88</v>
      </c>
      <c r="O27" s="75"/>
      <c r="P27" s="115">
        <v>85</v>
      </c>
      <c r="R27" s="481"/>
      <c r="S27" s="481"/>
    </row>
    <row r="28" spans="1:19" x14ac:dyDescent="0.2">
      <c r="A28" s="247" t="s">
        <v>125</v>
      </c>
      <c r="B28" s="170">
        <v>81</v>
      </c>
      <c r="C28" s="326">
        <v>6</v>
      </c>
      <c r="D28" s="195">
        <f t="shared" si="3"/>
        <v>87</v>
      </c>
      <c r="E28" s="14">
        <v>0</v>
      </c>
      <c r="F28" s="326">
        <v>0</v>
      </c>
      <c r="G28" s="195">
        <f t="shared" si="0"/>
        <v>0</v>
      </c>
      <c r="H28" s="14">
        <v>0</v>
      </c>
      <c r="I28" s="326">
        <v>0</v>
      </c>
      <c r="J28" s="195">
        <f t="shared" si="1"/>
        <v>0</v>
      </c>
      <c r="K28"/>
      <c r="L28" s="195">
        <f t="shared" si="4"/>
        <v>81</v>
      </c>
      <c r="M28" s="335">
        <f t="shared" si="2"/>
        <v>6</v>
      </c>
      <c r="N28" s="335">
        <f t="shared" si="5"/>
        <v>87</v>
      </c>
      <c r="O28" s="75"/>
      <c r="P28" s="195">
        <v>84</v>
      </c>
      <c r="R28" s="481"/>
      <c r="S28" s="481"/>
    </row>
    <row r="29" spans="1:19" x14ac:dyDescent="0.2">
      <c r="A29" s="246" t="s">
        <v>479</v>
      </c>
      <c r="B29" s="191">
        <v>1</v>
      </c>
      <c r="C29" s="340">
        <v>0</v>
      </c>
      <c r="D29" s="198">
        <f t="shared" si="3"/>
        <v>1</v>
      </c>
      <c r="E29" s="20">
        <v>0</v>
      </c>
      <c r="F29" s="340">
        <v>0</v>
      </c>
      <c r="G29" s="198">
        <f t="shared" si="0"/>
        <v>0</v>
      </c>
      <c r="H29" s="20">
        <v>0</v>
      </c>
      <c r="I29" s="340">
        <v>0</v>
      </c>
      <c r="J29" s="198">
        <f t="shared" si="1"/>
        <v>0</v>
      </c>
      <c r="K29"/>
      <c r="L29" s="198">
        <f t="shared" si="4"/>
        <v>1</v>
      </c>
      <c r="M29" s="341">
        <f t="shared" si="2"/>
        <v>0</v>
      </c>
      <c r="N29" s="341">
        <f t="shared" si="5"/>
        <v>1</v>
      </c>
      <c r="O29" s="75"/>
      <c r="P29" s="198">
        <v>1</v>
      </c>
      <c r="R29" s="481"/>
      <c r="S29" s="481"/>
    </row>
    <row r="30" spans="1:19" x14ac:dyDescent="0.2">
      <c r="A30" s="107" t="s">
        <v>219</v>
      </c>
      <c r="B30" s="193">
        <v>40</v>
      </c>
      <c r="C30" s="193">
        <v>0</v>
      </c>
      <c r="D30" s="104">
        <f t="shared" si="3"/>
        <v>40</v>
      </c>
      <c r="E30" s="193">
        <v>0</v>
      </c>
      <c r="F30" s="193">
        <v>0</v>
      </c>
      <c r="G30" s="104">
        <f t="shared" si="0"/>
        <v>0</v>
      </c>
      <c r="H30" s="193">
        <v>0</v>
      </c>
      <c r="I30" s="193">
        <v>0</v>
      </c>
      <c r="J30" s="100">
        <f t="shared" si="1"/>
        <v>0</v>
      </c>
      <c r="K30" s="114"/>
      <c r="L30" s="103">
        <f t="shared" si="4"/>
        <v>40</v>
      </c>
      <c r="M30" s="104">
        <f t="shared" si="2"/>
        <v>0</v>
      </c>
      <c r="N30" s="100">
        <f t="shared" si="5"/>
        <v>40</v>
      </c>
      <c r="O30" s="75"/>
      <c r="P30" s="115">
        <v>40</v>
      </c>
      <c r="R30" s="481"/>
      <c r="S30" s="481"/>
    </row>
    <row r="31" spans="1:19" x14ac:dyDescent="0.2">
      <c r="A31" s="246" t="s">
        <v>480</v>
      </c>
      <c r="B31" s="170">
        <v>39</v>
      </c>
      <c r="C31" s="326">
        <v>0</v>
      </c>
      <c r="D31" s="195">
        <f t="shared" si="3"/>
        <v>39</v>
      </c>
      <c r="E31" s="14">
        <v>0</v>
      </c>
      <c r="F31" s="326">
        <v>0</v>
      </c>
      <c r="G31" s="195">
        <f t="shared" si="0"/>
        <v>0</v>
      </c>
      <c r="H31" s="14">
        <v>0</v>
      </c>
      <c r="I31" s="326">
        <v>0</v>
      </c>
      <c r="J31" s="195">
        <f t="shared" si="1"/>
        <v>0</v>
      </c>
      <c r="K31"/>
      <c r="L31" s="195">
        <f t="shared" si="4"/>
        <v>39</v>
      </c>
      <c r="M31" s="335">
        <f t="shared" si="2"/>
        <v>0</v>
      </c>
      <c r="N31" s="335">
        <f t="shared" si="5"/>
        <v>39</v>
      </c>
      <c r="O31" s="75"/>
      <c r="P31" s="195">
        <v>39</v>
      </c>
      <c r="R31" s="481"/>
      <c r="S31" s="481"/>
    </row>
    <row r="32" spans="1:19" x14ac:dyDescent="0.2">
      <c r="A32" s="247" t="s">
        <v>463</v>
      </c>
      <c r="B32" s="172">
        <v>1</v>
      </c>
      <c r="C32" s="327">
        <v>0</v>
      </c>
      <c r="D32" s="196">
        <f t="shared" si="3"/>
        <v>1</v>
      </c>
      <c r="E32" s="17">
        <v>0</v>
      </c>
      <c r="F32" s="327">
        <v>0</v>
      </c>
      <c r="G32" s="196">
        <f t="shared" si="0"/>
        <v>0</v>
      </c>
      <c r="H32" s="17">
        <v>0</v>
      </c>
      <c r="I32" s="327">
        <v>0</v>
      </c>
      <c r="J32" s="196">
        <f t="shared" si="1"/>
        <v>0</v>
      </c>
      <c r="K32"/>
      <c r="L32" s="196">
        <f t="shared" si="4"/>
        <v>1</v>
      </c>
      <c r="M32" s="336">
        <f t="shared" si="2"/>
        <v>0</v>
      </c>
      <c r="N32" s="336">
        <f t="shared" si="5"/>
        <v>1</v>
      </c>
      <c r="O32" s="75"/>
      <c r="P32" s="196">
        <v>1</v>
      </c>
      <c r="R32" s="481"/>
      <c r="S32" s="481"/>
    </row>
    <row r="33" spans="1:19" x14ac:dyDescent="0.2">
      <c r="A33" s="107" t="s">
        <v>220</v>
      </c>
      <c r="B33" s="193">
        <v>16</v>
      </c>
      <c r="C33" s="193">
        <v>7</v>
      </c>
      <c r="D33" s="104">
        <f t="shared" si="3"/>
        <v>23</v>
      </c>
      <c r="E33" s="193">
        <v>0</v>
      </c>
      <c r="F33" s="193">
        <v>0</v>
      </c>
      <c r="G33" s="104">
        <f t="shared" si="0"/>
        <v>0</v>
      </c>
      <c r="H33" s="193">
        <v>0</v>
      </c>
      <c r="I33" s="193">
        <v>0</v>
      </c>
      <c r="J33" s="100">
        <f t="shared" si="1"/>
        <v>0</v>
      </c>
      <c r="K33" s="114"/>
      <c r="L33" s="103">
        <f t="shared" si="4"/>
        <v>16</v>
      </c>
      <c r="M33" s="104">
        <f t="shared" si="2"/>
        <v>7</v>
      </c>
      <c r="N33" s="100">
        <f t="shared" si="5"/>
        <v>23</v>
      </c>
      <c r="O33" s="75"/>
      <c r="P33" s="115">
        <v>19.5</v>
      </c>
      <c r="R33" s="481"/>
      <c r="S33" s="481"/>
    </row>
    <row r="34" spans="1:19" x14ac:dyDescent="0.2">
      <c r="A34" s="246" t="s">
        <v>126</v>
      </c>
      <c r="B34" s="191">
        <v>16</v>
      </c>
      <c r="C34" s="340">
        <v>7</v>
      </c>
      <c r="D34" s="198">
        <f t="shared" si="3"/>
        <v>23</v>
      </c>
      <c r="E34" s="20">
        <v>0</v>
      </c>
      <c r="F34" s="340">
        <v>0</v>
      </c>
      <c r="G34" s="198">
        <f t="shared" si="0"/>
        <v>0</v>
      </c>
      <c r="H34" s="20">
        <v>0</v>
      </c>
      <c r="I34" s="340">
        <v>0</v>
      </c>
      <c r="J34" s="198">
        <f t="shared" si="1"/>
        <v>0</v>
      </c>
      <c r="K34"/>
      <c r="L34" s="198">
        <f t="shared" si="4"/>
        <v>16</v>
      </c>
      <c r="M34" s="341">
        <f t="shared" si="2"/>
        <v>7</v>
      </c>
      <c r="N34" s="341">
        <f t="shared" si="5"/>
        <v>23</v>
      </c>
      <c r="O34" s="75"/>
      <c r="P34" s="198">
        <v>19.5</v>
      </c>
      <c r="R34" s="481"/>
      <c r="S34" s="481"/>
    </row>
    <row r="35" spans="1:19" x14ac:dyDescent="0.2">
      <c r="A35" s="107" t="s">
        <v>221</v>
      </c>
      <c r="B35" s="193">
        <v>194</v>
      </c>
      <c r="C35" s="193">
        <v>53</v>
      </c>
      <c r="D35" s="104">
        <f t="shared" si="3"/>
        <v>247</v>
      </c>
      <c r="E35" s="193">
        <v>23</v>
      </c>
      <c r="F35" s="193">
        <v>4</v>
      </c>
      <c r="G35" s="104">
        <f t="shared" si="0"/>
        <v>27</v>
      </c>
      <c r="H35" s="193">
        <v>0</v>
      </c>
      <c r="I35" s="193">
        <v>0</v>
      </c>
      <c r="J35" s="100">
        <f t="shared" si="1"/>
        <v>0</v>
      </c>
      <c r="K35" s="114"/>
      <c r="L35" s="103">
        <f t="shared" si="4"/>
        <v>217</v>
      </c>
      <c r="M35" s="104">
        <f t="shared" si="2"/>
        <v>57</v>
      </c>
      <c r="N35" s="100">
        <f t="shared" si="5"/>
        <v>274</v>
      </c>
      <c r="O35" s="75"/>
      <c r="P35" s="115">
        <v>245.5</v>
      </c>
      <c r="R35" s="481"/>
      <c r="S35" s="481"/>
    </row>
    <row r="36" spans="1:19" x14ac:dyDescent="0.2">
      <c r="A36" s="247" t="s">
        <v>587</v>
      </c>
      <c r="B36" s="172">
        <v>8</v>
      </c>
      <c r="C36" s="327">
        <v>0</v>
      </c>
      <c r="D36" s="196">
        <f t="shared" si="3"/>
        <v>8</v>
      </c>
      <c r="E36" s="17">
        <v>0</v>
      </c>
      <c r="F36" s="327">
        <v>0</v>
      </c>
      <c r="G36" s="196">
        <f t="shared" si="0"/>
        <v>0</v>
      </c>
      <c r="H36" s="17">
        <v>0</v>
      </c>
      <c r="I36" s="327">
        <v>0</v>
      </c>
      <c r="J36" s="196">
        <f t="shared" si="1"/>
        <v>0</v>
      </c>
      <c r="K36"/>
      <c r="L36" s="196">
        <f t="shared" si="4"/>
        <v>8</v>
      </c>
      <c r="M36" s="336">
        <f t="shared" si="2"/>
        <v>0</v>
      </c>
      <c r="N36" s="336">
        <f t="shared" si="5"/>
        <v>8</v>
      </c>
      <c r="O36" s="75"/>
      <c r="P36" s="196">
        <v>8</v>
      </c>
      <c r="R36" s="481"/>
      <c r="S36" s="481"/>
    </row>
    <row r="37" spans="1:19" x14ac:dyDescent="0.2">
      <c r="A37" s="246" t="s">
        <v>127</v>
      </c>
      <c r="B37" s="172">
        <v>23</v>
      </c>
      <c r="C37" s="327">
        <v>5</v>
      </c>
      <c r="D37" s="196">
        <f t="shared" si="3"/>
        <v>28</v>
      </c>
      <c r="E37" s="17">
        <v>23</v>
      </c>
      <c r="F37" s="327">
        <v>4</v>
      </c>
      <c r="G37" s="196">
        <f t="shared" si="0"/>
        <v>27</v>
      </c>
      <c r="H37" s="17">
        <v>0</v>
      </c>
      <c r="I37" s="327">
        <v>0</v>
      </c>
      <c r="J37" s="196">
        <f t="shared" si="1"/>
        <v>0</v>
      </c>
      <c r="K37"/>
      <c r="L37" s="196">
        <f t="shared" si="4"/>
        <v>46</v>
      </c>
      <c r="M37" s="336">
        <f t="shared" si="2"/>
        <v>9</v>
      </c>
      <c r="N37" s="336">
        <f t="shared" si="5"/>
        <v>55</v>
      </c>
      <c r="O37" s="75"/>
      <c r="P37" s="196">
        <v>50.5</v>
      </c>
      <c r="R37" s="481"/>
      <c r="S37" s="481"/>
    </row>
    <row r="38" spans="1:19" x14ac:dyDescent="0.2">
      <c r="A38" s="246" t="s">
        <v>128</v>
      </c>
      <c r="B38" s="172">
        <v>72</v>
      </c>
      <c r="C38" s="327">
        <v>32</v>
      </c>
      <c r="D38" s="196">
        <f t="shared" si="3"/>
        <v>104</v>
      </c>
      <c r="E38" s="17">
        <v>0</v>
      </c>
      <c r="F38" s="327">
        <v>0</v>
      </c>
      <c r="G38" s="196">
        <f t="shared" si="0"/>
        <v>0</v>
      </c>
      <c r="H38" s="17">
        <v>0</v>
      </c>
      <c r="I38" s="327">
        <v>0</v>
      </c>
      <c r="J38" s="196">
        <f t="shared" si="1"/>
        <v>0</v>
      </c>
      <c r="K38"/>
      <c r="L38" s="196">
        <f t="shared" si="4"/>
        <v>72</v>
      </c>
      <c r="M38" s="336">
        <f t="shared" si="2"/>
        <v>32</v>
      </c>
      <c r="N38" s="336">
        <f t="shared" si="5"/>
        <v>104</v>
      </c>
      <c r="O38" s="75"/>
      <c r="P38" s="196">
        <v>88</v>
      </c>
      <c r="R38" s="481"/>
      <c r="S38" s="481"/>
    </row>
    <row r="39" spans="1:19" x14ac:dyDescent="0.2">
      <c r="A39" s="246" t="s">
        <v>129</v>
      </c>
      <c r="B39" s="172">
        <v>61</v>
      </c>
      <c r="C39" s="327">
        <v>0</v>
      </c>
      <c r="D39" s="196">
        <f t="shared" si="3"/>
        <v>61</v>
      </c>
      <c r="E39" s="17">
        <v>0</v>
      </c>
      <c r="F39" s="327">
        <v>0</v>
      </c>
      <c r="G39" s="196">
        <f t="shared" si="0"/>
        <v>0</v>
      </c>
      <c r="H39" s="17">
        <v>0</v>
      </c>
      <c r="I39" s="327">
        <v>0</v>
      </c>
      <c r="J39" s="196">
        <f t="shared" si="1"/>
        <v>0</v>
      </c>
      <c r="K39"/>
      <c r="L39" s="196">
        <f t="shared" si="4"/>
        <v>61</v>
      </c>
      <c r="M39" s="336">
        <f t="shared" si="2"/>
        <v>0</v>
      </c>
      <c r="N39" s="336">
        <f t="shared" si="5"/>
        <v>61</v>
      </c>
      <c r="O39" s="75"/>
      <c r="P39" s="196">
        <v>61</v>
      </c>
      <c r="R39" s="481"/>
      <c r="S39" s="481"/>
    </row>
    <row r="40" spans="1:19" x14ac:dyDescent="0.2">
      <c r="A40" s="246" t="s">
        <v>130</v>
      </c>
      <c r="B40" s="172">
        <v>30</v>
      </c>
      <c r="C40" s="327">
        <v>16</v>
      </c>
      <c r="D40" s="196">
        <f t="shared" si="3"/>
        <v>46</v>
      </c>
      <c r="E40" s="17">
        <v>0</v>
      </c>
      <c r="F40" s="327">
        <v>0</v>
      </c>
      <c r="G40" s="196">
        <f t="shared" si="0"/>
        <v>0</v>
      </c>
      <c r="H40" s="17">
        <v>0</v>
      </c>
      <c r="I40" s="327">
        <v>0</v>
      </c>
      <c r="J40" s="196">
        <f t="shared" si="1"/>
        <v>0</v>
      </c>
      <c r="K40"/>
      <c r="L40" s="196">
        <f t="shared" si="4"/>
        <v>30</v>
      </c>
      <c r="M40" s="336">
        <f t="shared" si="2"/>
        <v>16</v>
      </c>
      <c r="N40" s="336">
        <f t="shared" si="5"/>
        <v>46</v>
      </c>
      <c r="O40" s="75"/>
      <c r="P40" s="196">
        <v>38</v>
      </c>
      <c r="R40" s="481"/>
      <c r="S40" s="481"/>
    </row>
    <row r="41" spans="1:19" x14ac:dyDescent="0.2">
      <c r="A41" s="107" t="s">
        <v>222</v>
      </c>
      <c r="B41" s="193">
        <v>38</v>
      </c>
      <c r="C41" s="193">
        <v>0</v>
      </c>
      <c r="D41" s="104">
        <f t="shared" si="3"/>
        <v>38</v>
      </c>
      <c r="E41" s="193">
        <v>7</v>
      </c>
      <c r="F41" s="193">
        <v>0</v>
      </c>
      <c r="G41" s="104">
        <f t="shared" si="0"/>
        <v>7</v>
      </c>
      <c r="H41" s="193">
        <v>3</v>
      </c>
      <c r="I41" s="193">
        <v>0</v>
      </c>
      <c r="J41" s="100">
        <f t="shared" si="1"/>
        <v>3</v>
      </c>
      <c r="K41" s="114"/>
      <c r="L41" s="103">
        <f t="shared" si="4"/>
        <v>48</v>
      </c>
      <c r="M41" s="104">
        <f t="shared" si="2"/>
        <v>0</v>
      </c>
      <c r="N41" s="100">
        <f t="shared" si="5"/>
        <v>48</v>
      </c>
      <c r="O41" s="75"/>
      <c r="P41" s="115">
        <v>48</v>
      </c>
      <c r="R41" s="481"/>
      <c r="S41" s="481"/>
    </row>
    <row r="42" spans="1:19" x14ac:dyDescent="0.2">
      <c r="A42" s="245" t="s">
        <v>131</v>
      </c>
      <c r="B42" s="170">
        <v>34</v>
      </c>
      <c r="C42" s="326">
        <v>0</v>
      </c>
      <c r="D42" s="195">
        <f t="shared" si="3"/>
        <v>34</v>
      </c>
      <c r="E42" s="14">
        <v>5</v>
      </c>
      <c r="F42" s="326">
        <v>0</v>
      </c>
      <c r="G42" s="195">
        <f t="shared" si="0"/>
        <v>5</v>
      </c>
      <c r="H42" s="14">
        <v>3</v>
      </c>
      <c r="I42" s="326">
        <v>0</v>
      </c>
      <c r="J42" s="195">
        <f t="shared" si="1"/>
        <v>3</v>
      </c>
      <c r="K42"/>
      <c r="L42" s="195">
        <f t="shared" si="4"/>
        <v>42</v>
      </c>
      <c r="M42" s="335">
        <f t="shared" si="2"/>
        <v>0</v>
      </c>
      <c r="N42" s="335">
        <f t="shared" si="5"/>
        <v>42</v>
      </c>
      <c r="O42" s="75"/>
      <c r="P42" s="195">
        <v>42</v>
      </c>
      <c r="R42" s="481"/>
      <c r="S42" s="481"/>
    </row>
    <row r="43" spans="1:19" x14ac:dyDescent="0.2">
      <c r="A43" s="247" t="s">
        <v>132</v>
      </c>
      <c r="B43" s="191">
        <v>4</v>
      </c>
      <c r="C43" s="340">
        <v>0</v>
      </c>
      <c r="D43" s="198">
        <f t="shared" si="3"/>
        <v>4</v>
      </c>
      <c r="E43" s="20">
        <v>2</v>
      </c>
      <c r="F43" s="340">
        <v>0</v>
      </c>
      <c r="G43" s="198">
        <f t="shared" si="0"/>
        <v>2</v>
      </c>
      <c r="H43" s="20">
        <v>0</v>
      </c>
      <c r="I43" s="340">
        <v>0</v>
      </c>
      <c r="J43" s="198">
        <f t="shared" si="1"/>
        <v>0</v>
      </c>
      <c r="K43"/>
      <c r="L43" s="198">
        <f t="shared" si="4"/>
        <v>6</v>
      </c>
      <c r="M43" s="341">
        <f t="shared" si="2"/>
        <v>0</v>
      </c>
      <c r="N43" s="341">
        <f t="shared" si="5"/>
        <v>6</v>
      </c>
      <c r="O43" s="75"/>
      <c r="P43" s="198">
        <v>6</v>
      </c>
      <c r="R43" s="481"/>
      <c r="S43" s="481"/>
    </row>
    <row r="44" spans="1:19" x14ac:dyDescent="0.2">
      <c r="A44" s="107" t="s">
        <v>223</v>
      </c>
      <c r="B44" s="193">
        <v>125</v>
      </c>
      <c r="C44" s="193">
        <v>13</v>
      </c>
      <c r="D44" s="104">
        <f t="shared" si="3"/>
        <v>138</v>
      </c>
      <c r="E44" s="193">
        <v>2</v>
      </c>
      <c r="F44" s="193">
        <v>2</v>
      </c>
      <c r="G44" s="104">
        <f t="shared" si="0"/>
        <v>4</v>
      </c>
      <c r="H44" s="193">
        <v>0</v>
      </c>
      <c r="I44" s="193">
        <v>0</v>
      </c>
      <c r="J44" s="100">
        <f t="shared" si="1"/>
        <v>0</v>
      </c>
      <c r="K44" s="114"/>
      <c r="L44" s="103">
        <f t="shared" si="4"/>
        <v>127</v>
      </c>
      <c r="M44" s="104">
        <f t="shared" si="2"/>
        <v>15</v>
      </c>
      <c r="N44" s="100">
        <f t="shared" si="5"/>
        <v>142</v>
      </c>
      <c r="O44" s="75"/>
      <c r="P44" s="115">
        <v>134.5</v>
      </c>
      <c r="R44" s="481"/>
      <c r="S44" s="481"/>
    </row>
    <row r="45" spans="1:19" x14ac:dyDescent="0.2">
      <c r="A45" s="245" t="s">
        <v>133</v>
      </c>
      <c r="B45" s="170">
        <v>13</v>
      </c>
      <c r="C45" s="326">
        <v>0</v>
      </c>
      <c r="D45" s="195">
        <f t="shared" si="3"/>
        <v>13</v>
      </c>
      <c r="E45" s="14">
        <v>0</v>
      </c>
      <c r="F45" s="326">
        <v>0</v>
      </c>
      <c r="G45" s="195">
        <f t="shared" si="0"/>
        <v>0</v>
      </c>
      <c r="H45" s="14">
        <v>0</v>
      </c>
      <c r="I45" s="326">
        <v>0</v>
      </c>
      <c r="J45" s="195">
        <f t="shared" si="1"/>
        <v>0</v>
      </c>
      <c r="K45"/>
      <c r="L45" s="195">
        <f t="shared" si="4"/>
        <v>13</v>
      </c>
      <c r="M45" s="335">
        <f t="shared" si="2"/>
        <v>0</v>
      </c>
      <c r="N45" s="335">
        <f t="shared" si="5"/>
        <v>13</v>
      </c>
      <c r="O45" s="75"/>
      <c r="P45" s="195">
        <v>13</v>
      </c>
      <c r="R45" s="481"/>
      <c r="S45" s="481"/>
    </row>
    <row r="46" spans="1:19" x14ac:dyDescent="0.2">
      <c r="A46" s="246" t="s">
        <v>462</v>
      </c>
      <c r="B46" s="172">
        <v>96</v>
      </c>
      <c r="C46" s="327">
        <v>7</v>
      </c>
      <c r="D46" s="196">
        <f t="shared" si="3"/>
        <v>103</v>
      </c>
      <c r="E46" s="17">
        <v>2</v>
      </c>
      <c r="F46" s="327">
        <v>2</v>
      </c>
      <c r="G46" s="196">
        <f t="shared" si="0"/>
        <v>4</v>
      </c>
      <c r="H46" s="17">
        <v>0</v>
      </c>
      <c r="I46" s="327">
        <v>0</v>
      </c>
      <c r="J46" s="196">
        <f t="shared" si="1"/>
        <v>0</v>
      </c>
      <c r="K46"/>
      <c r="L46" s="196">
        <f t="shared" si="4"/>
        <v>98</v>
      </c>
      <c r="M46" s="336">
        <f t="shared" si="2"/>
        <v>9</v>
      </c>
      <c r="N46" s="336">
        <f t="shared" si="5"/>
        <v>107</v>
      </c>
      <c r="O46" s="75"/>
      <c r="P46" s="196">
        <v>102.5</v>
      </c>
      <c r="R46" s="481"/>
      <c r="S46" s="481"/>
    </row>
    <row r="47" spans="1:19" x14ac:dyDescent="0.2">
      <c r="A47" s="246" t="s">
        <v>134</v>
      </c>
      <c r="B47" s="172">
        <v>0</v>
      </c>
      <c r="C47" s="327">
        <v>6</v>
      </c>
      <c r="D47" s="196">
        <f t="shared" si="3"/>
        <v>6</v>
      </c>
      <c r="E47" s="17">
        <v>0</v>
      </c>
      <c r="F47" s="327">
        <v>0</v>
      </c>
      <c r="G47" s="196">
        <f t="shared" si="0"/>
        <v>0</v>
      </c>
      <c r="H47" s="17">
        <v>0</v>
      </c>
      <c r="I47" s="327">
        <v>0</v>
      </c>
      <c r="J47" s="196">
        <f t="shared" si="1"/>
        <v>0</v>
      </c>
      <c r="K47"/>
      <c r="L47" s="196">
        <f t="shared" si="4"/>
        <v>0</v>
      </c>
      <c r="M47" s="336">
        <f t="shared" si="2"/>
        <v>6</v>
      </c>
      <c r="N47" s="336">
        <f t="shared" si="5"/>
        <v>6</v>
      </c>
      <c r="O47" s="75"/>
      <c r="P47" s="196">
        <v>3</v>
      </c>
      <c r="R47" s="481"/>
      <c r="S47" s="481"/>
    </row>
    <row r="48" spans="1:19" x14ac:dyDescent="0.2">
      <c r="A48" s="473" t="s">
        <v>135</v>
      </c>
      <c r="B48" s="471">
        <v>16</v>
      </c>
      <c r="C48" s="327">
        <v>0</v>
      </c>
      <c r="D48" s="196">
        <f t="shared" si="3"/>
        <v>16</v>
      </c>
      <c r="E48" s="17">
        <v>0</v>
      </c>
      <c r="F48" s="327">
        <v>0</v>
      </c>
      <c r="G48" s="196">
        <f t="shared" si="0"/>
        <v>0</v>
      </c>
      <c r="H48" s="17">
        <v>0</v>
      </c>
      <c r="I48" s="327">
        <v>0</v>
      </c>
      <c r="J48" s="196">
        <f t="shared" si="1"/>
        <v>0</v>
      </c>
      <c r="K48" s="481"/>
      <c r="L48" s="196">
        <f t="shared" si="4"/>
        <v>16</v>
      </c>
      <c r="M48" s="336">
        <f t="shared" si="2"/>
        <v>0</v>
      </c>
      <c r="N48" s="336">
        <f t="shared" si="5"/>
        <v>16</v>
      </c>
      <c r="O48" s="75"/>
      <c r="P48" s="196">
        <v>16</v>
      </c>
      <c r="R48" s="481"/>
      <c r="S48" s="481"/>
    </row>
    <row r="49" spans="1:19" x14ac:dyDescent="0.2">
      <c r="A49" s="107" t="s">
        <v>224</v>
      </c>
      <c r="B49" s="193">
        <v>33</v>
      </c>
      <c r="C49" s="193">
        <v>8</v>
      </c>
      <c r="D49" s="104">
        <f t="shared" si="3"/>
        <v>41</v>
      </c>
      <c r="E49" s="193">
        <v>0</v>
      </c>
      <c r="F49" s="193">
        <v>0</v>
      </c>
      <c r="G49" s="104">
        <f t="shared" si="0"/>
        <v>0</v>
      </c>
      <c r="H49" s="193">
        <v>0</v>
      </c>
      <c r="I49" s="193">
        <v>0</v>
      </c>
      <c r="J49" s="100">
        <f t="shared" si="1"/>
        <v>0</v>
      </c>
      <c r="K49" s="114"/>
      <c r="L49" s="103">
        <f t="shared" si="4"/>
        <v>33</v>
      </c>
      <c r="M49" s="104">
        <f t="shared" si="2"/>
        <v>8</v>
      </c>
      <c r="N49" s="100">
        <f t="shared" si="5"/>
        <v>41</v>
      </c>
      <c r="O49" s="75"/>
      <c r="P49" s="115">
        <v>37</v>
      </c>
      <c r="R49" s="481"/>
      <c r="S49" s="481"/>
    </row>
    <row r="50" spans="1:19" x14ac:dyDescent="0.2">
      <c r="A50" s="248" t="s">
        <v>464</v>
      </c>
      <c r="B50" s="194">
        <v>33</v>
      </c>
      <c r="C50" s="192">
        <v>8</v>
      </c>
      <c r="D50" s="199">
        <f t="shared" si="3"/>
        <v>41</v>
      </c>
      <c r="E50" s="23">
        <v>0</v>
      </c>
      <c r="F50" s="192">
        <v>0</v>
      </c>
      <c r="G50" s="199">
        <f t="shared" si="0"/>
        <v>0</v>
      </c>
      <c r="H50" s="23">
        <v>0</v>
      </c>
      <c r="I50" s="192">
        <v>0</v>
      </c>
      <c r="J50" s="199">
        <f t="shared" si="1"/>
        <v>0</v>
      </c>
      <c r="K50"/>
      <c r="L50" s="199">
        <f t="shared" si="4"/>
        <v>33</v>
      </c>
      <c r="M50" s="342">
        <f t="shared" si="2"/>
        <v>8</v>
      </c>
      <c r="N50" s="342">
        <f t="shared" si="5"/>
        <v>41</v>
      </c>
      <c r="O50" s="75"/>
      <c r="P50" s="199">
        <v>37</v>
      </c>
      <c r="R50" s="481"/>
      <c r="S50" s="481"/>
    </row>
    <row r="51" spans="1:19" x14ac:dyDescent="0.2">
      <c r="A51" s="107" t="s">
        <v>465</v>
      </c>
      <c r="B51" s="193">
        <v>4</v>
      </c>
      <c r="C51" s="193">
        <v>0</v>
      </c>
      <c r="D51" s="104">
        <f t="shared" si="3"/>
        <v>4</v>
      </c>
      <c r="E51" s="193">
        <v>0</v>
      </c>
      <c r="F51" s="193">
        <v>0</v>
      </c>
      <c r="G51" s="104">
        <f t="shared" si="0"/>
        <v>0</v>
      </c>
      <c r="H51" s="193">
        <v>0</v>
      </c>
      <c r="I51" s="193">
        <v>0</v>
      </c>
      <c r="J51" s="100">
        <f t="shared" si="1"/>
        <v>0</v>
      </c>
      <c r="K51" s="114"/>
      <c r="L51" s="103">
        <f t="shared" si="4"/>
        <v>4</v>
      </c>
      <c r="M51" s="104">
        <f t="shared" si="2"/>
        <v>0</v>
      </c>
      <c r="N51" s="100">
        <f t="shared" si="5"/>
        <v>4</v>
      </c>
      <c r="O51" s="75"/>
      <c r="P51" s="115">
        <v>4</v>
      </c>
      <c r="R51" s="481"/>
      <c r="S51" s="481"/>
    </row>
    <row r="52" spans="1:19" x14ac:dyDescent="0.2">
      <c r="A52" s="248" t="s">
        <v>466</v>
      </c>
      <c r="B52" s="170">
        <v>4</v>
      </c>
      <c r="C52" s="326">
        <v>0</v>
      </c>
      <c r="D52" s="195">
        <f t="shared" si="3"/>
        <v>4</v>
      </c>
      <c r="E52" s="14">
        <v>0</v>
      </c>
      <c r="F52" s="326">
        <v>0</v>
      </c>
      <c r="G52" s="195">
        <f t="shared" si="0"/>
        <v>0</v>
      </c>
      <c r="H52" s="14">
        <v>0</v>
      </c>
      <c r="I52" s="326">
        <v>0</v>
      </c>
      <c r="J52" s="195">
        <f t="shared" si="1"/>
        <v>0</v>
      </c>
      <c r="K52"/>
      <c r="L52" s="195">
        <f t="shared" si="4"/>
        <v>4</v>
      </c>
      <c r="M52" s="335">
        <f t="shared" si="2"/>
        <v>0</v>
      </c>
      <c r="N52" s="335">
        <f t="shared" si="5"/>
        <v>4</v>
      </c>
      <c r="O52" s="75"/>
      <c r="P52" s="195">
        <v>4</v>
      </c>
      <c r="R52" s="481"/>
      <c r="S52" s="481"/>
    </row>
    <row r="53" spans="1:19" x14ac:dyDescent="0.2">
      <c r="A53" s="107" t="s">
        <v>481</v>
      </c>
      <c r="B53" s="193">
        <v>6</v>
      </c>
      <c r="C53" s="193">
        <v>4</v>
      </c>
      <c r="D53" s="104">
        <f t="shared" si="3"/>
        <v>10</v>
      </c>
      <c r="E53" s="193">
        <v>1</v>
      </c>
      <c r="F53" s="193">
        <v>0</v>
      </c>
      <c r="G53" s="104">
        <f t="shared" si="0"/>
        <v>1</v>
      </c>
      <c r="H53" s="193">
        <v>0</v>
      </c>
      <c r="I53" s="193">
        <v>0</v>
      </c>
      <c r="J53" s="100">
        <f t="shared" si="1"/>
        <v>0</v>
      </c>
      <c r="K53" s="114"/>
      <c r="L53" s="103">
        <f t="shared" si="4"/>
        <v>7</v>
      </c>
      <c r="M53" s="104">
        <f t="shared" si="2"/>
        <v>4</v>
      </c>
      <c r="N53" s="100">
        <f t="shared" si="5"/>
        <v>11</v>
      </c>
      <c r="O53" s="75"/>
      <c r="P53" s="115">
        <v>9</v>
      </c>
      <c r="R53" s="481"/>
      <c r="S53" s="481"/>
    </row>
    <row r="54" spans="1:19" x14ac:dyDescent="0.2">
      <c r="A54" s="245" t="s">
        <v>393</v>
      </c>
      <c r="B54" s="191">
        <v>4</v>
      </c>
      <c r="C54" s="340">
        <v>0</v>
      </c>
      <c r="D54" s="198">
        <f t="shared" si="3"/>
        <v>4</v>
      </c>
      <c r="E54" s="20">
        <v>0</v>
      </c>
      <c r="F54" s="340">
        <v>0</v>
      </c>
      <c r="G54" s="198">
        <f t="shared" si="0"/>
        <v>0</v>
      </c>
      <c r="H54" s="20">
        <v>0</v>
      </c>
      <c r="I54" s="340">
        <v>0</v>
      </c>
      <c r="J54" s="198">
        <f t="shared" si="1"/>
        <v>0</v>
      </c>
      <c r="K54"/>
      <c r="L54" s="198">
        <f t="shared" si="4"/>
        <v>4</v>
      </c>
      <c r="M54" s="341">
        <f t="shared" si="2"/>
        <v>0</v>
      </c>
      <c r="N54" s="341">
        <f t="shared" si="5"/>
        <v>4</v>
      </c>
      <c r="O54" s="75"/>
      <c r="P54" s="198">
        <v>4</v>
      </c>
      <c r="R54" s="481"/>
      <c r="S54" s="481"/>
    </row>
    <row r="55" spans="1:19" x14ac:dyDescent="0.2">
      <c r="A55" s="247" t="s">
        <v>136</v>
      </c>
      <c r="B55" s="172">
        <v>0</v>
      </c>
      <c r="C55" s="327">
        <v>0</v>
      </c>
      <c r="D55" s="196">
        <f t="shared" si="3"/>
        <v>0</v>
      </c>
      <c r="E55" s="17">
        <v>1</v>
      </c>
      <c r="F55" s="327">
        <v>0</v>
      </c>
      <c r="G55" s="196">
        <f t="shared" si="0"/>
        <v>1</v>
      </c>
      <c r="H55" s="17">
        <v>0</v>
      </c>
      <c r="I55" s="327">
        <v>0</v>
      </c>
      <c r="J55" s="196">
        <f t="shared" si="1"/>
        <v>0</v>
      </c>
      <c r="K55"/>
      <c r="L55" s="196">
        <f t="shared" si="4"/>
        <v>1</v>
      </c>
      <c r="M55" s="336">
        <f t="shared" si="2"/>
        <v>0</v>
      </c>
      <c r="N55" s="336">
        <f t="shared" si="5"/>
        <v>1</v>
      </c>
      <c r="O55" s="75"/>
      <c r="P55" s="196">
        <v>1</v>
      </c>
      <c r="R55" s="481"/>
      <c r="S55" s="481"/>
    </row>
    <row r="56" spans="1:19" x14ac:dyDescent="0.2">
      <c r="A56" s="246" t="s">
        <v>137</v>
      </c>
      <c r="B56" s="191">
        <v>2</v>
      </c>
      <c r="C56" s="340">
        <v>4</v>
      </c>
      <c r="D56" s="198">
        <f t="shared" si="3"/>
        <v>6</v>
      </c>
      <c r="E56" s="20">
        <v>0</v>
      </c>
      <c r="F56" s="340">
        <v>0</v>
      </c>
      <c r="G56" s="198">
        <f t="shared" si="0"/>
        <v>0</v>
      </c>
      <c r="H56" s="20">
        <v>0</v>
      </c>
      <c r="I56" s="340">
        <v>0</v>
      </c>
      <c r="J56" s="198">
        <f t="shared" si="1"/>
        <v>0</v>
      </c>
      <c r="K56"/>
      <c r="L56" s="198">
        <f t="shared" si="4"/>
        <v>2</v>
      </c>
      <c r="M56" s="341">
        <f t="shared" si="2"/>
        <v>4</v>
      </c>
      <c r="N56" s="341">
        <f t="shared" si="5"/>
        <v>6</v>
      </c>
      <c r="O56" s="75"/>
      <c r="P56" s="198">
        <v>4</v>
      </c>
      <c r="R56" s="481"/>
      <c r="S56" s="481"/>
    </row>
    <row r="57" spans="1:19" x14ac:dyDescent="0.2">
      <c r="A57" s="107" t="s">
        <v>225</v>
      </c>
      <c r="B57" s="193">
        <v>0</v>
      </c>
      <c r="C57" s="193">
        <v>0</v>
      </c>
      <c r="D57" s="104">
        <f t="shared" si="3"/>
        <v>0</v>
      </c>
      <c r="E57" s="193">
        <v>0</v>
      </c>
      <c r="F57" s="193">
        <v>0</v>
      </c>
      <c r="G57" s="104">
        <f t="shared" si="0"/>
        <v>0</v>
      </c>
      <c r="H57" s="193">
        <v>13</v>
      </c>
      <c r="I57" s="193">
        <v>7</v>
      </c>
      <c r="J57" s="100">
        <f t="shared" si="1"/>
        <v>20</v>
      </c>
      <c r="K57" s="114"/>
      <c r="L57" s="103">
        <f t="shared" si="4"/>
        <v>13</v>
      </c>
      <c r="M57" s="104">
        <f t="shared" si="2"/>
        <v>7</v>
      </c>
      <c r="N57" s="100">
        <f t="shared" si="5"/>
        <v>20</v>
      </c>
      <c r="O57" s="75"/>
      <c r="P57" s="115">
        <v>16.5</v>
      </c>
      <c r="R57" s="481"/>
      <c r="S57" s="481"/>
    </row>
    <row r="58" spans="1:19" x14ac:dyDescent="0.2">
      <c r="A58" s="248" t="s">
        <v>138</v>
      </c>
      <c r="B58" s="170">
        <v>0</v>
      </c>
      <c r="C58" s="326">
        <v>0</v>
      </c>
      <c r="D58" s="195">
        <f t="shared" si="3"/>
        <v>0</v>
      </c>
      <c r="E58" s="14">
        <v>0</v>
      </c>
      <c r="F58" s="326">
        <v>0</v>
      </c>
      <c r="G58" s="195">
        <f t="shared" si="0"/>
        <v>0</v>
      </c>
      <c r="H58" s="14">
        <v>13</v>
      </c>
      <c r="I58" s="326">
        <v>7</v>
      </c>
      <c r="J58" s="195">
        <f t="shared" si="1"/>
        <v>20</v>
      </c>
      <c r="K58"/>
      <c r="L58" s="195">
        <f t="shared" si="4"/>
        <v>13</v>
      </c>
      <c r="M58" s="335">
        <f t="shared" si="2"/>
        <v>7</v>
      </c>
      <c r="N58" s="335">
        <f t="shared" si="5"/>
        <v>20</v>
      </c>
      <c r="O58" s="75"/>
      <c r="P58" s="195">
        <v>16.5</v>
      </c>
      <c r="R58" s="481"/>
      <c r="S58" s="481"/>
    </row>
    <row r="59" spans="1:19" x14ac:dyDescent="0.2">
      <c r="A59" s="107" t="s">
        <v>226</v>
      </c>
      <c r="B59" s="193">
        <v>207</v>
      </c>
      <c r="C59" s="193">
        <v>69</v>
      </c>
      <c r="D59" s="104">
        <f t="shared" si="3"/>
        <v>276</v>
      </c>
      <c r="E59" s="193">
        <v>19</v>
      </c>
      <c r="F59" s="193">
        <v>1</v>
      </c>
      <c r="G59" s="104">
        <f t="shared" si="0"/>
        <v>20</v>
      </c>
      <c r="H59" s="193">
        <v>0</v>
      </c>
      <c r="I59" s="193">
        <v>0</v>
      </c>
      <c r="J59" s="100">
        <f t="shared" si="1"/>
        <v>0</v>
      </c>
      <c r="K59" s="114"/>
      <c r="L59" s="103">
        <f t="shared" si="4"/>
        <v>226</v>
      </c>
      <c r="M59" s="104">
        <f t="shared" si="2"/>
        <v>70</v>
      </c>
      <c r="N59" s="100">
        <f t="shared" si="5"/>
        <v>296</v>
      </c>
      <c r="O59" s="75"/>
      <c r="P59" s="115">
        <v>261</v>
      </c>
      <c r="R59" s="481"/>
      <c r="S59" s="481"/>
    </row>
    <row r="60" spans="1:19" x14ac:dyDescent="0.2">
      <c r="A60" s="245" t="s">
        <v>139</v>
      </c>
      <c r="B60" s="172">
        <v>33</v>
      </c>
      <c r="C60" s="327">
        <v>3</v>
      </c>
      <c r="D60" s="196">
        <f t="shared" si="3"/>
        <v>36</v>
      </c>
      <c r="E60" s="17">
        <v>0</v>
      </c>
      <c r="F60" s="327">
        <v>0</v>
      </c>
      <c r="G60" s="196">
        <f t="shared" si="0"/>
        <v>0</v>
      </c>
      <c r="H60" s="17">
        <v>0</v>
      </c>
      <c r="I60" s="327">
        <v>0</v>
      </c>
      <c r="J60" s="196">
        <f t="shared" si="1"/>
        <v>0</v>
      </c>
      <c r="K60"/>
      <c r="L60" s="196">
        <f t="shared" si="4"/>
        <v>33</v>
      </c>
      <c r="M60" s="336">
        <f t="shared" si="2"/>
        <v>3</v>
      </c>
      <c r="N60" s="336">
        <f t="shared" si="5"/>
        <v>36</v>
      </c>
      <c r="O60" s="75"/>
      <c r="P60" s="196">
        <v>34.5</v>
      </c>
      <c r="R60" s="481"/>
      <c r="S60" s="481"/>
    </row>
    <row r="61" spans="1:19" x14ac:dyDescent="0.2">
      <c r="A61" s="245" t="s">
        <v>591</v>
      </c>
      <c r="B61" s="471">
        <v>7</v>
      </c>
      <c r="C61" s="327">
        <v>0</v>
      </c>
      <c r="D61" s="196">
        <f t="shared" si="3"/>
        <v>7</v>
      </c>
      <c r="E61" s="17">
        <v>0</v>
      </c>
      <c r="F61" s="327">
        <v>0</v>
      </c>
      <c r="G61" s="196">
        <f t="shared" si="0"/>
        <v>0</v>
      </c>
      <c r="H61" s="17">
        <v>0</v>
      </c>
      <c r="I61" s="327">
        <v>0</v>
      </c>
      <c r="J61" s="196">
        <f t="shared" si="1"/>
        <v>0</v>
      </c>
      <c r="K61" s="481"/>
      <c r="L61" s="196">
        <f t="shared" si="4"/>
        <v>7</v>
      </c>
      <c r="M61" s="336">
        <f t="shared" si="2"/>
        <v>0</v>
      </c>
      <c r="N61" s="336">
        <f t="shared" si="5"/>
        <v>7</v>
      </c>
      <c r="O61" s="75"/>
      <c r="P61" s="196">
        <v>7</v>
      </c>
      <c r="R61" s="481"/>
      <c r="S61" s="481"/>
    </row>
    <row r="62" spans="1:19" x14ac:dyDescent="0.2">
      <c r="A62" s="246" t="s">
        <v>532</v>
      </c>
      <c r="B62" s="172">
        <v>136</v>
      </c>
      <c r="C62" s="327">
        <v>49</v>
      </c>
      <c r="D62" s="196">
        <f t="shared" si="3"/>
        <v>185</v>
      </c>
      <c r="E62" s="17">
        <v>0</v>
      </c>
      <c r="F62" s="327">
        <v>0</v>
      </c>
      <c r="G62" s="196">
        <f t="shared" si="0"/>
        <v>0</v>
      </c>
      <c r="H62" s="17">
        <v>0</v>
      </c>
      <c r="I62" s="327">
        <v>0</v>
      </c>
      <c r="J62" s="196">
        <f t="shared" si="1"/>
        <v>0</v>
      </c>
      <c r="K62"/>
      <c r="L62" s="196">
        <f t="shared" si="4"/>
        <v>136</v>
      </c>
      <c r="M62" s="336">
        <f t="shared" si="2"/>
        <v>49</v>
      </c>
      <c r="N62" s="336">
        <f t="shared" si="5"/>
        <v>185</v>
      </c>
      <c r="O62" s="75"/>
      <c r="P62" s="196">
        <v>160.5</v>
      </c>
      <c r="R62" s="481"/>
      <c r="S62" s="481"/>
    </row>
    <row r="63" spans="1:19" x14ac:dyDescent="0.2">
      <c r="A63" s="246" t="s">
        <v>140</v>
      </c>
      <c r="B63" s="172">
        <v>6</v>
      </c>
      <c r="C63" s="327">
        <v>1</v>
      </c>
      <c r="D63" s="196">
        <f t="shared" si="3"/>
        <v>7</v>
      </c>
      <c r="E63" s="17">
        <v>0</v>
      </c>
      <c r="F63" s="327">
        <v>0</v>
      </c>
      <c r="G63" s="196">
        <f t="shared" si="0"/>
        <v>0</v>
      </c>
      <c r="H63" s="17">
        <v>0</v>
      </c>
      <c r="I63" s="327">
        <v>0</v>
      </c>
      <c r="J63" s="196">
        <f t="shared" si="1"/>
        <v>0</v>
      </c>
      <c r="K63"/>
      <c r="L63" s="196">
        <f t="shared" si="4"/>
        <v>6</v>
      </c>
      <c r="M63" s="336">
        <f t="shared" si="2"/>
        <v>1</v>
      </c>
      <c r="N63" s="336">
        <f t="shared" si="5"/>
        <v>7</v>
      </c>
      <c r="O63" s="75"/>
      <c r="P63" s="196">
        <v>6.5</v>
      </c>
      <c r="R63" s="481"/>
      <c r="S63" s="481"/>
    </row>
    <row r="64" spans="1:19" x14ac:dyDescent="0.2">
      <c r="A64" s="246" t="s">
        <v>141</v>
      </c>
      <c r="B64" s="172">
        <v>0</v>
      </c>
      <c r="C64" s="327">
        <v>0</v>
      </c>
      <c r="D64" s="196">
        <f t="shared" si="3"/>
        <v>0</v>
      </c>
      <c r="E64" s="17">
        <v>4</v>
      </c>
      <c r="F64" s="327">
        <v>1</v>
      </c>
      <c r="G64" s="196">
        <f t="shared" si="0"/>
        <v>5</v>
      </c>
      <c r="H64" s="17">
        <v>0</v>
      </c>
      <c r="I64" s="327">
        <v>0</v>
      </c>
      <c r="J64" s="196">
        <f t="shared" si="1"/>
        <v>0</v>
      </c>
      <c r="K64"/>
      <c r="L64" s="196">
        <f t="shared" si="4"/>
        <v>4</v>
      </c>
      <c r="M64" s="336">
        <f t="shared" si="2"/>
        <v>1</v>
      </c>
      <c r="N64" s="336">
        <f t="shared" si="5"/>
        <v>5</v>
      </c>
      <c r="O64" s="75"/>
      <c r="P64" s="196">
        <v>4.5</v>
      </c>
      <c r="R64" s="481"/>
      <c r="S64" s="481"/>
    </row>
    <row r="65" spans="1:19" x14ac:dyDescent="0.2">
      <c r="A65" s="246" t="s">
        <v>142</v>
      </c>
      <c r="B65" s="191">
        <v>0</v>
      </c>
      <c r="C65" s="340">
        <v>0</v>
      </c>
      <c r="D65" s="198">
        <f t="shared" si="3"/>
        <v>0</v>
      </c>
      <c r="E65" s="20">
        <v>14</v>
      </c>
      <c r="F65" s="340">
        <v>0</v>
      </c>
      <c r="G65" s="198">
        <f t="shared" si="0"/>
        <v>14</v>
      </c>
      <c r="H65" s="20">
        <v>0</v>
      </c>
      <c r="I65" s="340">
        <v>0</v>
      </c>
      <c r="J65" s="198">
        <f t="shared" si="1"/>
        <v>0</v>
      </c>
      <c r="K65"/>
      <c r="L65" s="198">
        <f t="shared" si="4"/>
        <v>14</v>
      </c>
      <c r="M65" s="341">
        <f t="shared" si="2"/>
        <v>0</v>
      </c>
      <c r="N65" s="341">
        <f t="shared" si="5"/>
        <v>14</v>
      </c>
      <c r="O65" s="75"/>
      <c r="P65" s="198">
        <v>14</v>
      </c>
      <c r="R65" s="481"/>
      <c r="S65" s="481"/>
    </row>
    <row r="66" spans="1:19" x14ac:dyDescent="0.2">
      <c r="A66" s="247" t="s">
        <v>143</v>
      </c>
      <c r="B66" s="172">
        <v>1</v>
      </c>
      <c r="C66" s="327">
        <v>0</v>
      </c>
      <c r="D66" s="196">
        <f t="shared" si="3"/>
        <v>1</v>
      </c>
      <c r="E66" s="17">
        <v>1</v>
      </c>
      <c r="F66" s="327">
        <v>0</v>
      </c>
      <c r="G66" s="196">
        <f t="shared" si="0"/>
        <v>1</v>
      </c>
      <c r="H66" s="17">
        <v>0</v>
      </c>
      <c r="I66" s="327">
        <v>0</v>
      </c>
      <c r="J66" s="196">
        <f t="shared" si="1"/>
        <v>0</v>
      </c>
      <c r="K66"/>
      <c r="L66" s="196">
        <f t="shared" si="4"/>
        <v>2</v>
      </c>
      <c r="M66" s="336">
        <f t="shared" si="2"/>
        <v>0</v>
      </c>
      <c r="N66" s="336">
        <f t="shared" si="5"/>
        <v>2</v>
      </c>
      <c r="O66" s="75"/>
      <c r="P66" s="196">
        <v>2</v>
      </c>
      <c r="R66" s="481"/>
      <c r="S66" s="481"/>
    </row>
    <row r="67" spans="1:19" x14ac:dyDescent="0.2">
      <c r="A67" s="246" t="s">
        <v>144</v>
      </c>
      <c r="B67" s="191">
        <v>24</v>
      </c>
      <c r="C67" s="340">
        <v>16</v>
      </c>
      <c r="D67" s="198">
        <f t="shared" si="3"/>
        <v>40</v>
      </c>
      <c r="E67" s="20">
        <v>0</v>
      </c>
      <c r="F67" s="340">
        <v>0</v>
      </c>
      <c r="G67" s="198">
        <f t="shared" si="0"/>
        <v>0</v>
      </c>
      <c r="H67" s="20">
        <v>0</v>
      </c>
      <c r="I67" s="340">
        <v>0</v>
      </c>
      <c r="J67" s="198">
        <f t="shared" si="1"/>
        <v>0</v>
      </c>
      <c r="K67"/>
      <c r="L67" s="198">
        <f t="shared" si="4"/>
        <v>24</v>
      </c>
      <c r="M67" s="341">
        <f t="shared" si="2"/>
        <v>16</v>
      </c>
      <c r="N67" s="341">
        <f t="shared" si="5"/>
        <v>40</v>
      </c>
      <c r="O67" s="75"/>
      <c r="P67" s="198">
        <v>32</v>
      </c>
      <c r="R67" s="481"/>
      <c r="S67" s="481"/>
    </row>
    <row r="68" spans="1:19" x14ac:dyDescent="0.2">
      <c r="A68" s="107" t="s">
        <v>227</v>
      </c>
      <c r="B68" s="193">
        <v>28</v>
      </c>
      <c r="C68" s="193">
        <v>0</v>
      </c>
      <c r="D68" s="104">
        <f t="shared" si="3"/>
        <v>28</v>
      </c>
      <c r="E68" s="193">
        <v>11</v>
      </c>
      <c r="F68" s="193">
        <v>1</v>
      </c>
      <c r="G68" s="104">
        <f t="shared" si="0"/>
        <v>12</v>
      </c>
      <c r="H68" s="193">
        <v>0</v>
      </c>
      <c r="I68" s="193">
        <v>0</v>
      </c>
      <c r="J68" s="100">
        <f t="shared" si="1"/>
        <v>0</v>
      </c>
      <c r="K68" s="114"/>
      <c r="L68" s="103">
        <f t="shared" si="4"/>
        <v>39</v>
      </c>
      <c r="M68" s="104">
        <f t="shared" si="2"/>
        <v>1</v>
      </c>
      <c r="N68" s="100">
        <f t="shared" si="5"/>
        <v>40</v>
      </c>
      <c r="O68" s="75"/>
      <c r="P68" s="115">
        <v>39.5</v>
      </c>
      <c r="R68" s="481"/>
      <c r="S68" s="481"/>
    </row>
    <row r="69" spans="1:19" x14ac:dyDescent="0.2">
      <c r="A69" s="246" t="s">
        <v>145</v>
      </c>
      <c r="B69" s="191">
        <v>28</v>
      </c>
      <c r="C69" s="340">
        <v>0</v>
      </c>
      <c r="D69" s="198">
        <f t="shared" si="3"/>
        <v>28</v>
      </c>
      <c r="E69" s="20">
        <v>11</v>
      </c>
      <c r="F69" s="340">
        <v>1</v>
      </c>
      <c r="G69" s="198">
        <f t="shared" si="0"/>
        <v>12</v>
      </c>
      <c r="H69" s="20">
        <v>0</v>
      </c>
      <c r="I69" s="340">
        <v>0</v>
      </c>
      <c r="J69" s="198">
        <f t="shared" si="1"/>
        <v>0</v>
      </c>
      <c r="K69"/>
      <c r="L69" s="198">
        <f t="shared" si="4"/>
        <v>39</v>
      </c>
      <c r="M69" s="341">
        <f t="shared" si="2"/>
        <v>1</v>
      </c>
      <c r="N69" s="341">
        <f t="shared" si="5"/>
        <v>40</v>
      </c>
      <c r="O69" s="75"/>
      <c r="P69" s="198">
        <v>39.5</v>
      </c>
      <c r="R69" s="481"/>
      <c r="S69" s="481"/>
    </row>
    <row r="70" spans="1:19" x14ac:dyDescent="0.2">
      <c r="A70" s="107" t="s">
        <v>228</v>
      </c>
      <c r="B70" s="193">
        <v>79</v>
      </c>
      <c r="C70" s="193">
        <v>48</v>
      </c>
      <c r="D70" s="104">
        <f t="shared" si="3"/>
        <v>127</v>
      </c>
      <c r="E70" s="193">
        <v>56</v>
      </c>
      <c r="F70" s="193">
        <v>7</v>
      </c>
      <c r="G70" s="104">
        <f t="shared" si="0"/>
        <v>63</v>
      </c>
      <c r="H70" s="193">
        <v>64</v>
      </c>
      <c r="I70" s="193">
        <v>0</v>
      </c>
      <c r="J70" s="100">
        <f t="shared" si="1"/>
        <v>64</v>
      </c>
      <c r="K70" s="114"/>
      <c r="L70" s="103">
        <f t="shared" si="4"/>
        <v>199</v>
      </c>
      <c r="M70" s="104">
        <f t="shared" si="2"/>
        <v>55</v>
      </c>
      <c r="N70" s="100">
        <f t="shared" si="5"/>
        <v>254</v>
      </c>
      <c r="O70" s="75"/>
      <c r="P70" s="115">
        <v>226.5</v>
      </c>
      <c r="R70" s="481"/>
      <c r="S70" s="481"/>
    </row>
    <row r="71" spans="1:19" x14ac:dyDescent="0.2">
      <c r="A71" s="246" t="s">
        <v>146</v>
      </c>
      <c r="B71" s="172">
        <v>8</v>
      </c>
      <c r="C71" s="327">
        <v>36</v>
      </c>
      <c r="D71" s="196">
        <f t="shared" si="3"/>
        <v>44</v>
      </c>
      <c r="E71" s="17">
        <v>0</v>
      </c>
      <c r="F71" s="327">
        <v>0</v>
      </c>
      <c r="G71" s="196">
        <f t="shared" si="0"/>
        <v>0</v>
      </c>
      <c r="H71" s="17">
        <v>0</v>
      </c>
      <c r="I71" s="327">
        <v>0</v>
      </c>
      <c r="J71" s="196">
        <f t="shared" si="1"/>
        <v>0</v>
      </c>
      <c r="K71"/>
      <c r="L71" s="196">
        <f t="shared" si="4"/>
        <v>8</v>
      </c>
      <c r="M71" s="336">
        <f t="shared" si="2"/>
        <v>36</v>
      </c>
      <c r="N71" s="336">
        <f t="shared" si="5"/>
        <v>44</v>
      </c>
      <c r="O71" s="75"/>
      <c r="P71" s="196">
        <v>26</v>
      </c>
      <c r="R71" s="481"/>
      <c r="S71" s="481"/>
    </row>
    <row r="72" spans="1:19" x14ac:dyDescent="0.2">
      <c r="A72" s="245" t="s">
        <v>147</v>
      </c>
      <c r="B72" s="172">
        <v>0</v>
      </c>
      <c r="C72" s="327">
        <v>0</v>
      </c>
      <c r="D72" s="196">
        <f t="shared" si="3"/>
        <v>0</v>
      </c>
      <c r="E72" s="17">
        <v>2</v>
      </c>
      <c r="F72" s="327">
        <v>0</v>
      </c>
      <c r="G72" s="196">
        <f t="shared" si="0"/>
        <v>2</v>
      </c>
      <c r="H72" s="17">
        <v>64</v>
      </c>
      <c r="I72" s="327">
        <v>0</v>
      </c>
      <c r="J72" s="196">
        <f t="shared" si="1"/>
        <v>64</v>
      </c>
      <c r="K72"/>
      <c r="L72" s="196">
        <f t="shared" si="4"/>
        <v>66</v>
      </c>
      <c r="M72" s="336">
        <f t="shared" si="2"/>
        <v>0</v>
      </c>
      <c r="N72" s="336">
        <f t="shared" si="5"/>
        <v>66</v>
      </c>
      <c r="O72" s="75"/>
      <c r="P72" s="196">
        <v>66</v>
      </c>
      <c r="R72" s="481"/>
      <c r="S72" s="481"/>
    </row>
    <row r="73" spans="1:19" x14ac:dyDescent="0.2">
      <c r="A73" s="246" t="s">
        <v>148</v>
      </c>
      <c r="B73" s="172">
        <v>14</v>
      </c>
      <c r="C73" s="327">
        <v>0</v>
      </c>
      <c r="D73" s="196">
        <f t="shared" si="3"/>
        <v>14</v>
      </c>
      <c r="E73" s="17">
        <v>45</v>
      </c>
      <c r="F73" s="327">
        <v>2</v>
      </c>
      <c r="G73" s="196">
        <f t="shared" ref="G73:G136" si="6">E73+F73</f>
        <v>47</v>
      </c>
      <c r="H73" s="17">
        <v>0</v>
      </c>
      <c r="I73" s="327">
        <v>0</v>
      </c>
      <c r="J73" s="196">
        <f t="shared" ref="J73:J136" si="7">H73+I73</f>
        <v>0</v>
      </c>
      <c r="K73"/>
      <c r="L73" s="196">
        <f t="shared" si="4"/>
        <v>59</v>
      </c>
      <c r="M73" s="336">
        <f t="shared" ref="M73:M136" si="8">C73+F73+I73</f>
        <v>2</v>
      </c>
      <c r="N73" s="336">
        <f t="shared" si="5"/>
        <v>61</v>
      </c>
      <c r="O73" s="75"/>
      <c r="P73" s="196">
        <v>60</v>
      </c>
      <c r="R73" s="481"/>
      <c r="S73" s="481"/>
    </row>
    <row r="74" spans="1:19" x14ac:dyDescent="0.2">
      <c r="A74" s="246" t="s">
        <v>483</v>
      </c>
      <c r="B74" s="172">
        <v>6</v>
      </c>
      <c r="C74" s="327">
        <v>1</v>
      </c>
      <c r="D74" s="196">
        <f t="shared" ref="D74:D137" si="9">B74+C74</f>
        <v>7</v>
      </c>
      <c r="E74" s="17">
        <v>0</v>
      </c>
      <c r="F74" s="327">
        <v>0</v>
      </c>
      <c r="G74" s="196">
        <f t="shared" si="6"/>
        <v>0</v>
      </c>
      <c r="H74" s="17">
        <v>0</v>
      </c>
      <c r="I74" s="327">
        <v>0</v>
      </c>
      <c r="J74" s="196">
        <f t="shared" si="7"/>
        <v>0</v>
      </c>
      <c r="K74"/>
      <c r="L74" s="196">
        <f t="shared" ref="L74:L137" si="10">B74+E74+H74</f>
        <v>6</v>
      </c>
      <c r="M74" s="336">
        <f t="shared" si="8"/>
        <v>1</v>
      </c>
      <c r="N74" s="336">
        <f t="shared" ref="N74:N137" si="11">L74+M74</f>
        <v>7</v>
      </c>
      <c r="O74" s="75"/>
      <c r="P74" s="196">
        <v>6.5</v>
      </c>
      <c r="R74" s="481"/>
      <c r="S74" s="481"/>
    </row>
    <row r="75" spans="1:19" x14ac:dyDescent="0.2">
      <c r="A75" s="246" t="s">
        <v>149</v>
      </c>
      <c r="B75" s="172">
        <v>28</v>
      </c>
      <c r="C75" s="327">
        <v>3</v>
      </c>
      <c r="D75" s="196">
        <f t="shared" si="9"/>
        <v>31</v>
      </c>
      <c r="E75" s="17">
        <v>0</v>
      </c>
      <c r="F75" s="327">
        <v>0</v>
      </c>
      <c r="G75" s="196">
        <f t="shared" si="6"/>
        <v>0</v>
      </c>
      <c r="H75" s="17">
        <v>0</v>
      </c>
      <c r="I75" s="327">
        <v>0</v>
      </c>
      <c r="J75" s="196">
        <f t="shared" si="7"/>
        <v>0</v>
      </c>
      <c r="K75"/>
      <c r="L75" s="196">
        <f t="shared" si="10"/>
        <v>28</v>
      </c>
      <c r="M75" s="336">
        <f t="shared" si="8"/>
        <v>3</v>
      </c>
      <c r="N75" s="336">
        <f t="shared" si="11"/>
        <v>31</v>
      </c>
      <c r="O75" s="75"/>
      <c r="P75" s="196">
        <v>29.5</v>
      </c>
      <c r="R75" s="481"/>
      <c r="S75" s="481"/>
    </row>
    <row r="76" spans="1:19" x14ac:dyDescent="0.2">
      <c r="A76" s="246" t="s">
        <v>150</v>
      </c>
      <c r="B76" s="172">
        <v>1</v>
      </c>
      <c r="C76" s="327">
        <v>0</v>
      </c>
      <c r="D76" s="196">
        <f t="shared" si="9"/>
        <v>1</v>
      </c>
      <c r="E76" s="17">
        <v>0</v>
      </c>
      <c r="F76" s="327">
        <v>0</v>
      </c>
      <c r="G76" s="196">
        <f t="shared" si="6"/>
        <v>0</v>
      </c>
      <c r="H76" s="17">
        <v>0</v>
      </c>
      <c r="I76" s="327">
        <v>0</v>
      </c>
      <c r="J76" s="196">
        <f t="shared" si="7"/>
        <v>0</v>
      </c>
      <c r="K76"/>
      <c r="L76" s="196">
        <f t="shared" si="10"/>
        <v>1</v>
      </c>
      <c r="M76" s="336">
        <f t="shared" si="8"/>
        <v>0</v>
      </c>
      <c r="N76" s="336">
        <f t="shared" si="11"/>
        <v>1</v>
      </c>
      <c r="O76" s="75"/>
      <c r="P76" s="196">
        <v>1</v>
      </c>
      <c r="R76" s="481"/>
      <c r="S76" s="481"/>
    </row>
    <row r="77" spans="1:19" x14ac:dyDescent="0.2">
      <c r="A77" s="246" t="s">
        <v>151</v>
      </c>
      <c r="B77" s="172">
        <v>0</v>
      </c>
      <c r="C77" s="327">
        <v>8</v>
      </c>
      <c r="D77" s="196">
        <f t="shared" si="9"/>
        <v>8</v>
      </c>
      <c r="E77" s="17">
        <v>4</v>
      </c>
      <c r="F77" s="327">
        <v>0</v>
      </c>
      <c r="G77" s="196">
        <f t="shared" si="6"/>
        <v>4</v>
      </c>
      <c r="H77" s="17">
        <v>0</v>
      </c>
      <c r="I77" s="327">
        <v>0</v>
      </c>
      <c r="J77" s="196">
        <f t="shared" si="7"/>
        <v>0</v>
      </c>
      <c r="K77"/>
      <c r="L77" s="196">
        <f t="shared" si="10"/>
        <v>4</v>
      </c>
      <c r="M77" s="336">
        <f t="shared" si="8"/>
        <v>8</v>
      </c>
      <c r="N77" s="336">
        <f t="shared" si="11"/>
        <v>12</v>
      </c>
      <c r="O77" s="75"/>
      <c r="P77" s="196">
        <v>8</v>
      </c>
      <c r="R77" s="481"/>
      <c r="S77" s="481"/>
    </row>
    <row r="78" spans="1:19" x14ac:dyDescent="0.2">
      <c r="A78" s="246" t="s">
        <v>152</v>
      </c>
      <c r="B78" s="191">
        <v>6</v>
      </c>
      <c r="C78" s="340">
        <v>0</v>
      </c>
      <c r="D78" s="198">
        <f t="shared" si="9"/>
        <v>6</v>
      </c>
      <c r="E78" s="20">
        <v>4</v>
      </c>
      <c r="F78" s="340">
        <v>5</v>
      </c>
      <c r="G78" s="198">
        <f t="shared" si="6"/>
        <v>9</v>
      </c>
      <c r="H78" s="20">
        <v>0</v>
      </c>
      <c r="I78" s="340">
        <v>0</v>
      </c>
      <c r="J78" s="198">
        <f t="shared" si="7"/>
        <v>0</v>
      </c>
      <c r="K78"/>
      <c r="L78" s="198">
        <f t="shared" si="10"/>
        <v>10</v>
      </c>
      <c r="M78" s="341">
        <f t="shared" si="8"/>
        <v>5</v>
      </c>
      <c r="N78" s="341">
        <f t="shared" si="11"/>
        <v>15</v>
      </c>
      <c r="O78" s="75"/>
      <c r="P78" s="198">
        <v>12.5</v>
      </c>
      <c r="R78" s="481"/>
      <c r="S78" s="481"/>
    </row>
    <row r="79" spans="1:19" x14ac:dyDescent="0.2">
      <c r="A79" s="247" t="s">
        <v>153</v>
      </c>
      <c r="B79" s="172">
        <v>15</v>
      </c>
      <c r="C79" s="327">
        <v>0</v>
      </c>
      <c r="D79" s="196">
        <f t="shared" si="9"/>
        <v>15</v>
      </c>
      <c r="E79" s="17">
        <v>0</v>
      </c>
      <c r="F79" s="327">
        <v>0</v>
      </c>
      <c r="G79" s="196">
        <f t="shared" si="6"/>
        <v>0</v>
      </c>
      <c r="H79" s="17">
        <v>0</v>
      </c>
      <c r="I79" s="327">
        <v>0</v>
      </c>
      <c r="J79" s="196">
        <f t="shared" si="7"/>
        <v>0</v>
      </c>
      <c r="K79"/>
      <c r="L79" s="196">
        <f t="shared" si="10"/>
        <v>15</v>
      </c>
      <c r="M79" s="336">
        <f t="shared" si="8"/>
        <v>0</v>
      </c>
      <c r="N79" s="336">
        <f t="shared" si="11"/>
        <v>15</v>
      </c>
      <c r="O79" s="75"/>
      <c r="P79" s="196">
        <v>15</v>
      </c>
      <c r="R79" s="481"/>
      <c r="S79" s="481"/>
    </row>
    <row r="80" spans="1:19" x14ac:dyDescent="0.2">
      <c r="A80" s="246" t="s">
        <v>154</v>
      </c>
      <c r="B80" s="191">
        <v>1</v>
      </c>
      <c r="C80" s="340">
        <v>0</v>
      </c>
      <c r="D80" s="198">
        <f t="shared" si="9"/>
        <v>1</v>
      </c>
      <c r="E80" s="20">
        <v>1</v>
      </c>
      <c r="F80" s="340">
        <v>0</v>
      </c>
      <c r="G80" s="198">
        <f t="shared" si="6"/>
        <v>1</v>
      </c>
      <c r="H80" s="20">
        <v>0</v>
      </c>
      <c r="I80" s="340">
        <v>0</v>
      </c>
      <c r="J80" s="198">
        <f t="shared" si="7"/>
        <v>0</v>
      </c>
      <c r="K80"/>
      <c r="L80" s="198">
        <f t="shared" si="10"/>
        <v>2</v>
      </c>
      <c r="M80" s="341">
        <f t="shared" si="8"/>
        <v>0</v>
      </c>
      <c r="N80" s="341">
        <f t="shared" si="11"/>
        <v>2</v>
      </c>
      <c r="O80" s="75"/>
      <c r="P80" s="198">
        <v>2</v>
      </c>
      <c r="R80" s="481"/>
      <c r="S80" s="481"/>
    </row>
    <row r="81" spans="1:19" x14ac:dyDescent="0.2">
      <c r="A81" s="107" t="s">
        <v>229</v>
      </c>
      <c r="B81" s="193">
        <v>125</v>
      </c>
      <c r="C81" s="193">
        <v>39</v>
      </c>
      <c r="D81" s="104">
        <f t="shared" si="9"/>
        <v>164</v>
      </c>
      <c r="E81" s="193">
        <v>0</v>
      </c>
      <c r="F81" s="193">
        <v>1</v>
      </c>
      <c r="G81" s="104">
        <f t="shared" si="6"/>
        <v>1</v>
      </c>
      <c r="H81" s="193">
        <v>0</v>
      </c>
      <c r="I81" s="193">
        <v>0</v>
      </c>
      <c r="J81" s="100">
        <f t="shared" si="7"/>
        <v>0</v>
      </c>
      <c r="K81" s="114"/>
      <c r="L81" s="103">
        <f t="shared" si="10"/>
        <v>125</v>
      </c>
      <c r="M81" s="104">
        <f t="shared" si="8"/>
        <v>40</v>
      </c>
      <c r="N81" s="100">
        <f t="shared" si="11"/>
        <v>165</v>
      </c>
      <c r="O81" s="75"/>
      <c r="P81" s="115">
        <v>145</v>
      </c>
      <c r="R81" s="481"/>
      <c r="S81" s="481"/>
    </row>
    <row r="82" spans="1:19" x14ac:dyDescent="0.2">
      <c r="A82" s="246" t="s">
        <v>436</v>
      </c>
      <c r="B82" s="172">
        <v>57</v>
      </c>
      <c r="C82" s="327">
        <v>25</v>
      </c>
      <c r="D82" s="196">
        <f t="shared" si="9"/>
        <v>82</v>
      </c>
      <c r="E82" s="17">
        <v>0</v>
      </c>
      <c r="F82" s="327">
        <v>1</v>
      </c>
      <c r="G82" s="196">
        <f t="shared" si="6"/>
        <v>1</v>
      </c>
      <c r="H82" s="17">
        <v>0</v>
      </c>
      <c r="I82" s="327">
        <v>0</v>
      </c>
      <c r="J82" s="196">
        <f t="shared" si="7"/>
        <v>0</v>
      </c>
      <c r="K82"/>
      <c r="L82" s="196">
        <f t="shared" si="10"/>
        <v>57</v>
      </c>
      <c r="M82" s="336">
        <f t="shared" si="8"/>
        <v>26</v>
      </c>
      <c r="N82" s="336">
        <f t="shared" si="11"/>
        <v>83</v>
      </c>
      <c r="O82" s="75"/>
      <c r="P82" s="196">
        <v>70</v>
      </c>
      <c r="R82" s="481"/>
      <c r="S82" s="481"/>
    </row>
    <row r="83" spans="1:19" x14ac:dyDescent="0.2">
      <c r="A83" s="245" t="s">
        <v>155</v>
      </c>
      <c r="B83" s="172">
        <v>35</v>
      </c>
      <c r="C83" s="327">
        <v>5</v>
      </c>
      <c r="D83" s="196">
        <f t="shared" si="9"/>
        <v>40</v>
      </c>
      <c r="E83" s="17">
        <v>0</v>
      </c>
      <c r="F83" s="327">
        <v>0</v>
      </c>
      <c r="G83" s="196">
        <f t="shared" si="6"/>
        <v>0</v>
      </c>
      <c r="H83" s="17">
        <v>0</v>
      </c>
      <c r="I83" s="327">
        <v>0</v>
      </c>
      <c r="J83" s="196">
        <f t="shared" si="7"/>
        <v>0</v>
      </c>
      <c r="K83"/>
      <c r="L83" s="196">
        <f t="shared" si="10"/>
        <v>35</v>
      </c>
      <c r="M83" s="336">
        <f t="shared" si="8"/>
        <v>5</v>
      </c>
      <c r="N83" s="336">
        <f t="shared" si="11"/>
        <v>40</v>
      </c>
      <c r="O83" s="75"/>
      <c r="P83" s="196">
        <v>37.5</v>
      </c>
      <c r="R83" s="481"/>
      <c r="S83" s="481"/>
    </row>
    <row r="84" spans="1:19" x14ac:dyDescent="0.2">
      <c r="A84" s="246" t="s">
        <v>156</v>
      </c>
      <c r="B84" s="191">
        <v>0</v>
      </c>
      <c r="C84" s="340">
        <v>3</v>
      </c>
      <c r="D84" s="198">
        <f t="shared" si="9"/>
        <v>3</v>
      </c>
      <c r="E84" s="20">
        <v>0</v>
      </c>
      <c r="F84" s="340">
        <v>0</v>
      </c>
      <c r="G84" s="198">
        <f t="shared" si="6"/>
        <v>0</v>
      </c>
      <c r="H84" s="20">
        <v>0</v>
      </c>
      <c r="I84" s="340">
        <v>0</v>
      </c>
      <c r="J84" s="198">
        <f t="shared" si="7"/>
        <v>0</v>
      </c>
      <c r="K84"/>
      <c r="L84" s="198">
        <f t="shared" si="10"/>
        <v>0</v>
      </c>
      <c r="M84" s="341">
        <f t="shared" si="8"/>
        <v>3</v>
      </c>
      <c r="N84" s="341">
        <f t="shared" si="11"/>
        <v>3</v>
      </c>
      <c r="O84" s="75"/>
      <c r="P84" s="198">
        <v>1.5</v>
      </c>
      <c r="R84" s="481"/>
      <c r="S84" s="481"/>
    </row>
    <row r="85" spans="1:19" x14ac:dyDescent="0.2">
      <c r="A85" s="247" t="s">
        <v>157</v>
      </c>
      <c r="B85" s="172">
        <v>5</v>
      </c>
      <c r="C85" s="327">
        <v>5</v>
      </c>
      <c r="D85" s="196">
        <f t="shared" si="9"/>
        <v>10</v>
      </c>
      <c r="E85" s="17">
        <v>0</v>
      </c>
      <c r="F85" s="327">
        <v>0</v>
      </c>
      <c r="G85" s="196">
        <f t="shared" si="6"/>
        <v>0</v>
      </c>
      <c r="H85" s="17">
        <v>0</v>
      </c>
      <c r="I85" s="327">
        <v>0</v>
      </c>
      <c r="J85" s="196">
        <f t="shared" si="7"/>
        <v>0</v>
      </c>
      <c r="K85"/>
      <c r="L85" s="196">
        <f t="shared" si="10"/>
        <v>5</v>
      </c>
      <c r="M85" s="336">
        <f t="shared" si="8"/>
        <v>5</v>
      </c>
      <c r="N85" s="336">
        <f t="shared" si="11"/>
        <v>10</v>
      </c>
      <c r="O85" s="75"/>
      <c r="P85" s="196">
        <v>7.5</v>
      </c>
      <c r="R85" s="481"/>
      <c r="S85" s="481"/>
    </row>
    <row r="86" spans="1:19" x14ac:dyDescent="0.2">
      <c r="A86" s="246" t="s">
        <v>158</v>
      </c>
      <c r="B86" s="191">
        <v>28</v>
      </c>
      <c r="C86" s="340">
        <v>1</v>
      </c>
      <c r="D86" s="198">
        <f t="shared" si="9"/>
        <v>29</v>
      </c>
      <c r="E86" s="20">
        <v>0</v>
      </c>
      <c r="F86" s="340">
        <v>0</v>
      </c>
      <c r="G86" s="198">
        <f t="shared" si="6"/>
        <v>0</v>
      </c>
      <c r="H86" s="20">
        <v>0</v>
      </c>
      <c r="I86" s="340">
        <v>0</v>
      </c>
      <c r="J86" s="198">
        <f t="shared" si="7"/>
        <v>0</v>
      </c>
      <c r="K86"/>
      <c r="L86" s="198">
        <f t="shared" si="10"/>
        <v>28</v>
      </c>
      <c r="M86" s="341">
        <f t="shared" si="8"/>
        <v>1</v>
      </c>
      <c r="N86" s="341">
        <f t="shared" si="11"/>
        <v>29</v>
      </c>
      <c r="O86" s="75"/>
      <c r="P86" s="198">
        <v>28.5</v>
      </c>
      <c r="R86" s="481"/>
      <c r="S86" s="481"/>
    </row>
    <row r="87" spans="1:19" x14ac:dyDescent="0.2">
      <c r="A87" s="107" t="s">
        <v>230</v>
      </c>
      <c r="B87" s="193">
        <v>146</v>
      </c>
      <c r="C87" s="193">
        <v>21</v>
      </c>
      <c r="D87" s="104">
        <f t="shared" si="9"/>
        <v>167</v>
      </c>
      <c r="E87" s="193">
        <v>3</v>
      </c>
      <c r="F87" s="193">
        <v>1</v>
      </c>
      <c r="G87" s="104">
        <f t="shared" si="6"/>
        <v>4</v>
      </c>
      <c r="H87" s="193">
        <v>0</v>
      </c>
      <c r="I87" s="193">
        <v>0</v>
      </c>
      <c r="J87" s="100">
        <f t="shared" si="7"/>
        <v>0</v>
      </c>
      <c r="K87" s="114"/>
      <c r="L87" s="103">
        <f t="shared" si="10"/>
        <v>149</v>
      </c>
      <c r="M87" s="104">
        <f t="shared" si="8"/>
        <v>22</v>
      </c>
      <c r="N87" s="100">
        <f t="shared" si="11"/>
        <v>171</v>
      </c>
      <c r="O87" s="75"/>
      <c r="P87" s="115">
        <v>160</v>
      </c>
      <c r="R87" s="481"/>
      <c r="S87" s="481"/>
    </row>
    <row r="88" spans="1:19" x14ac:dyDescent="0.2">
      <c r="A88" s="246" t="s">
        <v>159</v>
      </c>
      <c r="B88" s="170">
        <v>146</v>
      </c>
      <c r="C88" s="326">
        <v>21</v>
      </c>
      <c r="D88" s="195">
        <f t="shared" si="9"/>
        <v>167</v>
      </c>
      <c r="E88" s="14">
        <v>3</v>
      </c>
      <c r="F88" s="326">
        <v>1</v>
      </c>
      <c r="G88" s="195">
        <f t="shared" si="6"/>
        <v>4</v>
      </c>
      <c r="H88" s="14">
        <v>0</v>
      </c>
      <c r="I88" s="326">
        <v>0</v>
      </c>
      <c r="J88" s="195">
        <f t="shared" si="7"/>
        <v>0</v>
      </c>
      <c r="K88"/>
      <c r="L88" s="195">
        <f t="shared" si="10"/>
        <v>149</v>
      </c>
      <c r="M88" s="335">
        <f t="shared" si="8"/>
        <v>22</v>
      </c>
      <c r="N88" s="335">
        <f t="shared" si="11"/>
        <v>171</v>
      </c>
      <c r="O88" s="75"/>
      <c r="P88" s="195">
        <v>160</v>
      </c>
      <c r="R88" s="481"/>
      <c r="S88" s="481"/>
    </row>
    <row r="89" spans="1:19" x14ac:dyDescent="0.2">
      <c r="A89" s="107" t="s">
        <v>231</v>
      </c>
      <c r="B89" s="193">
        <v>159</v>
      </c>
      <c r="C89" s="193">
        <v>2</v>
      </c>
      <c r="D89" s="104">
        <f t="shared" si="9"/>
        <v>161</v>
      </c>
      <c r="E89" s="193">
        <v>0</v>
      </c>
      <c r="F89" s="193">
        <v>0</v>
      </c>
      <c r="G89" s="104">
        <f t="shared" si="6"/>
        <v>0</v>
      </c>
      <c r="H89" s="193">
        <v>0</v>
      </c>
      <c r="I89" s="193">
        <v>0</v>
      </c>
      <c r="J89" s="100">
        <f t="shared" si="7"/>
        <v>0</v>
      </c>
      <c r="K89" s="114"/>
      <c r="L89" s="103">
        <f t="shared" si="10"/>
        <v>159</v>
      </c>
      <c r="M89" s="104">
        <f t="shared" si="8"/>
        <v>2</v>
      </c>
      <c r="N89" s="100">
        <f t="shared" si="11"/>
        <v>161</v>
      </c>
      <c r="O89" s="75"/>
      <c r="P89" s="115">
        <v>160</v>
      </c>
      <c r="R89" s="481"/>
      <c r="S89" s="481"/>
    </row>
    <row r="90" spans="1:19" x14ac:dyDescent="0.2">
      <c r="A90" s="246" t="s">
        <v>161</v>
      </c>
      <c r="B90" s="191">
        <v>56</v>
      </c>
      <c r="C90" s="340">
        <v>2</v>
      </c>
      <c r="D90" s="198">
        <f t="shared" si="9"/>
        <v>58</v>
      </c>
      <c r="E90" s="20">
        <v>0</v>
      </c>
      <c r="F90" s="340">
        <v>0</v>
      </c>
      <c r="G90" s="198">
        <f t="shared" si="6"/>
        <v>0</v>
      </c>
      <c r="H90" s="20">
        <v>0</v>
      </c>
      <c r="I90" s="340">
        <v>0</v>
      </c>
      <c r="J90" s="198">
        <f t="shared" si="7"/>
        <v>0</v>
      </c>
      <c r="K90"/>
      <c r="L90" s="198">
        <f t="shared" si="10"/>
        <v>56</v>
      </c>
      <c r="M90" s="341">
        <f t="shared" si="8"/>
        <v>2</v>
      </c>
      <c r="N90" s="341">
        <f t="shared" si="11"/>
        <v>58</v>
      </c>
      <c r="O90" s="75"/>
      <c r="P90" s="198">
        <v>57</v>
      </c>
      <c r="R90" s="481"/>
      <c r="S90" s="481"/>
    </row>
    <row r="91" spans="1:19" x14ac:dyDescent="0.2">
      <c r="A91" s="247" t="s">
        <v>162</v>
      </c>
      <c r="B91" s="172">
        <v>39</v>
      </c>
      <c r="C91" s="327">
        <v>0</v>
      </c>
      <c r="D91" s="196">
        <f t="shared" si="9"/>
        <v>39</v>
      </c>
      <c r="E91" s="17">
        <v>0</v>
      </c>
      <c r="F91" s="327">
        <v>0</v>
      </c>
      <c r="G91" s="196">
        <f t="shared" si="6"/>
        <v>0</v>
      </c>
      <c r="H91" s="17">
        <v>0</v>
      </c>
      <c r="I91" s="327">
        <v>0</v>
      </c>
      <c r="J91" s="196">
        <f t="shared" si="7"/>
        <v>0</v>
      </c>
      <c r="K91"/>
      <c r="L91" s="196">
        <f t="shared" si="10"/>
        <v>39</v>
      </c>
      <c r="M91" s="336">
        <f t="shared" si="8"/>
        <v>0</v>
      </c>
      <c r="N91" s="336">
        <f t="shared" si="11"/>
        <v>39</v>
      </c>
      <c r="O91" s="75"/>
      <c r="P91" s="196">
        <v>39</v>
      </c>
      <c r="R91" s="481"/>
      <c r="S91" s="481"/>
    </row>
    <row r="92" spans="1:19" x14ac:dyDescent="0.2">
      <c r="A92" s="246" t="s">
        <v>160</v>
      </c>
      <c r="B92" s="191">
        <v>64</v>
      </c>
      <c r="C92" s="340">
        <v>0</v>
      </c>
      <c r="D92" s="198">
        <f t="shared" si="9"/>
        <v>64</v>
      </c>
      <c r="E92" s="20">
        <v>0</v>
      </c>
      <c r="F92" s="340">
        <v>0</v>
      </c>
      <c r="G92" s="198">
        <f t="shared" si="6"/>
        <v>0</v>
      </c>
      <c r="H92" s="20">
        <v>0</v>
      </c>
      <c r="I92" s="340">
        <v>0</v>
      </c>
      <c r="J92" s="198">
        <f t="shared" si="7"/>
        <v>0</v>
      </c>
      <c r="K92"/>
      <c r="L92" s="198">
        <f t="shared" si="10"/>
        <v>64</v>
      </c>
      <c r="M92" s="341">
        <f t="shared" si="8"/>
        <v>0</v>
      </c>
      <c r="N92" s="341">
        <f t="shared" si="11"/>
        <v>64</v>
      </c>
      <c r="O92" s="75"/>
      <c r="P92" s="198">
        <v>64</v>
      </c>
      <c r="R92" s="481"/>
      <c r="S92" s="481"/>
    </row>
    <row r="93" spans="1:19" x14ac:dyDescent="0.2">
      <c r="A93" s="107" t="s">
        <v>232</v>
      </c>
      <c r="B93" s="193">
        <v>56</v>
      </c>
      <c r="C93" s="193">
        <v>36</v>
      </c>
      <c r="D93" s="104">
        <f t="shared" si="9"/>
        <v>92</v>
      </c>
      <c r="E93" s="193">
        <v>1</v>
      </c>
      <c r="F93" s="193">
        <v>0</v>
      </c>
      <c r="G93" s="104">
        <f t="shared" si="6"/>
        <v>1</v>
      </c>
      <c r="H93" s="193">
        <v>0</v>
      </c>
      <c r="I93" s="193">
        <v>0</v>
      </c>
      <c r="J93" s="100">
        <f t="shared" si="7"/>
        <v>0</v>
      </c>
      <c r="K93" s="114"/>
      <c r="L93" s="103">
        <f t="shared" si="10"/>
        <v>57</v>
      </c>
      <c r="M93" s="104">
        <f t="shared" si="8"/>
        <v>36</v>
      </c>
      <c r="N93" s="100">
        <f t="shared" si="11"/>
        <v>93</v>
      </c>
      <c r="O93" s="75"/>
      <c r="P93" s="115">
        <v>75</v>
      </c>
      <c r="R93" s="481"/>
      <c r="S93" s="481"/>
    </row>
    <row r="94" spans="1:19" x14ac:dyDescent="0.2">
      <c r="A94" s="246" t="s">
        <v>163</v>
      </c>
      <c r="B94" s="170">
        <v>40</v>
      </c>
      <c r="C94" s="326">
        <v>36</v>
      </c>
      <c r="D94" s="195">
        <f t="shared" si="9"/>
        <v>76</v>
      </c>
      <c r="E94" s="14">
        <v>1</v>
      </c>
      <c r="F94" s="326">
        <v>0</v>
      </c>
      <c r="G94" s="195">
        <f t="shared" si="6"/>
        <v>1</v>
      </c>
      <c r="H94" s="14">
        <v>0</v>
      </c>
      <c r="I94" s="326">
        <v>0</v>
      </c>
      <c r="J94" s="195">
        <f t="shared" si="7"/>
        <v>0</v>
      </c>
      <c r="K94"/>
      <c r="L94" s="195">
        <f t="shared" si="10"/>
        <v>41</v>
      </c>
      <c r="M94" s="335">
        <f t="shared" si="8"/>
        <v>36</v>
      </c>
      <c r="N94" s="335">
        <f t="shared" si="11"/>
        <v>77</v>
      </c>
      <c r="O94" s="75"/>
      <c r="P94" s="195">
        <v>59</v>
      </c>
      <c r="R94" s="481"/>
      <c r="S94" s="481"/>
    </row>
    <row r="95" spans="1:19" x14ac:dyDescent="0.2">
      <c r="A95" s="245" t="s">
        <v>164</v>
      </c>
      <c r="B95" s="172">
        <v>16</v>
      </c>
      <c r="C95" s="327">
        <v>0</v>
      </c>
      <c r="D95" s="196">
        <f t="shared" si="9"/>
        <v>16</v>
      </c>
      <c r="E95" s="17">
        <v>0</v>
      </c>
      <c r="F95" s="327">
        <v>0</v>
      </c>
      <c r="G95" s="196">
        <f t="shared" si="6"/>
        <v>0</v>
      </c>
      <c r="H95" s="17">
        <v>0</v>
      </c>
      <c r="I95" s="327">
        <v>0</v>
      </c>
      <c r="J95" s="196">
        <f t="shared" si="7"/>
        <v>0</v>
      </c>
      <c r="K95"/>
      <c r="L95" s="196">
        <f t="shared" si="10"/>
        <v>16</v>
      </c>
      <c r="M95" s="336">
        <f t="shared" si="8"/>
        <v>0</v>
      </c>
      <c r="N95" s="336">
        <f t="shared" si="11"/>
        <v>16</v>
      </c>
      <c r="O95" s="75"/>
      <c r="P95" s="196">
        <v>16</v>
      </c>
      <c r="R95" s="481"/>
      <c r="S95" s="481"/>
    </row>
    <row r="96" spans="1:19" x14ac:dyDescent="0.2">
      <c r="A96" s="107" t="s">
        <v>243</v>
      </c>
      <c r="B96" s="193">
        <v>80</v>
      </c>
      <c r="C96" s="193">
        <v>0</v>
      </c>
      <c r="D96" s="104">
        <f t="shared" si="9"/>
        <v>80</v>
      </c>
      <c r="E96" s="193">
        <v>1</v>
      </c>
      <c r="F96" s="193">
        <v>0</v>
      </c>
      <c r="G96" s="104">
        <f t="shared" si="6"/>
        <v>1</v>
      </c>
      <c r="H96" s="193">
        <v>34</v>
      </c>
      <c r="I96" s="193">
        <v>2</v>
      </c>
      <c r="J96" s="100">
        <f t="shared" si="7"/>
        <v>36</v>
      </c>
      <c r="K96" s="114"/>
      <c r="L96" s="103">
        <f t="shared" si="10"/>
        <v>115</v>
      </c>
      <c r="M96" s="104">
        <f t="shared" si="8"/>
        <v>2</v>
      </c>
      <c r="N96" s="100">
        <f t="shared" si="11"/>
        <v>117</v>
      </c>
      <c r="O96" s="75"/>
      <c r="P96" s="115">
        <v>116</v>
      </c>
      <c r="R96" s="481"/>
      <c r="S96" s="481"/>
    </row>
    <row r="97" spans="1:19" x14ac:dyDescent="0.2">
      <c r="A97" s="473" t="s">
        <v>437</v>
      </c>
      <c r="B97" s="472">
        <v>1</v>
      </c>
      <c r="C97" s="340">
        <v>0</v>
      </c>
      <c r="D97" s="198">
        <f t="shared" si="9"/>
        <v>1</v>
      </c>
      <c r="E97" s="20">
        <v>0</v>
      </c>
      <c r="F97" s="340">
        <v>0</v>
      </c>
      <c r="G97" s="198">
        <f t="shared" si="6"/>
        <v>0</v>
      </c>
      <c r="H97" s="20">
        <v>0</v>
      </c>
      <c r="I97" s="340">
        <v>0</v>
      </c>
      <c r="J97" s="198">
        <f t="shared" si="7"/>
        <v>0</v>
      </c>
      <c r="K97" s="481"/>
      <c r="L97" s="198">
        <f t="shared" si="10"/>
        <v>1</v>
      </c>
      <c r="M97" s="341">
        <f t="shared" si="8"/>
        <v>0</v>
      </c>
      <c r="N97" s="341">
        <f t="shared" si="11"/>
        <v>1</v>
      </c>
      <c r="O97" s="75"/>
      <c r="P97" s="198">
        <v>1</v>
      </c>
      <c r="R97" s="481"/>
      <c r="S97" s="481"/>
    </row>
    <row r="98" spans="1:19" x14ac:dyDescent="0.2">
      <c r="A98" s="246" t="s">
        <v>165</v>
      </c>
      <c r="B98" s="191">
        <v>0</v>
      </c>
      <c r="C98" s="340">
        <v>0</v>
      </c>
      <c r="D98" s="198">
        <f t="shared" si="9"/>
        <v>0</v>
      </c>
      <c r="E98" s="20">
        <v>0</v>
      </c>
      <c r="F98" s="340">
        <v>0</v>
      </c>
      <c r="G98" s="198">
        <f t="shared" si="6"/>
        <v>0</v>
      </c>
      <c r="H98" s="20">
        <v>34</v>
      </c>
      <c r="I98" s="340">
        <v>2</v>
      </c>
      <c r="J98" s="198">
        <f t="shared" si="7"/>
        <v>36</v>
      </c>
      <c r="K98"/>
      <c r="L98" s="198">
        <f t="shared" si="10"/>
        <v>34</v>
      </c>
      <c r="M98" s="341">
        <f t="shared" si="8"/>
        <v>2</v>
      </c>
      <c r="N98" s="341">
        <f t="shared" si="11"/>
        <v>36</v>
      </c>
      <c r="O98" s="75"/>
      <c r="P98" s="198">
        <v>35</v>
      </c>
      <c r="R98" s="481"/>
      <c r="S98" s="481"/>
    </row>
    <row r="99" spans="1:19" x14ac:dyDescent="0.2">
      <c r="A99" s="246" t="s">
        <v>166</v>
      </c>
      <c r="B99" s="172">
        <v>79</v>
      </c>
      <c r="C99" s="327">
        <v>0</v>
      </c>
      <c r="D99" s="196">
        <f t="shared" si="9"/>
        <v>79</v>
      </c>
      <c r="E99" s="17">
        <v>1</v>
      </c>
      <c r="F99" s="327">
        <v>0</v>
      </c>
      <c r="G99" s="196">
        <f t="shared" si="6"/>
        <v>1</v>
      </c>
      <c r="H99" s="17">
        <v>0</v>
      </c>
      <c r="I99" s="327">
        <v>0</v>
      </c>
      <c r="J99" s="196">
        <f t="shared" si="7"/>
        <v>0</v>
      </c>
      <c r="K99"/>
      <c r="L99" s="196">
        <f t="shared" si="10"/>
        <v>80</v>
      </c>
      <c r="M99" s="336">
        <f t="shared" si="8"/>
        <v>0</v>
      </c>
      <c r="N99" s="336">
        <f t="shared" si="11"/>
        <v>80</v>
      </c>
      <c r="O99" s="75"/>
      <c r="P99" s="196">
        <v>80</v>
      </c>
      <c r="R99" s="481"/>
      <c r="S99" s="481"/>
    </row>
    <row r="100" spans="1:19" x14ac:dyDescent="0.2">
      <c r="A100" s="107" t="s">
        <v>233</v>
      </c>
      <c r="B100" s="193">
        <v>397</v>
      </c>
      <c r="C100" s="193">
        <v>341</v>
      </c>
      <c r="D100" s="104">
        <f t="shared" si="9"/>
        <v>738</v>
      </c>
      <c r="E100" s="193">
        <v>8</v>
      </c>
      <c r="F100" s="193">
        <v>26</v>
      </c>
      <c r="G100" s="104">
        <f t="shared" si="6"/>
        <v>34</v>
      </c>
      <c r="H100" s="193">
        <v>2</v>
      </c>
      <c r="I100" s="193">
        <v>0</v>
      </c>
      <c r="J100" s="100">
        <f t="shared" si="7"/>
        <v>2</v>
      </c>
      <c r="K100" s="114"/>
      <c r="L100" s="103">
        <f t="shared" si="10"/>
        <v>407</v>
      </c>
      <c r="M100" s="104">
        <f t="shared" si="8"/>
        <v>367</v>
      </c>
      <c r="N100" s="100">
        <f t="shared" si="11"/>
        <v>774</v>
      </c>
      <c r="O100" s="75"/>
      <c r="P100" s="115">
        <v>590.5</v>
      </c>
      <c r="R100" s="481"/>
      <c r="S100" s="481"/>
    </row>
    <row r="101" spans="1:19" x14ac:dyDescent="0.2">
      <c r="A101" s="247" t="s">
        <v>167</v>
      </c>
      <c r="B101" s="172">
        <v>31</v>
      </c>
      <c r="C101" s="327">
        <v>182</v>
      </c>
      <c r="D101" s="196">
        <f t="shared" si="9"/>
        <v>213</v>
      </c>
      <c r="E101" s="17">
        <v>0</v>
      </c>
      <c r="F101" s="327">
        <v>0</v>
      </c>
      <c r="G101" s="196">
        <f t="shared" si="6"/>
        <v>0</v>
      </c>
      <c r="H101" s="17">
        <v>0</v>
      </c>
      <c r="I101" s="327">
        <v>0</v>
      </c>
      <c r="J101" s="196">
        <f t="shared" si="7"/>
        <v>0</v>
      </c>
      <c r="K101"/>
      <c r="L101" s="196">
        <f t="shared" si="10"/>
        <v>31</v>
      </c>
      <c r="M101" s="336">
        <f t="shared" si="8"/>
        <v>182</v>
      </c>
      <c r="N101" s="336">
        <f t="shared" si="11"/>
        <v>213</v>
      </c>
      <c r="O101" s="75"/>
      <c r="P101" s="196">
        <v>122</v>
      </c>
      <c r="R101" s="481"/>
      <c r="S101" s="481"/>
    </row>
    <row r="102" spans="1:19" x14ac:dyDescent="0.2">
      <c r="A102" s="246" t="s">
        <v>168</v>
      </c>
      <c r="B102" s="172">
        <v>75</v>
      </c>
      <c r="C102" s="327">
        <v>12</v>
      </c>
      <c r="D102" s="196">
        <f t="shared" si="9"/>
        <v>87</v>
      </c>
      <c r="E102" s="17">
        <v>0</v>
      </c>
      <c r="F102" s="327">
        <v>0</v>
      </c>
      <c r="G102" s="196">
        <f t="shared" si="6"/>
        <v>0</v>
      </c>
      <c r="H102" s="17">
        <v>0</v>
      </c>
      <c r="I102" s="327">
        <v>0</v>
      </c>
      <c r="J102" s="196">
        <f t="shared" si="7"/>
        <v>0</v>
      </c>
      <c r="K102"/>
      <c r="L102" s="196">
        <f t="shared" si="10"/>
        <v>75</v>
      </c>
      <c r="M102" s="336">
        <f t="shared" si="8"/>
        <v>12</v>
      </c>
      <c r="N102" s="336">
        <f t="shared" si="11"/>
        <v>87</v>
      </c>
      <c r="O102" s="75"/>
      <c r="P102" s="196">
        <v>81</v>
      </c>
      <c r="R102" s="481"/>
      <c r="S102" s="481"/>
    </row>
    <row r="103" spans="1:19" x14ac:dyDescent="0.2">
      <c r="A103" s="245" t="s">
        <v>169</v>
      </c>
      <c r="B103" s="172">
        <v>0</v>
      </c>
      <c r="C103" s="327">
        <v>2</v>
      </c>
      <c r="D103" s="196">
        <f t="shared" si="9"/>
        <v>2</v>
      </c>
      <c r="E103" s="17">
        <v>0</v>
      </c>
      <c r="F103" s="327">
        <v>0</v>
      </c>
      <c r="G103" s="196">
        <f t="shared" si="6"/>
        <v>0</v>
      </c>
      <c r="H103" s="17">
        <v>0</v>
      </c>
      <c r="I103" s="327">
        <v>0</v>
      </c>
      <c r="J103" s="196">
        <f t="shared" si="7"/>
        <v>0</v>
      </c>
      <c r="K103"/>
      <c r="L103" s="196">
        <f t="shared" si="10"/>
        <v>0</v>
      </c>
      <c r="M103" s="336">
        <f t="shared" si="8"/>
        <v>2</v>
      </c>
      <c r="N103" s="336">
        <f t="shared" si="11"/>
        <v>2</v>
      </c>
      <c r="O103" s="75"/>
      <c r="P103" s="196">
        <v>1</v>
      </c>
      <c r="R103" s="481"/>
      <c r="S103" s="481"/>
    </row>
    <row r="104" spans="1:19" x14ac:dyDescent="0.2">
      <c r="A104" s="473" t="s">
        <v>170</v>
      </c>
      <c r="B104" s="172">
        <v>61</v>
      </c>
      <c r="C104" s="327">
        <v>6</v>
      </c>
      <c r="D104" s="196">
        <f t="shared" si="9"/>
        <v>67</v>
      </c>
      <c r="E104" s="17">
        <v>0</v>
      </c>
      <c r="F104" s="327">
        <v>0</v>
      </c>
      <c r="G104" s="196">
        <f t="shared" si="6"/>
        <v>0</v>
      </c>
      <c r="H104" s="17">
        <v>0</v>
      </c>
      <c r="I104" s="327">
        <v>0</v>
      </c>
      <c r="J104" s="196">
        <f t="shared" si="7"/>
        <v>0</v>
      </c>
      <c r="K104"/>
      <c r="L104" s="196">
        <f t="shared" si="10"/>
        <v>61</v>
      </c>
      <c r="M104" s="336">
        <f t="shared" si="8"/>
        <v>6</v>
      </c>
      <c r="N104" s="336">
        <f t="shared" si="11"/>
        <v>67</v>
      </c>
      <c r="O104" s="75"/>
      <c r="P104" s="196">
        <v>64</v>
      </c>
      <c r="R104" s="481"/>
      <c r="S104" s="481"/>
    </row>
    <row r="105" spans="1:19" x14ac:dyDescent="0.2">
      <c r="A105" s="245" t="s">
        <v>171</v>
      </c>
      <c r="B105" s="172">
        <v>55</v>
      </c>
      <c r="C105" s="327">
        <v>11</v>
      </c>
      <c r="D105" s="196">
        <f t="shared" si="9"/>
        <v>66</v>
      </c>
      <c r="E105" s="17">
        <v>0</v>
      </c>
      <c r="F105" s="327">
        <v>2</v>
      </c>
      <c r="G105" s="196">
        <f t="shared" si="6"/>
        <v>2</v>
      </c>
      <c r="H105" s="17">
        <v>0</v>
      </c>
      <c r="I105" s="327">
        <v>0</v>
      </c>
      <c r="J105" s="196">
        <f t="shared" si="7"/>
        <v>0</v>
      </c>
      <c r="K105"/>
      <c r="L105" s="196">
        <f t="shared" si="10"/>
        <v>55</v>
      </c>
      <c r="M105" s="336">
        <f t="shared" si="8"/>
        <v>13</v>
      </c>
      <c r="N105" s="336">
        <f t="shared" si="11"/>
        <v>68</v>
      </c>
      <c r="O105" s="75"/>
      <c r="P105" s="196">
        <v>61.5</v>
      </c>
      <c r="R105" s="481"/>
      <c r="S105" s="481"/>
    </row>
    <row r="106" spans="1:19" x14ac:dyDescent="0.2">
      <c r="A106" s="246" t="s">
        <v>172</v>
      </c>
      <c r="B106" s="172">
        <v>5</v>
      </c>
      <c r="C106" s="327">
        <v>16</v>
      </c>
      <c r="D106" s="196">
        <f t="shared" si="9"/>
        <v>21</v>
      </c>
      <c r="E106" s="17">
        <v>0</v>
      </c>
      <c r="F106" s="327">
        <v>0</v>
      </c>
      <c r="G106" s="196">
        <f t="shared" si="6"/>
        <v>0</v>
      </c>
      <c r="H106" s="17">
        <v>0</v>
      </c>
      <c r="I106" s="327">
        <v>0</v>
      </c>
      <c r="J106" s="196">
        <f t="shared" si="7"/>
        <v>0</v>
      </c>
      <c r="K106"/>
      <c r="L106" s="196">
        <f t="shared" si="10"/>
        <v>5</v>
      </c>
      <c r="M106" s="336">
        <f t="shared" si="8"/>
        <v>16</v>
      </c>
      <c r="N106" s="336">
        <f t="shared" si="11"/>
        <v>21</v>
      </c>
      <c r="O106" s="75"/>
      <c r="P106" s="196">
        <v>13</v>
      </c>
      <c r="R106" s="481"/>
      <c r="S106" s="481"/>
    </row>
    <row r="107" spans="1:19" x14ac:dyDescent="0.2">
      <c r="A107" s="246" t="s">
        <v>438</v>
      </c>
      <c r="B107" s="172">
        <v>34</v>
      </c>
      <c r="C107" s="327">
        <v>0</v>
      </c>
      <c r="D107" s="196">
        <f t="shared" si="9"/>
        <v>34</v>
      </c>
      <c r="E107" s="17">
        <v>0</v>
      </c>
      <c r="F107" s="327">
        <v>0</v>
      </c>
      <c r="G107" s="196">
        <f t="shared" si="6"/>
        <v>0</v>
      </c>
      <c r="H107" s="17">
        <v>0</v>
      </c>
      <c r="I107" s="327">
        <v>0</v>
      </c>
      <c r="J107" s="196">
        <f t="shared" si="7"/>
        <v>0</v>
      </c>
      <c r="K107"/>
      <c r="L107" s="196">
        <f t="shared" si="10"/>
        <v>34</v>
      </c>
      <c r="M107" s="336">
        <f t="shared" si="8"/>
        <v>0</v>
      </c>
      <c r="N107" s="336">
        <f t="shared" si="11"/>
        <v>34</v>
      </c>
      <c r="O107" s="75"/>
      <c r="P107" s="196">
        <v>34</v>
      </c>
      <c r="R107" s="481"/>
      <c r="S107" s="481"/>
    </row>
    <row r="108" spans="1:19" x14ac:dyDescent="0.2">
      <c r="A108" s="246" t="s">
        <v>173</v>
      </c>
      <c r="B108" s="172">
        <v>9</v>
      </c>
      <c r="C108" s="327">
        <v>36</v>
      </c>
      <c r="D108" s="196">
        <f t="shared" si="9"/>
        <v>45</v>
      </c>
      <c r="E108" s="17">
        <v>2</v>
      </c>
      <c r="F108" s="327">
        <v>12</v>
      </c>
      <c r="G108" s="196">
        <f t="shared" si="6"/>
        <v>14</v>
      </c>
      <c r="H108" s="17">
        <v>0</v>
      </c>
      <c r="I108" s="327">
        <v>0</v>
      </c>
      <c r="J108" s="196">
        <f t="shared" si="7"/>
        <v>0</v>
      </c>
      <c r="K108"/>
      <c r="L108" s="196">
        <f t="shared" si="10"/>
        <v>11</v>
      </c>
      <c r="M108" s="336">
        <f t="shared" si="8"/>
        <v>48</v>
      </c>
      <c r="N108" s="336">
        <f t="shared" si="11"/>
        <v>59</v>
      </c>
      <c r="O108" s="75"/>
      <c r="P108" s="196">
        <v>35</v>
      </c>
      <c r="R108" s="481"/>
      <c r="S108" s="481"/>
    </row>
    <row r="109" spans="1:19" x14ac:dyDescent="0.2">
      <c r="A109" s="473" t="s">
        <v>586</v>
      </c>
      <c r="B109" s="471">
        <v>0</v>
      </c>
      <c r="C109" s="327">
        <v>1</v>
      </c>
      <c r="D109" s="196">
        <f t="shared" si="9"/>
        <v>1</v>
      </c>
      <c r="E109" s="17">
        <v>0</v>
      </c>
      <c r="F109" s="327">
        <v>0</v>
      </c>
      <c r="G109" s="196">
        <f t="shared" si="6"/>
        <v>0</v>
      </c>
      <c r="H109" s="17">
        <v>0</v>
      </c>
      <c r="I109" s="327">
        <v>0</v>
      </c>
      <c r="J109" s="196">
        <f t="shared" si="7"/>
        <v>0</v>
      </c>
      <c r="K109" s="481"/>
      <c r="L109" s="196">
        <f t="shared" si="10"/>
        <v>0</v>
      </c>
      <c r="M109" s="336">
        <f t="shared" si="8"/>
        <v>1</v>
      </c>
      <c r="N109" s="336">
        <f t="shared" si="11"/>
        <v>1</v>
      </c>
      <c r="O109" s="75"/>
      <c r="P109" s="196">
        <v>0.5</v>
      </c>
      <c r="R109" s="481"/>
      <c r="S109" s="481"/>
    </row>
    <row r="110" spans="1:19" x14ac:dyDescent="0.2">
      <c r="A110" s="246" t="s">
        <v>174</v>
      </c>
      <c r="B110" s="172">
        <v>0</v>
      </c>
      <c r="C110" s="327">
        <v>12</v>
      </c>
      <c r="D110" s="196">
        <f t="shared" si="9"/>
        <v>12</v>
      </c>
      <c r="E110" s="17">
        <v>0</v>
      </c>
      <c r="F110" s="327">
        <v>0</v>
      </c>
      <c r="G110" s="196">
        <f t="shared" si="6"/>
        <v>0</v>
      </c>
      <c r="H110" s="17">
        <v>0</v>
      </c>
      <c r="I110" s="327">
        <v>0</v>
      </c>
      <c r="J110" s="196">
        <f t="shared" si="7"/>
        <v>0</v>
      </c>
      <c r="K110"/>
      <c r="L110" s="196">
        <f t="shared" si="10"/>
        <v>0</v>
      </c>
      <c r="M110" s="336">
        <f t="shared" si="8"/>
        <v>12</v>
      </c>
      <c r="N110" s="336">
        <f t="shared" si="11"/>
        <v>12</v>
      </c>
      <c r="O110" s="75"/>
      <c r="P110" s="196">
        <v>6</v>
      </c>
      <c r="R110" s="481"/>
      <c r="S110" s="481"/>
    </row>
    <row r="111" spans="1:19" x14ac:dyDescent="0.2">
      <c r="A111" s="246" t="s">
        <v>175</v>
      </c>
      <c r="B111" s="172">
        <v>3</v>
      </c>
      <c r="C111" s="327">
        <v>5</v>
      </c>
      <c r="D111" s="196">
        <f t="shared" si="9"/>
        <v>8</v>
      </c>
      <c r="E111" s="17">
        <v>0</v>
      </c>
      <c r="F111" s="327">
        <v>0</v>
      </c>
      <c r="G111" s="196">
        <f t="shared" si="6"/>
        <v>0</v>
      </c>
      <c r="H111" s="17">
        <v>0</v>
      </c>
      <c r="I111" s="327">
        <v>0</v>
      </c>
      <c r="J111" s="196">
        <f t="shared" si="7"/>
        <v>0</v>
      </c>
      <c r="K111"/>
      <c r="L111" s="196">
        <f t="shared" si="10"/>
        <v>3</v>
      </c>
      <c r="M111" s="336">
        <f t="shared" si="8"/>
        <v>5</v>
      </c>
      <c r="N111" s="336">
        <f t="shared" si="11"/>
        <v>8</v>
      </c>
      <c r="O111" s="75"/>
      <c r="P111" s="196">
        <v>5.5</v>
      </c>
      <c r="R111" s="481"/>
      <c r="S111" s="481"/>
    </row>
    <row r="112" spans="1:19" x14ac:dyDescent="0.2">
      <c r="A112" s="246" t="s">
        <v>284</v>
      </c>
      <c r="B112" s="172">
        <v>2</v>
      </c>
      <c r="C112" s="327">
        <v>0</v>
      </c>
      <c r="D112" s="196">
        <f t="shared" si="9"/>
        <v>2</v>
      </c>
      <c r="E112" s="17">
        <v>0</v>
      </c>
      <c r="F112" s="327">
        <v>0</v>
      </c>
      <c r="G112" s="196">
        <f t="shared" si="6"/>
        <v>0</v>
      </c>
      <c r="H112" s="17">
        <v>0</v>
      </c>
      <c r="I112" s="327">
        <v>0</v>
      </c>
      <c r="J112" s="196">
        <f t="shared" si="7"/>
        <v>0</v>
      </c>
      <c r="K112"/>
      <c r="L112" s="196">
        <f t="shared" si="10"/>
        <v>2</v>
      </c>
      <c r="M112" s="336">
        <f t="shared" si="8"/>
        <v>0</v>
      </c>
      <c r="N112" s="336">
        <f t="shared" si="11"/>
        <v>2</v>
      </c>
      <c r="O112" s="75"/>
      <c r="P112" s="196">
        <v>2</v>
      </c>
      <c r="R112" s="481"/>
      <c r="S112" s="481"/>
    </row>
    <row r="113" spans="1:19" x14ac:dyDescent="0.2">
      <c r="A113" s="246" t="s">
        <v>176</v>
      </c>
      <c r="B113" s="172"/>
      <c r="C113" s="327"/>
      <c r="D113" s="196">
        <f t="shared" si="9"/>
        <v>0</v>
      </c>
      <c r="E113" s="17"/>
      <c r="F113" s="327"/>
      <c r="G113" s="196">
        <f t="shared" si="6"/>
        <v>0</v>
      </c>
      <c r="H113" s="17"/>
      <c r="I113" s="327"/>
      <c r="J113" s="196">
        <f t="shared" si="7"/>
        <v>0</v>
      </c>
      <c r="K113"/>
      <c r="L113" s="196">
        <f t="shared" si="10"/>
        <v>0</v>
      </c>
      <c r="M113" s="336">
        <f t="shared" si="8"/>
        <v>0</v>
      </c>
      <c r="N113" s="336">
        <f t="shared" si="11"/>
        <v>0</v>
      </c>
      <c r="O113" s="75"/>
      <c r="P113" s="196">
        <v>0</v>
      </c>
      <c r="R113" s="481"/>
      <c r="S113" s="481"/>
    </row>
    <row r="114" spans="1:19" x14ac:dyDescent="0.2">
      <c r="A114" s="246" t="s">
        <v>177</v>
      </c>
      <c r="B114" s="172">
        <v>8</v>
      </c>
      <c r="C114" s="327">
        <v>5</v>
      </c>
      <c r="D114" s="196">
        <f t="shared" si="9"/>
        <v>13</v>
      </c>
      <c r="E114" s="17">
        <v>0</v>
      </c>
      <c r="F114" s="327">
        <v>0</v>
      </c>
      <c r="G114" s="196">
        <f t="shared" si="6"/>
        <v>0</v>
      </c>
      <c r="H114" s="17">
        <v>0</v>
      </c>
      <c r="I114" s="327">
        <v>0</v>
      </c>
      <c r="J114" s="196">
        <f t="shared" si="7"/>
        <v>0</v>
      </c>
      <c r="K114"/>
      <c r="L114" s="196">
        <f t="shared" si="10"/>
        <v>8</v>
      </c>
      <c r="M114" s="336">
        <f t="shared" si="8"/>
        <v>5</v>
      </c>
      <c r="N114" s="336">
        <f t="shared" si="11"/>
        <v>13</v>
      </c>
      <c r="O114" s="75"/>
      <c r="P114" s="196">
        <v>10.5</v>
      </c>
      <c r="R114" s="481"/>
      <c r="S114" s="481"/>
    </row>
    <row r="115" spans="1:19" x14ac:dyDescent="0.2">
      <c r="A115" s="246" t="s">
        <v>178</v>
      </c>
      <c r="B115" s="172">
        <v>0</v>
      </c>
      <c r="C115" s="327">
        <v>16</v>
      </c>
      <c r="D115" s="196">
        <f t="shared" si="9"/>
        <v>16</v>
      </c>
      <c r="E115" s="17">
        <v>0</v>
      </c>
      <c r="F115" s="327">
        <v>4</v>
      </c>
      <c r="G115" s="196">
        <f t="shared" si="6"/>
        <v>4</v>
      </c>
      <c r="H115" s="17">
        <v>0</v>
      </c>
      <c r="I115" s="327">
        <v>0</v>
      </c>
      <c r="J115" s="196">
        <f t="shared" si="7"/>
        <v>0</v>
      </c>
      <c r="K115"/>
      <c r="L115" s="196">
        <f t="shared" si="10"/>
        <v>0</v>
      </c>
      <c r="M115" s="336">
        <f t="shared" si="8"/>
        <v>20</v>
      </c>
      <c r="N115" s="336">
        <f t="shared" si="11"/>
        <v>20</v>
      </c>
      <c r="O115" s="75"/>
      <c r="P115" s="196">
        <v>10</v>
      </c>
      <c r="R115" s="481"/>
      <c r="S115" s="481"/>
    </row>
    <row r="116" spans="1:19" x14ac:dyDescent="0.2">
      <c r="A116" s="246" t="s">
        <v>179</v>
      </c>
      <c r="B116" s="191">
        <v>4</v>
      </c>
      <c r="C116" s="340">
        <v>0</v>
      </c>
      <c r="D116" s="198">
        <f t="shared" si="9"/>
        <v>4</v>
      </c>
      <c r="E116" s="20">
        <v>0</v>
      </c>
      <c r="F116" s="340">
        <v>0</v>
      </c>
      <c r="G116" s="198">
        <f t="shared" si="6"/>
        <v>0</v>
      </c>
      <c r="H116" s="20">
        <v>0</v>
      </c>
      <c r="I116" s="340">
        <v>0</v>
      </c>
      <c r="J116" s="198">
        <f t="shared" si="7"/>
        <v>0</v>
      </c>
      <c r="K116"/>
      <c r="L116" s="198">
        <f t="shared" si="10"/>
        <v>4</v>
      </c>
      <c r="M116" s="341">
        <f t="shared" si="8"/>
        <v>0</v>
      </c>
      <c r="N116" s="341">
        <f t="shared" si="11"/>
        <v>4</v>
      </c>
      <c r="O116" s="75"/>
      <c r="P116" s="198">
        <v>4</v>
      </c>
      <c r="R116" s="481"/>
      <c r="S116" s="481"/>
    </row>
    <row r="117" spans="1:19" x14ac:dyDescent="0.2">
      <c r="A117" s="247" t="s">
        <v>180</v>
      </c>
      <c r="B117" s="172">
        <v>0</v>
      </c>
      <c r="C117" s="327">
        <v>0</v>
      </c>
      <c r="D117" s="196">
        <f t="shared" si="9"/>
        <v>0</v>
      </c>
      <c r="E117" s="17">
        <v>4</v>
      </c>
      <c r="F117" s="327">
        <v>0</v>
      </c>
      <c r="G117" s="196">
        <f t="shared" si="6"/>
        <v>4</v>
      </c>
      <c r="H117" s="17">
        <v>0</v>
      </c>
      <c r="I117" s="327">
        <v>0</v>
      </c>
      <c r="J117" s="196">
        <f t="shared" si="7"/>
        <v>0</v>
      </c>
      <c r="K117"/>
      <c r="L117" s="196">
        <f t="shared" si="10"/>
        <v>4</v>
      </c>
      <c r="M117" s="336">
        <f t="shared" si="8"/>
        <v>0</v>
      </c>
      <c r="N117" s="336">
        <f t="shared" si="11"/>
        <v>4</v>
      </c>
      <c r="O117" s="75"/>
      <c r="P117" s="196">
        <v>4</v>
      </c>
      <c r="R117" s="481"/>
      <c r="S117" s="481"/>
    </row>
    <row r="118" spans="1:19" x14ac:dyDescent="0.2">
      <c r="A118" s="246" t="s">
        <v>181</v>
      </c>
      <c r="B118" s="191">
        <v>0</v>
      </c>
      <c r="C118" s="340">
        <v>14</v>
      </c>
      <c r="D118" s="198">
        <f t="shared" si="9"/>
        <v>14</v>
      </c>
      <c r="E118" s="20">
        <v>0</v>
      </c>
      <c r="F118" s="340">
        <v>0</v>
      </c>
      <c r="G118" s="198">
        <f t="shared" si="6"/>
        <v>0</v>
      </c>
      <c r="H118" s="20">
        <v>0</v>
      </c>
      <c r="I118" s="340">
        <v>0</v>
      </c>
      <c r="J118" s="198">
        <f t="shared" si="7"/>
        <v>0</v>
      </c>
      <c r="K118"/>
      <c r="L118" s="198">
        <f t="shared" si="10"/>
        <v>0</v>
      </c>
      <c r="M118" s="341">
        <f t="shared" si="8"/>
        <v>14</v>
      </c>
      <c r="N118" s="341">
        <f t="shared" si="11"/>
        <v>14</v>
      </c>
      <c r="O118" s="75"/>
      <c r="P118" s="198">
        <v>7</v>
      </c>
      <c r="R118" s="481"/>
      <c r="S118" s="481"/>
    </row>
    <row r="119" spans="1:19" x14ac:dyDescent="0.2">
      <c r="A119" s="246" t="s">
        <v>182</v>
      </c>
      <c r="B119" s="172">
        <v>3</v>
      </c>
      <c r="C119" s="327">
        <v>4</v>
      </c>
      <c r="D119" s="196">
        <f t="shared" si="9"/>
        <v>7</v>
      </c>
      <c r="E119" s="17">
        <v>0</v>
      </c>
      <c r="F119" s="327">
        <v>0</v>
      </c>
      <c r="G119" s="196">
        <f t="shared" si="6"/>
        <v>0</v>
      </c>
      <c r="H119" s="17">
        <v>0</v>
      </c>
      <c r="I119" s="327">
        <v>0</v>
      </c>
      <c r="J119" s="196">
        <f t="shared" si="7"/>
        <v>0</v>
      </c>
      <c r="K119"/>
      <c r="L119" s="196">
        <f t="shared" si="10"/>
        <v>3</v>
      </c>
      <c r="M119" s="336">
        <f t="shared" si="8"/>
        <v>4</v>
      </c>
      <c r="N119" s="336">
        <f t="shared" si="11"/>
        <v>7</v>
      </c>
      <c r="O119" s="75"/>
      <c r="P119" s="196">
        <v>5</v>
      </c>
      <c r="R119" s="481"/>
      <c r="S119" s="481"/>
    </row>
    <row r="120" spans="1:19" x14ac:dyDescent="0.2">
      <c r="A120" s="246" t="s">
        <v>183</v>
      </c>
      <c r="B120" s="191">
        <v>0</v>
      </c>
      <c r="C120" s="340">
        <v>0</v>
      </c>
      <c r="D120" s="198">
        <f t="shared" si="9"/>
        <v>0</v>
      </c>
      <c r="E120" s="20">
        <v>0</v>
      </c>
      <c r="F120" s="340">
        <v>7</v>
      </c>
      <c r="G120" s="198">
        <f t="shared" si="6"/>
        <v>7</v>
      </c>
      <c r="H120" s="20">
        <v>0</v>
      </c>
      <c r="I120" s="340">
        <v>0</v>
      </c>
      <c r="J120" s="198">
        <f t="shared" si="7"/>
        <v>0</v>
      </c>
      <c r="K120"/>
      <c r="L120" s="198">
        <f t="shared" si="10"/>
        <v>0</v>
      </c>
      <c r="M120" s="341">
        <f t="shared" si="8"/>
        <v>7</v>
      </c>
      <c r="N120" s="341">
        <f t="shared" si="11"/>
        <v>7</v>
      </c>
      <c r="O120" s="75"/>
      <c r="P120" s="198">
        <v>3.5</v>
      </c>
      <c r="R120" s="481"/>
      <c r="S120" s="481"/>
    </row>
    <row r="121" spans="1:19" x14ac:dyDescent="0.2">
      <c r="A121" s="473" t="s">
        <v>535</v>
      </c>
      <c r="B121" s="472">
        <v>107</v>
      </c>
      <c r="C121" s="340">
        <v>19</v>
      </c>
      <c r="D121" s="198">
        <f t="shared" si="9"/>
        <v>126</v>
      </c>
      <c r="E121" s="20">
        <v>2</v>
      </c>
      <c r="F121" s="340">
        <v>1</v>
      </c>
      <c r="G121" s="198">
        <f t="shared" si="6"/>
        <v>3</v>
      </c>
      <c r="H121" s="20">
        <v>2</v>
      </c>
      <c r="I121" s="340">
        <v>0</v>
      </c>
      <c r="J121" s="198">
        <f t="shared" si="7"/>
        <v>2</v>
      </c>
      <c r="K121" s="481"/>
      <c r="L121" s="198">
        <f t="shared" si="10"/>
        <v>111</v>
      </c>
      <c r="M121" s="341">
        <f t="shared" si="8"/>
        <v>20</v>
      </c>
      <c r="N121" s="341">
        <f t="shared" si="11"/>
        <v>131</v>
      </c>
      <c r="O121" s="75"/>
      <c r="P121" s="198">
        <v>121</v>
      </c>
      <c r="R121" s="481"/>
      <c r="S121" s="481"/>
    </row>
    <row r="122" spans="1:19" x14ac:dyDescent="0.2">
      <c r="A122" s="107" t="s">
        <v>234</v>
      </c>
      <c r="B122" s="193">
        <v>88</v>
      </c>
      <c r="C122" s="193">
        <v>2</v>
      </c>
      <c r="D122" s="104">
        <f t="shared" si="9"/>
        <v>90</v>
      </c>
      <c r="E122" s="193">
        <v>5</v>
      </c>
      <c r="F122" s="193">
        <v>0</v>
      </c>
      <c r="G122" s="104">
        <f t="shared" si="6"/>
        <v>5</v>
      </c>
      <c r="H122" s="193">
        <v>0</v>
      </c>
      <c r="I122" s="193">
        <v>0</v>
      </c>
      <c r="J122" s="100">
        <f t="shared" si="7"/>
        <v>0</v>
      </c>
      <c r="K122" s="114"/>
      <c r="L122" s="103">
        <f t="shared" si="10"/>
        <v>93</v>
      </c>
      <c r="M122" s="104">
        <f t="shared" si="8"/>
        <v>2</v>
      </c>
      <c r="N122" s="100">
        <f t="shared" si="11"/>
        <v>95</v>
      </c>
      <c r="O122" s="75"/>
      <c r="P122" s="115">
        <v>94</v>
      </c>
      <c r="R122" s="481"/>
      <c r="S122" s="481"/>
    </row>
    <row r="123" spans="1:19" x14ac:dyDescent="0.2">
      <c r="A123" s="246" t="s">
        <v>185</v>
      </c>
      <c r="B123" s="170">
        <v>12</v>
      </c>
      <c r="C123" s="326">
        <v>2</v>
      </c>
      <c r="D123" s="195">
        <f t="shared" si="9"/>
        <v>14</v>
      </c>
      <c r="E123" s="14">
        <v>0</v>
      </c>
      <c r="F123" s="326">
        <v>0</v>
      </c>
      <c r="G123" s="195">
        <f t="shared" si="6"/>
        <v>0</v>
      </c>
      <c r="H123" s="14">
        <v>0</v>
      </c>
      <c r="I123" s="326">
        <v>0</v>
      </c>
      <c r="J123" s="195">
        <f t="shared" si="7"/>
        <v>0</v>
      </c>
      <c r="K123"/>
      <c r="L123" s="195">
        <f t="shared" si="10"/>
        <v>12</v>
      </c>
      <c r="M123" s="335">
        <f t="shared" si="8"/>
        <v>2</v>
      </c>
      <c r="N123" s="335">
        <f t="shared" si="11"/>
        <v>14</v>
      </c>
      <c r="O123" s="75"/>
      <c r="P123" s="195">
        <v>13</v>
      </c>
      <c r="R123" s="481"/>
      <c r="S123" s="481"/>
    </row>
    <row r="124" spans="1:19" x14ac:dyDescent="0.2">
      <c r="A124" s="247" t="s">
        <v>184</v>
      </c>
      <c r="B124" s="172">
        <v>75</v>
      </c>
      <c r="C124" s="327">
        <v>0</v>
      </c>
      <c r="D124" s="196">
        <f t="shared" si="9"/>
        <v>75</v>
      </c>
      <c r="E124" s="17">
        <v>0</v>
      </c>
      <c r="F124" s="327">
        <v>0</v>
      </c>
      <c r="G124" s="196">
        <f t="shared" si="6"/>
        <v>0</v>
      </c>
      <c r="H124" s="17">
        <v>0</v>
      </c>
      <c r="I124" s="327">
        <v>0</v>
      </c>
      <c r="J124" s="196">
        <f t="shared" si="7"/>
        <v>0</v>
      </c>
      <c r="K124"/>
      <c r="L124" s="196">
        <f t="shared" si="10"/>
        <v>75</v>
      </c>
      <c r="M124" s="336">
        <f t="shared" si="8"/>
        <v>0</v>
      </c>
      <c r="N124" s="336">
        <f t="shared" si="11"/>
        <v>75</v>
      </c>
      <c r="O124" s="75"/>
      <c r="P124" s="196">
        <v>75</v>
      </c>
      <c r="R124" s="481"/>
      <c r="S124" s="481"/>
    </row>
    <row r="125" spans="1:19" x14ac:dyDescent="0.2">
      <c r="A125" s="246" t="s">
        <v>186</v>
      </c>
      <c r="B125" s="191">
        <v>1</v>
      </c>
      <c r="C125" s="340">
        <v>0</v>
      </c>
      <c r="D125" s="198">
        <f t="shared" si="9"/>
        <v>1</v>
      </c>
      <c r="E125" s="20">
        <v>5</v>
      </c>
      <c r="F125" s="340">
        <v>0</v>
      </c>
      <c r="G125" s="198">
        <f t="shared" si="6"/>
        <v>5</v>
      </c>
      <c r="H125" s="20">
        <v>0</v>
      </c>
      <c r="I125" s="340">
        <v>0</v>
      </c>
      <c r="J125" s="198">
        <f t="shared" si="7"/>
        <v>0</v>
      </c>
      <c r="K125"/>
      <c r="L125" s="198">
        <f t="shared" si="10"/>
        <v>6</v>
      </c>
      <c r="M125" s="341">
        <f t="shared" si="8"/>
        <v>0</v>
      </c>
      <c r="N125" s="341">
        <f t="shared" si="11"/>
        <v>6</v>
      </c>
      <c r="O125" s="75"/>
      <c r="P125" s="198">
        <v>6</v>
      </c>
      <c r="R125" s="481"/>
      <c r="S125" s="481"/>
    </row>
    <row r="126" spans="1:19" x14ac:dyDescent="0.2">
      <c r="A126" s="107" t="s">
        <v>235</v>
      </c>
      <c r="B126" s="193">
        <v>3</v>
      </c>
      <c r="C126" s="193">
        <v>4</v>
      </c>
      <c r="D126" s="104">
        <f t="shared" si="9"/>
        <v>7</v>
      </c>
      <c r="E126" s="193">
        <v>0</v>
      </c>
      <c r="F126" s="193">
        <v>0</v>
      </c>
      <c r="G126" s="104">
        <f t="shared" si="6"/>
        <v>0</v>
      </c>
      <c r="H126" s="193">
        <v>45</v>
      </c>
      <c r="I126" s="193">
        <v>0</v>
      </c>
      <c r="J126" s="100">
        <f t="shared" si="7"/>
        <v>45</v>
      </c>
      <c r="K126" s="114"/>
      <c r="L126" s="103">
        <f t="shared" si="10"/>
        <v>48</v>
      </c>
      <c r="M126" s="104">
        <f t="shared" si="8"/>
        <v>4</v>
      </c>
      <c r="N126" s="100">
        <f t="shared" si="11"/>
        <v>52</v>
      </c>
      <c r="O126" s="75"/>
      <c r="P126" s="115">
        <v>50</v>
      </c>
      <c r="R126" s="481"/>
      <c r="S126" s="481"/>
    </row>
    <row r="127" spans="1:19" x14ac:dyDescent="0.2">
      <c r="A127" s="246" t="s">
        <v>187</v>
      </c>
      <c r="B127" s="172">
        <v>0</v>
      </c>
      <c r="C127" s="327">
        <v>0</v>
      </c>
      <c r="D127" s="196">
        <f t="shared" si="9"/>
        <v>0</v>
      </c>
      <c r="E127" s="17">
        <v>0</v>
      </c>
      <c r="F127" s="327">
        <v>0</v>
      </c>
      <c r="G127" s="196">
        <f t="shared" si="6"/>
        <v>0</v>
      </c>
      <c r="H127" s="17">
        <v>45</v>
      </c>
      <c r="I127" s="327">
        <v>0</v>
      </c>
      <c r="J127" s="196">
        <f t="shared" si="7"/>
        <v>45</v>
      </c>
      <c r="K127"/>
      <c r="L127" s="196">
        <f t="shared" si="10"/>
        <v>45</v>
      </c>
      <c r="M127" s="336">
        <f t="shared" si="8"/>
        <v>0</v>
      </c>
      <c r="N127" s="336">
        <f t="shared" si="11"/>
        <v>45</v>
      </c>
      <c r="O127" s="75"/>
      <c r="P127" s="196">
        <v>45</v>
      </c>
      <c r="R127" s="481"/>
      <c r="S127" s="481"/>
    </row>
    <row r="128" spans="1:19" x14ac:dyDescent="0.2">
      <c r="A128" s="473" t="s">
        <v>188</v>
      </c>
      <c r="B128" s="471">
        <v>3</v>
      </c>
      <c r="C128" s="327">
        <v>4</v>
      </c>
      <c r="D128" s="196">
        <f t="shared" si="9"/>
        <v>7</v>
      </c>
      <c r="E128" s="17">
        <v>0</v>
      </c>
      <c r="F128" s="327">
        <v>0</v>
      </c>
      <c r="G128" s="196">
        <f t="shared" si="6"/>
        <v>0</v>
      </c>
      <c r="H128" s="17">
        <v>0</v>
      </c>
      <c r="I128" s="327">
        <v>0</v>
      </c>
      <c r="J128" s="196">
        <f t="shared" si="7"/>
        <v>0</v>
      </c>
      <c r="K128" s="481"/>
      <c r="L128" s="196">
        <f t="shared" si="10"/>
        <v>3</v>
      </c>
      <c r="M128" s="336">
        <f t="shared" si="8"/>
        <v>4</v>
      </c>
      <c r="N128" s="336">
        <f t="shared" si="11"/>
        <v>7</v>
      </c>
      <c r="O128" s="75"/>
      <c r="P128" s="196">
        <v>5</v>
      </c>
      <c r="R128" s="481"/>
      <c r="S128" s="481"/>
    </row>
    <row r="129" spans="1:19" x14ac:dyDescent="0.2">
      <c r="A129" s="107" t="s">
        <v>236</v>
      </c>
      <c r="B129" s="193">
        <v>118</v>
      </c>
      <c r="C129" s="193">
        <v>1</v>
      </c>
      <c r="D129" s="104">
        <f t="shared" si="9"/>
        <v>119</v>
      </c>
      <c r="E129" s="193">
        <v>15</v>
      </c>
      <c r="F129" s="193">
        <v>1</v>
      </c>
      <c r="G129" s="104">
        <f t="shared" si="6"/>
        <v>16</v>
      </c>
      <c r="H129" s="193">
        <v>2</v>
      </c>
      <c r="I129" s="193">
        <v>0</v>
      </c>
      <c r="J129" s="100">
        <f t="shared" si="7"/>
        <v>2</v>
      </c>
      <c r="K129" s="114"/>
      <c r="L129" s="103">
        <f t="shared" si="10"/>
        <v>135</v>
      </c>
      <c r="M129" s="104">
        <f t="shared" si="8"/>
        <v>2</v>
      </c>
      <c r="N129" s="100">
        <f t="shared" si="11"/>
        <v>137</v>
      </c>
      <c r="O129" s="75"/>
      <c r="P129" s="115">
        <v>136</v>
      </c>
      <c r="R129" s="481"/>
      <c r="S129" s="481"/>
    </row>
    <row r="130" spans="1:19" x14ac:dyDescent="0.2">
      <c r="A130" s="247" t="s">
        <v>189</v>
      </c>
      <c r="B130" s="172">
        <v>19</v>
      </c>
      <c r="C130" s="327">
        <v>0</v>
      </c>
      <c r="D130" s="196">
        <f t="shared" si="9"/>
        <v>19</v>
      </c>
      <c r="E130" s="17">
        <v>4</v>
      </c>
      <c r="F130" s="327">
        <v>0</v>
      </c>
      <c r="G130" s="196">
        <f t="shared" si="6"/>
        <v>4</v>
      </c>
      <c r="H130" s="17">
        <v>0</v>
      </c>
      <c r="I130" s="327">
        <v>0</v>
      </c>
      <c r="J130" s="196">
        <f t="shared" si="7"/>
        <v>0</v>
      </c>
      <c r="K130"/>
      <c r="L130" s="196">
        <f t="shared" si="10"/>
        <v>23</v>
      </c>
      <c r="M130" s="336">
        <f t="shared" si="8"/>
        <v>0</v>
      </c>
      <c r="N130" s="336">
        <f t="shared" si="11"/>
        <v>23</v>
      </c>
      <c r="O130" s="75"/>
      <c r="P130" s="196">
        <v>23</v>
      </c>
      <c r="R130" s="481"/>
      <c r="S130" s="481"/>
    </row>
    <row r="131" spans="1:19" x14ac:dyDescent="0.2">
      <c r="A131" s="246" t="s">
        <v>190</v>
      </c>
      <c r="B131" s="172">
        <v>0</v>
      </c>
      <c r="C131" s="327">
        <v>0</v>
      </c>
      <c r="D131" s="196">
        <f t="shared" si="9"/>
        <v>0</v>
      </c>
      <c r="E131" s="17">
        <v>3</v>
      </c>
      <c r="F131" s="327">
        <v>0</v>
      </c>
      <c r="G131" s="196">
        <f t="shared" si="6"/>
        <v>3</v>
      </c>
      <c r="H131" s="17">
        <v>0</v>
      </c>
      <c r="I131" s="327">
        <v>0</v>
      </c>
      <c r="J131" s="196">
        <f t="shared" si="7"/>
        <v>0</v>
      </c>
      <c r="K131"/>
      <c r="L131" s="196">
        <f t="shared" si="10"/>
        <v>3</v>
      </c>
      <c r="M131" s="336">
        <f t="shared" si="8"/>
        <v>0</v>
      </c>
      <c r="N131" s="336">
        <f t="shared" si="11"/>
        <v>3</v>
      </c>
      <c r="O131" s="75"/>
      <c r="P131" s="196">
        <v>3</v>
      </c>
      <c r="R131" s="481"/>
      <c r="S131" s="481"/>
    </row>
    <row r="132" spans="1:19" x14ac:dyDescent="0.2">
      <c r="A132" s="245" t="s">
        <v>191</v>
      </c>
      <c r="B132" s="172">
        <v>14</v>
      </c>
      <c r="C132" s="327">
        <v>1</v>
      </c>
      <c r="D132" s="196">
        <f t="shared" si="9"/>
        <v>15</v>
      </c>
      <c r="E132" s="17">
        <v>5</v>
      </c>
      <c r="F132" s="327">
        <v>1</v>
      </c>
      <c r="G132" s="196">
        <f t="shared" si="6"/>
        <v>6</v>
      </c>
      <c r="H132" s="17">
        <v>0</v>
      </c>
      <c r="I132" s="327">
        <v>0</v>
      </c>
      <c r="J132" s="196">
        <f t="shared" si="7"/>
        <v>0</v>
      </c>
      <c r="K132"/>
      <c r="L132" s="196">
        <f t="shared" si="10"/>
        <v>19</v>
      </c>
      <c r="M132" s="336">
        <f t="shared" si="8"/>
        <v>2</v>
      </c>
      <c r="N132" s="336">
        <f t="shared" si="11"/>
        <v>21</v>
      </c>
      <c r="O132" s="75"/>
      <c r="P132" s="196">
        <v>20</v>
      </c>
      <c r="R132" s="481"/>
      <c r="S132" s="481"/>
    </row>
    <row r="133" spans="1:19" x14ac:dyDescent="0.2">
      <c r="A133" s="246" t="s">
        <v>192</v>
      </c>
      <c r="B133" s="172">
        <v>34</v>
      </c>
      <c r="C133" s="327">
        <v>0</v>
      </c>
      <c r="D133" s="196">
        <f t="shared" si="9"/>
        <v>34</v>
      </c>
      <c r="E133" s="17">
        <v>1</v>
      </c>
      <c r="F133" s="327">
        <v>0</v>
      </c>
      <c r="G133" s="196">
        <f t="shared" si="6"/>
        <v>1</v>
      </c>
      <c r="H133" s="17">
        <v>0</v>
      </c>
      <c r="I133" s="327">
        <v>0</v>
      </c>
      <c r="J133" s="196">
        <f t="shared" si="7"/>
        <v>0</v>
      </c>
      <c r="K133"/>
      <c r="L133" s="196">
        <f t="shared" si="10"/>
        <v>35</v>
      </c>
      <c r="M133" s="336">
        <f t="shared" si="8"/>
        <v>0</v>
      </c>
      <c r="N133" s="336">
        <f t="shared" si="11"/>
        <v>35</v>
      </c>
      <c r="O133" s="75"/>
      <c r="P133" s="196">
        <v>35</v>
      </c>
      <c r="R133" s="481"/>
      <c r="S133" s="481"/>
    </row>
    <row r="134" spans="1:19" x14ac:dyDescent="0.2">
      <c r="A134" s="247" t="s">
        <v>193</v>
      </c>
      <c r="B134" s="191">
        <v>45</v>
      </c>
      <c r="C134" s="340">
        <v>0</v>
      </c>
      <c r="D134" s="198">
        <f t="shared" si="9"/>
        <v>45</v>
      </c>
      <c r="E134" s="20">
        <v>0</v>
      </c>
      <c r="F134" s="340">
        <v>0</v>
      </c>
      <c r="G134" s="198">
        <f t="shared" si="6"/>
        <v>0</v>
      </c>
      <c r="H134" s="20">
        <v>1</v>
      </c>
      <c r="I134" s="340">
        <v>0</v>
      </c>
      <c r="J134" s="198">
        <f t="shared" si="7"/>
        <v>1</v>
      </c>
      <c r="K134"/>
      <c r="L134" s="198">
        <f t="shared" si="10"/>
        <v>46</v>
      </c>
      <c r="M134" s="341">
        <f t="shared" si="8"/>
        <v>0</v>
      </c>
      <c r="N134" s="341">
        <f t="shared" si="11"/>
        <v>46</v>
      </c>
      <c r="O134" s="75"/>
      <c r="P134" s="198">
        <v>46</v>
      </c>
      <c r="R134" s="481"/>
      <c r="S134" s="481"/>
    </row>
    <row r="135" spans="1:19" x14ac:dyDescent="0.2">
      <c r="A135" s="247" t="s">
        <v>396</v>
      </c>
      <c r="B135" s="172">
        <v>0</v>
      </c>
      <c r="C135" s="327">
        <v>0</v>
      </c>
      <c r="D135" s="196">
        <f t="shared" si="9"/>
        <v>0</v>
      </c>
      <c r="E135" s="17">
        <v>0</v>
      </c>
      <c r="F135" s="327">
        <v>0</v>
      </c>
      <c r="G135" s="196">
        <f t="shared" si="6"/>
        <v>0</v>
      </c>
      <c r="H135" s="17">
        <v>1</v>
      </c>
      <c r="I135" s="327">
        <v>0</v>
      </c>
      <c r="J135" s="196">
        <f t="shared" si="7"/>
        <v>1</v>
      </c>
      <c r="K135"/>
      <c r="L135" s="196">
        <f t="shared" si="10"/>
        <v>1</v>
      </c>
      <c r="M135" s="336">
        <f t="shared" si="8"/>
        <v>0</v>
      </c>
      <c r="N135" s="336">
        <f t="shared" si="11"/>
        <v>1</v>
      </c>
      <c r="O135" s="75"/>
      <c r="P135" s="196">
        <v>1</v>
      </c>
      <c r="R135" s="481"/>
      <c r="S135" s="481"/>
    </row>
    <row r="136" spans="1:19" x14ac:dyDescent="0.2">
      <c r="A136" s="246" t="s">
        <v>485</v>
      </c>
      <c r="B136" s="191">
        <v>1</v>
      </c>
      <c r="C136" s="340">
        <v>0</v>
      </c>
      <c r="D136" s="198">
        <f t="shared" si="9"/>
        <v>1</v>
      </c>
      <c r="E136" s="20">
        <v>0</v>
      </c>
      <c r="F136" s="340">
        <v>0</v>
      </c>
      <c r="G136" s="198">
        <f t="shared" si="6"/>
        <v>0</v>
      </c>
      <c r="H136" s="20">
        <v>0</v>
      </c>
      <c r="I136" s="340">
        <v>0</v>
      </c>
      <c r="J136" s="198">
        <f t="shared" si="7"/>
        <v>0</v>
      </c>
      <c r="K136"/>
      <c r="L136" s="198">
        <f t="shared" si="10"/>
        <v>1</v>
      </c>
      <c r="M136" s="341">
        <f t="shared" si="8"/>
        <v>0</v>
      </c>
      <c r="N136" s="341">
        <f t="shared" si="11"/>
        <v>1</v>
      </c>
      <c r="O136" s="75"/>
      <c r="P136" s="198">
        <v>1</v>
      </c>
      <c r="R136" s="481"/>
      <c r="S136" s="481"/>
    </row>
    <row r="137" spans="1:19" x14ac:dyDescent="0.2">
      <c r="A137" s="247" t="s">
        <v>194</v>
      </c>
      <c r="B137" s="172">
        <v>2</v>
      </c>
      <c r="C137" s="327">
        <v>0</v>
      </c>
      <c r="D137" s="196">
        <f t="shared" si="9"/>
        <v>2</v>
      </c>
      <c r="E137" s="17">
        <v>2</v>
      </c>
      <c r="F137" s="327">
        <v>0</v>
      </c>
      <c r="G137" s="196">
        <f t="shared" ref="G137:G165" si="12">E137+F137</f>
        <v>2</v>
      </c>
      <c r="H137" s="17">
        <v>0</v>
      </c>
      <c r="I137" s="327">
        <v>0</v>
      </c>
      <c r="J137" s="196">
        <f t="shared" ref="J137:J165" si="13">H137+I137</f>
        <v>0</v>
      </c>
      <c r="K137"/>
      <c r="L137" s="196">
        <f t="shared" si="10"/>
        <v>4</v>
      </c>
      <c r="M137" s="336">
        <f t="shared" ref="M137:M165" si="14">C137+F137+I137</f>
        <v>0</v>
      </c>
      <c r="N137" s="336">
        <f t="shared" si="11"/>
        <v>4</v>
      </c>
      <c r="O137" s="75"/>
      <c r="P137" s="196">
        <v>4</v>
      </c>
      <c r="R137" s="481"/>
      <c r="S137" s="481"/>
    </row>
    <row r="138" spans="1:19" x14ac:dyDescent="0.2">
      <c r="A138" s="246" t="s">
        <v>195</v>
      </c>
      <c r="B138" s="191">
        <v>3</v>
      </c>
      <c r="C138" s="340">
        <v>0</v>
      </c>
      <c r="D138" s="198">
        <f t="shared" ref="D138:D165" si="15">B138+C138</f>
        <v>3</v>
      </c>
      <c r="E138" s="20">
        <v>0</v>
      </c>
      <c r="F138" s="340">
        <v>0</v>
      </c>
      <c r="G138" s="198">
        <f t="shared" si="12"/>
        <v>0</v>
      </c>
      <c r="H138" s="20">
        <v>0</v>
      </c>
      <c r="I138" s="340">
        <v>0</v>
      </c>
      <c r="J138" s="198">
        <f t="shared" si="13"/>
        <v>0</v>
      </c>
      <c r="K138"/>
      <c r="L138" s="198">
        <f t="shared" ref="L138:L165" si="16">B138+E138+H138</f>
        <v>3</v>
      </c>
      <c r="M138" s="341">
        <f t="shared" si="14"/>
        <v>0</v>
      </c>
      <c r="N138" s="341">
        <f t="shared" ref="N138:N165" si="17">L138+M138</f>
        <v>3</v>
      </c>
      <c r="O138" s="75"/>
      <c r="P138" s="198">
        <v>3</v>
      </c>
      <c r="R138" s="481"/>
      <c r="S138" s="481"/>
    </row>
    <row r="139" spans="1:19" x14ac:dyDescent="0.2">
      <c r="A139" s="107" t="s">
        <v>237</v>
      </c>
      <c r="B139" s="193">
        <v>50</v>
      </c>
      <c r="C139" s="193">
        <v>24</v>
      </c>
      <c r="D139" s="104">
        <f t="shared" si="15"/>
        <v>74</v>
      </c>
      <c r="E139" s="193">
        <v>9</v>
      </c>
      <c r="F139" s="193">
        <v>6</v>
      </c>
      <c r="G139" s="104">
        <f t="shared" si="12"/>
        <v>15</v>
      </c>
      <c r="H139" s="193">
        <v>0</v>
      </c>
      <c r="I139" s="193">
        <v>0</v>
      </c>
      <c r="J139" s="100">
        <f t="shared" si="13"/>
        <v>0</v>
      </c>
      <c r="K139" s="114"/>
      <c r="L139" s="103">
        <f t="shared" si="16"/>
        <v>59</v>
      </c>
      <c r="M139" s="104">
        <f t="shared" si="14"/>
        <v>30</v>
      </c>
      <c r="N139" s="100">
        <f t="shared" si="17"/>
        <v>89</v>
      </c>
      <c r="O139" s="75"/>
      <c r="P139" s="115">
        <v>74</v>
      </c>
      <c r="R139" s="481"/>
      <c r="S139" s="481"/>
    </row>
    <row r="140" spans="1:19" x14ac:dyDescent="0.2">
      <c r="A140" s="246" t="s">
        <v>197</v>
      </c>
      <c r="B140" s="170">
        <v>26</v>
      </c>
      <c r="C140" s="326">
        <v>12</v>
      </c>
      <c r="D140" s="195">
        <f t="shared" si="15"/>
        <v>38</v>
      </c>
      <c r="E140" s="14">
        <v>0</v>
      </c>
      <c r="F140" s="326">
        <v>0</v>
      </c>
      <c r="G140" s="195">
        <f t="shared" si="12"/>
        <v>0</v>
      </c>
      <c r="H140" s="14">
        <v>0</v>
      </c>
      <c r="I140" s="326">
        <v>0</v>
      </c>
      <c r="J140" s="195">
        <f t="shared" si="13"/>
        <v>0</v>
      </c>
      <c r="K140"/>
      <c r="L140" s="195">
        <f t="shared" si="16"/>
        <v>26</v>
      </c>
      <c r="M140" s="335">
        <f t="shared" si="14"/>
        <v>12</v>
      </c>
      <c r="N140" s="335">
        <f t="shared" si="17"/>
        <v>38</v>
      </c>
      <c r="O140" s="75"/>
      <c r="P140" s="195">
        <v>32</v>
      </c>
      <c r="R140" s="481"/>
      <c r="S140" s="481"/>
    </row>
    <row r="141" spans="1:19" x14ac:dyDescent="0.2">
      <c r="A141" s="246" t="s">
        <v>196</v>
      </c>
      <c r="B141" s="172">
        <v>17</v>
      </c>
      <c r="C141" s="327">
        <v>12</v>
      </c>
      <c r="D141" s="196">
        <f t="shared" si="15"/>
        <v>29</v>
      </c>
      <c r="E141" s="17">
        <v>9</v>
      </c>
      <c r="F141" s="327">
        <v>6</v>
      </c>
      <c r="G141" s="196">
        <f t="shared" si="12"/>
        <v>15</v>
      </c>
      <c r="H141" s="17">
        <v>0</v>
      </c>
      <c r="I141" s="327">
        <v>0</v>
      </c>
      <c r="J141" s="196">
        <f t="shared" si="13"/>
        <v>0</v>
      </c>
      <c r="K141"/>
      <c r="L141" s="196">
        <f t="shared" si="16"/>
        <v>26</v>
      </c>
      <c r="M141" s="336">
        <f t="shared" si="14"/>
        <v>18</v>
      </c>
      <c r="N141" s="336">
        <f t="shared" si="17"/>
        <v>44</v>
      </c>
      <c r="O141" s="75"/>
      <c r="P141" s="196">
        <v>35</v>
      </c>
      <c r="R141" s="481"/>
      <c r="S141" s="481"/>
    </row>
    <row r="142" spans="1:19" x14ac:dyDescent="0.2">
      <c r="A142" s="246" t="s">
        <v>198</v>
      </c>
      <c r="B142" s="191">
        <v>7</v>
      </c>
      <c r="C142" s="340">
        <v>0</v>
      </c>
      <c r="D142" s="198">
        <f t="shared" si="15"/>
        <v>7</v>
      </c>
      <c r="E142" s="20">
        <v>0</v>
      </c>
      <c r="F142" s="340">
        <v>0</v>
      </c>
      <c r="G142" s="198">
        <f t="shared" si="12"/>
        <v>0</v>
      </c>
      <c r="H142" s="20">
        <v>0</v>
      </c>
      <c r="I142" s="340">
        <v>0</v>
      </c>
      <c r="J142" s="198">
        <f t="shared" si="13"/>
        <v>0</v>
      </c>
      <c r="K142"/>
      <c r="L142" s="198">
        <f t="shared" si="16"/>
        <v>7</v>
      </c>
      <c r="M142" s="341">
        <f t="shared" si="14"/>
        <v>0</v>
      </c>
      <c r="N142" s="341">
        <f t="shared" si="17"/>
        <v>7</v>
      </c>
      <c r="O142" s="75"/>
      <c r="P142" s="198">
        <v>7</v>
      </c>
      <c r="R142" s="481"/>
      <c r="S142" s="481"/>
    </row>
    <row r="143" spans="1:19" x14ac:dyDescent="0.2">
      <c r="A143" s="107" t="s">
        <v>238</v>
      </c>
      <c r="B143" s="193">
        <v>76</v>
      </c>
      <c r="C143" s="193">
        <v>15</v>
      </c>
      <c r="D143" s="104">
        <f t="shared" si="15"/>
        <v>91</v>
      </c>
      <c r="E143" s="193">
        <v>42</v>
      </c>
      <c r="F143" s="193">
        <v>3</v>
      </c>
      <c r="G143" s="104">
        <f t="shared" si="12"/>
        <v>45</v>
      </c>
      <c r="H143" s="193">
        <v>0</v>
      </c>
      <c r="I143" s="193">
        <v>0</v>
      </c>
      <c r="J143" s="100">
        <f t="shared" si="13"/>
        <v>0</v>
      </c>
      <c r="K143" s="114"/>
      <c r="L143" s="103">
        <f t="shared" si="16"/>
        <v>118</v>
      </c>
      <c r="M143" s="104">
        <f t="shared" si="14"/>
        <v>18</v>
      </c>
      <c r="N143" s="100">
        <f t="shared" si="17"/>
        <v>136</v>
      </c>
      <c r="O143" s="75"/>
      <c r="P143" s="115">
        <v>127</v>
      </c>
      <c r="R143" s="481"/>
      <c r="S143" s="481"/>
    </row>
    <row r="144" spans="1:19" x14ac:dyDescent="0.2">
      <c r="A144" s="246" t="s">
        <v>200</v>
      </c>
      <c r="B144" s="170">
        <v>15</v>
      </c>
      <c r="C144" s="326">
        <v>3</v>
      </c>
      <c r="D144" s="195">
        <f t="shared" si="15"/>
        <v>18</v>
      </c>
      <c r="E144" s="14">
        <v>0</v>
      </c>
      <c r="F144" s="326">
        <v>0</v>
      </c>
      <c r="G144" s="195">
        <f t="shared" si="12"/>
        <v>0</v>
      </c>
      <c r="H144" s="14">
        <v>0</v>
      </c>
      <c r="I144" s="326">
        <v>0</v>
      </c>
      <c r="J144" s="195">
        <f t="shared" si="13"/>
        <v>0</v>
      </c>
      <c r="K144"/>
      <c r="L144" s="195">
        <f t="shared" si="16"/>
        <v>15</v>
      </c>
      <c r="M144" s="335">
        <f t="shared" si="14"/>
        <v>3</v>
      </c>
      <c r="N144" s="335">
        <f t="shared" si="17"/>
        <v>18</v>
      </c>
      <c r="O144" s="75"/>
      <c r="P144" s="195">
        <v>16.5</v>
      </c>
      <c r="R144" s="481"/>
      <c r="S144" s="481"/>
    </row>
    <row r="145" spans="1:19" x14ac:dyDescent="0.2">
      <c r="A145" s="246" t="s">
        <v>199</v>
      </c>
      <c r="B145" s="172">
        <v>60</v>
      </c>
      <c r="C145" s="327">
        <v>8</v>
      </c>
      <c r="D145" s="196">
        <f t="shared" si="15"/>
        <v>68</v>
      </c>
      <c r="E145" s="17">
        <v>42</v>
      </c>
      <c r="F145" s="327">
        <v>2</v>
      </c>
      <c r="G145" s="196">
        <f t="shared" si="12"/>
        <v>44</v>
      </c>
      <c r="H145" s="17">
        <v>0</v>
      </c>
      <c r="I145" s="327">
        <v>0</v>
      </c>
      <c r="J145" s="196">
        <f t="shared" si="13"/>
        <v>0</v>
      </c>
      <c r="K145"/>
      <c r="L145" s="196">
        <f t="shared" si="16"/>
        <v>102</v>
      </c>
      <c r="M145" s="336">
        <f t="shared" si="14"/>
        <v>10</v>
      </c>
      <c r="N145" s="336">
        <f t="shared" si="17"/>
        <v>112</v>
      </c>
      <c r="O145" s="75"/>
      <c r="P145" s="196">
        <v>107</v>
      </c>
      <c r="R145" s="481"/>
      <c r="S145" s="481"/>
    </row>
    <row r="146" spans="1:19" x14ac:dyDescent="0.2">
      <c r="A146" s="246" t="s">
        <v>201</v>
      </c>
      <c r="B146" s="172">
        <v>1</v>
      </c>
      <c r="C146" s="327">
        <v>4</v>
      </c>
      <c r="D146" s="196">
        <f t="shared" si="15"/>
        <v>5</v>
      </c>
      <c r="E146" s="17">
        <v>0</v>
      </c>
      <c r="F146" s="327">
        <v>1</v>
      </c>
      <c r="G146" s="196">
        <f t="shared" si="12"/>
        <v>1</v>
      </c>
      <c r="H146" s="17">
        <v>0</v>
      </c>
      <c r="I146" s="327">
        <v>0</v>
      </c>
      <c r="J146" s="196">
        <f t="shared" si="13"/>
        <v>0</v>
      </c>
      <c r="K146"/>
      <c r="L146" s="196">
        <f t="shared" si="16"/>
        <v>1</v>
      </c>
      <c r="M146" s="336">
        <f t="shared" si="14"/>
        <v>5</v>
      </c>
      <c r="N146" s="336">
        <f t="shared" si="17"/>
        <v>6</v>
      </c>
      <c r="O146" s="75"/>
      <c r="P146" s="196">
        <v>3.5</v>
      </c>
      <c r="R146" s="481"/>
      <c r="S146" s="481"/>
    </row>
    <row r="147" spans="1:19" x14ac:dyDescent="0.2">
      <c r="A147" s="107" t="s">
        <v>239</v>
      </c>
      <c r="B147" s="193">
        <v>70</v>
      </c>
      <c r="C147" s="193">
        <v>82</v>
      </c>
      <c r="D147" s="104">
        <f t="shared" si="15"/>
        <v>152</v>
      </c>
      <c r="E147" s="193">
        <v>45</v>
      </c>
      <c r="F147" s="193">
        <v>33</v>
      </c>
      <c r="G147" s="104">
        <f t="shared" si="12"/>
        <v>78</v>
      </c>
      <c r="H147" s="193">
        <v>21</v>
      </c>
      <c r="I147" s="193">
        <v>0</v>
      </c>
      <c r="J147" s="100">
        <f t="shared" si="13"/>
        <v>21</v>
      </c>
      <c r="K147" s="114"/>
      <c r="L147" s="103">
        <f t="shared" si="16"/>
        <v>136</v>
      </c>
      <c r="M147" s="104">
        <f t="shared" si="14"/>
        <v>115</v>
      </c>
      <c r="N147" s="100">
        <f t="shared" si="17"/>
        <v>251</v>
      </c>
      <c r="O147" s="75"/>
      <c r="P147" s="115">
        <v>193.5</v>
      </c>
      <c r="R147" s="481"/>
      <c r="S147" s="481"/>
    </row>
    <row r="148" spans="1:19" x14ac:dyDescent="0.2">
      <c r="A148" s="245" t="s">
        <v>202</v>
      </c>
      <c r="B148" s="471">
        <v>2</v>
      </c>
      <c r="C148" s="327">
        <v>0</v>
      </c>
      <c r="D148" s="196">
        <f t="shared" si="15"/>
        <v>2</v>
      </c>
      <c r="E148" s="17">
        <v>0</v>
      </c>
      <c r="F148" s="327">
        <v>0</v>
      </c>
      <c r="G148" s="196">
        <f t="shared" si="12"/>
        <v>0</v>
      </c>
      <c r="H148" s="17">
        <v>0</v>
      </c>
      <c r="I148" s="327">
        <v>0</v>
      </c>
      <c r="J148" s="196">
        <f t="shared" si="13"/>
        <v>0</v>
      </c>
      <c r="K148" s="481"/>
      <c r="L148" s="196">
        <f t="shared" si="16"/>
        <v>2</v>
      </c>
      <c r="M148" s="336">
        <f t="shared" si="14"/>
        <v>0</v>
      </c>
      <c r="N148" s="336">
        <f t="shared" si="17"/>
        <v>2</v>
      </c>
      <c r="O148" s="75"/>
      <c r="P148" s="196">
        <v>2</v>
      </c>
      <c r="R148" s="481"/>
      <c r="S148" s="481"/>
    </row>
    <row r="149" spans="1:19" x14ac:dyDescent="0.2">
      <c r="A149" s="246" t="s">
        <v>203</v>
      </c>
      <c r="B149" s="172">
        <v>3</v>
      </c>
      <c r="C149" s="327">
        <v>0</v>
      </c>
      <c r="D149" s="196">
        <f t="shared" si="15"/>
        <v>3</v>
      </c>
      <c r="E149" s="17">
        <v>1</v>
      </c>
      <c r="F149" s="327">
        <v>0</v>
      </c>
      <c r="G149" s="196">
        <f t="shared" si="12"/>
        <v>1</v>
      </c>
      <c r="H149" s="17">
        <v>0</v>
      </c>
      <c r="I149" s="327">
        <v>0</v>
      </c>
      <c r="J149" s="196">
        <f t="shared" si="13"/>
        <v>0</v>
      </c>
      <c r="K149"/>
      <c r="L149" s="196">
        <f t="shared" si="16"/>
        <v>4</v>
      </c>
      <c r="M149" s="336">
        <f t="shared" si="14"/>
        <v>0</v>
      </c>
      <c r="N149" s="336">
        <f t="shared" si="17"/>
        <v>4</v>
      </c>
      <c r="O149" s="75"/>
      <c r="P149" s="196">
        <v>4</v>
      </c>
      <c r="R149" s="481"/>
      <c r="S149" s="481"/>
    </row>
    <row r="150" spans="1:19" x14ac:dyDescent="0.2">
      <c r="A150" s="245" t="s">
        <v>204</v>
      </c>
      <c r="B150" s="172">
        <v>5</v>
      </c>
      <c r="C150" s="327">
        <v>65</v>
      </c>
      <c r="D150" s="196">
        <f t="shared" si="15"/>
        <v>70</v>
      </c>
      <c r="E150" s="17">
        <v>0</v>
      </c>
      <c r="F150" s="327">
        <v>0</v>
      </c>
      <c r="G150" s="196">
        <f t="shared" si="12"/>
        <v>0</v>
      </c>
      <c r="H150" s="17">
        <v>0</v>
      </c>
      <c r="I150" s="327">
        <v>0</v>
      </c>
      <c r="J150" s="196">
        <f t="shared" si="13"/>
        <v>0</v>
      </c>
      <c r="K150"/>
      <c r="L150" s="196">
        <f t="shared" si="16"/>
        <v>5</v>
      </c>
      <c r="M150" s="336">
        <f t="shared" si="14"/>
        <v>65</v>
      </c>
      <c r="N150" s="336">
        <f t="shared" si="17"/>
        <v>70</v>
      </c>
      <c r="O150" s="75"/>
      <c r="P150" s="196">
        <v>37.5</v>
      </c>
      <c r="R150" s="481"/>
      <c r="S150" s="481"/>
    </row>
    <row r="151" spans="1:19" x14ac:dyDescent="0.2">
      <c r="A151" s="246" t="s">
        <v>205</v>
      </c>
      <c r="B151" s="191">
        <v>31</v>
      </c>
      <c r="C151" s="340">
        <v>1</v>
      </c>
      <c r="D151" s="198">
        <f t="shared" si="15"/>
        <v>32</v>
      </c>
      <c r="E151" s="20">
        <v>32</v>
      </c>
      <c r="F151" s="340">
        <v>32</v>
      </c>
      <c r="G151" s="198">
        <f t="shared" si="12"/>
        <v>64</v>
      </c>
      <c r="H151" s="20">
        <v>0</v>
      </c>
      <c r="I151" s="340">
        <v>0</v>
      </c>
      <c r="J151" s="198">
        <f t="shared" si="13"/>
        <v>0</v>
      </c>
      <c r="K151"/>
      <c r="L151" s="198">
        <f t="shared" si="16"/>
        <v>63</v>
      </c>
      <c r="M151" s="341">
        <f t="shared" si="14"/>
        <v>33</v>
      </c>
      <c r="N151" s="341">
        <f t="shared" si="17"/>
        <v>96</v>
      </c>
      <c r="O151" s="75"/>
      <c r="P151" s="198">
        <v>79.5</v>
      </c>
      <c r="R151" s="481"/>
      <c r="S151" s="481"/>
    </row>
    <row r="152" spans="1:19" x14ac:dyDescent="0.2">
      <c r="A152" s="247" t="s">
        <v>206</v>
      </c>
      <c r="B152" s="172">
        <v>21</v>
      </c>
      <c r="C152" s="327">
        <v>0</v>
      </c>
      <c r="D152" s="196">
        <f t="shared" si="15"/>
        <v>21</v>
      </c>
      <c r="E152" s="17">
        <v>6</v>
      </c>
      <c r="F152" s="327">
        <v>0</v>
      </c>
      <c r="G152" s="196">
        <f t="shared" si="12"/>
        <v>6</v>
      </c>
      <c r="H152" s="17">
        <v>0</v>
      </c>
      <c r="I152" s="327">
        <v>0</v>
      </c>
      <c r="J152" s="196">
        <f t="shared" si="13"/>
        <v>0</v>
      </c>
      <c r="K152"/>
      <c r="L152" s="196">
        <f t="shared" si="16"/>
        <v>27</v>
      </c>
      <c r="M152" s="336">
        <f t="shared" si="14"/>
        <v>0</v>
      </c>
      <c r="N152" s="336">
        <f t="shared" si="17"/>
        <v>27</v>
      </c>
      <c r="O152" s="75"/>
      <c r="P152" s="196">
        <v>27</v>
      </c>
      <c r="R152" s="481"/>
      <c r="S152" s="481"/>
    </row>
    <row r="153" spans="1:19" x14ac:dyDescent="0.2">
      <c r="A153" s="246" t="s">
        <v>207</v>
      </c>
      <c r="B153" s="191">
        <v>0</v>
      </c>
      <c r="C153" s="340">
        <v>16</v>
      </c>
      <c r="D153" s="198">
        <f t="shared" si="15"/>
        <v>16</v>
      </c>
      <c r="E153" s="20">
        <v>0</v>
      </c>
      <c r="F153" s="340">
        <v>0</v>
      </c>
      <c r="G153" s="198">
        <f t="shared" si="12"/>
        <v>0</v>
      </c>
      <c r="H153" s="20">
        <v>0</v>
      </c>
      <c r="I153" s="340">
        <v>0</v>
      </c>
      <c r="J153" s="198">
        <f t="shared" si="13"/>
        <v>0</v>
      </c>
      <c r="K153"/>
      <c r="L153" s="198">
        <f t="shared" si="16"/>
        <v>0</v>
      </c>
      <c r="M153" s="341">
        <f t="shared" si="14"/>
        <v>16</v>
      </c>
      <c r="N153" s="341">
        <f t="shared" si="17"/>
        <v>16</v>
      </c>
      <c r="O153" s="75"/>
      <c r="P153" s="198">
        <v>8</v>
      </c>
      <c r="R153" s="481"/>
      <c r="S153" s="481"/>
    </row>
    <row r="154" spans="1:19" x14ac:dyDescent="0.2">
      <c r="A154" s="245" t="s">
        <v>208</v>
      </c>
      <c r="B154" s="172">
        <v>0</v>
      </c>
      <c r="C154" s="327">
        <v>0</v>
      </c>
      <c r="D154" s="196">
        <f t="shared" si="15"/>
        <v>0</v>
      </c>
      <c r="E154" s="17">
        <v>0</v>
      </c>
      <c r="F154" s="327">
        <v>0</v>
      </c>
      <c r="G154" s="196">
        <f t="shared" si="12"/>
        <v>0</v>
      </c>
      <c r="H154" s="17">
        <v>21</v>
      </c>
      <c r="I154" s="327">
        <v>0</v>
      </c>
      <c r="J154" s="196">
        <f t="shared" si="13"/>
        <v>21</v>
      </c>
      <c r="K154"/>
      <c r="L154" s="196">
        <f t="shared" si="16"/>
        <v>21</v>
      </c>
      <c r="M154" s="336">
        <f t="shared" si="14"/>
        <v>0</v>
      </c>
      <c r="N154" s="336">
        <f t="shared" si="17"/>
        <v>21</v>
      </c>
      <c r="O154" s="75"/>
      <c r="P154" s="196">
        <v>21</v>
      </c>
      <c r="R154" s="481"/>
      <c r="S154" s="481"/>
    </row>
    <row r="155" spans="1:19" x14ac:dyDescent="0.2">
      <c r="A155" s="246" t="s">
        <v>209</v>
      </c>
      <c r="B155" s="172">
        <v>8</v>
      </c>
      <c r="C155" s="327">
        <v>0</v>
      </c>
      <c r="D155" s="196">
        <f t="shared" si="15"/>
        <v>8</v>
      </c>
      <c r="E155" s="17">
        <v>6</v>
      </c>
      <c r="F155" s="327">
        <v>1</v>
      </c>
      <c r="G155" s="196">
        <f t="shared" si="12"/>
        <v>7</v>
      </c>
      <c r="H155" s="17">
        <v>0</v>
      </c>
      <c r="I155" s="327">
        <v>0</v>
      </c>
      <c r="J155" s="196">
        <f t="shared" si="13"/>
        <v>0</v>
      </c>
      <c r="K155"/>
      <c r="L155" s="196">
        <f t="shared" si="16"/>
        <v>14</v>
      </c>
      <c r="M155" s="336">
        <f t="shared" si="14"/>
        <v>1</v>
      </c>
      <c r="N155" s="336">
        <f t="shared" si="17"/>
        <v>15</v>
      </c>
      <c r="O155" s="75"/>
      <c r="P155" s="196">
        <v>14.5</v>
      </c>
      <c r="R155" s="481"/>
      <c r="S155" s="481"/>
    </row>
    <row r="156" spans="1:19" x14ac:dyDescent="0.2">
      <c r="A156" s="107" t="s">
        <v>240</v>
      </c>
      <c r="B156" s="193">
        <v>175</v>
      </c>
      <c r="C156" s="193">
        <v>27</v>
      </c>
      <c r="D156" s="104">
        <f t="shared" si="15"/>
        <v>202</v>
      </c>
      <c r="E156" s="193">
        <v>79</v>
      </c>
      <c r="F156" s="193">
        <v>56</v>
      </c>
      <c r="G156" s="104">
        <f t="shared" si="12"/>
        <v>135</v>
      </c>
      <c r="H156" s="193">
        <v>0</v>
      </c>
      <c r="I156" s="193">
        <v>2</v>
      </c>
      <c r="J156" s="100">
        <f t="shared" si="13"/>
        <v>2</v>
      </c>
      <c r="K156" s="114"/>
      <c r="L156" s="103">
        <f t="shared" si="16"/>
        <v>254</v>
      </c>
      <c r="M156" s="104">
        <f t="shared" si="14"/>
        <v>85</v>
      </c>
      <c r="N156" s="100">
        <f t="shared" si="17"/>
        <v>339</v>
      </c>
      <c r="O156" s="75"/>
      <c r="P156" s="115">
        <v>296.5</v>
      </c>
      <c r="R156" s="481"/>
      <c r="S156" s="481"/>
    </row>
    <row r="157" spans="1:19" x14ac:dyDescent="0.2">
      <c r="A157" s="246" t="s">
        <v>444</v>
      </c>
      <c r="B157" s="172">
        <v>2</v>
      </c>
      <c r="C157" s="327">
        <v>0</v>
      </c>
      <c r="D157" s="196">
        <f t="shared" si="15"/>
        <v>2</v>
      </c>
      <c r="E157" s="17">
        <v>1</v>
      </c>
      <c r="F157" s="327">
        <v>0</v>
      </c>
      <c r="G157" s="196">
        <f t="shared" si="12"/>
        <v>1</v>
      </c>
      <c r="H157" s="17">
        <v>0</v>
      </c>
      <c r="I157" s="327">
        <v>0</v>
      </c>
      <c r="J157" s="196">
        <f t="shared" si="13"/>
        <v>0</v>
      </c>
      <c r="K157"/>
      <c r="L157" s="196">
        <f t="shared" si="16"/>
        <v>3</v>
      </c>
      <c r="M157" s="336">
        <f t="shared" si="14"/>
        <v>0</v>
      </c>
      <c r="N157" s="336">
        <f t="shared" si="17"/>
        <v>3</v>
      </c>
      <c r="O157" s="75"/>
      <c r="P157" s="196">
        <v>3</v>
      </c>
      <c r="R157" s="481"/>
      <c r="S157" s="481"/>
    </row>
    <row r="158" spans="1:19" x14ac:dyDescent="0.2">
      <c r="A158" s="245" t="s">
        <v>210</v>
      </c>
      <c r="B158" s="172">
        <v>2</v>
      </c>
      <c r="C158" s="327">
        <v>0</v>
      </c>
      <c r="D158" s="196">
        <f t="shared" si="15"/>
        <v>2</v>
      </c>
      <c r="E158" s="17">
        <v>1</v>
      </c>
      <c r="F158" s="327">
        <v>0</v>
      </c>
      <c r="G158" s="196">
        <f t="shared" si="12"/>
        <v>1</v>
      </c>
      <c r="H158" s="17">
        <v>0</v>
      </c>
      <c r="I158" s="327">
        <v>0</v>
      </c>
      <c r="J158" s="196">
        <f t="shared" si="13"/>
        <v>0</v>
      </c>
      <c r="K158"/>
      <c r="L158" s="196">
        <f t="shared" si="16"/>
        <v>3</v>
      </c>
      <c r="M158" s="336">
        <f t="shared" si="14"/>
        <v>0</v>
      </c>
      <c r="N158" s="336">
        <f t="shared" si="17"/>
        <v>3</v>
      </c>
      <c r="O158" s="75"/>
      <c r="P158" s="196">
        <v>3</v>
      </c>
      <c r="R158" s="481"/>
      <c r="S158" s="481"/>
    </row>
    <row r="159" spans="1:19" x14ac:dyDescent="0.2">
      <c r="A159" s="246" t="s">
        <v>211</v>
      </c>
      <c r="B159" s="172">
        <v>10</v>
      </c>
      <c r="C159" s="327">
        <v>20</v>
      </c>
      <c r="D159" s="196">
        <f t="shared" si="15"/>
        <v>30</v>
      </c>
      <c r="E159" s="17">
        <v>0</v>
      </c>
      <c r="F159" s="327">
        <v>0</v>
      </c>
      <c r="G159" s="196">
        <f t="shared" si="12"/>
        <v>0</v>
      </c>
      <c r="H159" s="17">
        <v>0</v>
      </c>
      <c r="I159" s="327">
        <v>0</v>
      </c>
      <c r="J159" s="196">
        <f t="shared" si="13"/>
        <v>0</v>
      </c>
      <c r="K159"/>
      <c r="L159" s="196">
        <f t="shared" si="16"/>
        <v>10</v>
      </c>
      <c r="M159" s="336">
        <f t="shared" si="14"/>
        <v>20</v>
      </c>
      <c r="N159" s="336">
        <f t="shared" si="17"/>
        <v>30</v>
      </c>
      <c r="O159" s="75"/>
      <c r="P159" s="196">
        <v>20</v>
      </c>
      <c r="R159" s="481"/>
      <c r="S159" s="481"/>
    </row>
    <row r="160" spans="1:19" x14ac:dyDescent="0.2">
      <c r="A160" s="246" t="s">
        <v>212</v>
      </c>
      <c r="B160" s="172">
        <v>0</v>
      </c>
      <c r="C160" s="327">
        <v>0</v>
      </c>
      <c r="D160" s="196">
        <f t="shared" si="15"/>
        <v>0</v>
      </c>
      <c r="E160" s="17">
        <v>10</v>
      </c>
      <c r="F160" s="327">
        <v>18</v>
      </c>
      <c r="G160" s="196">
        <f t="shared" si="12"/>
        <v>28</v>
      </c>
      <c r="H160" s="17">
        <v>0</v>
      </c>
      <c r="I160" s="327">
        <v>0</v>
      </c>
      <c r="J160" s="196">
        <f t="shared" si="13"/>
        <v>0</v>
      </c>
      <c r="K160"/>
      <c r="L160" s="196">
        <f t="shared" si="16"/>
        <v>10</v>
      </c>
      <c r="M160" s="336">
        <f t="shared" si="14"/>
        <v>18</v>
      </c>
      <c r="N160" s="336">
        <f t="shared" si="17"/>
        <v>28</v>
      </c>
      <c r="O160" s="75"/>
      <c r="P160" s="196">
        <v>19</v>
      </c>
      <c r="R160" s="481"/>
      <c r="S160" s="481"/>
    </row>
    <row r="161" spans="1:19" x14ac:dyDescent="0.2">
      <c r="A161" s="246" t="s">
        <v>213</v>
      </c>
      <c r="B161" s="172">
        <v>2</v>
      </c>
      <c r="C161" s="327">
        <v>1</v>
      </c>
      <c r="D161" s="196">
        <f t="shared" si="15"/>
        <v>3</v>
      </c>
      <c r="E161" s="17">
        <v>0</v>
      </c>
      <c r="F161" s="327">
        <v>0</v>
      </c>
      <c r="G161" s="196">
        <f t="shared" si="12"/>
        <v>0</v>
      </c>
      <c r="H161" s="17">
        <v>0</v>
      </c>
      <c r="I161" s="327">
        <v>0</v>
      </c>
      <c r="J161" s="196">
        <f t="shared" si="13"/>
        <v>0</v>
      </c>
      <c r="K161"/>
      <c r="L161" s="196">
        <f t="shared" si="16"/>
        <v>2</v>
      </c>
      <c r="M161" s="336">
        <f t="shared" si="14"/>
        <v>1</v>
      </c>
      <c r="N161" s="336">
        <f t="shared" si="17"/>
        <v>3</v>
      </c>
      <c r="O161" s="75"/>
      <c r="P161" s="196">
        <v>2.5</v>
      </c>
      <c r="R161" s="481"/>
      <c r="S161" s="481"/>
    </row>
    <row r="162" spans="1:19" x14ac:dyDescent="0.2">
      <c r="A162" s="246" t="s">
        <v>214</v>
      </c>
      <c r="B162" s="172">
        <v>81</v>
      </c>
      <c r="C162" s="327">
        <v>6</v>
      </c>
      <c r="D162" s="196">
        <f t="shared" si="15"/>
        <v>87</v>
      </c>
      <c r="E162" s="17">
        <v>45</v>
      </c>
      <c r="F162" s="327">
        <v>38</v>
      </c>
      <c r="G162" s="196">
        <f t="shared" si="12"/>
        <v>83</v>
      </c>
      <c r="H162" s="17">
        <v>0</v>
      </c>
      <c r="I162" s="327">
        <v>0</v>
      </c>
      <c r="J162" s="196">
        <f t="shared" si="13"/>
        <v>0</v>
      </c>
      <c r="K162"/>
      <c r="L162" s="196">
        <f t="shared" si="16"/>
        <v>126</v>
      </c>
      <c r="M162" s="336">
        <f t="shared" si="14"/>
        <v>44</v>
      </c>
      <c r="N162" s="336">
        <f t="shared" si="17"/>
        <v>170</v>
      </c>
      <c r="O162" s="75"/>
      <c r="P162" s="196">
        <v>148</v>
      </c>
      <c r="R162" s="481"/>
      <c r="S162" s="481"/>
    </row>
    <row r="163" spans="1:19" x14ac:dyDescent="0.2">
      <c r="A163" s="246" t="s">
        <v>215</v>
      </c>
      <c r="B163" s="172">
        <v>31</v>
      </c>
      <c r="C163" s="327">
        <v>0</v>
      </c>
      <c r="D163" s="196">
        <f t="shared" si="15"/>
        <v>31</v>
      </c>
      <c r="E163" s="17">
        <v>22</v>
      </c>
      <c r="F163" s="327">
        <v>0</v>
      </c>
      <c r="G163" s="196">
        <f t="shared" si="12"/>
        <v>22</v>
      </c>
      <c r="H163" s="17">
        <v>0</v>
      </c>
      <c r="I163" s="327">
        <v>0</v>
      </c>
      <c r="J163" s="196">
        <f t="shared" si="13"/>
        <v>0</v>
      </c>
      <c r="K163"/>
      <c r="L163" s="196">
        <f t="shared" si="16"/>
        <v>53</v>
      </c>
      <c r="M163" s="336">
        <f t="shared" si="14"/>
        <v>0</v>
      </c>
      <c r="N163" s="336">
        <f t="shared" si="17"/>
        <v>53</v>
      </c>
      <c r="O163" s="75"/>
      <c r="P163" s="196">
        <v>53</v>
      </c>
    </row>
    <row r="164" spans="1:19" x14ac:dyDescent="0.2">
      <c r="A164" s="247" t="s">
        <v>397</v>
      </c>
      <c r="B164" s="472">
        <v>0</v>
      </c>
      <c r="C164" s="340">
        <v>0</v>
      </c>
      <c r="D164" s="198">
        <f t="shared" si="15"/>
        <v>0</v>
      </c>
      <c r="E164" s="20">
        <v>0</v>
      </c>
      <c r="F164" s="340">
        <v>0</v>
      </c>
      <c r="G164" s="198">
        <f t="shared" si="12"/>
        <v>0</v>
      </c>
      <c r="H164" s="20">
        <v>0</v>
      </c>
      <c r="I164" s="340">
        <v>2</v>
      </c>
      <c r="J164" s="198">
        <f t="shared" si="13"/>
        <v>2</v>
      </c>
      <c r="K164" s="481"/>
      <c r="L164" s="196">
        <f t="shared" si="16"/>
        <v>0</v>
      </c>
      <c r="M164" s="336">
        <f t="shared" si="14"/>
        <v>2</v>
      </c>
      <c r="N164" s="336">
        <f t="shared" si="17"/>
        <v>2</v>
      </c>
      <c r="O164" s="75"/>
      <c r="P164" s="196">
        <v>1</v>
      </c>
    </row>
    <row r="165" spans="1:19" x14ac:dyDescent="0.2">
      <c r="A165" s="204" t="s">
        <v>590</v>
      </c>
      <c r="B165" s="204">
        <v>47</v>
      </c>
      <c r="C165" s="328">
        <v>0</v>
      </c>
      <c r="D165" s="339">
        <f t="shared" si="15"/>
        <v>47</v>
      </c>
      <c r="E165" s="325">
        <v>0</v>
      </c>
      <c r="F165" s="328">
        <v>0</v>
      </c>
      <c r="G165" s="339">
        <f t="shared" si="12"/>
        <v>0</v>
      </c>
      <c r="H165" s="325">
        <v>0</v>
      </c>
      <c r="I165" s="328">
        <v>0</v>
      </c>
      <c r="J165" s="339">
        <f t="shared" si="13"/>
        <v>0</v>
      </c>
      <c r="K165"/>
      <c r="L165" s="337">
        <f t="shared" si="16"/>
        <v>47</v>
      </c>
      <c r="M165" s="338">
        <f t="shared" si="14"/>
        <v>0</v>
      </c>
      <c r="N165" s="338">
        <f t="shared" si="17"/>
        <v>47</v>
      </c>
      <c r="O165" s="75"/>
      <c r="P165" s="337">
        <v>47</v>
      </c>
    </row>
    <row r="167" spans="1:19" ht="15.75" x14ac:dyDescent="0.2">
      <c r="A167" s="672" t="s">
        <v>2</v>
      </c>
      <c r="B167" s="25">
        <f t="shared" ref="B167:J167" si="18">SUM(B9:B165)/2</f>
        <v>2836</v>
      </c>
      <c r="C167" s="25">
        <f t="shared" si="18"/>
        <v>906</v>
      </c>
      <c r="D167" s="27">
        <f t="shared" si="18"/>
        <v>3742</v>
      </c>
      <c r="E167" s="25">
        <f t="shared" si="18"/>
        <v>383</v>
      </c>
      <c r="F167" s="25">
        <f t="shared" si="18"/>
        <v>169</v>
      </c>
      <c r="G167" s="27">
        <f t="shared" si="18"/>
        <v>552</v>
      </c>
      <c r="H167" s="25">
        <f t="shared" si="18"/>
        <v>184</v>
      </c>
      <c r="I167" s="25">
        <f t="shared" si="18"/>
        <v>13</v>
      </c>
      <c r="J167" s="26">
        <f t="shared" si="18"/>
        <v>197</v>
      </c>
      <c r="K167"/>
      <c r="L167" s="105">
        <f>SUM(L9:L165)/2</f>
        <v>3403</v>
      </c>
      <c r="M167" s="27">
        <f>SUM(M9:M165)/2</f>
        <v>1088</v>
      </c>
      <c r="N167" s="26">
        <f>SUM(N9:N165)/2</f>
        <v>4491</v>
      </c>
      <c r="O167" s="75"/>
      <c r="P167" s="345">
        <f t="shared" ref="P167" si="19">B167+C167/2+E167+F167/2+H167+I167/2</f>
        <v>3947</v>
      </c>
    </row>
    <row r="170" spans="1:19" x14ac:dyDescent="0.2">
      <c r="D170" s="13"/>
    </row>
  </sheetData>
  <mergeCells count="6">
    <mergeCell ref="A3:P3"/>
    <mergeCell ref="P6:P7"/>
    <mergeCell ref="B6:D6"/>
    <mergeCell ref="E6:G6"/>
    <mergeCell ref="H6:J6"/>
    <mergeCell ref="L6:N6"/>
  </mergeCells>
  <printOptions horizontalCentered="1"/>
  <pageMargins left="0.70866141732283472" right="0.70866141732283472" top="0.74803149606299213" bottom="0.74803149606299213" header="0.31496062992125984" footer="0.31496062992125984"/>
  <pageSetup paperSize="9" scale="72" firstPageNumber="28" fitToHeight="0" orientation="landscape" r:id="rId1"/>
  <headerFoot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00B050"/>
    <pageSetUpPr fitToPage="1"/>
  </sheetPr>
  <dimension ref="A2:X66"/>
  <sheetViews>
    <sheetView showGridLines="0" workbookViewId="0">
      <selection activeCell="L26" sqref="L26"/>
    </sheetView>
  </sheetViews>
  <sheetFormatPr baseColWidth="10" defaultRowHeight="12.75" x14ac:dyDescent="0.2"/>
  <cols>
    <col min="1" max="1" width="37.5" customWidth="1"/>
    <col min="2" max="4" width="14" customWidth="1"/>
    <col min="5" max="5" width="15.33203125" bestFit="1" customWidth="1"/>
    <col min="6" max="7" width="14" customWidth="1"/>
    <col min="8" max="8" width="30.1640625" customWidth="1"/>
    <col min="9" max="9" width="68.1640625" hidden="1" customWidth="1"/>
    <col min="10" max="10" width="52" hidden="1" customWidth="1"/>
    <col min="11" max="11" width="12.1640625" hidden="1" customWidth="1"/>
    <col min="12" max="12" width="8.83203125" hidden="1" customWidth="1"/>
    <col min="13" max="13" width="12.1640625" hidden="1" customWidth="1"/>
    <col min="14" max="14" width="7.5" hidden="1" customWidth="1"/>
    <col min="15" max="15" width="12.1640625" hidden="1" customWidth="1"/>
    <col min="16" max="16" width="30.33203125" hidden="1" customWidth="1"/>
    <col min="17" max="17" width="68.1640625" hidden="1" customWidth="1"/>
    <col min="18" max="18" width="17.83203125" hidden="1" customWidth="1"/>
    <col min="19" max="19" width="11.5" hidden="1" customWidth="1"/>
    <col min="20" max="20" width="8.83203125" hidden="1" customWidth="1"/>
    <col min="21" max="21" width="11.5" hidden="1" customWidth="1"/>
    <col min="22" max="22" width="7.5" hidden="1" customWidth="1"/>
    <col min="23" max="23" width="11.5" hidden="1" customWidth="1"/>
    <col min="24" max="24" width="0" hidden="1" customWidth="1"/>
    <col min="27" max="27" width="12.1640625" customWidth="1"/>
  </cols>
  <sheetData>
    <row r="2" spans="1:24" s="649" customFormat="1" ht="18" customHeight="1" x14ac:dyDescent="0.25">
      <c r="A2" s="769" t="s">
        <v>787</v>
      </c>
      <c r="B2" s="769"/>
      <c r="C2" s="769"/>
      <c r="D2" s="769"/>
      <c r="E2" s="769"/>
      <c r="F2" s="769"/>
      <c r="G2" s="769"/>
      <c r="H2" s="648"/>
      <c r="I2" s="648"/>
      <c r="J2" s="648"/>
      <c r="K2" s="648"/>
      <c r="L2" s="648"/>
      <c r="M2" s="648"/>
      <c r="N2" s="648"/>
      <c r="O2" s="648"/>
      <c r="P2" s="648"/>
      <c r="Q2" s="648"/>
    </row>
    <row r="3" spans="1:24" ht="8.25" customHeight="1" x14ac:dyDescent="0.2">
      <c r="Q3" s="587"/>
      <c r="R3" s="587"/>
      <c r="S3" s="587"/>
      <c r="T3" s="587"/>
      <c r="U3" s="587"/>
      <c r="V3" s="587"/>
      <c r="W3" s="587"/>
      <c r="X3" s="587"/>
    </row>
    <row r="4" spans="1:24" ht="6" customHeight="1" x14ac:dyDescent="0.2">
      <c r="Q4" s="587"/>
      <c r="R4" s="587"/>
      <c r="S4" s="587"/>
      <c r="T4" s="587"/>
      <c r="U4" s="587"/>
      <c r="V4" s="587"/>
      <c r="W4" s="587"/>
      <c r="X4" s="587"/>
    </row>
    <row r="5" spans="1:24" x14ac:dyDescent="0.2">
      <c r="B5" s="756" t="s">
        <v>4</v>
      </c>
      <c r="C5" s="756"/>
      <c r="D5" s="756"/>
      <c r="E5" s="756"/>
      <c r="F5" s="756"/>
      <c r="G5" s="756"/>
      <c r="I5" s="552"/>
      <c r="J5" s="552" t="s">
        <v>4</v>
      </c>
      <c r="K5" s="552"/>
      <c r="L5" s="552"/>
      <c r="M5" s="552"/>
      <c r="N5" s="552"/>
      <c r="O5" s="552"/>
      <c r="Q5" s="588"/>
      <c r="R5" s="588" t="s">
        <v>4</v>
      </c>
      <c r="S5" s="588"/>
      <c r="T5" s="588"/>
      <c r="U5" s="588"/>
      <c r="V5" s="588"/>
      <c r="W5" s="588"/>
      <c r="X5" s="587"/>
    </row>
    <row r="6" spans="1:24" x14ac:dyDescent="0.2">
      <c r="B6" s="765" t="s">
        <v>110</v>
      </c>
      <c r="C6" s="766"/>
      <c r="D6" s="766" t="s">
        <v>111</v>
      </c>
      <c r="E6" s="766"/>
      <c r="F6" s="767" t="s">
        <v>78</v>
      </c>
      <c r="G6" s="768"/>
      <c r="I6" s="552"/>
      <c r="J6" s="552" t="s">
        <v>110</v>
      </c>
      <c r="K6" s="552"/>
      <c r="L6" s="552" t="s">
        <v>111</v>
      </c>
      <c r="M6" s="552"/>
      <c r="N6" s="552" t="s">
        <v>78</v>
      </c>
      <c r="O6" s="552"/>
      <c r="Q6" s="588"/>
      <c r="R6" s="588" t="s">
        <v>110</v>
      </c>
      <c r="S6" s="588"/>
      <c r="T6" s="588" t="s">
        <v>111</v>
      </c>
      <c r="U6" s="588"/>
      <c r="V6" s="588" t="s">
        <v>78</v>
      </c>
      <c r="W6" s="588"/>
      <c r="X6" s="587"/>
    </row>
    <row r="7" spans="1:24" x14ac:dyDescent="0.2">
      <c r="B7" s="110" t="s">
        <v>247</v>
      </c>
      <c r="C7" s="110" t="s">
        <v>246</v>
      </c>
      <c r="D7" s="110" t="s">
        <v>247</v>
      </c>
      <c r="E7" s="110" t="s">
        <v>246</v>
      </c>
      <c r="F7" s="110" t="s">
        <v>247</v>
      </c>
      <c r="G7" s="110" t="s">
        <v>246</v>
      </c>
      <c r="I7" s="552"/>
      <c r="J7" s="552" t="s">
        <v>247</v>
      </c>
      <c r="K7" s="552" t="s">
        <v>246</v>
      </c>
      <c r="L7" s="552" t="s">
        <v>247</v>
      </c>
      <c r="M7" s="552" t="s">
        <v>246</v>
      </c>
      <c r="N7" s="552" t="s">
        <v>247</v>
      </c>
      <c r="O7" s="552" t="s">
        <v>246</v>
      </c>
      <c r="Q7" s="588"/>
      <c r="R7" s="588" t="s">
        <v>247</v>
      </c>
      <c r="S7" s="588" t="s">
        <v>246</v>
      </c>
      <c r="T7" s="588" t="s">
        <v>247</v>
      </c>
      <c r="U7" s="588" t="s">
        <v>246</v>
      </c>
      <c r="V7" s="588" t="s">
        <v>247</v>
      </c>
      <c r="W7" s="588" t="s">
        <v>246</v>
      </c>
      <c r="X7" s="587"/>
    </row>
    <row r="8" spans="1:24" x14ac:dyDescent="0.2">
      <c r="A8" s="127" t="s">
        <v>248</v>
      </c>
      <c r="B8" s="135">
        <f>R8</f>
        <v>12</v>
      </c>
      <c r="C8" s="140" t="str">
        <f>CONCATENATE(S8," ans")</f>
        <v>32 ans</v>
      </c>
      <c r="D8" s="135">
        <f t="shared" ref="D8:D15" si="0">T8</f>
        <v>19</v>
      </c>
      <c r="E8" s="140" t="str">
        <f t="shared" ref="E8:E15" si="1">CONCATENATE(U8," ans")</f>
        <v>32 ans</v>
      </c>
      <c r="F8" s="137">
        <f t="shared" ref="F8:F15" si="2">V8</f>
        <v>31</v>
      </c>
      <c r="G8" s="141" t="str">
        <f t="shared" ref="G8:G15" si="3">CONCATENATE(W8," ans")</f>
        <v>32 ans</v>
      </c>
      <c r="I8" s="552" t="s">
        <v>539</v>
      </c>
      <c r="J8" s="552">
        <v>12</v>
      </c>
      <c r="K8" s="552">
        <v>31.5</v>
      </c>
      <c r="L8" s="552">
        <v>19</v>
      </c>
      <c r="M8" s="552">
        <v>31.736842105263158</v>
      </c>
      <c r="N8" s="552">
        <v>31</v>
      </c>
      <c r="O8" s="552">
        <v>31.64516129032258</v>
      </c>
      <c r="Q8" s="588" t="s">
        <v>539</v>
      </c>
      <c r="R8" s="588">
        <f>ROUND(J8,0)</f>
        <v>12</v>
      </c>
      <c r="S8" s="588">
        <f t="shared" ref="S8:W8" si="4">ROUND(K8,0)</f>
        <v>32</v>
      </c>
      <c r="T8" s="588">
        <f t="shared" si="4"/>
        <v>19</v>
      </c>
      <c r="U8" s="588">
        <f t="shared" si="4"/>
        <v>32</v>
      </c>
      <c r="V8" s="588">
        <f t="shared" si="4"/>
        <v>31</v>
      </c>
      <c r="W8" s="588">
        <f t="shared" si="4"/>
        <v>32</v>
      </c>
      <c r="X8" s="587"/>
    </row>
    <row r="9" spans="1:24" x14ac:dyDescent="0.2">
      <c r="A9" s="128" t="s">
        <v>249</v>
      </c>
      <c r="B9" s="136">
        <f t="shared" ref="B9:B15" si="5">R9</f>
        <v>2</v>
      </c>
      <c r="C9" s="142" t="str">
        <f t="shared" ref="C9:C15" si="6">CONCATENATE(S9," ans")</f>
        <v>45 ans</v>
      </c>
      <c r="D9" s="136">
        <f t="shared" si="0"/>
        <v>0</v>
      </c>
      <c r="E9" s="142" t="str">
        <f t="shared" si="1"/>
        <v>0 ans</v>
      </c>
      <c r="F9" s="138">
        <f t="shared" si="2"/>
        <v>2</v>
      </c>
      <c r="G9" s="143" t="str">
        <f t="shared" si="3"/>
        <v>45 ans</v>
      </c>
      <c r="I9" s="552" t="s">
        <v>540</v>
      </c>
      <c r="J9" s="552">
        <v>2</v>
      </c>
      <c r="K9" s="552">
        <v>44.5</v>
      </c>
      <c r="L9" s="552"/>
      <c r="M9" s="552"/>
      <c r="N9" s="552">
        <v>2</v>
      </c>
      <c r="O9" s="552">
        <v>44.5</v>
      </c>
      <c r="Q9" s="588" t="s">
        <v>540</v>
      </c>
      <c r="R9" s="588">
        <f t="shared" ref="R9:R15" si="7">ROUND(J9,0)</f>
        <v>2</v>
      </c>
      <c r="S9" s="588">
        <f t="shared" ref="S9:S15" si="8">ROUND(K9,0)</f>
        <v>45</v>
      </c>
      <c r="T9" s="588">
        <f t="shared" ref="T9:T15" si="9">ROUND(L9,0)</f>
        <v>0</v>
      </c>
      <c r="U9" s="588">
        <f t="shared" ref="U9:U15" si="10">ROUND(M9,0)</f>
        <v>0</v>
      </c>
      <c r="V9" s="588">
        <f t="shared" ref="V9:V15" si="11">ROUND(N9,0)</f>
        <v>2</v>
      </c>
      <c r="W9" s="588">
        <f t="shared" ref="W9:W15" si="12">ROUND(O9,0)</f>
        <v>45</v>
      </c>
      <c r="X9" s="587"/>
    </row>
    <row r="10" spans="1:24" s="481" customFormat="1" x14ac:dyDescent="0.2">
      <c r="A10" s="128" t="s">
        <v>538</v>
      </c>
      <c r="B10" s="136">
        <f t="shared" si="5"/>
        <v>1</v>
      </c>
      <c r="C10" s="142" t="str">
        <f t="shared" si="6"/>
        <v>25 ans</v>
      </c>
      <c r="D10" s="136">
        <f t="shared" si="0"/>
        <v>0</v>
      </c>
      <c r="E10" s="142" t="str">
        <f t="shared" si="1"/>
        <v>0 ans</v>
      </c>
      <c r="F10" s="138">
        <f t="shared" si="2"/>
        <v>1</v>
      </c>
      <c r="G10" s="143" t="str">
        <f t="shared" si="3"/>
        <v>25 ans</v>
      </c>
      <c r="I10" s="552" t="s">
        <v>541</v>
      </c>
      <c r="J10" s="552">
        <v>1</v>
      </c>
      <c r="K10" s="552">
        <v>25</v>
      </c>
      <c r="L10" s="552"/>
      <c r="M10" s="552"/>
      <c r="N10" s="552">
        <v>1</v>
      </c>
      <c r="O10" s="552">
        <v>25</v>
      </c>
      <c r="Q10" s="588" t="s">
        <v>541</v>
      </c>
      <c r="R10" s="588">
        <f t="shared" si="7"/>
        <v>1</v>
      </c>
      <c r="S10" s="588">
        <f t="shared" si="8"/>
        <v>25</v>
      </c>
      <c r="T10" s="588">
        <f t="shared" si="9"/>
        <v>0</v>
      </c>
      <c r="U10" s="588">
        <f t="shared" si="10"/>
        <v>0</v>
      </c>
      <c r="V10" s="588">
        <f t="shared" si="11"/>
        <v>1</v>
      </c>
      <c r="W10" s="588">
        <f t="shared" si="12"/>
        <v>25</v>
      </c>
      <c r="X10" s="587"/>
    </row>
    <row r="11" spans="1:24" x14ac:dyDescent="0.2">
      <c r="A11" s="129" t="s">
        <v>250</v>
      </c>
      <c r="B11" s="133">
        <f t="shared" si="5"/>
        <v>4</v>
      </c>
      <c r="C11" s="142" t="str">
        <f t="shared" si="6"/>
        <v>40 ans</v>
      </c>
      <c r="D11" s="133">
        <f t="shared" si="0"/>
        <v>2</v>
      </c>
      <c r="E11" s="142" t="str">
        <f t="shared" si="1"/>
        <v>36 ans</v>
      </c>
      <c r="F11" s="138">
        <f t="shared" si="2"/>
        <v>6</v>
      </c>
      <c r="G11" s="143" t="str">
        <f t="shared" si="3"/>
        <v>39 ans</v>
      </c>
      <c r="I11" s="552" t="s">
        <v>542</v>
      </c>
      <c r="J11" s="552">
        <v>4</v>
      </c>
      <c r="K11" s="552">
        <v>40</v>
      </c>
      <c r="L11" s="552">
        <v>2</v>
      </c>
      <c r="M11" s="552">
        <v>36</v>
      </c>
      <c r="N11" s="552">
        <v>6</v>
      </c>
      <c r="O11" s="552">
        <v>38.666666666666664</v>
      </c>
      <c r="Q11" s="588" t="s">
        <v>542</v>
      </c>
      <c r="R11" s="588">
        <f t="shared" si="7"/>
        <v>4</v>
      </c>
      <c r="S11" s="588">
        <f t="shared" si="8"/>
        <v>40</v>
      </c>
      <c r="T11" s="588">
        <f t="shared" si="9"/>
        <v>2</v>
      </c>
      <c r="U11" s="588">
        <f t="shared" si="10"/>
        <v>36</v>
      </c>
      <c r="V11" s="588">
        <f t="shared" si="11"/>
        <v>6</v>
      </c>
      <c r="W11" s="588">
        <f t="shared" si="12"/>
        <v>39</v>
      </c>
      <c r="X11" s="587"/>
    </row>
    <row r="12" spans="1:24" x14ac:dyDescent="0.2">
      <c r="A12" s="129" t="s">
        <v>251</v>
      </c>
      <c r="B12" s="133">
        <f t="shared" si="5"/>
        <v>505</v>
      </c>
      <c r="C12" s="142" t="str">
        <f t="shared" si="6"/>
        <v>29 ans</v>
      </c>
      <c r="D12" s="133">
        <f t="shared" si="0"/>
        <v>572</v>
      </c>
      <c r="E12" s="142" t="str">
        <f t="shared" si="1"/>
        <v>29 ans</v>
      </c>
      <c r="F12" s="138">
        <f t="shared" si="2"/>
        <v>1077</v>
      </c>
      <c r="G12" s="143" t="str">
        <f t="shared" si="3"/>
        <v>29 ans</v>
      </c>
      <c r="I12" s="552" t="s">
        <v>543</v>
      </c>
      <c r="J12" s="552">
        <v>505</v>
      </c>
      <c r="K12" s="552">
        <v>29.481188118811883</v>
      </c>
      <c r="L12" s="552">
        <v>572</v>
      </c>
      <c r="M12" s="552">
        <v>29.333916083916083</v>
      </c>
      <c r="N12" s="552">
        <v>1077</v>
      </c>
      <c r="O12" s="552">
        <v>29.40297121634169</v>
      </c>
      <c r="Q12" s="588" t="s">
        <v>543</v>
      </c>
      <c r="R12" s="588">
        <f t="shared" si="7"/>
        <v>505</v>
      </c>
      <c r="S12" s="588">
        <f t="shared" si="8"/>
        <v>29</v>
      </c>
      <c r="T12" s="588">
        <f t="shared" si="9"/>
        <v>572</v>
      </c>
      <c r="U12" s="588">
        <f t="shared" si="10"/>
        <v>29</v>
      </c>
      <c r="V12" s="588">
        <f t="shared" si="11"/>
        <v>1077</v>
      </c>
      <c r="W12" s="588">
        <f t="shared" si="12"/>
        <v>29</v>
      </c>
      <c r="X12" s="587"/>
    </row>
    <row r="13" spans="1:24" ht="24" x14ac:dyDescent="0.2">
      <c r="A13" s="130" t="s">
        <v>252</v>
      </c>
      <c r="B13" s="370">
        <f t="shared" si="5"/>
        <v>55</v>
      </c>
      <c r="C13" s="371" t="str">
        <f t="shared" si="6"/>
        <v>33 ans</v>
      </c>
      <c r="D13" s="370">
        <f t="shared" si="0"/>
        <v>68</v>
      </c>
      <c r="E13" s="371" t="str">
        <f t="shared" si="1"/>
        <v>33 ans</v>
      </c>
      <c r="F13" s="372">
        <f t="shared" si="2"/>
        <v>123</v>
      </c>
      <c r="G13" s="373" t="str">
        <f t="shared" si="3"/>
        <v>33 ans</v>
      </c>
      <c r="I13" s="552" t="s">
        <v>544</v>
      </c>
      <c r="J13" s="552">
        <v>55</v>
      </c>
      <c r="K13" s="552">
        <v>33.472727272727276</v>
      </c>
      <c r="L13" s="552">
        <v>68</v>
      </c>
      <c r="M13" s="552">
        <v>33.432835820895519</v>
      </c>
      <c r="N13" s="552">
        <v>123</v>
      </c>
      <c r="O13" s="552">
        <v>33.450819672131146</v>
      </c>
      <c r="Q13" s="588" t="s">
        <v>544</v>
      </c>
      <c r="R13" s="588">
        <f t="shared" si="7"/>
        <v>55</v>
      </c>
      <c r="S13" s="588">
        <f t="shared" si="8"/>
        <v>33</v>
      </c>
      <c r="T13" s="588">
        <f t="shared" si="9"/>
        <v>68</v>
      </c>
      <c r="U13" s="588">
        <f t="shared" si="10"/>
        <v>33</v>
      </c>
      <c r="V13" s="588">
        <f t="shared" si="11"/>
        <v>123</v>
      </c>
      <c r="W13" s="588">
        <f t="shared" si="12"/>
        <v>33</v>
      </c>
      <c r="X13" s="587"/>
    </row>
    <row r="14" spans="1:24" x14ac:dyDescent="0.2">
      <c r="A14" s="375" t="s">
        <v>404</v>
      </c>
      <c r="B14" s="134">
        <f t="shared" si="5"/>
        <v>18</v>
      </c>
      <c r="C14" s="144" t="str">
        <f t="shared" si="6"/>
        <v>29 ans</v>
      </c>
      <c r="D14" s="134">
        <f t="shared" si="0"/>
        <v>30</v>
      </c>
      <c r="E14" s="144" t="str">
        <f t="shared" si="1"/>
        <v>30 ans</v>
      </c>
      <c r="F14" s="139">
        <f t="shared" si="2"/>
        <v>48</v>
      </c>
      <c r="G14" s="145" t="str">
        <f t="shared" si="3"/>
        <v>30 ans</v>
      </c>
      <c r="I14" s="552" t="s">
        <v>404</v>
      </c>
      <c r="J14" s="552">
        <v>18</v>
      </c>
      <c r="K14" s="552">
        <v>29.444444444444443</v>
      </c>
      <c r="L14" s="552">
        <v>30</v>
      </c>
      <c r="M14" s="552">
        <v>29.833333333333332</v>
      </c>
      <c r="N14" s="552">
        <v>48</v>
      </c>
      <c r="O14" s="552">
        <v>29.6875</v>
      </c>
      <c r="Q14" s="588" t="s">
        <v>404</v>
      </c>
      <c r="R14" s="588">
        <f t="shared" si="7"/>
        <v>18</v>
      </c>
      <c r="S14" s="588">
        <f t="shared" si="8"/>
        <v>29</v>
      </c>
      <c r="T14" s="588">
        <f t="shared" si="9"/>
        <v>30</v>
      </c>
      <c r="U14" s="588">
        <f t="shared" si="10"/>
        <v>30</v>
      </c>
      <c r="V14" s="588">
        <f t="shared" si="11"/>
        <v>48</v>
      </c>
      <c r="W14" s="588">
        <f t="shared" si="12"/>
        <v>30</v>
      </c>
      <c r="X14" s="587"/>
    </row>
    <row r="15" spans="1:24" x14ac:dyDescent="0.2">
      <c r="A15" s="118" t="s">
        <v>13</v>
      </c>
      <c r="B15" s="131">
        <f t="shared" si="5"/>
        <v>597</v>
      </c>
      <c r="C15" s="376" t="str">
        <f t="shared" si="6"/>
        <v>30 ans</v>
      </c>
      <c r="D15" s="131">
        <f t="shared" si="0"/>
        <v>691</v>
      </c>
      <c r="E15" s="376" t="str">
        <f t="shared" si="1"/>
        <v>30 ans</v>
      </c>
      <c r="F15" s="27">
        <f t="shared" si="2"/>
        <v>1288</v>
      </c>
      <c r="G15" s="377" t="str">
        <f t="shared" si="3"/>
        <v>30 ans</v>
      </c>
      <c r="I15" s="553" t="s">
        <v>13</v>
      </c>
      <c r="J15" s="552">
        <v>597</v>
      </c>
      <c r="K15" s="552">
        <v>30.001675041876048</v>
      </c>
      <c r="L15" s="552">
        <v>691</v>
      </c>
      <c r="M15" s="552">
        <v>29.839130434782607</v>
      </c>
      <c r="N15" s="552">
        <v>1288</v>
      </c>
      <c r="O15" s="552">
        <v>29.914529914529915</v>
      </c>
      <c r="Q15" s="589" t="s">
        <v>13</v>
      </c>
      <c r="R15" s="588">
        <f t="shared" si="7"/>
        <v>597</v>
      </c>
      <c r="S15" s="588">
        <f t="shared" si="8"/>
        <v>30</v>
      </c>
      <c r="T15" s="588">
        <f t="shared" si="9"/>
        <v>691</v>
      </c>
      <c r="U15" s="588">
        <f t="shared" si="10"/>
        <v>30</v>
      </c>
      <c r="V15" s="588">
        <f t="shared" si="11"/>
        <v>1288</v>
      </c>
      <c r="W15" s="588">
        <f t="shared" si="12"/>
        <v>30</v>
      </c>
      <c r="X15" s="587"/>
    </row>
    <row r="16" spans="1:24" x14ac:dyDescent="0.2">
      <c r="A16" s="117"/>
      <c r="B16" s="116"/>
      <c r="I16" s="552"/>
      <c r="J16" s="552"/>
      <c r="K16" s="552"/>
      <c r="L16" s="552"/>
      <c r="M16" s="552"/>
      <c r="N16" s="552"/>
      <c r="O16" s="552"/>
      <c r="Q16" s="588"/>
      <c r="R16" s="588"/>
      <c r="S16" s="588"/>
      <c r="T16" s="588"/>
      <c r="U16" s="588"/>
      <c r="V16" s="588"/>
      <c r="W16" s="588"/>
      <c r="X16" s="587"/>
    </row>
    <row r="17" spans="1:24" x14ac:dyDescent="0.2">
      <c r="B17" s="756" t="s">
        <v>486</v>
      </c>
      <c r="C17" s="756"/>
      <c r="D17" s="756"/>
      <c r="E17" s="756"/>
      <c r="F17" s="756"/>
      <c r="G17" s="756"/>
      <c r="I17" s="552"/>
      <c r="J17" s="552" t="s">
        <v>486</v>
      </c>
      <c r="K17" s="552"/>
      <c r="L17" s="552"/>
      <c r="M17" s="552"/>
      <c r="N17" s="552"/>
      <c r="O17" s="552"/>
      <c r="Q17" s="588"/>
      <c r="R17" s="588" t="s">
        <v>486</v>
      </c>
      <c r="S17" s="588"/>
      <c r="T17" s="588"/>
      <c r="U17" s="588"/>
      <c r="V17" s="588"/>
      <c r="W17" s="588"/>
      <c r="X17" s="587"/>
    </row>
    <row r="18" spans="1:24" x14ac:dyDescent="0.2">
      <c r="B18" s="765" t="s">
        <v>110</v>
      </c>
      <c r="C18" s="766"/>
      <c r="D18" s="766" t="s">
        <v>111</v>
      </c>
      <c r="E18" s="766"/>
      <c r="F18" s="767" t="s">
        <v>78</v>
      </c>
      <c r="G18" s="768"/>
      <c r="I18" s="552"/>
      <c r="J18" s="552" t="s">
        <v>110</v>
      </c>
      <c r="K18" s="552"/>
      <c r="L18" s="552" t="s">
        <v>111</v>
      </c>
      <c r="M18" s="552"/>
      <c r="N18" s="552" t="s">
        <v>78</v>
      </c>
      <c r="O18" s="552"/>
      <c r="Q18" s="588"/>
      <c r="R18" s="588" t="s">
        <v>110</v>
      </c>
      <c r="S18" s="588"/>
      <c r="T18" s="588" t="s">
        <v>111</v>
      </c>
      <c r="U18" s="588"/>
      <c r="V18" s="588" t="s">
        <v>78</v>
      </c>
      <c r="W18" s="588"/>
      <c r="X18" s="587"/>
    </row>
    <row r="19" spans="1:24" x14ac:dyDescent="0.2">
      <c r="B19" s="110" t="s">
        <v>247</v>
      </c>
      <c r="C19" s="110" t="s">
        <v>246</v>
      </c>
      <c r="D19" s="110" t="s">
        <v>247</v>
      </c>
      <c r="E19" s="110" t="s">
        <v>246</v>
      </c>
      <c r="F19" s="110" t="s">
        <v>247</v>
      </c>
      <c r="G19" s="110" t="s">
        <v>246</v>
      </c>
      <c r="I19" s="552"/>
      <c r="J19" s="552" t="s">
        <v>247</v>
      </c>
      <c r="K19" s="552" t="s">
        <v>246</v>
      </c>
      <c r="L19" s="552" t="s">
        <v>247</v>
      </c>
      <c r="M19" s="552" t="s">
        <v>246</v>
      </c>
      <c r="N19" s="552" t="s">
        <v>247</v>
      </c>
      <c r="O19" s="552" t="s">
        <v>246</v>
      </c>
      <c r="Q19" s="588"/>
      <c r="R19" s="588" t="s">
        <v>247</v>
      </c>
      <c r="S19" s="588" t="s">
        <v>246</v>
      </c>
      <c r="T19" s="588" t="s">
        <v>247</v>
      </c>
      <c r="U19" s="588" t="s">
        <v>246</v>
      </c>
      <c r="V19" s="588" t="s">
        <v>247</v>
      </c>
      <c r="W19" s="588" t="s">
        <v>246</v>
      </c>
      <c r="X19" s="587"/>
    </row>
    <row r="20" spans="1:24" x14ac:dyDescent="0.2">
      <c r="A20" s="127" t="s">
        <v>248</v>
      </c>
      <c r="B20" s="149">
        <f t="shared" ref="B20:B27" si="13">R20</f>
        <v>224</v>
      </c>
      <c r="C20" s="140" t="str">
        <f t="shared" ref="C20:C27" si="14">CONCATENATE(S20," ans")</f>
        <v>33 ans</v>
      </c>
      <c r="D20" s="149">
        <f t="shared" ref="D20:D27" si="15">T20</f>
        <v>119</v>
      </c>
      <c r="E20" s="140" t="str">
        <f t="shared" ref="E20:E27" si="16">CONCATENATE(U20," ans")</f>
        <v>30 ans</v>
      </c>
      <c r="F20" s="141">
        <f t="shared" ref="F20:F27" si="17">V20</f>
        <v>343</v>
      </c>
      <c r="G20" s="141" t="str">
        <f t="shared" ref="G20:G27" si="18">CONCATENATE(W20," ans")</f>
        <v>32 ans</v>
      </c>
      <c r="I20" s="552" t="s">
        <v>539</v>
      </c>
      <c r="J20" s="552">
        <v>224</v>
      </c>
      <c r="K20" s="552">
        <v>32.522321428571431</v>
      </c>
      <c r="L20" s="552">
        <v>119</v>
      </c>
      <c r="M20" s="552">
        <v>30.277310924369747</v>
      </c>
      <c r="N20" s="552">
        <v>343</v>
      </c>
      <c r="O20" s="552">
        <v>31.74344023323615</v>
      </c>
      <c r="Q20" s="588" t="s">
        <v>539</v>
      </c>
      <c r="R20" s="588">
        <f>ROUND(J20,0)</f>
        <v>224</v>
      </c>
      <c r="S20" s="588">
        <f t="shared" ref="S20:S27" si="19">ROUND(K20,0)</f>
        <v>33</v>
      </c>
      <c r="T20" s="588">
        <f t="shared" ref="T20:T27" si="20">ROUND(L20,0)</f>
        <v>119</v>
      </c>
      <c r="U20" s="588">
        <f t="shared" ref="U20:U27" si="21">ROUND(M20,0)</f>
        <v>30</v>
      </c>
      <c r="V20" s="588">
        <f t="shared" ref="V20:V27" si="22">ROUND(N20,0)</f>
        <v>343</v>
      </c>
      <c r="W20" s="588">
        <f t="shared" ref="W20:W27" si="23">ROUND(O20,0)</f>
        <v>32</v>
      </c>
      <c r="X20" s="587"/>
    </row>
    <row r="21" spans="1:24" x14ac:dyDescent="0.2">
      <c r="A21" s="128" t="s">
        <v>249</v>
      </c>
      <c r="B21" s="150">
        <f t="shared" si="13"/>
        <v>45</v>
      </c>
      <c r="C21" s="142" t="str">
        <f t="shared" si="14"/>
        <v>33 ans</v>
      </c>
      <c r="D21" s="150">
        <f t="shared" si="15"/>
        <v>28</v>
      </c>
      <c r="E21" s="142" t="str">
        <f t="shared" si="16"/>
        <v>32 ans</v>
      </c>
      <c r="F21" s="143">
        <f t="shared" si="17"/>
        <v>73</v>
      </c>
      <c r="G21" s="143" t="str">
        <f t="shared" si="18"/>
        <v>33 ans</v>
      </c>
      <c r="I21" s="552" t="s">
        <v>540</v>
      </c>
      <c r="J21" s="552">
        <v>45</v>
      </c>
      <c r="K21" s="552">
        <v>33.200000000000003</v>
      </c>
      <c r="L21" s="552">
        <v>28</v>
      </c>
      <c r="M21" s="552">
        <v>31.642857142857142</v>
      </c>
      <c r="N21" s="552">
        <v>73</v>
      </c>
      <c r="O21" s="552">
        <v>32.602739726027394</v>
      </c>
      <c r="Q21" s="588" t="s">
        <v>540</v>
      </c>
      <c r="R21" s="588">
        <f t="shared" ref="R21:R27" si="24">ROUND(J21,0)</f>
        <v>45</v>
      </c>
      <c r="S21" s="588">
        <f t="shared" si="19"/>
        <v>33</v>
      </c>
      <c r="T21" s="588">
        <f t="shared" si="20"/>
        <v>28</v>
      </c>
      <c r="U21" s="588">
        <f t="shared" si="21"/>
        <v>32</v>
      </c>
      <c r="V21" s="588">
        <f t="shared" si="22"/>
        <v>73</v>
      </c>
      <c r="W21" s="588">
        <f t="shared" si="23"/>
        <v>33</v>
      </c>
      <c r="X21" s="587"/>
    </row>
    <row r="22" spans="1:24" s="481" customFormat="1" x14ac:dyDescent="0.2">
      <c r="A22" s="128" t="s">
        <v>538</v>
      </c>
      <c r="B22" s="150">
        <f t="shared" si="13"/>
        <v>37</v>
      </c>
      <c r="C22" s="142" t="str">
        <f t="shared" si="14"/>
        <v>31 ans</v>
      </c>
      <c r="D22" s="150">
        <f t="shared" si="15"/>
        <v>30</v>
      </c>
      <c r="E22" s="142" t="str">
        <f t="shared" si="16"/>
        <v>29 ans</v>
      </c>
      <c r="F22" s="143">
        <f t="shared" si="17"/>
        <v>67</v>
      </c>
      <c r="G22" s="143" t="str">
        <f t="shared" si="18"/>
        <v>30 ans</v>
      </c>
      <c r="I22" s="552" t="s">
        <v>541</v>
      </c>
      <c r="J22" s="552">
        <v>37</v>
      </c>
      <c r="K22" s="552">
        <v>30.864864864864863</v>
      </c>
      <c r="L22" s="552">
        <v>30</v>
      </c>
      <c r="M22" s="552">
        <v>29.333333333333332</v>
      </c>
      <c r="N22" s="552">
        <v>67</v>
      </c>
      <c r="O22" s="552">
        <v>30.17910447761194</v>
      </c>
      <c r="Q22" s="588" t="s">
        <v>541</v>
      </c>
      <c r="R22" s="588">
        <f t="shared" si="24"/>
        <v>37</v>
      </c>
      <c r="S22" s="588">
        <f t="shared" si="19"/>
        <v>31</v>
      </c>
      <c r="T22" s="588">
        <f t="shared" si="20"/>
        <v>30</v>
      </c>
      <c r="U22" s="588">
        <f t="shared" si="21"/>
        <v>29</v>
      </c>
      <c r="V22" s="588">
        <f t="shared" si="22"/>
        <v>67</v>
      </c>
      <c r="W22" s="588">
        <f t="shared" si="23"/>
        <v>30</v>
      </c>
      <c r="X22" s="587"/>
    </row>
    <row r="23" spans="1:24" x14ac:dyDescent="0.2">
      <c r="A23" s="129" t="s">
        <v>250</v>
      </c>
      <c r="B23" s="146">
        <f t="shared" si="13"/>
        <v>17</v>
      </c>
      <c r="C23" s="142" t="str">
        <f t="shared" si="14"/>
        <v>37 ans</v>
      </c>
      <c r="D23" s="146">
        <f t="shared" si="15"/>
        <v>21</v>
      </c>
      <c r="E23" s="142" t="str">
        <f t="shared" si="16"/>
        <v>38 ans</v>
      </c>
      <c r="F23" s="143">
        <f t="shared" si="17"/>
        <v>38</v>
      </c>
      <c r="G23" s="143" t="str">
        <f t="shared" si="18"/>
        <v>38 ans</v>
      </c>
      <c r="I23" s="552" t="s">
        <v>542</v>
      </c>
      <c r="J23" s="552">
        <v>17</v>
      </c>
      <c r="K23" s="552">
        <v>37.411764705882355</v>
      </c>
      <c r="L23" s="552">
        <v>21</v>
      </c>
      <c r="M23" s="552">
        <v>37.61904761904762</v>
      </c>
      <c r="N23" s="552">
        <v>38</v>
      </c>
      <c r="O23" s="552">
        <v>37.526315789473685</v>
      </c>
      <c r="Q23" s="588" t="s">
        <v>542</v>
      </c>
      <c r="R23" s="588">
        <f t="shared" si="24"/>
        <v>17</v>
      </c>
      <c r="S23" s="588">
        <f t="shared" si="19"/>
        <v>37</v>
      </c>
      <c r="T23" s="588">
        <f t="shared" si="20"/>
        <v>21</v>
      </c>
      <c r="U23" s="588">
        <f t="shared" si="21"/>
        <v>38</v>
      </c>
      <c r="V23" s="588">
        <f t="shared" si="22"/>
        <v>38</v>
      </c>
      <c r="W23" s="588">
        <f t="shared" si="23"/>
        <v>38</v>
      </c>
      <c r="X23" s="587"/>
    </row>
    <row r="24" spans="1:24" x14ac:dyDescent="0.2">
      <c r="A24" s="129" t="s">
        <v>251</v>
      </c>
      <c r="B24" s="146">
        <f t="shared" si="13"/>
        <v>392</v>
      </c>
      <c r="C24" s="142" t="str">
        <f t="shared" si="14"/>
        <v>31 ans</v>
      </c>
      <c r="D24" s="146">
        <f t="shared" si="15"/>
        <v>276</v>
      </c>
      <c r="E24" s="142" t="str">
        <f t="shared" si="16"/>
        <v>31 ans</v>
      </c>
      <c r="F24" s="143">
        <f t="shared" si="17"/>
        <v>668</v>
      </c>
      <c r="G24" s="143" t="str">
        <f t="shared" si="18"/>
        <v>31 ans</v>
      </c>
      <c r="I24" s="552" t="s">
        <v>543</v>
      </c>
      <c r="J24" s="552">
        <v>392</v>
      </c>
      <c r="K24" s="552">
        <v>31.030612244897959</v>
      </c>
      <c r="L24" s="552">
        <v>276</v>
      </c>
      <c r="M24" s="552">
        <v>30.677536231884059</v>
      </c>
      <c r="N24" s="552">
        <v>668</v>
      </c>
      <c r="O24" s="552">
        <v>30.884730538922156</v>
      </c>
      <c r="Q24" s="588" t="s">
        <v>543</v>
      </c>
      <c r="R24" s="588">
        <f t="shared" si="24"/>
        <v>392</v>
      </c>
      <c r="S24" s="588">
        <f t="shared" si="19"/>
        <v>31</v>
      </c>
      <c r="T24" s="588">
        <f t="shared" si="20"/>
        <v>276</v>
      </c>
      <c r="U24" s="588">
        <f t="shared" si="21"/>
        <v>31</v>
      </c>
      <c r="V24" s="588">
        <f t="shared" si="22"/>
        <v>668</v>
      </c>
      <c r="W24" s="588">
        <f t="shared" si="23"/>
        <v>31</v>
      </c>
      <c r="X24" s="587"/>
    </row>
    <row r="25" spans="1:24" ht="24" x14ac:dyDescent="0.2">
      <c r="A25" s="130" t="s">
        <v>252</v>
      </c>
      <c r="B25" s="374">
        <f t="shared" si="13"/>
        <v>237</v>
      </c>
      <c r="C25" s="371" t="str">
        <f t="shared" si="14"/>
        <v>35 ans</v>
      </c>
      <c r="D25" s="374">
        <f t="shared" si="15"/>
        <v>136</v>
      </c>
      <c r="E25" s="371" t="str">
        <f t="shared" si="16"/>
        <v>35 ans</v>
      </c>
      <c r="F25" s="373">
        <f t="shared" si="17"/>
        <v>373</v>
      </c>
      <c r="G25" s="373" t="str">
        <f t="shared" si="18"/>
        <v>35 ans</v>
      </c>
      <c r="I25" s="552" t="s">
        <v>544</v>
      </c>
      <c r="J25" s="552">
        <v>237</v>
      </c>
      <c r="K25" s="552">
        <v>35.241525423728817</v>
      </c>
      <c r="L25" s="552">
        <v>136</v>
      </c>
      <c r="M25" s="552">
        <v>34.889705882352942</v>
      </c>
      <c r="N25" s="552">
        <v>373</v>
      </c>
      <c r="O25" s="552">
        <v>35.112903225806448</v>
      </c>
      <c r="Q25" s="588" t="s">
        <v>544</v>
      </c>
      <c r="R25" s="588">
        <f t="shared" si="24"/>
        <v>237</v>
      </c>
      <c r="S25" s="588">
        <f t="shared" si="19"/>
        <v>35</v>
      </c>
      <c r="T25" s="588">
        <f t="shared" si="20"/>
        <v>136</v>
      </c>
      <c r="U25" s="588">
        <f t="shared" si="21"/>
        <v>35</v>
      </c>
      <c r="V25" s="588">
        <f t="shared" si="22"/>
        <v>373</v>
      </c>
      <c r="W25" s="588">
        <f t="shared" si="23"/>
        <v>35</v>
      </c>
      <c r="X25" s="587"/>
    </row>
    <row r="26" spans="1:24" x14ac:dyDescent="0.2">
      <c r="A26" s="375" t="s">
        <v>404</v>
      </c>
      <c r="B26" s="147">
        <f t="shared" si="13"/>
        <v>42</v>
      </c>
      <c r="C26" s="144" t="str">
        <f t="shared" si="14"/>
        <v>31 ans</v>
      </c>
      <c r="D26" s="147">
        <f t="shared" si="15"/>
        <v>13</v>
      </c>
      <c r="E26" s="144" t="str">
        <f t="shared" si="16"/>
        <v>31 ans</v>
      </c>
      <c r="F26" s="145">
        <f t="shared" si="17"/>
        <v>55</v>
      </c>
      <c r="G26" s="145" t="str">
        <f t="shared" si="18"/>
        <v>31 ans</v>
      </c>
      <c r="I26" s="552" t="s">
        <v>404</v>
      </c>
      <c r="J26" s="552">
        <v>42</v>
      </c>
      <c r="K26" s="552">
        <v>31.357142857142858</v>
      </c>
      <c r="L26" s="552">
        <v>13</v>
      </c>
      <c r="M26" s="552">
        <v>31.076923076923077</v>
      </c>
      <c r="N26" s="552">
        <v>55</v>
      </c>
      <c r="O26" s="552">
        <v>31.290909090909089</v>
      </c>
      <c r="Q26" s="588" t="s">
        <v>404</v>
      </c>
      <c r="R26" s="588">
        <f t="shared" si="24"/>
        <v>42</v>
      </c>
      <c r="S26" s="588">
        <f t="shared" si="19"/>
        <v>31</v>
      </c>
      <c r="T26" s="588">
        <f t="shared" si="20"/>
        <v>13</v>
      </c>
      <c r="U26" s="588">
        <f t="shared" si="21"/>
        <v>31</v>
      </c>
      <c r="V26" s="588">
        <f t="shared" si="22"/>
        <v>55</v>
      </c>
      <c r="W26" s="588">
        <f t="shared" si="23"/>
        <v>31</v>
      </c>
      <c r="X26" s="587"/>
    </row>
    <row r="27" spans="1:24" x14ac:dyDescent="0.2">
      <c r="A27" s="118" t="s">
        <v>41</v>
      </c>
      <c r="B27" s="154">
        <f t="shared" si="13"/>
        <v>994</v>
      </c>
      <c r="C27" s="151" t="str">
        <f t="shared" si="14"/>
        <v>33 ans</v>
      </c>
      <c r="D27" s="154">
        <f t="shared" si="15"/>
        <v>623</v>
      </c>
      <c r="E27" s="151" t="str">
        <f t="shared" si="16"/>
        <v>32 ans</v>
      </c>
      <c r="F27" s="155">
        <f t="shared" si="17"/>
        <v>1617</v>
      </c>
      <c r="G27" s="153" t="str">
        <f t="shared" si="18"/>
        <v>32 ans</v>
      </c>
      <c r="I27" s="552" t="s">
        <v>41</v>
      </c>
      <c r="J27" s="552">
        <v>994</v>
      </c>
      <c r="K27" s="552">
        <v>32.583081570996981</v>
      </c>
      <c r="L27" s="552">
        <v>623</v>
      </c>
      <c r="M27" s="552">
        <v>31.741573033707866</v>
      </c>
      <c r="N27" s="552">
        <v>1617</v>
      </c>
      <c r="O27" s="552">
        <v>32.258663366336634</v>
      </c>
      <c r="Q27" s="588" t="s">
        <v>41</v>
      </c>
      <c r="R27" s="588">
        <f t="shared" si="24"/>
        <v>994</v>
      </c>
      <c r="S27" s="588">
        <f t="shared" si="19"/>
        <v>33</v>
      </c>
      <c r="T27" s="588">
        <f t="shared" si="20"/>
        <v>623</v>
      </c>
      <c r="U27" s="588">
        <f t="shared" si="21"/>
        <v>32</v>
      </c>
      <c r="V27" s="588">
        <f t="shared" si="22"/>
        <v>1617</v>
      </c>
      <c r="W27" s="588">
        <f t="shared" si="23"/>
        <v>32</v>
      </c>
      <c r="X27" s="587"/>
    </row>
    <row r="28" spans="1:24" s="32" customFormat="1" x14ac:dyDescent="0.2">
      <c r="A28" s="120"/>
      <c r="B28" s="121"/>
      <c r="C28" s="122"/>
      <c r="D28" s="123"/>
      <c r="E28" s="124"/>
      <c r="F28" s="74"/>
      <c r="G28" s="74"/>
      <c r="I28" s="554"/>
      <c r="J28" s="554"/>
      <c r="K28" s="554"/>
      <c r="L28" s="554"/>
      <c r="M28" s="554"/>
      <c r="N28" s="554"/>
      <c r="O28" s="554"/>
      <c r="Q28" s="588"/>
      <c r="R28" s="588"/>
      <c r="S28" s="588"/>
      <c r="T28" s="588"/>
      <c r="U28" s="588"/>
      <c r="V28" s="588"/>
      <c r="W28" s="588"/>
      <c r="X28" s="587"/>
    </row>
    <row r="29" spans="1:24" x14ac:dyDescent="0.2">
      <c r="B29" s="756" t="s">
        <v>487</v>
      </c>
      <c r="C29" s="756"/>
      <c r="D29" s="756"/>
      <c r="E29" s="756"/>
      <c r="F29" s="756"/>
      <c r="G29" s="756"/>
      <c r="I29" s="552"/>
      <c r="J29" s="552" t="s">
        <v>487</v>
      </c>
      <c r="K29" s="552"/>
      <c r="L29" s="552"/>
      <c r="M29" s="552"/>
      <c r="N29" s="552"/>
      <c r="O29" s="552"/>
      <c r="Q29" s="588"/>
      <c r="R29" s="588" t="s">
        <v>487</v>
      </c>
      <c r="S29" s="588"/>
      <c r="T29" s="588"/>
      <c r="U29" s="588"/>
      <c r="V29" s="588"/>
      <c r="W29" s="588"/>
      <c r="X29" s="587"/>
    </row>
    <row r="30" spans="1:24" s="75" customFormat="1" x14ac:dyDescent="0.2">
      <c r="A30"/>
      <c r="B30" s="765" t="s">
        <v>110</v>
      </c>
      <c r="C30" s="766"/>
      <c r="D30" s="766" t="s">
        <v>111</v>
      </c>
      <c r="E30" s="766"/>
      <c r="F30" s="767" t="s">
        <v>78</v>
      </c>
      <c r="G30" s="768"/>
      <c r="I30" s="554"/>
      <c r="J30" s="554" t="s">
        <v>110</v>
      </c>
      <c r="K30" s="554"/>
      <c r="L30" s="554" t="s">
        <v>111</v>
      </c>
      <c r="M30" s="554"/>
      <c r="N30" s="554" t="s">
        <v>78</v>
      </c>
      <c r="O30" s="554"/>
      <c r="Q30" s="588"/>
      <c r="R30" s="588" t="s">
        <v>110</v>
      </c>
      <c r="S30" s="588"/>
      <c r="T30" s="588" t="s">
        <v>111</v>
      </c>
      <c r="U30" s="588"/>
      <c r="V30" s="588" t="s">
        <v>78</v>
      </c>
      <c r="W30" s="588"/>
      <c r="X30" s="590"/>
    </row>
    <row r="31" spans="1:24" x14ac:dyDescent="0.2">
      <c r="B31" s="110" t="s">
        <v>247</v>
      </c>
      <c r="C31" s="110" t="s">
        <v>246</v>
      </c>
      <c r="D31" s="110" t="s">
        <v>247</v>
      </c>
      <c r="E31" s="110" t="s">
        <v>246</v>
      </c>
      <c r="F31" s="110" t="s">
        <v>247</v>
      </c>
      <c r="G31" s="110" t="s">
        <v>246</v>
      </c>
      <c r="I31" s="552"/>
      <c r="J31" s="552" t="s">
        <v>247</v>
      </c>
      <c r="K31" s="552" t="s">
        <v>246</v>
      </c>
      <c r="L31" s="552" t="s">
        <v>247</v>
      </c>
      <c r="M31" s="552" t="s">
        <v>246</v>
      </c>
      <c r="N31" s="552" t="s">
        <v>247</v>
      </c>
      <c r="O31" s="552" t="s">
        <v>246</v>
      </c>
      <c r="Q31" s="588"/>
      <c r="R31" s="588" t="s">
        <v>247</v>
      </c>
      <c r="S31" s="588" t="s">
        <v>246</v>
      </c>
      <c r="T31" s="588" t="s">
        <v>247</v>
      </c>
      <c r="U31" s="588" t="s">
        <v>246</v>
      </c>
      <c r="V31" s="588" t="s">
        <v>247</v>
      </c>
      <c r="W31" s="588" t="s">
        <v>246</v>
      </c>
      <c r="X31" s="587"/>
    </row>
    <row r="32" spans="1:24" x14ac:dyDescent="0.2">
      <c r="A32" s="127" t="s">
        <v>248</v>
      </c>
      <c r="B32" s="135">
        <f t="shared" ref="B32:B39" si="25">R32</f>
        <v>13</v>
      </c>
      <c r="C32" s="140" t="str">
        <f t="shared" ref="C32:C39" si="26">CONCATENATE(S32," ans")</f>
        <v>30 ans</v>
      </c>
      <c r="D32" s="135">
        <f t="shared" ref="D32:D39" si="27">T32</f>
        <v>50</v>
      </c>
      <c r="E32" s="140" t="str">
        <f t="shared" ref="E32:E39" si="28">CONCATENATE(U32," ans")</f>
        <v>29 ans</v>
      </c>
      <c r="F32" s="137">
        <f t="shared" ref="F32:F39" si="29">V32</f>
        <v>63</v>
      </c>
      <c r="G32" s="141" t="str">
        <f t="shared" ref="G32:G39" si="30">CONCATENATE(W32," ans")</f>
        <v>29 ans</v>
      </c>
      <c r="I32" s="552" t="s">
        <v>539</v>
      </c>
      <c r="J32" s="552">
        <v>13</v>
      </c>
      <c r="K32" s="552">
        <v>29.615384615384617</v>
      </c>
      <c r="L32" s="552">
        <v>50</v>
      </c>
      <c r="M32" s="552">
        <v>28.66</v>
      </c>
      <c r="N32" s="552">
        <v>63</v>
      </c>
      <c r="O32" s="552">
        <v>28.857142857142858</v>
      </c>
      <c r="Q32" s="588" t="s">
        <v>539</v>
      </c>
      <c r="R32" s="588">
        <f>ROUND(J32,0)</f>
        <v>13</v>
      </c>
      <c r="S32" s="588">
        <f t="shared" ref="S32:S39" si="31">ROUND(K32,0)</f>
        <v>30</v>
      </c>
      <c r="T32" s="588">
        <f t="shared" ref="T32:T39" si="32">ROUND(L32,0)</f>
        <v>50</v>
      </c>
      <c r="U32" s="588">
        <f t="shared" ref="U32:U39" si="33">ROUND(M32,0)</f>
        <v>29</v>
      </c>
      <c r="V32" s="588">
        <f t="shared" ref="V32:V39" si="34">ROUND(N32,0)</f>
        <v>63</v>
      </c>
      <c r="W32" s="588">
        <f t="shared" ref="W32:W39" si="35">ROUND(O32,0)</f>
        <v>29</v>
      </c>
      <c r="X32" s="587"/>
    </row>
    <row r="33" spans="1:24" x14ac:dyDescent="0.2">
      <c r="A33" s="128" t="s">
        <v>249</v>
      </c>
      <c r="B33" s="136">
        <f t="shared" si="25"/>
        <v>2</v>
      </c>
      <c r="C33" s="142" t="str">
        <f t="shared" si="26"/>
        <v>28 ans</v>
      </c>
      <c r="D33" s="136">
        <f t="shared" si="27"/>
        <v>4</v>
      </c>
      <c r="E33" s="142" t="str">
        <f t="shared" si="28"/>
        <v>31 ans</v>
      </c>
      <c r="F33" s="138">
        <f t="shared" si="29"/>
        <v>6</v>
      </c>
      <c r="G33" s="143" t="str">
        <f t="shared" si="30"/>
        <v>30 ans</v>
      </c>
      <c r="I33" s="552" t="s">
        <v>540</v>
      </c>
      <c r="J33" s="552">
        <v>2</v>
      </c>
      <c r="K33" s="552">
        <v>27.5</v>
      </c>
      <c r="L33" s="552">
        <v>4</v>
      </c>
      <c r="M33" s="552">
        <v>30.75</v>
      </c>
      <c r="N33" s="552">
        <v>6</v>
      </c>
      <c r="O33" s="552">
        <v>29.666666666666668</v>
      </c>
      <c r="Q33" s="588" t="s">
        <v>540</v>
      </c>
      <c r="R33" s="588">
        <f t="shared" ref="R33:R39" si="36">ROUND(J33,0)</f>
        <v>2</v>
      </c>
      <c r="S33" s="588">
        <f t="shared" si="31"/>
        <v>28</v>
      </c>
      <c r="T33" s="588">
        <f t="shared" si="32"/>
        <v>4</v>
      </c>
      <c r="U33" s="588">
        <f t="shared" si="33"/>
        <v>31</v>
      </c>
      <c r="V33" s="588">
        <f t="shared" si="34"/>
        <v>6</v>
      </c>
      <c r="W33" s="588">
        <f t="shared" si="35"/>
        <v>30</v>
      </c>
      <c r="X33" s="587"/>
    </row>
    <row r="34" spans="1:24" s="481" customFormat="1" x14ac:dyDescent="0.2">
      <c r="A34" s="128" t="s">
        <v>538</v>
      </c>
      <c r="B34" s="136">
        <f t="shared" si="25"/>
        <v>0</v>
      </c>
      <c r="C34" s="142" t="str">
        <f t="shared" si="26"/>
        <v>0 ans</v>
      </c>
      <c r="D34" s="136">
        <f t="shared" si="27"/>
        <v>4</v>
      </c>
      <c r="E34" s="142" t="str">
        <f t="shared" si="28"/>
        <v>29 ans</v>
      </c>
      <c r="F34" s="138">
        <f t="shared" si="29"/>
        <v>4</v>
      </c>
      <c r="G34" s="143" t="str">
        <f t="shared" si="30"/>
        <v>29 ans</v>
      </c>
      <c r="I34" s="552" t="s">
        <v>541</v>
      </c>
      <c r="J34" s="552"/>
      <c r="K34" s="552"/>
      <c r="L34" s="552">
        <v>4</v>
      </c>
      <c r="M34" s="552">
        <v>28.5</v>
      </c>
      <c r="N34" s="552">
        <v>4</v>
      </c>
      <c r="O34" s="552">
        <v>28.5</v>
      </c>
      <c r="Q34" s="588" t="s">
        <v>541</v>
      </c>
      <c r="R34" s="588">
        <f t="shared" si="36"/>
        <v>0</v>
      </c>
      <c r="S34" s="588">
        <f t="shared" si="31"/>
        <v>0</v>
      </c>
      <c r="T34" s="588">
        <f t="shared" si="32"/>
        <v>4</v>
      </c>
      <c r="U34" s="588">
        <f t="shared" si="33"/>
        <v>29</v>
      </c>
      <c r="V34" s="588">
        <f t="shared" si="34"/>
        <v>4</v>
      </c>
      <c r="W34" s="588">
        <f t="shared" si="35"/>
        <v>29</v>
      </c>
      <c r="X34" s="587"/>
    </row>
    <row r="35" spans="1:24" x14ac:dyDescent="0.2">
      <c r="A35" s="129" t="s">
        <v>250</v>
      </c>
      <c r="B35" s="133">
        <f t="shared" si="25"/>
        <v>28</v>
      </c>
      <c r="C35" s="142" t="str">
        <f t="shared" si="26"/>
        <v>34 ans</v>
      </c>
      <c r="D35" s="133">
        <f t="shared" si="27"/>
        <v>21</v>
      </c>
      <c r="E35" s="142" t="str">
        <f t="shared" si="28"/>
        <v>35 ans</v>
      </c>
      <c r="F35" s="138">
        <f t="shared" si="29"/>
        <v>49</v>
      </c>
      <c r="G35" s="143" t="str">
        <f t="shared" si="30"/>
        <v>34 ans</v>
      </c>
      <c r="I35" s="552" t="s">
        <v>542</v>
      </c>
      <c r="J35" s="552">
        <v>28</v>
      </c>
      <c r="K35" s="552">
        <v>33.714285714285715</v>
      </c>
      <c r="L35" s="552">
        <v>21</v>
      </c>
      <c r="M35" s="552">
        <v>35.285714285714285</v>
      </c>
      <c r="N35" s="552">
        <v>49</v>
      </c>
      <c r="O35" s="552">
        <v>34.387755102040813</v>
      </c>
      <c r="Q35" s="588" t="s">
        <v>542</v>
      </c>
      <c r="R35" s="588">
        <f t="shared" si="36"/>
        <v>28</v>
      </c>
      <c r="S35" s="588">
        <f t="shared" si="31"/>
        <v>34</v>
      </c>
      <c r="T35" s="588">
        <f t="shared" si="32"/>
        <v>21</v>
      </c>
      <c r="U35" s="588">
        <f t="shared" si="33"/>
        <v>35</v>
      </c>
      <c r="V35" s="588">
        <f t="shared" si="34"/>
        <v>49</v>
      </c>
      <c r="W35" s="588">
        <f t="shared" si="35"/>
        <v>34</v>
      </c>
      <c r="X35" s="587"/>
    </row>
    <row r="36" spans="1:24" x14ac:dyDescent="0.2">
      <c r="A36" s="129" t="s">
        <v>251</v>
      </c>
      <c r="B36" s="133">
        <f t="shared" si="25"/>
        <v>270</v>
      </c>
      <c r="C36" s="142" t="str">
        <f t="shared" si="26"/>
        <v>28 ans</v>
      </c>
      <c r="D36" s="133">
        <f t="shared" si="27"/>
        <v>467</v>
      </c>
      <c r="E36" s="142" t="str">
        <f t="shared" si="28"/>
        <v>29 ans</v>
      </c>
      <c r="F36" s="138">
        <f t="shared" si="29"/>
        <v>737</v>
      </c>
      <c r="G36" s="143" t="str">
        <f t="shared" si="30"/>
        <v>29 ans</v>
      </c>
      <c r="I36" s="552" t="s">
        <v>543</v>
      </c>
      <c r="J36" s="552">
        <v>270</v>
      </c>
      <c r="K36" s="552">
        <v>28.451851851851853</v>
      </c>
      <c r="L36" s="552">
        <v>467</v>
      </c>
      <c r="M36" s="552">
        <v>28.656652360515022</v>
      </c>
      <c r="N36" s="552">
        <v>737</v>
      </c>
      <c r="O36" s="552">
        <v>28.581521739130434</v>
      </c>
      <c r="Q36" s="588" t="s">
        <v>543</v>
      </c>
      <c r="R36" s="588">
        <f t="shared" si="36"/>
        <v>270</v>
      </c>
      <c r="S36" s="588">
        <f t="shared" si="31"/>
        <v>28</v>
      </c>
      <c r="T36" s="588">
        <f t="shared" si="32"/>
        <v>467</v>
      </c>
      <c r="U36" s="588">
        <f t="shared" si="33"/>
        <v>29</v>
      </c>
      <c r="V36" s="588">
        <f t="shared" si="34"/>
        <v>737</v>
      </c>
      <c r="W36" s="588">
        <f t="shared" si="35"/>
        <v>29</v>
      </c>
      <c r="X36" s="587"/>
    </row>
    <row r="37" spans="1:24" ht="24" x14ac:dyDescent="0.2">
      <c r="A37" s="130" t="s">
        <v>252</v>
      </c>
      <c r="B37" s="370">
        <f t="shared" si="25"/>
        <v>213</v>
      </c>
      <c r="C37" s="371" t="str">
        <f t="shared" si="26"/>
        <v>31 ans</v>
      </c>
      <c r="D37" s="370">
        <f t="shared" si="27"/>
        <v>244</v>
      </c>
      <c r="E37" s="371" t="str">
        <f t="shared" si="28"/>
        <v>32 ans</v>
      </c>
      <c r="F37" s="372">
        <f t="shared" si="29"/>
        <v>457</v>
      </c>
      <c r="G37" s="373" t="str">
        <f t="shared" si="30"/>
        <v>31 ans</v>
      </c>
      <c r="I37" s="552" t="s">
        <v>544</v>
      </c>
      <c r="J37" s="552">
        <v>213</v>
      </c>
      <c r="K37" s="552">
        <v>31.178403755868544</v>
      </c>
      <c r="L37" s="552">
        <v>244</v>
      </c>
      <c r="M37" s="552">
        <v>31.745901639344261</v>
      </c>
      <c r="N37" s="552">
        <v>457</v>
      </c>
      <c r="O37" s="552">
        <v>31.481400437636761</v>
      </c>
      <c r="Q37" s="588" t="s">
        <v>544</v>
      </c>
      <c r="R37" s="588">
        <f t="shared" si="36"/>
        <v>213</v>
      </c>
      <c r="S37" s="588">
        <f t="shared" si="31"/>
        <v>31</v>
      </c>
      <c r="T37" s="588">
        <f t="shared" si="32"/>
        <v>244</v>
      </c>
      <c r="U37" s="588">
        <f t="shared" si="33"/>
        <v>32</v>
      </c>
      <c r="V37" s="588">
        <f t="shared" si="34"/>
        <v>457</v>
      </c>
      <c r="W37" s="588">
        <f t="shared" si="35"/>
        <v>31</v>
      </c>
      <c r="X37" s="587"/>
    </row>
    <row r="38" spans="1:24" x14ac:dyDescent="0.2">
      <c r="A38" s="375" t="s">
        <v>404</v>
      </c>
      <c r="B38" s="134">
        <f t="shared" si="25"/>
        <v>14</v>
      </c>
      <c r="C38" s="144" t="str">
        <f t="shared" si="26"/>
        <v>29 ans</v>
      </c>
      <c r="D38" s="134">
        <f t="shared" si="27"/>
        <v>31</v>
      </c>
      <c r="E38" s="144" t="str">
        <f t="shared" si="28"/>
        <v>29 ans</v>
      </c>
      <c r="F38" s="139">
        <f t="shared" si="29"/>
        <v>45</v>
      </c>
      <c r="G38" s="145" t="str">
        <f t="shared" si="30"/>
        <v>29 ans</v>
      </c>
      <c r="I38" s="552" t="s">
        <v>404</v>
      </c>
      <c r="J38" s="552">
        <v>14</v>
      </c>
      <c r="K38" s="552">
        <v>29.357142857142858</v>
      </c>
      <c r="L38" s="552">
        <v>31</v>
      </c>
      <c r="M38" s="552">
        <v>29.258064516129032</v>
      </c>
      <c r="N38" s="552">
        <v>45</v>
      </c>
      <c r="O38" s="552">
        <v>29.288888888888888</v>
      </c>
      <c r="Q38" s="588" t="s">
        <v>404</v>
      </c>
      <c r="R38" s="588">
        <f t="shared" si="36"/>
        <v>14</v>
      </c>
      <c r="S38" s="588">
        <f t="shared" si="31"/>
        <v>29</v>
      </c>
      <c r="T38" s="588">
        <f t="shared" si="32"/>
        <v>31</v>
      </c>
      <c r="U38" s="588">
        <f t="shared" si="33"/>
        <v>29</v>
      </c>
      <c r="V38" s="588">
        <f t="shared" si="34"/>
        <v>45</v>
      </c>
      <c r="W38" s="588">
        <f t="shared" si="35"/>
        <v>29</v>
      </c>
      <c r="X38" s="587"/>
    </row>
    <row r="39" spans="1:24" x14ac:dyDescent="0.2">
      <c r="A39" s="118" t="s">
        <v>71</v>
      </c>
      <c r="B39" s="154">
        <f t="shared" si="25"/>
        <v>540</v>
      </c>
      <c r="C39" s="151" t="str">
        <f t="shared" si="26"/>
        <v>30 ans</v>
      </c>
      <c r="D39" s="154">
        <f t="shared" si="27"/>
        <v>821</v>
      </c>
      <c r="E39" s="151" t="str">
        <f t="shared" si="28"/>
        <v>30 ans</v>
      </c>
      <c r="F39" s="155">
        <f t="shared" si="29"/>
        <v>1361</v>
      </c>
      <c r="G39" s="153" t="str">
        <f t="shared" si="30"/>
        <v>30 ans</v>
      </c>
      <c r="I39" s="552" t="s">
        <v>71</v>
      </c>
      <c r="J39" s="552">
        <v>540</v>
      </c>
      <c r="K39" s="552">
        <v>29.848148148148148</v>
      </c>
      <c r="L39" s="552">
        <v>821</v>
      </c>
      <c r="M39" s="552">
        <v>29.778048780487804</v>
      </c>
      <c r="N39" s="552">
        <v>1361</v>
      </c>
      <c r="O39" s="552">
        <v>29.805882352941175</v>
      </c>
      <c r="Q39" s="588" t="s">
        <v>71</v>
      </c>
      <c r="R39" s="588">
        <f t="shared" si="36"/>
        <v>540</v>
      </c>
      <c r="S39" s="588">
        <f t="shared" si="31"/>
        <v>30</v>
      </c>
      <c r="T39" s="588">
        <f t="shared" si="32"/>
        <v>821</v>
      </c>
      <c r="U39" s="588">
        <f t="shared" si="33"/>
        <v>30</v>
      </c>
      <c r="V39" s="588">
        <f t="shared" si="34"/>
        <v>1361</v>
      </c>
      <c r="W39" s="588">
        <f t="shared" si="35"/>
        <v>30</v>
      </c>
      <c r="X39" s="587"/>
    </row>
    <row r="40" spans="1:24" s="32" customFormat="1" x14ac:dyDescent="0.2">
      <c r="A40" s="125"/>
      <c r="B40" s="123"/>
      <c r="C40" s="122"/>
      <c r="D40" s="123"/>
      <c r="E40" s="124"/>
      <c r="F40" s="126"/>
      <c r="G40" s="124"/>
      <c r="I40" s="554"/>
      <c r="J40" s="554"/>
      <c r="K40" s="554"/>
      <c r="L40" s="554"/>
      <c r="M40" s="554"/>
      <c r="N40" s="554"/>
      <c r="O40" s="554"/>
      <c r="Q40" s="588"/>
      <c r="R40" s="588"/>
      <c r="S40" s="588"/>
      <c r="T40" s="588"/>
      <c r="U40" s="588"/>
      <c r="V40" s="588"/>
      <c r="W40" s="588"/>
      <c r="X40" s="587"/>
    </row>
    <row r="41" spans="1:24" s="75" customFormat="1" x14ac:dyDescent="0.2">
      <c r="A41"/>
      <c r="B41" s="756" t="s">
        <v>72</v>
      </c>
      <c r="C41" s="756"/>
      <c r="D41" s="756"/>
      <c r="E41" s="756"/>
      <c r="F41" s="756"/>
      <c r="G41" s="756"/>
      <c r="I41" s="554"/>
      <c r="J41" s="554" t="s">
        <v>72</v>
      </c>
      <c r="K41" s="554"/>
      <c r="L41" s="554"/>
      <c r="M41" s="554"/>
      <c r="N41" s="554"/>
      <c r="O41" s="554"/>
      <c r="Q41" s="588"/>
      <c r="R41" s="588" t="s">
        <v>72</v>
      </c>
      <c r="S41" s="588"/>
      <c r="T41" s="588"/>
      <c r="U41" s="588"/>
      <c r="V41" s="588"/>
      <c r="W41" s="588"/>
      <c r="X41" s="590"/>
    </row>
    <row r="42" spans="1:24" x14ac:dyDescent="0.2">
      <c r="B42" s="765" t="s">
        <v>110</v>
      </c>
      <c r="C42" s="766"/>
      <c r="D42" s="766" t="s">
        <v>111</v>
      </c>
      <c r="E42" s="766"/>
      <c r="F42" s="767" t="s">
        <v>78</v>
      </c>
      <c r="G42" s="768"/>
      <c r="I42" s="552"/>
      <c r="J42" s="552" t="s">
        <v>110</v>
      </c>
      <c r="K42" s="552"/>
      <c r="L42" s="552" t="s">
        <v>111</v>
      </c>
      <c r="M42" s="552"/>
      <c r="N42" s="552" t="s">
        <v>78</v>
      </c>
      <c r="O42" s="552"/>
      <c r="Q42" s="588"/>
      <c r="R42" s="588" t="s">
        <v>110</v>
      </c>
      <c r="S42" s="588"/>
      <c r="T42" s="588" t="s">
        <v>111</v>
      </c>
      <c r="U42" s="588"/>
      <c r="V42" s="588" t="s">
        <v>78</v>
      </c>
      <c r="W42" s="588"/>
      <c r="X42" s="587"/>
    </row>
    <row r="43" spans="1:24" x14ac:dyDescent="0.2">
      <c r="B43" s="110" t="s">
        <v>247</v>
      </c>
      <c r="C43" s="110" t="s">
        <v>246</v>
      </c>
      <c r="D43" s="110" t="s">
        <v>247</v>
      </c>
      <c r="E43" s="110" t="s">
        <v>246</v>
      </c>
      <c r="F43" s="110" t="s">
        <v>247</v>
      </c>
      <c r="G43" s="110" t="s">
        <v>246</v>
      </c>
      <c r="I43" s="552"/>
      <c r="J43" s="552" t="s">
        <v>247</v>
      </c>
      <c r="K43" s="552" t="s">
        <v>246</v>
      </c>
      <c r="L43" s="552" t="s">
        <v>247</v>
      </c>
      <c r="M43" s="552" t="s">
        <v>246</v>
      </c>
      <c r="N43" s="552" t="s">
        <v>247</v>
      </c>
      <c r="O43" s="552" t="s">
        <v>246</v>
      </c>
      <c r="Q43" s="588"/>
      <c r="R43" s="588" t="s">
        <v>247</v>
      </c>
      <c r="S43" s="588" t="s">
        <v>246</v>
      </c>
      <c r="T43" s="588" t="s">
        <v>247</v>
      </c>
      <c r="U43" s="588" t="s">
        <v>246</v>
      </c>
      <c r="V43" s="588" t="s">
        <v>247</v>
      </c>
      <c r="W43" s="588" t="s">
        <v>246</v>
      </c>
      <c r="X43" s="587"/>
    </row>
    <row r="44" spans="1:24" x14ac:dyDescent="0.2">
      <c r="A44" s="127" t="s">
        <v>248</v>
      </c>
      <c r="B44" s="149">
        <f t="shared" ref="B44:B51" si="37">R44</f>
        <v>0</v>
      </c>
      <c r="C44" s="140" t="str">
        <f t="shared" ref="C44:C51" si="38">CONCATENATE(S44," ans")</f>
        <v>0 ans</v>
      </c>
      <c r="D44" s="149">
        <f t="shared" ref="D44:D51" si="39">T44</f>
        <v>0</v>
      </c>
      <c r="E44" s="140" t="str">
        <f t="shared" ref="E44:E51" si="40">CONCATENATE(U44," ans")</f>
        <v>0 ans</v>
      </c>
      <c r="F44" s="141">
        <f t="shared" ref="F44:F51" si="41">V44</f>
        <v>0</v>
      </c>
      <c r="G44" s="141" t="str">
        <f t="shared" ref="G44:G51" si="42">CONCATENATE(W44," ans")</f>
        <v>0 ans</v>
      </c>
      <c r="I44" s="552" t="s">
        <v>539</v>
      </c>
      <c r="J44" s="552"/>
      <c r="K44" s="552"/>
      <c r="L44" s="552"/>
      <c r="M44" s="552"/>
      <c r="N44" s="552"/>
      <c r="O44" s="552"/>
      <c r="Q44" s="588" t="s">
        <v>539</v>
      </c>
      <c r="R44" s="588">
        <f>ROUND(J44,0)</f>
        <v>0</v>
      </c>
      <c r="S44" s="588">
        <f t="shared" ref="S44:S51" si="43">ROUND(K44,0)</f>
        <v>0</v>
      </c>
      <c r="T44" s="588">
        <f t="shared" ref="T44:T51" si="44">ROUND(L44,0)</f>
        <v>0</v>
      </c>
      <c r="U44" s="588">
        <f t="shared" ref="U44:U51" si="45">ROUND(M44,0)</f>
        <v>0</v>
      </c>
      <c r="V44" s="588">
        <f t="shared" ref="V44:V51" si="46">ROUND(N44,0)</f>
        <v>0</v>
      </c>
      <c r="W44" s="588">
        <f t="shared" ref="W44:W51" si="47">ROUND(O44,0)</f>
        <v>0</v>
      </c>
      <c r="X44" s="587"/>
    </row>
    <row r="45" spans="1:24" x14ac:dyDescent="0.2">
      <c r="A45" s="128" t="s">
        <v>249</v>
      </c>
      <c r="B45" s="150">
        <f t="shared" si="37"/>
        <v>0</v>
      </c>
      <c r="C45" s="142" t="str">
        <f t="shared" si="38"/>
        <v>0 ans</v>
      </c>
      <c r="D45" s="150">
        <f t="shared" si="39"/>
        <v>0</v>
      </c>
      <c r="E45" s="142" t="str">
        <f t="shared" si="40"/>
        <v>0 ans</v>
      </c>
      <c r="F45" s="143">
        <f t="shared" si="41"/>
        <v>0</v>
      </c>
      <c r="G45" s="143" t="str">
        <f t="shared" si="42"/>
        <v>0 ans</v>
      </c>
      <c r="I45" s="552" t="s">
        <v>540</v>
      </c>
      <c r="J45" s="552"/>
      <c r="K45" s="552"/>
      <c r="L45" s="552"/>
      <c r="M45" s="552"/>
      <c r="N45" s="552"/>
      <c r="O45" s="552"/>
      <c r="Q45" s="588" t="s">
        <v>540</v>
      </c>
      <c r="R45" s="588">
        <f t="shared" ref="R45:R51" si="48">ROUND(J45,0)</f>
        <v>0</v>
      </c>
      <c r="S45" s="588">
        <f t="shared" si="43"/>
        <v>0</v>
      </c>
      <c r="T45" s="588">
        <f t="shared" si="44"/>
        <v>0</v>
      </c>
      <c r="U45" s="588">
        <f t="shared" si="45"/>
        <v>0</v>
      </c>
      <c r="V45" s="588">
        <f t="shared" si="46"/>
        <v>0</v>
      </c>
      <c r="W45" s="588">
        <f t="shared" si="47"/>
        <v>0</v>
      </c>
      <c r="X45" s="587"/>
    </row>
    <row r="46" spans="1:24" s="481" customFormat="1" x14ac:dyDescent="0.2">
      <c r="A46" s="128" t="s">
        <v>538</v>
      </c>
      <c r="B46" s="150">
        <f t="shared" si="37"/>
        <v>0</v>
      </c>
      <c r="C46" s="142" t="str">
        <f t="shared" si="38"/>
        <v>0 ans</v>
      </c>
      <c r="D46" s="150">
        <f t="shared" si="39"/>
        <v>0</v>
      </c>
      <c r="E46" s="142" t="str">
        <f t="shared" si="40"/>
        <v>0 ans</v>
      </c>
      <c r="F46" s="143">
        <f t="shared" si="41"/>
        <v>0</v>
      </c>
      <c r="G46" s="143" t="str">
        <f t="shared" si="42"/>
        <v>0 ans</v>
      </c>
      <c r="I46" s="552" t="s">
        <v>541</v>
      </c>
      <c r="J46" s="552"/>
      <c r="K46" s="552"/>
      <c r="L46" s="552"/>
      <c r="M46" s="552"/>
      <c r="N46" s="552"/>
      <c r="O46" s="552"/>
      <c r="Q46" s="588" t="s">
        <v>541</v>
      </c>
      <c r="R46" s="588">
        <f t="shared" si="48"/>
        <v>0</v>
      </c>
      <c r="S46" s="588">
        <f t="shared" si="43"/>
        <v>0</v>
      </c>
      <c r="T46" s="588">
        <f t="shared" si="44"/>
        <v>0</v>
      </c>
      <c r="U46" s="588">
        <f t="shared" si="45"/>
        <v>0</v>
      </c>
      <c r="V46" s="588">
        <f t="shared" si="46"/>
        <v>0</v>
      </c>
      <c r="W46" s="588">
        <f t="shared" si="47"/>
        <v>0</v>
      </c>
      <c r="X46" s="587"/>
    </row>
    <row r="47" spans="1:24" x14ac:dyDescent="0.2">
      <c r="A47" s="129" t="s">
        <v>250</v>
      </c>
      <c r="B47" s="146">
        <f t="shared" si="37"/>
        <v>3</v>
      </c>
      <c r="C47" s="142" t="str">
        <f t="shared" si="38"/>
        <v>36 ans</v>
      </c>
      <c r="D47" s="146">
        <f t="shared" si="39"/>
        <v>1</v>
      </c>
      <c r="E47" s="142" t="str">
        <f t="shared" si="40"/>
        <v>41 ans</v>
      </c>
      <c r="F47" s="143">
        <f t="shared" si="41"/>
        <v>4</v>
      </c>
      <c r="G47" s="143" t="str">
        <f t="shared" si="42"/>
        <v>37 ans</v>
      </c>
      <c r="I47" s="552" t="s">
        <v>542</v>
      </c>
      <c r="J47" s="552">
        <v>3</v>
      </c>
      <c r="K47" s="552">
        <v>35.666666666666664</v>
      </c>
      <c r="L47" s="552">
        <v>1</v>
      </c>
      <c r="M47" s="552">
        <v>41</v>
      </c>
      <c r="N47" s="552">
        <v>4</v>
      </c>
      <c r="O47" s="552">
        <v>37</v>
      </c>
      <c r="Q47" s="588" t="s">
        <v>542</v>
      </c>
      <c r="R47" s="588">
        <f t="shared" si="48"/>
        <v>3</v>
      </c>
      <c r="S47" s="588">
        <f t="shared" si="43"/>
        <v>36</v>
      </c>
      <c r="T47" s="588">
        <f t="shared" si="44"/>
        <v>1</v>
      </c>
      <c r="U47" s="588">
        <f t="shared" si="45"/>
        <v>41</v>
      </c>
      <c r="V47" s="588">
        <f t="shared" si="46"/>
        <v>4</v>
      </c>
      <c r="W47" s="588">
        <f t="shared" si="47"/>
        <v>37</v>
      </c>
      <c r="X47" s="587"/>
    </row>
    <row r="48" spans="1:24" x14ac:dyDescent="0.2">
      <c r="A48" s="129" t="s">
        <v>251</v>
      </c>
      <c r="B48" s="146">
        <f t="shared" si="37"/>
        <v>6</v>
      </c>
      <c r="C48" s="142" t="str">
        <f t="shared" si="38"/>
        <v>29 ans</v>
      </c>
      <c r="D48" s="146">
        <f t="shared" si="39"/>
        <v>6</v>
      </c>
      <c r="E48" s="142" t="str">
        <f t="shared" si="40"/>
        <v>28 ans</v>
      </c>
      <c r="F48" s="143">
        <f t="shared" si="41"/>
        <v>12</v>
      </c>
      <c r="G48" s="143" t="str">
        <f t="shared" si="42"/>
        <v>28 ans</v>
      </c>
      <c r="I48" s="552" t="s">
        <v>543</v>
      </c>
      <c r="J48" s="552">
        <v>6</v>
      </c>
      <c r="K48" s="552">
        <v>28.5</v>
      </c>
      <c r="L48" s="552">
        <v>6</v>
      </c>
      <c r="M48" s="552">
        <v>27.833333333333332</v>
      </c>
      <c r="N48" s="552">
        <v>12</v>
      </c>
      <c r="O48" s="552">
        <v>28.166666666666668</v>
      </c>
      <c r="Q48" s="588" t="s">
        <v>543</v>
      </c>
      <c r="R48" s="588">
        <f t="shared" si="48"/>
        <v>6</v>
      </c>
      <c r="S48" s="588">
        <f t="shared" si="43"/>
        <v>29</v>
      </c>
      <c r="T48" s="588">
        <f t="shared" si="44"/>
        <v>6</v>
      </c>
      <c r="U48" s="588">
        <f t="shared" si="45"/>
        <v>28</v>
      </c>
      <c r="V48" s="588">
        <f t="shared" si="46"/>
        <v>12</v>
      </c>
      <c r="W48" s="588">
        <f t="shared" si="47"/>
        <v>28</v>
      </c>
      <c r="X48" s="587"/>
    </row>
    <row r="49" spans="1:24" ht="24" x14ac:dyDescent="0.2">
      <c r="A49" s="130" t="s">
        <v>252</v>
      </c>
      <c r="B49" s="374">
        <f t="shared" si="37"/>
        <v>18</v>
      </c>
      <c r="C49" s="371" t="str">
        <f t="shared" si="38"/>
        <v>31 ans</v>
      </c>
      <c r="D49" s="374">
        <f t="shared" si="39"/>
        <v>14</v>
      </c>
      <c r="E49" s="371" t="str">
        <f t="shared" si="40"/>
        <v>32 ans</v>
      </c>
      <c r="F49" s="373">
        <f t="shared" si="41"/>
        <v>32</v>
      </c>
      <c r="G49" s="373" t="str">
        <f t="shared" si="42"/>
        <v>31 ans</v>
      </c>
      <c r="I49" s="552" t="s">
        <v>544</v>
      </c>
      <c r="J49" s="552">
        <v>18</v>
      </c>
      <c r="K49" s="552">
        <v>30.5</v>
      </c>
      <c r="L49" s="552">
        <v>14</v>
      </c>
      <c r="M49" s="552">
        <v>32.214285714285715</v>
      </c>
      <c r="N49" s="552">
        <v>32</v>
      </c>
      <c r="O49" s="552">
        <v>31.25</v>
      </c>
      <c r="Q49" s="588" t="s">
        <v>544</v>
      </c>
      <c r="R49" s="588">
        <f t="shared" si="48"/>
        <v>18</v>
      </c>
      <c r="S49" s="588">
        <f t="shared" si="43"/>
        <v>31</v>
      </c>
      <c r="T49" s="588">
        <f t="shared" si="44"/>
        <v>14</v>
      </c>
      <c r="U49" s="588">
        <f t="shared" si="45"/>
        <v>32</v>
      </c>
      <c r="V49" s="588">
        <f t="shared" si="46"/>
        <v>32</v>
      </c>
      <c r="W49" s="588">
        <f t="shared" si="47"/>
        <v>31</v>
      </c>
      <c r="X49" s="587"/>
    </row>
    <row r="50" spans="1:24" x14ac:dyDescent="0.2">
      <c r="A50" s="375" t="s">
        <v>404</v>
      </c>
      <c r="B50" s="147">
        <f t="shared" si="37"/>
        <v>1</v>
      </c>
      <c r="C50" s="144" t="str">
        <f t="shared" si="38"/>
        <v>27 ans</v>
      </c>
      <c r="D50" s="147">
        <f t="shared" si="39"/>
        <v>1</v>
      </c>
      <c r="E50" s="144" t="str">
        <f t="shared" si="40"/>
        <v>40 ans</v>
      </c>
      <c r="F50" s="145">
        <f t="shared" si="41"/>
        <v>2</v>
      </c>
      <c r="G50" s="145" t="str">
        <f t="shared" si="42"/>
        <v>34 ans</v>
      </c>
      <c r="I50" s="552" t="s">
        <v>404</v>
      </c>
      <c r="J50" s="552">
        <v>1</v>
      </c>
      <c r="K50" s="552">
        <v>27</v>
      </c>
      <c r="L50" s="552">
        <v>1</v>
      </c>
      <c r="M50" s="552">
        <v>40</v>
      </c>
      <c r="N50" s="552">
        <v>2</v>
      </c>
      <c r="O50" s="552">
        <v>33.5</v>
      </c>
      <c r="Q50" s="588" t="s">
        <v>404</v>
      </c>
      <c r="R50" s="588">
        <f t="shared" si="48"/>
        <v>1</v>
      </c>
      <c r="S50" s="588">
        <f t="shared" si="43"/>
        <v>27</v>
      </c>
      <c r="T50" s="588">
        <f t="shared" si="44"/>
        <v>1</v>
      </c>
      <c r="U50" s="588">
        <f t="shared" si="45"/>
        <v>40</v>
      </c>
      <c r="V50" s="588">
        <f t="shared" si="46"/>
        <v>2</v>
      </c>
      <c r="W50" s="588">
        <f t="shared" si="47"/>
        <v>34</v>
      </c>
      <c r="X50" s="587"/>
    </row>
    <row r="51" spans="1:24" x14ac:dyDescent="0.2">
      <c r="A51" s="118" t="s">
        <v>77</v>
      </c>
      <c r="B51" s="148">
        <f t="shared" si="37"/>
        <v>28</v>
      </c>
      <c r="C51" s="151" t="str">
        <f t="shared" si="38"/>
        <v>31 ans</v>
      </c>
      <c r="D51" s="148">
        <f t="shared" si="39"/>
        <v>22</v>
      </c>
      <c r="E51" s="151" t="str">
        <f t="shared" si="40"/>
        <v>32 ans</v>
      </c>
      <c r="F51" s="152">
        <f t="shared" si="41"/>
        <v>50</v>
      </c>
      <c r="G51" s="153" t="str">
        <f t="shared" si="42"/>
        <v>31 ans</v>
      </c>
      <c r="I51" s="552" t="s">
        <v>77</v>
      </c>
      <c r="J51" s="552">
        <v>28</v>
      </c>
      <c r="K51" s="552">
        <v>30.5</v>
      </c>
      <c r="L51" s="552">
        <v>22</v>
      </c>
      <c r="M51" s="552">
        <v>31.772727272727273</v>
      </c>
      <c r="N51" s="552">
        <v>50</v>
      </c>
      <c r="O51" s="552">
        <v>31.06</v>
      </c>
      <c r="Q51" s="588" t="s">
        <v>77</v>
      </c>
      <c r="R51" s="588">
        <f t="shared" si="48"/>
        <v>28</v>
      </c>
      <c r="S51" s="588">
        <f t="shared" si="43"/>
        <v>31</v>
      </c>
      <c r="T51" s="588">
        <f t="shared" si="44"/>
        <v>22</v>
      </c>
      <c r="U51" s="588">
        <f t="shared" si="45"/>
        <v>32</v>
      </c>
      <c r="V51" s="588">
        <f t="shared" si="46"/>
        <v>50</v>
      </c>
      <c r="W51" s="588">
        <f t="shared" si="47"/>
        <v>31</v>
      </c>
      <c r="X51" s="587"/>
    </row>
    <row r="52" spans="1:24" s="32" customFormat="1" x14ac:dyDescent="0.2">
      <c r="A52" s="211"/>
      <c r="B52" s="396"/>
      <c r="C52" s="74"/>
      <c r="D52" s="396"/>
      <c r="E52" s="74"/>
      <c r="F52" s="74"/>
      <c r="G52" s="74"/>
      <c r="I52" s="554"/>
      <c r="J52" s="554"/>
      <c r="K52" s="554"/>
      <c r="L52" s="554"/>
      <c r="M52" s="554"/>
      <c r="N52" s="554"/>
      <c r="O52" s="554"/>
      <c r="Q52" s="588"/>
      <c r="R52" s="588"/>
      <c r="S52" s="588"/>
      <c r="T52" s="588"/>
      <c r="U52" s="588"/>
      <c r="V52" s="588"/>
      <c r="W52" s="588"/>
      <c r="X52" s="587"/>
    </row>
    <row r="53" spans="1:24" s="75" customFormat="1" x14ac:dyDescent="0.2">
      <c r="A53"/>
      <c r="B53" s="756" t="s">
        <v>504</v>
      </c>
      <c r="C53" s="756"/>
      <c r="D53" s="756"/>
      <c r="E53" s="756"/>
      <c r="F53" s="756"/>
      <c r="G53" s="756"/>
      <c r="I53" s="554"/>
      <c r="J53" s="554" t="s">
        <v>504</v>
      </c>
      <c r="K53" s="554"/>
      <c r="L53" s="554"/>
      <c r="M53" s="554"/>
      <c r="N53" s="554"/>
      <c r="O53" s="554"/>
      <c r="Q53" s="588"/>
      <c r="R53" s="588" t="s">
        <v>504</v>
      </c>
      <c r="S53" s="588"/>
      <c r="T53" s="588"/>
      <c r="U53" s="588"/>
      <c r="V53" s="588"/>
      <c r="W53" s="588"/>
      <c r="X53" s="590"/>
    </row>
    <row r="54" spans="1:24" x14ac:dyDescent="0.2">
      <c r="B54" s="765" t="s">
        <v>110</v>
      </c>
      <c r="C54" s="766"/>
      <c r="D54" s="766" t="s">
        <v>111</v>
      </c>
      <c r="E54" s="766"/>
      <c r="F54" s="767" t="s">
        <v>78</v>
      </c>
      <c r="G54" s="768"/>
      <c r="I54" s="552"/>
      <c r="J54" s="552" t="s">
        <v>110</v>
      </c>
      <c r="K54" s="552"/>
      <c r="L54" s="552" t="s">
        <v>111</v>
      </c>
      <c r="M54" s="552"/>
      <c r="N54" s="552" t="s">
        <v>78</v>
      </c>
      <c r="O54" s="552"/>
      <c r="Q54" s="588"/>
      <c r="R54" s="588" t="s">
        <v>110</v>
      </c>
      <c r="S54" s="588"/>
      <c r="T54" s="588" t="s">
        <v>111</v>
      </c>
      <c r="U54" s="588"/>
      <c r="V54" s="588" t="s">
        <v>78</v>
      </c>
      <c r="W54" s="588"/>
      <c r="X54" s="587"/>
    </row>
    <row r="55" spans="1:24" x14ac:dyDescent="0.2">
      <c r="B55" s="110" t="s">
        <v>247</v>
      </c>
      <c r="C55" s="110" t="s">
        <v>246</v>
      </c>
      <c r="D55" s="110" t="s">
        <v>247</v>
      </c>
      <c r="E55" s="110" t="s">
        <v>246</v>
      </c>
      <c r="F55" s="110" t="s">
        <v>247</v>
      </c>
      <c r="G55" s="110" t="s">
        <v>246</v>
      </c>
      <c r="I55" s="552"/>
      <c r="J55" s="552" t="s">
        <v>247</v>
      </c>
      <c r="K55" s="552" t="s">
        <v>246</v>
      </c>
      <c r="L55" s="552" t="s">
        <v>247</v>
      </c>
      <c r="M55" s="552" t="s">
        <v>246</v>
      </c>
      <c r="N55" s="552" t="s">
        <v>247</v>
      </c>
      <c r="O55" s="552" t="s">
        <v>246</v>
      </c>
      <c r="Q55" s="588"/>
      <c r="R55" s="588" t="s">
        <v>247</v>
      </c>
      <c r="S55" s="588" t="s">
        <v>246</v>
      </c>
      <c r="T55" s="588" t="s">
        <v>247</v>
      </c>
      <c r="U55" s="588" t="s">
        <v>246</v>
      </c>
      <c r="V55" s="588" t="s">
        <v>247</v>
      </c>
      <c r="W55" s="588" t="s">
        <v>246</v>
      </c>
      <c r="X55" s="587"/>
    </row>
    <row r="56" spans="1:24" x14ac:dyDescent="0.2">
      <c r="A56" s="127" t="s">
        <v>248</v>
      </c>
      <c r="B56" s="135">
        <f t="shared" ref="B56:B63" si="49">R56</f>
        <v>258</v>
      </c>
      <c r="C56" s="140" t="str">
        <f t="shared" ref="C56:C63" si="50">CONCATENATE(S56," ans")</f>
        <v>32 ans</v>
      </c>
      <c r="D56" s="135">
        <f t="shared" ref="D56:D63" si="51">T56</f>
        <v>191</v>
      </c>
      <c r="E56" s="140" t="str">
        <f t="shared" ref="E56:E63" si="52">CONCATENATE(U56," ans")</f>
        <v>30 ans</v>
      </c>
      <c r="F56" s="137">
        <f t="shared" ref="F56:F63" si="53">V56</f>
        <v>449</v>
      </c>
      <c r="G56" s="141" t="str">
        <f t="shared" ref="G56:G63" si="54">CONCATENATE(W56," ans")</f>
        <v>31 ans</v>
      </c>
      <c r="I56" s="552" t="s">
        <v>539</v>
      </c>
      <c r="J56" s="552">
        <v>258</v>
      </c>
      <c r="K56" s="552">
        <v>32.259689922480618</v>
      </c>
      <c r="L56" s="552">
        <v>191</v>
      </c>
      <c r="M56" s="552">
        <v>29.947643979057592</v>
      </c>
      <c r="N56" s="552">
        <v>449</v>
      </c>
      <c r="O56" s="552">
        <v>31.276169265033406</v>
      </c>
      <c r="Q56" s="588" t="s">
        <v>539</v>
      </c>
      <c r="R56" s="588">
        <f>ROUND(J56,0)</f>
        <v>258</v>
      </c>
      <c r="S56" s="588">
        <f t="shared" ref="S56:S63" si="55">ROUND(K56,0)</f>
        <v>32</v>
      </c>
      <c r="T56" s="588">
        <f t="shared" ref="T56:T63" si="56">ROUND(L56,0)</f>
        <v>191</v>
      </c>
      <c r="U56" s="588">
        <f t="shared" ref="U56:U63" si="57">ROUND(M56,0)</f>
        <v>30</v>
      </c>
      <c r="V56" s="588">
        <f t="shared" ref="V56:V63" si="58">ROUND(N56,0)</f>
        <v>449</v>
      </c>
      <c r="W56" s="588">
        <f t="shared" ref="W56:W63" si="59">ROUND(O56,0)</f>
        <v>31</v>
      </c>
      <c r="X56" s="587"/>
    </row>
    <row r="57" spans="1:24" x14ac:dyDescent="0.2">
      <c r="A57" s="128" t="s">
        <v>249</v>
      </c>
      <c r="B57" s="136">
        <f t="shared" si="49"/>
        <v>49</v>
      </c>
      <c r="C57" s="142" t="str">
        <f t="shared" si="50"/>
        <v>33 ans</v>
      </c>
      <c r="D57" s="136">
        <f t="shared" si="51"/>
        <v>32</v>
      </c>
      <c r="E57" s="142" t="str">
        <f t="shared" si="52"/>
        <v>32 ans</v>
      </c>
      <c r="F57" s="138">
        <f t="shared" si="53"/>
        <v>81</v>
      </c>
      <c r="G57" s="143" t="str">
        <f t="shared" si="54"/>
        <v>33 ans</v>
      </c>
      <c r="I57" s="552" t="s">
        <v>540</v>
      </c>
      <c r="J57" s="552">
        <v>49</v>
      </c>
      <c r="K57" s="552">
        <v>33.428571428571431</v>
      </c>
      <c r="L57" s="552">
        <v>32</v>
      </c>
      <c r="M57" s="552">
        <v>31.53125</v>
      </c>
      <c r="N57" s="552">
        <v>81</v>
      </c>
      <c r="O57" s="552">
        <v>32.679012345679013</v>
      </c>
      <c r="Q57" s="588" t="s">
        <v>540</v>
      </c>
      <c r="R57" s="588">
        <f t="shared" ref="R57:R63" si="60">ROUND(J57,0)</f>
        <v>49</v>
      </c>
      <c r="S57" s="588">
        <f t="shared" si="55"/>
        <v>33</v>
      </c>
      <c r="T57" s="588">
        <f t="shared" si="56"/>
        <v>32</v>
      </c>
      <c r="U57" s="588">
        <f t="shared" si="57"/>
        <v>32</v>
      </c>
      <c r="V57" s="588">
        <f t="shared" si="58"/>
        <v>81</v>
      </c>
      <c r="W57" s="588">
        <f t="shared" si="59"/>
        <v>33</v>
      </c>
      <c r="X57" s="587"/>
    </row>
    <row r="58" spans="1:24" s="481" customFormat="1" x14ac:dyDescent="0.2">
      <c r="A58" s="128" t="s">
        <v>538</v>
      </c>
      <c r="B58" s="136">
        <f t="shared" si="49"/>
        <v>40</v>
      </c>
      <c r="C58" s="142" t="str">
        <f t="shared" si="50"/>
        <v>31 ans</v>
      </c>
      <c r="D58" s="136">
        <f t="shared" si="51"/>
        <v>40</v>
      </c>
      <c r="E58" s="142" t="str">
        <f t="shared" si="52"/>
        <v>29 ans</v>
      </c>
      <c r="F58" s="138">
        <f t="shared" si="53"/>
        <v>80</v>
      </c>
      <c r="G58" s="143" t="str">
        <f t="shared" si="54"/>
        <v>30 ans</v>
      </c>
      <c r="I58" s="552" t="s">
        <v>541</v>
      </c>
      <c r="J58" s="552">
        <v>40</v>
      </c>
      <c r="K58" s="552">
        <v>30.7</v>
      </c>
      <c r="L58" s="552">
        <v>40</v>
      </c>
      <c r="M58" s="552">
        <v>29.2</v>
      </c>
      <c r="N58" s="552">
        <v>80</v>
      </c>
      <c r="O58" s="552">
        <v>29.95</v>
      </c>
      <c r="Q58" s="588" t="s">
        <v>541</v>
      </c>
      <c r="R58" s="588">
        <f t="shared" si="60"/>
        <v>40</v>
      </c>
      <c r="S58" s="588">
        <f t="shared" si="55"/>
        <v>31</v>
      </c>
      <c r="T58" s="588">
        <f t="shared" si="56"/>
        <v>40</v>
      </c>
      <c r="U58" s="588">
        <f t="shared" si="57"/>
        <v>29</v>
      </c>
      <c r="V58" s="588">
        <f t="shared" si="58"/>
        <v>80</v>
      </c>
      <c r="W58" s="588">
        <f t="shared" si="59"/>
        <v>30</v>
      </c>
      <c r="X58" s="587"/>
    </row>
    <row r="59" spans="1:24" x14ac:dyDescent="0.2">
      <c r="A59" s="129" t="s">
        <v>250</v>
      </c>
      <c r="B59" s="133">
        <f t="shared" si="49"/>
        <v>53</v>
      </c>
      <c r="C59" s="142" t="str">
        <f t="shared" si="50"/>
        <v>35 ans</v>
      </c>
      <c r="D59" s="133">
        <f t="shared" si="51"/>
        <v>46</v>
      </c>
      <c r="E59" s="142" t="str">
        <f t="shared" si="52"/>
        <v>37 ans</v>
      </c>
      <c r="F59" s="138">
        <f t="shared" si="53"/>
        <v>99</v>
      </c>
      <c r="G59" s="143" t="str">
        <f t="shared" si="54"/>
        <v>36 ans</v>
      </c>
      <c r="I59" s="552" t="s">
        <v>542</v>
      </c>
      <c r="J59" s="552">
        <v>53</v>
      </c>
      <c r="K59" s="552">
        <v>35.490566037735846</v>
      </c>
      <c r="L59" s="552">
        <v>46</v>
      </c>
      <c r="M59" s="552">
        <v>36.5</v>
      </c>
      <c r="N59" s="552">
        <v>99</v>
      </c>
      <c r="O59" s="552">
        <v>35.959595959595958</v>
      </c>
      <c r="Q59" s="588" t="s">
        <v>542</v>
      </c>
      <c r="R59" s="588">
        <f t="shared" si="60"/>
        <v>53</v>
      </c>
      <c r="S59" s="588">
        <f t="shared" si="55"/>
        <v>35</v>
      </c>
      <c r="T59" s="588">
        <f t="shared" si="56"/>
        <v>46</v>
      </c>
      <c r="U59" s="588">
        <f t="shared" si="57"/>
        <v>37</v>
      </c>
      <c r="V59" s="588">
        <f t="shared" si="58"/>
        <v>99</v>
      </c>
      <c r="W59" s="588">
        <f t="shared" si="59"/>
        <v>36</v>
      </c>
      <c r="X59" s="587"/>
    </row>
    <row r="60" spans="1:24" x14ac:dyDescent="0.2">
      <c r="A60" s="129" t="s">
        <v>251</v>
      </c>
      <c r="B60" s="133">
        <f t="shared" si="49"/>
        <v>1221</v>
      </c>
      <c r="C60" s="142" t="str">
        <f t="shared" si="50"/>
        <v>30 ans</v>
      </c>
      <c r="D60" s="133">
        <f t="shared" si="51"/>
        <v>1359</v>
      </c>
      <c r="E60" s="142" t="str">
        <f t="shared" si="52"/>
        <v>29 ans</v>
      </c>
      <c r="F60" s="138">
        <f t="shared" si="53"/>
        <v>2580</v>
      </c>
      <c r="G60" s="143" t="str">
        <f t="shared" si="54"/>
        <v>30 ans</v>
      </c>
      <c r="I60" s="552" t="s">
        <v>543</v>
      </c>
      <c r="J60" s="552">
        <v>1221</v>
      </c>
      <c r="K60" s="552">
        <v>29.789516789516789</v>
      </c>
      <c r="L60" s="552">
        <v>1359</v>
      </c>
      <c r="M60" s="552">
        <v>29.391752577319586</v>
      </c>
      <c r="N60" s="552">
        <v>2580</v>
      </c>
      <c r="O60" s="552">
        <v>29.580069794493991</v>
      </c>
      <c r="Q60" s="588" t="s">
        <v>543</v>
      </c>
      <c r="R60" s="588">
        <f t="shared" si="60"/>
        <v>1221</v>
      </c>
      <c r="S60" s="588">
        <f t="shared" si="55"/>
        <v>30</v>
      </c>
      <c r="T60" s="588">
        <f t="shared" si="56"/>
        <v>1359</v>
      </c>
      <c r="U60" s="588">
        <f t="shared" si="57"/>
        <v>29</v>
      </c>
      <c r="V60" s="588">
        <f t="shared" si="58"/>
        <v>2580</v>
      </c>
      <c r="W60" s="588">
        <f t="shared" si="59"/>
        <v>30</v>
      </c>
      <c r="X60" s="587"/>
    </row>
    <row r="61" spans="1:24" ht="24" x14ac:dyDescent="0.2">
      <c r="A61" s="130" t="s">
        <v>252</v>
      </c>
      <c r="B61" s="370">
        <f t="shared" si="49"/>
        <v>542</v>
      </c>
      <c r="C61" s="371" t="str">
        <f t="shared" si="50"/>
        <v>33 ans</v>
      </c>
      <c r="D61" s="370">
        <f t="shared" si="51"/>
        <v>477</v>
      </c>
      <c r="E61" s="371" t="str">
        <f t="shared" si="52"/>
        <v>33 ans</v>
      </c>
      <c r="F61" s="372">
        <f t="shared" si="53"/>
        <v>1019</v>
      </c>
      <c r="G61" s="373" t="str">
        <f t="shared" si="54"/>
        <v>33 ans</v>
      </c>
      <c r="I61" s="552" t="s">
        <v>544</v>
      </c>
      <c r="J61" s="552">
        <v>542</v>
      </c>
      <c r="K61" s="552">
        <v>33.268022181146023</v>
      </c>
      <c r="L61" s="552">
        <v>477</v>
      </c>
      <c r="M61" s="552">
        <v>33.002100840336134</v>
      </c>
      <c r="N61" s="552">
        <v>1019</v>
      </c>
      <c r="O61" s="552">
        <v>33.143559488692233</v>
      </c>
      <c r="Q61" s="588" t="s">
        <v>544</v>
      </c>
      <c r="R61" s="588">
        <f t="shared" si="60"/>
        <v>542</v>
      </c>
      <c r="S61" s="588">
        <f t="shared" si="55"/>
        <v>33</v>
      </c>
      <c r="T61" s="588">
        <f t="shared" si="56"/>
        <v>477</v>
      </c>
      <c r="U61" s="588">
        <f t="shared" si="57"/>
        <v>33</v>
      </c>
      <c r="V61" s="588">
        <f t="shared" si="58"/>
        <v>1019</v>
      </c>
      <c r="W61" s="588">
        <f t="shared" si="59"/>
        <v>33</v>
      </c>
      <c r="X61" s="587"/>
    </row>
    <row r="62" spans="1:24" x14ac:dyDescent="0.2">
      <c r="A62" s="375" t="s">
        <v>404</v>
      </c>
      <c r="B62" s="134">
        <f t="shared" si="49"/>
        <v>89</v>
      </c>
      <c r="C62" s="144" t="str">
        <f t="shared" si="50"/>
        <v>30 ans</v>
      </c>
      <c r="D62" s="134">
        <f t="shared" si="51"/>
        <v>94</v>
      </c>
      <c r="E62" s="144" t="str">
        <f t="shared" si="52"/>
        <v>30 ans</v>
      </c>
      <c r="F62" s="139">
        <f t="shared" si="53"/>
        <v>183</v>
      </c>
      <c r="G62" s="145" t="str">
        <f t="shared" si="54"/>
        <v>30 ans</v>
      </c>
      <c r="I62" s="552" t="s">
        <v>404</v>
      </c>
      <c r="J62" s="552">
        <v>89</v>
      </c>
      <c r="K62" s="552">
        <v>30.471910112359552</v>
      </c>
      <c r="L62" s="552">
        <v>94</v>
      </c>
      <c r="M62" s="552">
        <v>29.670212765957448</v>
      </c>
      <c r="N62" s="552">
        <v>183</v>
      </c>
      <c r="O62" s="552">
        <v>30.060109289617486</v>
      </c>
      <c r="Q62" s="588" t="s">
        <v>404</v>
      </c>
      <c r="R62" s="588">
        <f t="shared" si="60"/>
        <v>89</v>
      </c>
      <c r="S62" s="588">
        <f t="shared" si="55"/>
        <v>30</v>
      </c>
      <c r="T62" s="588">
        <f t="shared" si="56"/>
        <v>94</v>
      </c>
      <c r="U62" s="588">
        <f t="shared" si="57"/>
        <v>30</v>
      </c>
      <c r="V62" s="588">
        <f t="shared" si="58"/>
        <v>183</v>
      </c>
      <c r="W62" s="588">
        <f t="shared" si="59"/>
        <v>30</v>
      </c>
      <c r="X62" s="587"/>
    </row>
    <row r="63" spans="1:24" x14ac:dyDescent="0.2">
      <c r="A63" s="118" t="s">
        <v>253</v>
      </c>
      <c r="B63" s="131">
        <f t="shared" si="49"/>
        <v>2252</v>
      </c>
      <c r="C63" s="376" t="str">
        <f t="shared" si="50"/>
        <v>31 ans</v>
      </c>
      <c r="D63" s="131">
        <f t="shared" si="51"/>
        <v>2239</v>
      </c>
      <c r="E63" s="376" t="str">
        <f t="shared" si="52"/>
        <v>30 ans</v>
      </c>
      <c r="F63" s="27">
        <f t="shared" si="53"/>
        <v>4491</v>
      </c>
      <c r="G63" s="377" t="str">
        <f t="shared" si="54"/>
        <v>31 ans</v>
      </c>
      <c r="I63" s="553" t="s">
        <v>253</v>
      </c>
      <c r="J63" s="552">
        <v>2252</v>
      </c>
      <c r="K63" s="552">
        <v>31.165259884495779</v>
      </c>
      <c r="L63" s="552">
        <v>2239</v>
      </c>
      <c r="M63" s="552">
        <v>30.392489941886456</v>
      </c>
      <c r="N63" s="552">
        <v>4491</v>
      </c>
      <c r="O63" s="552">
        <v>30.780080213903744</v>
      </c>
      <c r="Q63" s="589" t="s">
        <v>253</v>
      </c>
      <c r="R63" s="588">
        <f t="shared" si="60"/>
        <v>2252</v>
      </c>
      <c r="S63" s="588">
        <f t="shared" si="55"/>
        <v>31</v>
      </c>
      <c r="T63" s="588">
        <f t="shared" si="56"/>
        <v>2239</v>
      </c>
      <c r="U63" s="588">
        <f t="shared" si="57"/>
        <v>30</v>
      </c>
      <c r="V63" s="588">
        <f t="shared" si="58"/>
        <v>4491</v>
      </c>
      <c r="W63" s="588">
        <f t="shared" si="59"/>
        <v>31</v>
      </c>
      <c r="X63" s="587"/>
    </row>
    <row r="64" spans="1:24" s="655" customFormat="1" ht="15.75" x14ac:dyDescent="0.25">
      <c r="A64" s="650" t="s">
        <v>788</v>
      </c>
      <c r="B64" s="651"/>
      <c r="C64" s="652"/>
      <c r="D64" s="651"/>
      <c r="E64" s="653"/>
      <c r="F64" s="654"/>
      <c r="G64" s="653"/>
      <c r="Q64" s="656"/>
      <c r="R64" s="656"/>
      <c r="S64" s="656"/>
      <c r="T64" s="656"/>
      <c r="U64" s="656"/>
      <c r="V64" s="656"/>
      <c r="W64" s="656"/>
      <c r="X64" s="656"/>
    </row>
    <row r="65" spans="1:24" s="646" customFormat="1" ht="15.75" x14ac:dyDescent="0.25">
      <c r="A65" s="650" t="s">
        <v>592</v>
      </c>
      <c r="Q65" s="656"/>
      <c r="R65" s="656"/>
      <c r="S65" s="656"/>
      <c r="T65" s="656"/>
      <c r="U65" s="656"/>
      <c r="V65" s="656"/>
      <c r="W65" s="656"/>
      <c r="X65" s="656"/>
    </row>
    <row r="66" spans="1:24" s="646" customFormat="1" ht="15.75" x14ac:dyDescent="0.25">
      <c r="A66" s="646" t="s">
        <v>789</v>
      </c>
      <c r="Q66" s="656"/>
      <c r="R66" s="656"/>
      <c r="S66" s="656"/>
      <c r="T66" s="656"/>
      <c r="U66" s="656"/>
      <c r="V66" s="656"/>
      <c r="W66" s="656"/>
      <c r="X66" s="656"/>
    </row>
  </sheetData>
  <mergeCells count="21">
    <mergeCell ref="A2:G2"/>
    <mergeCell ref="B5:G5"/>
    <mergeCell ref="D42:E42"/>
    <mergeCell ref="F42:G42"/>
    <mergeCell ref="F18:G18"/>
    <mergeCell ref="F6:G6"/>
    <mergeCell ref="B17:G17"/>
    <mergeCell ref="B6:C6"/>
    <mergeCell ref="D6:E6"/>
    <mergeCell ref="B18:C18"/>
    <mergeCell ref="D18:E18"/>
    <mergeCell ref="B53:G53"/>
    <mergeCell ref="B54:C54"/>
    <mergeCell ref="D54:E54"/>
    <mergeCell ref="F54:G54"/>
    <mergeCell ref="B29:G29"/>
    <mergeCell ref="B30:C30"/>
    <mergeCell ref="D30:E30"/>
    <mergeCell ref="F30:G30"/>
    <mergeCell ref="B41:G41"/>
    <mergeCell ref="B42:C42"/>
  </mergeCells>
  <printOptions horizontalCentered="1"/>
  <pageMargins left="0.70866141732283472" right="0.70866141732283472" top="0.74803149606299213" bottom="0.74803149606299213" header="0.31496062992125984" footer="0.31496062992125984"/>
  <pageSetup paperSize="9" scale="78" firstPageNumber="33" fitToHeight="0" orientation="portrait"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00B050"/>
    <pageSetUpPr fitToPage="1"/>
  </sheetPr>
  <dimension ref="A1:AF73"/>
  <sheetViews>
    <sheetView showGridLines="0" zoomScale="85" zoomScaleNormal="85" workbookViewId="0">
      <selection activeCell="L26" sqref="L26"/>
    </sheetView>
  </sheetViews>
  <sheetFormatPr baseColWidth="10" defaultRowHeight="12.75" x14ac:dyDescent="0.2"/>
  <cols>
    <col min="1" max="1" width="16.6640625"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68" bestFit="1" customWidth="1"/>
    <col min="11" max="11" width="7.6640625" style="368" bestFit="1" customWidth="1"/>
    <col min="12" max="12" width="15.33203125" style="368" bestFit="1" customWidth="1"/>
    <col min="13" max="13" width="18.83203125" style="463" bestFit="1" customWidth="1"/>
    <col min="14" max="14" width="8.6640625" style="463" bestFit="1" customWidth="1"/>
    <col min="15" max="15" width="10.83203125" style="463" customWidth="1"/>
    <col min="16" max="16" width="9.33203125" style="463" bestFit="1" customWidth="1"/>
    <col min="17" max="17" width="12.6640625" style="463" bestFit="1" customWidth="1"/>
    <col min="18" max="18" width="9.83203125" style="463" bestFit="1" customWidth="1"/>
    <col min="19" max="19" width="9" style="463" customWidth="1"/>
    <col min="20" max="20" width="9.33203125" style="463" bestFit="1" customWidth="1"/>
    <col min="21" max="21" width="15" style="463" bestFit="1" customWidth="1"/>
    <col min="22" max="22" width="10.6640625" style="463" bestFit="1" customWidth="1"/>
    <col min="23" max="23" width="7.33203125" style="463" customWidth="1"/>
    <col min="24" max="24" width="9.33203125" style="463" bestFit="1" customWidth="1"/>
    <col min="25" max="25" width="15.83203125" style="463" bestFit="1" customWidth="1"/>
    <col min="26" max="26" width="12" style="463"/>
    <col min="27" max="29" width="12" style="368"/>
  </cols>
  <sheetData>
    <row r="1" spans="1:32" ht="9" customHeight="1" x14ac:dyDescent="0.2">
      <c r="M1" s="599"/>
      <c r="N1" s="599"/>
      <c r="O1" s="599"/>
      <c r="P1" s="599"/>
      <c r="Q1" s="599"/>
      <c r="R1" s="599"/>
      <c r="S1" s="599"/>
      <c r="T1" s="599"/>
      <c r="U1" s="599"/>
      <c r="V1" s="599"/>
      <c r="W1" s="599"/>
      <c r="X1" s="599"/>
      <c r="Y1" s="599"/>
      <c r="Z1" s="599"/>
      <c r="AD1" s="368"/>
      <c r="AE1" s="368"/>
      <c r="AF1" s="368"/>
    </row>
    <row r="2" spans="1:32" ht="7.5" customHeight="1" x14ac:dyDescent="0.2">
      <c r="M2" s="599"/>
      <c r="N2" s="599"/>
      <c r="O2" s="599"/>
      <c r="P2" s="599"/>
      <c r="Q2" s="599"/>
      <c r="R2" s="599"/>
      <c r="S2" s="599"/>
      <c r="T2" s="599"/>
      <c r="U2" s="599"/>
      <c r="V2" s="599"/>
      <c r="W2" s="599"/>
      <c r="X2" s="599"/>
      <c r="Y2" s="599"/>
      <c r="Z2" s="599"/>
      <c r="AD2" s="368"/>
      <c r="AE2" s="368"/>
      <c r="AF2" s="368"/>
    </row>
    <row r="3" spans="1:32" ht="29.25" customHeight="1" x14ac:dyDescent="0.2">
      <c r="A3" s="746" t="s">
        <v>790</v>
      </c>
      <c r="B3" s="746"/>
      <c r="C3" s="746"/>
      <c r="D3" s="746"/>
      <c r="E3" s="746"/>
      <c r="F3" s="746"/>
      <c r="G3" s="746"/>
      <c r="H3" s="746"/>
      <c r="I3" s="746"/>
      <c r="J3" s="369"/>
      <c r="K3" s="369"/>
      <c r="L3" s="369"/>
      <c r="M3" s="596"/>
      <c r="N3" s="596"/>
      <c r="O3" s="596"/>
      <c r="P3" s="596"/>
      <c r="Q3" s="597"/>
      <c r="R3" s="598"/>
      <c r="S3" s="598"/>
      <c r="T3" s="598"/>
      <c r="U3" s="598"/>
      <c r="V3" s="599"/>
      <c r="W3" s="599"/>
      <c r="X3" s="599"/>
      <c r="Y3" s="599"/>
      <c r="Z3" s="599"/>
      <c r="AD3" s="368"/>
      <c r="AE3" s="368"/>
      <c r="AF3" s="368"/>
    </row>
    <row r="4" spans="1:32" ht="9" customHeight="1" x14ac:dyDescent="0.2">
      <c r="L4" s="538"/>
      <c r="M4" s="600"/>
      <c r="N4" s="600"/>
      <c r="O4" s="600"/>
      <c r="P4" s="599"/>
      <c r="Q4" s="597"/>
      <c r="R4" s="598"/>
      <c r="S4" s="598"/>
      <c r="T4" s="598"/>
      <c r="U4" s="598"/>
      <c r="V4" s="599"/>
      <c r="W4" s="599"/>
      <c r="X4" s="599"/>
      <c r="Y4" s="599"/>
      <c r="Z4" s="599"/>
      <c r="AD4" s="368"/>
      <c r="AE4" s="368"/>
      <c r="AF4" s="368"/>
    </row>
    <row r="5" spans="1:32" ht="7.5" customHeight="1" x14ac:dyDescent="0.2">
      <c r="L5" s="538"/>
      <c r="M5" s="600"/>
      <c r="N5" s="600"/>
      <c r="O5" s="600"/>
      <c r="P5" s="599"/>
      <c r="Q5" s="597"/>
      <c r="R5" s="598"/>
      <c r="S5" s="598"/>
      <c r="T5" s="598"/>
      <c r="U5" s="598"/>
      <c r="V5" s="599"/>
      <c r="W5" s="599"/>
      <c r="X5" s="599"/>
      <c r="Y5" s="599"/>
      <c r="Z5" s="599"/>
      <c r="AD5" s="368"/>
      <c r="AE5" s="368"/>
      <c r="AF5" s="368"/>
    </row>
    <row r="6" spans="1:32" ht="15.75" x14ac:dyDescent="0.25">
      <c r="B6" s="770" t="s">
        <v>791</v>
      </c>
      <c r="C6" s="770"/>
      <c r="D6" s="770"/>
      <c r="E6" s="770"/>
      <c r="F6" s="770"/>
      <c r="G6" s="770"/>
      <c r="H6" s="770"/>
      <c r="I6" s="770"/>
      <c r="L6" s="538"/>
      <c r="M6" s="600"/>
      <c r="N6" s="600"/>
      <c r="O6" s="600"/>
      <c r="P6" s="599"/>
      <c r="Q6" s="597"/>
      <c r="R6" s="598"/>
      <c r="S6" s="598"/>
      <c r="T6" s="598"/>
      <c r="U6" s="598"/>
      <c r="V6" s="599"/>
      <c r="W6" s="599"/>
      <c r="X6" s="599"/>
      <c r="Y6" s="599"/>
      <c r="Z6" s="599"/>
      <c r="AD6" s="368"/>
      <c r="AE6" s="368"/>
      <c r="AF6" s="368"/>
    </row>
    <row r="7" spans="1:32" s="32" customFormat="1" x14ac:dyDescent="0.2">
      <c r="B7" s="72"/>
      <c r="C7" s="72"/>
      <c r="D7" s="72"/>
      <c r="J7" s="378"/>
      <c r="K7" s="378"/>
      <c r="L7" s="591"/>
      <c r="M7" s="600"/>
      <c r="N7" s="600"/>
      <c r="O7" s="600"/>
      <c r="P7" s="599"/>
      <c r="Q7" s="597"/>
      <c r="R7" s="598"/>
      <c r="S7" s="598"/>
      <c r="T7" s="598"/>
      <c r="U7" s="598"/>
      <c r="V7" s="599"/>
      <c r="W7" s="599"/>
      <c r="X7" s="599"/>
      <c r="Y7" s="599"/>
      <c r="Z7" s="599"/>
      <c r="AA7" s="378"/>
      <c r="AB7" s="378"/>
      <c r="AC7" s="378"/>
      <c r="AD7" s="378"/>
      <c r="AE7" s="378"/>
      <c r="AF7" s="378"/>
    </row>
    <row r="8" spans="1:32" x14ac:dyDescent="0.2">
      <c r="A8" s="233" t="s">
        <v>270</v>
      </c>
      <c r="B8" s="233" t="s">
        <v>265</v>
      </c>
      <c r="C8" s="233" t="s">
        <v>266</v>
      </c>
      <c r="D8" s="232" t="s">
        <v>269</v>
      </c>
      <c r="L8" s="538"/>
      <c r="M8" s="592"/>
      <c r="N8" s="592"/>
      <c r="O8" s="592"/>
      <c r="P8" s="593"/>
      <c r="Q8" s="594"/>
      <c r="R8" s="595"/>
      <c r="S8" s="595"/>
      <c r="T8" s="595"/>
      <c r="U8" s="595"/>
      <c r="V8" s="593"/>
      <c r="W8" s="593"/>
      <c r="X8" s="593"/>
      <c r="Y8" s="593"/>
      <c r="Z8" s="593"/>
      <c r="AA8" s="599"/>
      <c r="AD8" s="368"/>
      <c r="AE8" s="368"/>
      <c r="AF8" s="368"/>
    </row>
    <row r="9" spans="1:32" x14ac:dyDescent="0.2">
      <c r="A9" s="233"/>
      <c r="B9" s="233"/>
      <c r="C9" s="233"/>
      <c r="D9" s="233"/>
      <c r="F9" s="236"/>
      <c r="G9" s="236"/>
      <c r="H9" s="236"/>
      <c r="I9" s="236"/>
      <c r="L9" s="538"/>
      <c r="M9" s="592"/>
      <c r="N9" s="592"/>
      <c r="O9" s="592"/>
      <c r="P9" s="593"/>
      <c r="Q9" s="594"/>
      <c r="R9" s="595"/>
      <c r="S9" s="595"/>
      <c r="T9" s="595"/>
      <c r="U9" s="595"/>
      <c r="V9" s="593"/>
      <c r="W9" s="593"/>
      <c r="X9" s="593"/>
      <c r="Y9" s="593"/>
      <c r="Z9" s="593"/>
      <c r="AA9" s="599"/>
      <c r="AD9" s="368"/>
      <c r="AE9" s="368"/>
      <c r="AF9" s="368"/>
    </row>
    <row r="10" spans="1:32" x14ac:dyDescent="0.2">
      <c r="A10" s="171" t="s">
        <v>271</v>
      </c>
      <c r="B10" s="15">
        <v>355</v>
      </c>
      <c r="C10" s="15">
        <v>410</v>
      </c>
      <c r="D10" s="175">
        <v>765</v>
      </c>
      <c r="L10" s="538"/>
      <c r="M10" s="599"/>
      <c r="N10" s="599" t="s">
        <v>4</v>
      </c>
      <c r="O10" s="599"/>
      <c r="P10" s="599"/>
      <c r="Q10" s="599" t="s">
        <v>13</v>
      </c>
      <c r="R10" s="599" t="s">
        <v>486</v>
      </c>
      <c r="S10" s="599"/>
      <c r="T10" s="599"/>
      <c r="U10" s="599" t="s">
        <v>495</v>
      </c>
      <c r="V10" s="599" t="s">
        <v>487</v>
      </c>
      <c r="W10" s="599"/>
      <c r="X10" s="599"/>
      <c r="Y10" s="599" t="s">
        <v>496</v>
      </c>
      <c r="Z10" s="593"/>
      <c r="AA10" s="599"/>
      <c r="AD10" s="368"/>
      <c r="AE10" s="368"/>
      <c r="AF10" s="368"/>
    </row>
    <row r="11" spans="1:32" x14ac:dyDescent="0.2">
      <c r="A11" s="173" t="s">
        <v>272</v>
      </c>
      <c r="B11" s="18">
        <v>167</v>
      </c>
      <c r="C11" s="18">
        <v>206</v>
      </c>
      <c r="D11" s="176">
        <v>373</v>
      </c>
      <c r="L11" s="538"/>
      <c r="M11" s="599" t="s">
        <v>112</v>
      </c>
      <c r="N11" s="599" t="s">
        <v>502</v>
      </c>
      <c r="O11" s="599"/>
      <c r="P11" s="599" t="s">
        <v>503</v>
      </c>
      <c r="Q11" s="599"/>
      <c r="R11" s="599" t="s">
        <v>502</v>
      </c>
      <c r="S11" s="599"/>
      <c r="T11" s="599" t="s">
        <v>503</v>
      </c>
      <c r="U11" s="599"/>
      <c r="V11" s="599" t="s">
        <v>502</v>
      </c>
      <c r="W11" s="599"/>
      <c r="X11" s="599" t="s">
        <v>503</v>
      </c>
      <c r="Y11" s="599"/>
      <c r="Z11" s="593"/>
      <c r="AA11" s="599"/>
      <c r="AD11" s="368"/>
      <c r="AE11" s="368"/>
      <c r="AF11" s="368"/>
    </row>
    <row r="12" spans="1:32" x14ac:dyDescent="0.2">
      <c r="A12" s="173" t="s">
        <v>273</v>
      </c>
      <c r="B12" s="18">
        <v>55</v>
      </c>
      <c r="C12" s="18">
        <v>53</v>
      </c>
      <c r="D12" s="176">
        <v>108</v>
      </c>
      <c r="L12" s="538"/>
      <c r="M12" s="599"/>
      <c r="N12" s="599"/>
      <c r="O12" s="599"/>
      <c r="P12" s="599"/>
      <c r="Q12" s="599"/>
      <c r="R12" s="599"/>
      <c r="S12" s="599"/>
      <c r="T12" s="599"/>
      <c r="U12" s="599"/>
      <c r="V12" s="599"/>
      <c r="W12" s="599"/>
      <c r="X12" s="599"/>
      <c r="Y12" s="599"/>
      <c r="Z12" s="593"/>
      <c r="AA12" s="599"/>
      <c r="AD12" s="368"/>
      <c r="AE12" s="368"/>
      <c r="AF12" s="368"/>
    </row>
    <row r="13" spans="1:32" x14ac:dyDescent="0.2">
      <c r="A13" s="173" t="s">
        <v>274</v>
      </c>
      <c r="B13" s="18">
        <v>11</v>
      </c>
      <c r="C13" s="18">
        <v>15</v>
      </c>
      <c r="D13" s="176">
        <v>26</v>
      </c>
      <c r="L13" s="538"/>
      <c r="M13" s="599"/>
      <c r="N13" s="599"/>
      <c r="O13" s="599"/>
      <c r="P13" s="599"/>
      <c r="Q13" s="599"/>
      <c r="R13" s="599"/>
      <c r="S13" s="599"/>
      <c r="T13" s="599"/>
      <c r="U13" s="599"/>
      <c r="V13" s="599"/>
      <c r="W13" s="599"/>
      <c r="X13" s="599"/>
      <c r="Y13" s="599"/>
      <c r="Z13" s="593"/>
      <c r="AA13" s="599"/>
      <c r="AD13" s="368"/>
      <c r="AE13" s="368"/>
      <c r="AF13" s="368"/>
    </row>
    <row r="14" spans="1:32" x14ac:dyDescent="0.2">
      <c r="A14" s="173" t="s">
        <v>275</v>
      </c>
      <c r="B14" s="18">
        <v>5</v>
      </c>
      <c r="C14" s="18">
        <v>5</v>
      </c>
      <c r="D14" s="176">
        <v>10</v>
      </c>
      <c r="L14" s="538"/>
      <c r="M14" s="599">
        <v>20</v>
      </c>
      <c r="N14" s="599"/>
      <c r="O14" s="599">
        <f t="shared" ref="O14:O53" si="0">-N14</f>
        <v>0</v>
      </c>
      <c r="P14" s="599"/>
      <c r="Q14" s="599"/>
      <c r="R14" s="599"/>
      <c r="S14" s="599">
        <f t="shared" ref="S14:S53" si="1">-R14</f>
        <v>0</v>
      </c>
      <c r="T14" s="599"/>
      <c r="U14" s="599"/>
      <c r="V14" s="599"/>
      <c r="W14" s="599">
        <f t="shared" ref="W14:W53" si="2">-V14</f>
        <v>0</v>
      </c>
      <c r="X14" s="599">
        <v>1</v>
      </c>
      <c r="Y14" s="599">
        <v>1</v>
      </c>
      <c r="Z14" s="593"/>
      <c r="AA14" s="599"/>
      <c r="AD14" s="368"/>
      <c r="AE14" s="368"/>
      <c r="AF14" s="368"/>
    </row>
    <row r="15" spans="1:32" x14ac:dyDescent="0.2">
      <c r="A15" s="173" t="s">
        <v>276</v>
      </c>
      <c r="B15" s="18">
        <v>2</v>
      </c>
      <c r="C15" s="18">
        <v>1</v>
      </c>
      <c r="D15" s="176">
        <v>3</v>
      </c>
      <c r="L15" s="538"/>
      <c r="M15" s="599">
        <v>22</v>
      </c>
      <c r="N15" s="599"/>
      <c r="O15" s="599">
        <f t="shared" si="0"/>
        <v>0</v>
      </c>
      <c r="P15" s="599"/>
      <c r="Q15" s="599"/>
      <c r="R15" s="599"/>
      <c r="S15" s="599">
        <f t="shared" si="1"/>
        <v>0</v>
      </c>
      <c r="T15" s="599"/>
      <c r="U15" s="599"/>
      <c r="V15" s="599"/>
      <c r="W15" s="599">
        <f t="shared" si="2"/>
        <v>0</v>
      </c>
      <c r="X15" s="599"/>
      <c r="Y15" s="599"/>
      <c r="Z15" s="593"/>
      <c r="AA15" s="599"/>
      <c r="AD15" s="368"/>
      <c r="AE15" s="368"/>
      <c r="AF15" s="368"/>
    </row>
    <row r="16" spans="1:32" x14ac:dyDescent="0.2">
      <c r="A16" s="173" t="s">
        <v>277</v>
      </c>
      <c r="B16" s="18">
        <v>2</v>
      </c>
      <c r="C16" s="18"/>
      <c r="D16" s="176">
        <v>2</v>
      </c>
      <c r="L16" s="538"/>
      <c r="M16" s="599">
        <v>23</v>
      </c>
      <c r="N16" s="599"/>
      <c r="O16" s="599">
        <f t="shared" si="0"/>
        <v>0</v>
      </c>
      <c r="P16" s="599">
        <v>1</v>
      </c>
      <c r="Q16" s="599">
        <v>1</v>
      </c>
      <c r="R16" s="599">
        <v>1</v>
      </c>
      <c r="S16" s="599">
        <f t="shared" si="1"/>
        <v>-1</v>
      </c>
      <c r="T16" s="599">
        <v>1</v>
      </c>
      <c r="U16" s="599">
        <v>2</v>
      </c>
      <c r="V16" s="599"/>
      <c r="W16" s="599">
        <f t="shared" si="2"/>
        <v>0</v>
      </c>
      <c r="X16" s="599">
        <v>2</v>
      </c>
      <c r="Y16" s="599">
        <v>2</v>
      </c>
      <c r="Z16" s="593"/>
      <c r="AA16" s="599"/>
      <c r="AD16" s="368"/>
      <c r="AE16" s="368"/>
      <c r="AF16" s="368"/>
    </row>
    <row r="17" spans="1:32" x14ac:dyDescent="0.2">
      <c r="A17" s="173" t="s">
        <v>278</v>
      </c>
      <c r="B17" s="18"/>
      <c r="C17" s="18"/>
      <c r="D17" s="176"/>
      <c r="L17" s="538"/>
      <c r="M17" s="599">
        <v>24</v>
      </c>
      <c r="N17" s="599">
        <v>2</v>
      </c>
      <c r="O17" s="599">
        <f t="shared" si="0"/>
        <v>-2</v>
      </c>
      <c r="P17" s="599"/>
      <c r="Q17" s="599">
        <v>2</v>
      </c>
      <c r="R17" s="599">
        <v>1</v>
      </c>
      <c r="S17" s="599">
        <f t="shared" si="1"/>
        <v>-1</v>
      </c>
      <c r="T17" s="599">
        <v>1</v>
      </c>
      <c r="U17" s="599">
        <v>2</v>
      </c>
      <c r="V17" s="599"/>
      <c r="W17" s="599">
        <f t="shared" si="2"/>
        <v>0</v>
      </c>
      <c r="X17" s="599"/>
      <c r="Y17" s="599"/>
      <c r="Z17" s="593"/>
      <c r="AA17" s="599"/>
      <c r="AD17" s="368"/>
      <c r="AE17" s="368"/>
      <c r="AF17" s="368"/>
    </row>
    <row r="18" spans="1:32" x14ac:dyDescent="0.2">
      <c r="A18" s="205" t="s">
        <v>279</v>
      </c>
      <c r="B18" s="177"/>
      <c r="C18" s="177"/>
      <c r="D18" s="178"/>
      <c r="L18" s="538"/>
      <c r="M18" s="599">
        <v>25</v>
      </c>
      <c r="N18" s="599">
        <v>11</v>
      </c>
      <c r="O18" s="599">
        <f t="shared" si="0"/>
        <v>-11</v>
      </c>
      <c r="P18" s="599">
        <v>12</v>
      </c>
      <c r="Q18" s="599">
        <v>23</v>
      </c>
      <c r="R18" s="599">
        <v>7</v>
      </c>
      <c r="S18" s="599">
        <f t="shared" si="1"/>
        <v>-7</v>
      </c>
      <c r="T18" s="599">
        <v>4</v>
      </c>
      <c r="U18" s="599">
        <v>11</v>
      </c>
      <c r="V18" s="599">
        <v>15</v>
      </c>
      <c r="W18" s="599">
        <f t="shared" si="2"/>
        <v>-15</v>
      </c>
      <c r="X18" s="599">
        <v>18</v>
      </c>
      <c r="Y18" s="599">
        <v>33</v>
      </c>
      <c r="Z18" s="593"/>
      <c r="AA18" s="599"/>
      <c r="AD18" s="368"/>
      <c r="AE18" s="368"/>
      <c r="AF18" s="368"/>
    </row>
    <row r="19" spans="1:32" x14ac:dyDescent="0.2">
      <c r="L19" s="538"/>
      <c r="M19" s="599">
        <v>26</v>
      </c>
      <c r="N19" s="599">
        <v>61</v>
      </c>
      <c r="O19" s="599">
        <f t="shared" si="0"/>
        <v>-61</v>
      </c>
      <c r="P19" s="599">
        <v>63</v>
      </c>
      <c r="Q19" s="599">
        <v>124</v>
      </c>
      <c r="R19" s="599">
        <v>43</v>
      </c>
      <c r="S19" s="599">
        <f t="shared" si="1"/>
        <v>-43</v>
      </c>
      <c r="T19" s="599">
        <v>32</v>
      </c>
      <c r="U19" s="599">
        <v>75</v>
      </c>
      <c r="V19" s="599">
        <v>58</v>
      </c>
      <c r="W19" s="599">
        <f t="shared" si="2"/>
        <v>-58</v>
      </c>
      <c r="X19" s="599">
        <v>107</v>
      </c>
      <c r="Y19" s="599">
        <v>165</v>
      </c>
      <c r="Z19" s="593"/>
      <c r="AA19" s="599"/>
      <c r="AD19" s="368"/>
      <c r="AE19" s="368"/>
      <c r="AF19" s="368"/>
    </row>
    <row r="20" spans="1:32" x14ac:dyDescent="0.2">
      <c r="A20" s="95" t="s">
        <v>13</v>
      </c>
      <c r="B20" s="25">
        <f>SUM(B10:B18)</f>
        <v>597</v>
      </c>
      <c r="C20" s="25">
        <f>SUM(C10:C18)</f>
        <v>690</v>
      </c>
      <c r="D20" s="26">
        <f>SUM(D10:D18)</f>
        <v>1287</v>
      </c>
      <c r="L20" s="538"/>
      <c r="M20" s="599">
        <v>27</v>
      </c>
      <c r="N20" s="599">
        <v>109</v>
      </c>
      <c r="O20" s="599">
        <f t="shared" si="0"/>
        <v>-109</v>
      </c>
      <c r="P20" s="599">
        <v>116</v>
      </c>
      <c r="Q20" s="599">
        <v>225</v>
      </c>
      <c r="R20" s="599">
        <v>71</v>
      </c>
      <c r="S20" s="599">
        <f t="shared" si="1"/>
        <v>-71</v>
      </c>
      <c r="T20" s="599">
        <v>55</v>
      </c>
      <c r="U20" s="599">
        <v>126</v>
      </c>
      <c r="V20" s="599">
        <v>77</v>
      </c>
      <c r="W20" s="599">
        <f t="shared" si="2"/>
        <v>-77</v>
      </c>
      <c r="X20" s="599">
        <v>144</v>
      </c>
      <c r="Y20" s="599">
        <v>221</v>
      </c>
      <c r="Z20" s="593"/>
      <c r="AA20" s="599"/>
      <c r="AD20" s="368"/>
      <c r="AE20" s="368"/>
      <c r="AF20" s="368"/>
    </row>
    <row r="21" spans="1:32" ht="13.5" x14ac:dyDescent="0.25">
      <c r="A21" s="206" t="s">
        <v>280</v>
      </c>
      <c r="B21" s="239">
        <f>B20/$D$20</f>
        <v>0.46386946386946387</v>
      </c>
      <c r="C21" s="239">
        <f>C20/$D$20</f>
        <v>0.53613053613053618</v>
      </c>
      <c r="D21" s="239">
        <f>D20/$D$20</f>
        <v>1</v>
      </c>
      <c r="L21" s="538"/>
      <c r="M21" s="599">
        <v>28</v>
      </c>
      <c r="N21" s="599">
        <v>99</v>
      </c>
      <c r="O21" s="599">
        <f t="shared" si="0"/>
        <v>-99</v>
      </c>
      <c r="P21" s="599">
        <v>121</v>
      </c>
      <c r="Q21" s="599">
        <v>220</v>
      </c>
      <c r="R21" s="599">
        <v>104</v>
      </c>
      <c r="S21" s="599">
        <f t="shared" si="1"/>
        <v>-104</v>
      </c>
      <c r="T21" s="599">
        <v>73</v>
      </c>
      <c r="U21" s="599">
        <v>177</v>
      </c>
      <c r="V21" s="599">
        <v>104</v>
      </c>
      <c r="W21" s="599">
        <f t="shared" si="2"/>
        <v>-104</v>
      </c>
      <c r="X21" s="599">
        <v>129</v>
      </c>
      <c r="Y21" s="599">
        <v>233</v>
      </c>
      <c r="Z21" s="593"/>
      <c r="AA21" s="599"/>
      <c r="AD21" s="368"/>
      <c r="AE21" s="368"/>
      <c r="AF21" s="368"/>
    </row>
    <row r="22" spans="1:32" ht="13.5" x14ac:dyDescent="0.25">
      <c r="A22" s="207" t="s">
        <v>246</v>
      </c>
      <c r="B22" s="207" t="s">
        <v>378</v>
      </c>
      <c r="C22" s="207" t="s">
        <v>378</v>
      </c>
      <c r="D22" s="207" t="s">
        <v>378</v>
      </c>
      <c r="L22" s="538"/>
      <c r="M22" s="599">
        <v>29</v>
      </c>
      <c r="N22" s="599">
        <v>73</v>
      </c>
      <c r="O22" s="599">
        <f t="shared" si="0"/>
        <v>-73</v>
      </c>
      <c r="P22" s="599">
        <v>97</v>
      </c>
      <c r="Q22" s="599">
        <v>170</v>
      </c>
      <c r="R22" s="599">
        <v>126</v>
      </c>
      <c r="S22" s="599">
        <f t="shared" si="1"/>
        <v>-126</v>
      </c>
      <c r="T22" s="599">
        <v>84</v>
      </c>
      <c r="U22" s="599">
        <v>210</v>
      </c>
      <c r="V22" s="599">
        <v>66</v>
      </c>
      <c r="W22" s="599">
        <f t="shared" si="2"/>
        <v>-66</v>
      </c>
      <c r="X22" s="599">
        <v>92</v>
      </c>
      <c r="Y22" s="599">
        <v>158</v>
      </c>
      <c r="Z22" s="593"/>
      <c r="AA22" s="599"/>
      <c r="AD22" s="368"/>
      <c r="AE22" s="368"/>
      <c r="AF22" s="368"/>
    </row>
    <row r="23" spans="1:32" x14ac:dyDescent="0.2">
      <c r="L23" s="538"/>
      <c r="M23" s="599">
        <v>30</v>
      </c>
      <c r="N23" s="599">
        <v>61</v>
      </c>
      <c r="O23" s="599">
        <f t="shared" si="0"/>
        <v>-61</v>
      </c>
      <c r="P23" s="599">
        <v>75</v>
      </c>
      <c r="Q23" s="599">
        <v>136</v>
      </c>
      <c r="R23" s="599">
        <v>106</v>
      </c>
      <c r="S23" s="599">
        <f t="shared" si="1"/>
        <v>-106</v>
      </c>
      <c r="T23" s="599">
        <v>78</v>
      </c>
      <c r="U23" s="599">
        <v>184</v>
      </c>
      <c r="V23" s="599">
        <v>53</v>
      </c>
      <c r="W23" s="599">
        <f t="shared" si="2"/>
        <v>-53</v>
      </c>
      <c r="X23" s="599">
        <v>84</v>
      </c>
      <c r="Y23" s="599">
        <v>137</v>
      </c>
      <c r="Z23" s="593"/>
      <c r="AA23" s="599"/>
      <c r="AD23" s="368"/>
      <c r="AE23" s="368"/>
      <c r="AF23" s="368"/>
    </row>
    <row r="24" spans="1:32" x14ac:dyDescent="0.2">
      <c r="L24" s="538"/>
      <c r="M24" s="599">
        <v>31</v>
      </c>
      <c r="N24" s="599">
        <v>38</v>
      </c>
      <c r="O24" s="599">
        <f t="shared" si="0"/>
        <v>-38</v>
      </c>
      <c r="P24" s="599">
        <v>52</v>
      </c>
      <c r="Q24" s="599">
        <v>90</v>
      </c>
      <c r="R24" s="599">
        <v>83</v>
      </c>
      <c r="S24" s="599">
        <f t="shared" si="1"/>
        <v>-83</v>
      </c>
      <c r="T24" s="599">
        <v>62</v>
      </c>
      <c r="U24" s="599">
        <v>145</v>
      </c>
      <c r="V24" s="599">
        <v>47</v>
      </c>
      <c r="W24" s="599">
        <f t="shared" si="2"/>
        <v>-47</v>
      </c>
      <c r="X24" s="599">
        <v>59</v>
      </c>
      <c r="Y24" s="599">
        <v>106</v>
      </c>
      <c r="Z24" s="593"/>
      <c r="AA24" s="599"/>
      <c r="AD24" s="368"/>
      <c r="AE24" s="368"/>
      <c r="AF24" s="368"/>
    </row>
    <row r="25" spans="1:32" ht="15.75" x14ac:dyDescent="0.25">
      <c r="B25" s="770" t="s">
        <v>792</v>
      </c>
      <c r="C25" s="770"/>
      <c r="D25" s="770"/>
      <c r="E25" s="770"/>
      <c r="F25" s="770"/>
      <c r="G25" s="770"/>
      <c r="H25" s="770"/>
      <c r="I25" s="770"/>
      <c r="L25" s="538"/>
      <c r="M25" s="599">
        <v>32</v>
      </c>
      <c r="N25" s="599">
        <v>24</v>
      </c>
      <c r="O25" s="599">
        <f t="shared" si="0"/>
        <v>-24</v>
      </c>
      <c r="P25" s="599">
        <v>31</v>
      </c>
      <c r="Q25" s="599">
        <v>55</v>
      </c>
      <c r="R25" s="599">
        <v>74</v>
      </c>
      <c r="S25" s="599">
        <f t="shared" si="1"/>
        <v>-74</v>
      </c>
      <c r="T25" s="599">
        <v>36</v>
      </c>
      <c r="U25" s="599">
        <v>110</v>
      </c>
      <c r="V25" s="599">
        <v>23</v>
      </c>
      <c r="W25" s="599">
        <f t="shared" si="2"/>
        <v>-23</v>
      </c>
      <c r="X25" s="599">
        <v>40</v>
      </c>
      <c r="Y25" s="599">
        <v>63</v>
      </c>
      <c r="Z25" s="593"/>
      <c r="AA25" s="599"/>
      <c r="AD25" s="368"/>
      <c r="AE25" s="368"/>
      <c r="AF25" s="368"/>
    </row>
    <row r="26" spans="1:32" s="32" customFormat="1" x14ac:dyDescent="0.2">
      <c r="B26" s="72"/>
      <c r="C26" s="72"/>
      <c r="D26" s="72"/>
      <c r="J26" s="378"/>
      <c r="K26" s="378"/>
      <c r="L26" s="591"/>
      <c r="M26" s="599">
        <v>33</v>
      </c>
      <c r="N26" s="599">
        <v>20</v>
      </c>
      <c r="O26" s="599">
        <f t="shared" si="0"/>
        <v>-20</v>
      </c>
      <c r="P26" s="599">
        <v>25</v>
      </c>
      <c r="Q26" s="599">
        <v>45</v>
      </c>
      <c r="R26" s="599">
        <v>57</v>
      </c>
      <c r="S26" s="599">
        <f t="shared" si="1"/>
        <v>-57</v>
      </c>
      <c r="T26" s="599">
        <v>39</v>
      </c>
      <c r="U26" s="599">
        <v>96</v>
      </c>
      <c r="V26" s="599">
        <v>17</v>
      </c>
      <c r="W26" s="599">
        <f t="shared" si="2"/>
        <v>-17</v>
      </c>
      <c r="X26" s="599">
        <v>31</v>
      </c>
      <c r="Y26" s="599">
        <v>48</v>
      </c>
      <c r="Z26" s="593"/>
      <c r="AA26" s="599"/>
      <c r="AB26" s="378"/>
      <c r="AC26" s="378"/>
      <c r="AD26" s="378"/>
      <c r="AE26" s="378"/>
      <c r="AF26" s="378"/>
    </row>
    <row r="27" spans="1:32" x14ac:dyDescent="0.2">
      <c r="A27" s="233" t="s">
        <v>270</v>
      </c>
      <c r="B27" s="233" t="s">
        <v>265</v>
      </c>
      <c r="C27" s="233" t="s">
        <v>266</v>
      </c>
      <c r="D27" s="232" t="s">
        <v>269</v>
      </c>
      <c r="L27" s="538"/>
      <c r="M27" s="599">
        <v>34</v>
      </c>
      <c r="N27" s="599">
        <v>24</v>
      </c>
      <c r="O27" s="599">
        <f t="shared" si="0"/>
        <v>-24</v>
      </c>
      <c r="P27" s="599">
        <v>23</v>
      </c>
      <c r="Q27" s="599">
        <v>47</v>
      </c>
      <c r="R27" s="599">
        <v>61</v>
      </c>
      <c r="S27" s="599">
        <f t="shared" si="1"/>
        <v>-61</v>
      </c>
      <c r="T27" s="599">
        <v>24</v>
      </c>
      <c r="U27" s="599">
        <v>85</v>
      </c>
      <c r="V27" s="599">
        <v>22</v>
      </c>
      <c r="W27" s="599">
        <f t="shared" si="2"/>
        <v>-22</v>
      </c>
      <c r="X27" s="599">
        <v>35</v>
      </c>
      <c r="Y27" s="599">
        <v>57</v>
      </c>
      <c r="Z27" s="593"/>
      <c r="AA27" s="599"/>
      <c r="AD27" s="368"/>
      <c r="AE27" s="368"/>
      <c r="AF27" s="368"/>
    </row>
    <row r="28" spans="1:32" x14ac:dyDescent="0.2">
      <c r="A28" s="233"/>
      <c r="B28" s="233"/>
      <c r="C28" s="233"/>
      <c r="D28" s="233"/>
      <c r="L28" s="538"/>
      <c r="M28" s="599">
        <v>35</v>
      </c>
      <c r="N28" s="599">
        <v>11</v>
      </c>
      <c r="O28" s="599">
        <f t="shared" si="0"/>
        <v>-11</v>
      </c>
      <c r="P28" s="599">
        <v>18</v>
      </c>
      <c r="Q28" s="599">
        <v>29</v>
      </c>
      <c r="R28" s="599">
        <v>43</v>
      </c>
      <c r="S28" s="599">
        <f t="shared" si="1"/>
        <v>-43</v>
      </c>
      <c r="T28" s="599">
        <v>22</v>
      </c>
      <c r="U28" s="599">
        <v>65</v>
      </c>
      <c r="V28" s="599">
        <v>9</v>
      </c>
      <c r="W28" s="599">
        <f t="shared" si="2"/>
        <v>-9</v>
      </c>
      <c r="X28" s="599">
        <v>12</v>
      </c>
      <c r="Y28" s="599">
        <v>21</v>
      </c>
      <c r="Z28" s="593"/>
      <c r="AA28" s="599"/>
      <c r="AD28" s="368"/>
      <c r="AE28" s="368"/>
      <c r="AF28" s="368"/>
    </row>
    <row r="29" spans="1:32" x14ac:dyDescent="0.2">
      <c r="A29" s="171" t="s">
        <v>271</v>
      </c>
      <c r="B29" s="15">
        <v>353</v>
      </c>
      <c r="C29" s="15">
        <v>250</v>
      </c>
      <c r="D29" s="175">
        <v>603</v>
      </c>
      <c r="L29" s="538"/>
      <c r="M29" s="599">
        <v>36</v>
      </c>
      <c r="N29" s="599">
        <v>18</v>
      </c>
      <c r="O29" s="599">
        <f t="shared" si="0"/>
        <v>-18</v>
      </c>
      <c r="P29" s="599">
        <v>13</v>
      </c>
      <c r="Q29" s="599">
        <v>31</v>
      </c>
      <c r="R29" s="599">
        <v>36</v>
      </c>
      <c r="S29" s="599">
        <f t="shared" si="1"/>
        <v>-36</v>
      </c>
      <c r="T29" s="599">
        <v>22</v>
      </c>
      <c r="U29" s="599">
        <v>58</v>
      </c>
      <c r="V29" s="599">
        <v>17</v>
      </c>
      <c r="W29" s="599">
        <f t="shared" si="2"/>
        <v>-17</v>
      </c>
      <c r="X29" s="599">
        <v>8</v>
      </c>
      <c r="Y29" s="599">
        <v>25</v>
      </c>
      <c r="Z29" s="593"/>
      <c r="AA29" s="599"/>
      <c r="AD29" s="368"/>
      <c r="AE29" s="368"/>
      <c r="AF29" s="368"/>
    </row>
    <row r="30" spans="1:32" x14ac:dyDescent="0.2">
      <c r="A30" s="173" t="s">
        <v>272</v>
      </c>
      <c r="B30" s="18">
        <v>381</v>
      </c>
      <c r="C30" s="18">
        <v>239</v>
      </c>
      <c r="D30" s="176">
        <v>620</v>
      </c>
      <c r="M30" s="599">
        <v>37</v>
      </c>
      <c r="N30" s="599">
        <v>10</v>
      </c>
      <c r="O30" s="599">
        <f t="shared" si="0"/>
        <v>-10</v>
      </c>
      <c r="P30" s="599">
        <v>8</v>
      </c>
      <c r="Q30" s="599">
        <v>18</v>
      </c>
      <c r="R30" s="599">
        <v>18</v>
      </c>
      <c r="S30" s="599">
        <f t="shared" si="1"/>
        <v>-18</v>
      </c>
      <c r="T30" s="599">
        <v>18</v>
      </c>
      <c r="U30" s="599">
        <v>36</v>
      </c>
      <c r="V30" s="599">
        <v>4</v>
      </c>
      <c r="W30" s="599">
        <f t="shared" si="2"/>
        <v>-4</v>
      </c>
      <c r="X30" s="599">
        <v>15</v>
      </c>
      <c r="Y30" s="599">
        <v>19</v>
      </c>
      <c r="Z30" s="593"/>
      <c r="AA30" s="599"/>
      <c r="AD30" s="368"/>
      <c r="AE30" s="368"/>
      <c r="AF30" s="368"/>
    </row>
    <row r="31" spans="1:32" x14ac:dyDescent="0.2">
      <c r="A31" s="173" t="s">
        <v>273</v>
      </c>
      <c r="B31" s="18">
        <v>141</v>
      </c>
      <c r="C31" s="18">
        <v>85</v>
      </c>
      <c r="D31" s="176">
        <v>226</v>
      </c>
      <c r="M31" s="599">
        <v>38</v>
      </c>
      <c r="N31" s="599">
        <v>12</v>
      </c>
      <c r="O31" s="599">
        <f t="shared" si="0"/>
        <v>-12</v>
      </c>
      <c r="P31" s="599">
        <v>10</v>
      </c>
      <c r="Q31" s="599">
        <v>22</v>
      </c>
      <c r="R31" s="599">
        <v>30</v>
      </c>
      <c r="S31" s="599">
        <f t="shared" si="1"/>
        <v>-30</v>
      </c>
      <c r="T31" s="599">
        <v>10</v>
      </c>
      <c r="U31" s="599">
        <v>40</v>
      </c>
      <c r="V31" s="599">
        <v>9</v>
      </c>
      <c r="W31" s="599">
        <f t="shared" si="2"/>
        <v>-9</v>
      </c>
      <c r="X31" s="599">
        <v>8</v>
      </c>
      <c r="Y31" s="599">
        <v>17</v>
      </c>
      <c r="Z31" s="593"/>
      <c r="AA31" s="599"/>
      <c r="AD31" s="368"/>
      <c r="AE31" s="368"/>
      <c r="AF31" s="368"/>
    </row>
    <row r="32" spans="1:32" x14ac:dyDescent="0.2">
      <c r="A32" s="173" t="s">
        <v>274</v>
      </c>
      <c r="B32" s="18">
        <v>68</v>
      </c>
      <c r="C32" s="18">
        <v>27</v>
      </c>
      <c r="D32" s="176">
        <v>95</v>
      </c>
      <c r="M32" s="599">
        <v>39</v>
      </c>
      <c r="N32" s="599">
        <v>4</v>
      </c>
      <c r="O32" s="599">
        <f t="shared" si="0"/>
        <v>-4</v>
      </c>
      <c r="P32" s="599">
        <v>4</v>
      </c>
      <c r="Q32" s="599">
        <v>8</v>
      </c>
      <c r="R32" s="599">
        <v>14</v>
      </c>
      <c r="S32" s="599">
        <f t="shared" si="1"/>
        <v>-14</v>
      </c>
      <c r="T32" s="599">
        <v>13</v>
      </c>
      <c r="U32" s="599">
        <v>27</v>
      </c>
      <c r="V32" s="599">
        <v>7</v>
      </c>
      <c r="W32" s="599">
        <f t="shared" si="2"/>
        <v>-7</v>
      </c>
      <c r="X32" s="599">
        <v>5</v>
      </c>
      <c r="Y32" s="599">
        <v>12</v>
      </c>
      <c r="Z32" s="593"/>
      <c r="AA32" s="599"/>
      <c r="AD32" s="368"/>
      <c r="AE32" s="368"/>
      <c r="AF32" s="368"/>
    </row>
    <row r="33" spans="1:32" x14ac:dyDescent="0.2">
      <c r="A33" s="173" t="s">
        <v>275</v>
      </c>
      <c r="B33" s="18">
        <v>31</v>
      </c>
      <c r="C33" s="18">
        <v>16</v>
      </c>
      <c r="D33" s="176">
        <v>47</v>
      </c>
      <c r="M33" s="599">
        <v>40</v>
      </c>
      <c r="N33" s="599">
        <v>7</v>
      </c>
      <c r="O33" s="599">
        <f t="shared" si="0"/>
        <v>-7</v>
      </c>
      <c r="P33" s="599">
        <v>7</v>
      </c>
      <c r="Q33" s="599">
        <v>14</v>
      </c>
      <c r="R33" s="599">
        <v>20</v>
      </c>
      <c r="S33" s="599">
        <f t="shared" si="1"/>
        <v>-20</v>
      </c>
      <c r="T33" s="599">
        <v>6</v>
      </c>
      <c r="U33" s="599">
        <v>26</v>
      </c>
      <c r="V33" s="599"/>
      <c r="W33" s="599">
        <f t="shared" si="2"/>
        <v>0</v>
      </c>
      <c r="X33" s="599">
        <v>5</v>
      </c>
      <c r="Y33" s="599">
        <v>5</v>
      </c>
      <c r="Z33" s="593"/>
      <c r="AA33" s="599"/>
      <c r="AD33" s="368"/>
      <c r="AE33" s="368"/>
      <c r="AF33" s="368"/>
    </row>
    <row r="34" spans="1:32" x14ac:dyDescent="0.2">
      <c r="A34" s="173" t="s">
        <v>276</v>
      </c>
      <c r="B34" s="18">
        <v>13</v>
      </c>
      <c r="C34" s="18">
        <v>4</v>
      </c>
      <c r="D34" s="176">
        <v>17</v>
      </c>
      <c r="M34" s="599">
        <v>41</v>
      </c>
      <c r="N34" s="599">
        <v>1</v>
      </c>
      <c r="O34" s="599">
        <f t="shared" si="0"/>
        <v>-1</v>
      </c>
      <c r="P34" s="599">
        <v>2</v>
      </c>
      <c r="Q34" s="599">
        <v>3</v>
      </c>
      <c r="R34" s="599">
        <v>17</v>
      </c>
      <c r="S34" s="599">
        <f t="shared" si="1"/>
        <v>-17</v>
      </c>
      <c r="T34" s="599">
        <v>7</v>
      </c>
      <c r="U34" s="599">
        <v>24</v>
      </c>
      <c r="V34" s="599">
        <v>1</v>
      </c>
      <c r="W34" s="599">
        <f t="shared" si="2"/>
        <v>-1</v>
      </c>
      <c r="X34" s="599">
        <v>5</v>
      </c>
      <c r="Y34" s="599">
        <v>6</v>
      </c>
      <c r="Z34" s="593"/>
      <c r="AA34" s="599"/>
      <c r="AD34" s="368"/>
      <c r="AE34" s="368"/>
      <c r="AF34" s="368"/>
    </row>
    <row r="35" spans="1:32" x14ac:dyDescent="0.2">
      <c r="A35" s="173" t="s">
        <v>277</v>
      </c>
      <c r="B35" s="18">
        <v>5</v>
      </c>
      <c r="C35" s="18">
        <v>2</v>
      </c>
      <c r="D35" s="176">
        <v>7</v>
      </c>
      <c r="M35" s="599">
        <v>42</v>
      </c>
      <c r="N35" s="599">
        <v>1</v>
      </c>
      <c r="O35" s="599">
        <f t="shared" si="0"/>
        <v>-1</v>
      </c>
      <c r="P35" s="599"/>
      <c r="Q35" s="599">
        <v>1</v>
      </c>
      <c r="R35" s="599">
        <v>13</v>
      </c>
      <c r="S35" s="599">
        <f t="shared" si="1"/>
        <v>-13</v>
      </c>
      <c r="T35" s="599">
        <v>6</v>
      </c>
      <c r="U35" s="599">
        <v>19</v>
      </c>
      <c r="V35" s="599">
        <v>4</v>
      </c>
      <c r="W35" s="599">
        <f t="shared" si="2"/>
        <v>-4</v>
      </c>
      <c r="X35" s="599">
        <v>4</v>
      </c>
      <c r="Y35" s="599">
        <v>8</v>
      </c>
      <c r="Z35" s="593"/>
      <c r="AA35" s="599"/>
      <c r="AD35" s="368"/>
      <c r="AE35" s="368"/>
      <c r="AF35" s="368"/>
    </row>
    <row r="36" spans="1:32" x14ac:dyDescent="0.2">
      <c r="A36" s="173" t="s">
        <v>278</v>
      </c>
      <c r="B36" s="18">
        <v>1</v>
      </c>
      <c r="C36" s="18"/>
      <c r="D36" s="176">
        <v>1</v>
      </c>
      <c r="M36" s="599">
        <v>43</v>
      </c>
      <c r="N36" s="599">
        <v>1</v>
      </c>
      <c r="O36" s="599">
        <f t="shared" si="0"/>
        <v>-1</v>
      </c>
      <c r="P36" s="599">
        <v>5</v>
      </c>
      <c r="Q36" s="599">
        <v>6</v>
      </c>
      <c r="R36" s="599">
        <v>8</v>
      </c>
      <c r="S36" s="599">
        <f t="shared" si="1"/>
        <v>-8</v>
      </c>
      <c r="T36" s="599">
        <v>4</v>
      </c>
      <c r="U36" s="599">
        <v>12</v>
      </c>
      <c r="V36" s="599"/>
      <c r="W36" s="599">
        <f t="shared" si="2"/>
        <v>0</v>
      </c>
      <c r="X36" s="599">
        <v>3</v>
      </c>
      <c r="Y36" s="599">
        <v>3</v>
      </c>
      <c r="Z36" s="593"/>
      <c r="AA36" s="599"/>
      <c r="AD36" s="368"/>
      <c r="AE36" s="368"/>
      <c r="AF36" s="368"/>
    </row>
    <row r="37" spans="1:32" x14ac:dyDescent="0.2">
      <c r="A37" s="205" t="s">
        <v>279</v>
      </c>
      <c r="B37" s="204"/>
      <c r="C37" s="204"/>
      <c r="D37" s="205"/>
      <c r="M37" s="599">
        <v>44</v>
      </c>
      <c r="N37" s="599">
        <v>1</v>
      </c>
      <c r="O37" s="599">
        <f t="shared" si="0"/>
        <v>-1</v>
      </c>
      <c r="P37" s="599">
        <v>1</v>
      </c>
      <c r="Q37" s="599">
        <v>2</v>
      </c>
      <c r="R37" s="599">
        <v>10</v>
      </c>
      <c r="S37" s="599">
        <f t="shared" si="1"/>
        <v>-10</v>
      </c>
      <c r="T37" s="599">
        <v>4</v>
      </c>
      <c r="U37" s="599">
        <v>14</v>
      </c>
      <c r="V37" s="599">
        <v>1</v>
      </c>
      <c r="W37" s="599">
        <f t="shared" si="2"/>
        <v>-1</v>
      </c>
      <c r="X37" s="599">
        <v>1</v>
      </c>
      <c r="Y37" s="599">
        <v>2</v>
      </c>
      <c r="Z37" s="593"/>
      <c r="AA37" s="599"/>
      <c r="AD37" s="368"/>
      <c r="AE37" s="368"/>
      <c r="AF37" s="368"/>
    </row>
    <row r="38" spans="1:32" x14ac:dyDescent="0.2">
      <c r="M38" s="599">
        <v>45</v>
      </c>
      <c r="N38" s="599">
        <v>1</v>
      </c>
      <c r="O38" s="599">
        <f t="shared" si="0"/>
        <v>-1</v>
      </c>
      <c r="P38" s="599">
        <v>2</v>
      </c>
      <c r="Q38" s="599">
        <v>3</v>
      </c>
      <c r="R38" s="599">
        <v>5</v>
      </c>
      <c r="S38" s="599">
        <f t="shared" si="1"/>
        <v>-5</v>
      </c>
      <c r="T38" s="599">
        <v>3</v>
      </c>
      <c r="U38" s="599">
        <v>8</v>
      </c>
      <c r="V38" s="599">
        <v>1</v>
      </c>
      <c r="W38" s="599">
        <f t="shared" si="2"/>
        <v>-1</v>
      </c>
      <c r="X38" s="599"/>
      <c r="Y38" s="599">
        <v>1</v>
      </c>
      <c r="Z38" s="593"/>
      <c r="AA38" s="599"/>
      <c r="AD38" s="368"/>
      <c r="AE38" s="368"/>
      <c r="AF38" s="368"/>
    </row>
    <row r="39" spans="1:32" x14ac:dyDescent="0.2">
      <c r="A39" s="95" t="s">
        <v>41</v>
      </c>
      <c r="B39" s="25">
        <f>SUM(B29:B37)</f>
        <v>993</v>
      </c>
      <c r="C39" s="25">
        <f t="shared" ref="C39:D39" si="3">SUM(C29:C37)</f>
        <v>623</v>
      </c>
      <c r="D39" s="26">
        <f t="shared" si="3"/>
        <v>1616</v>
      </c>
      <c r="M39" s="599">
        <v>46</v>
      </c>
      <c r="N39" s="599">
        <v>1</v>
      </c>
      <c r="O39" s="599">
        <f t="shared" si="0"/>
        <v>-1</v>
      </c>
      <c r="P39" s="599">
        <v>2</v>
      </c>
      <c r="Q39" s="599">
        <v>3</v>
      </c>
      <c r="R39" s="599">
        <v>7</v>
      </c>
      <c r="S39" s="599">
        <f t="shared" si="1"/>
        <v>-7</v>
      </c>
      <c r="T39" s="599">
        <v>2</v>
      </c>
      <c r="U39" s="599">
        <v>9</v>
      </c>
      <c r="V39" s="599">
        <v>1</v>
      </c>
      <c r="W39" s="599">
        <f t="shared" si="2"/>
        <v>-1</v>
      </c>
      <c r="X39" s="599">
        <v>4</v>
      </c>
      <c r="Y39" s="599">
        <v>5</v>
      </c>
      <c r="Z39" s="593"/>
      <c r="AA39" s="599"/>
      <c r="AD39" s="368"/>
      <c r="AE39" s="368"/>
      <c r="AF39" s="368"/>
    </row>
    <row r="40" spans="1:32" ht="13.5" x14ac:dyDescent="0.25">
      <c r="A40" s="206" t="s">
        <v>280</v>
      </c>
      <c r="B40" s="239">
        <f>B39/$D$39</f>
        <v>0.61448019801980203</v>
      </c>
      <c r="C40" s="239">
        <f t="shared" ref="C40:D40" si="4">C39/$D$39</f>
        <v>0.38551980198019803</v>
      </c>
      <c r="D40" s="239">
        <f t="shared" si="4"/>
        <v>1</v>
      </c>
      <c r="M40" s="599">
        <v>47</v>
      </c>
      <c r="N40" s="599"/>
      <c r="O40" s="599">
        <f t="shared" si="0"/>
        <v>0</v>
      </c>
      <c r="P40" s="599"/>
      <c r="Q40" s="599"/>
      <c r="R40" s="599">
        <v>7</v>
      </c>
      <c r="S40" s="599">
        <f t="shared" si="1"/>
        <v>-7</v>
      </c>
      <c r="T40" s="599">
        <v>5</v>
      </c>
      <c r="U40" s="599">
        <v>12</v>
      </c>
      <c r="V40" s="599">
        <v>2</v>
      </c>
      <c r="W40" s="599">
        <f t="shared" si="2"/>
        <v>-2</v>
      </c>
      <c r="X40" s="599">
        <v>1</v>
      </c>
      <c r="Y40" s="599">
        <v>3</v>
      </c>
      <c r="Z40" s="593"/>
      <c r="AA40" s="599"/>
      <c r="AD40" s="368"/>
      <c r="AE40" s="368"/>
      <c r="AF40" s="368"/>
    </row>
    <row r="41" spans="1:32" ht="13.5" x14ac:dyDescent="0.25">
      <c r="A41" s="207" t="s">
        <v>246</v>
      </c>
      <c r="B41" s="207" t="s">
        <v>593</v>
      </c>
      <c r="C41" s="207" t="s">
        <v>442</v>
      </c>
      <c r="D41" s="207" t="s">
        <v>442</v>
      </c>
      <c r="M41" s="599">
        <v>48</v>
      </c>
      <c r="N41" s="599">
        <v>2</v>
      </c>
      <c r="O41" s="599">
        <f t="shared" si="0"/>
        <v>-2</v>
      </c>
      <c r="P41" s="599">
        <v>1</v>
      </c>
      <c r="Q41" s="599">
        <v>3</v>
      </c>
      <c r="R41" s="599">
        <v>5</v>
      </c>
      <c r="S41" s="599">
        <f t="shared" si="1"/>
        <v>-5</v>
      </c>
      <c r="T41" s="599">
        <v>2</v>
      </c>
      <c r="U41" s="599">
        <v>7</v>
      </c>
      <c r="V41" s="599"/>
      <c r="W41" s="599">
        <f t="shared" si="2"/>
        <v>0</v>
      </c>
      <c r="X41" s="599">
        <v>1</v>
      </c>
      <c r="Y41" s="599">
        <v>1</v>
      </c>
      <c r="Z41" s="593"/>
      <c r="AA41" s="599"/>
      <c r="AD41" s="368"/>
      <c r="AE41" s="368"/>
      <c r="AF41" s="368"/>
    </row>
    <row r="42" spans="1:32" x14ac:dyDescent="0.2">
      <c r="M42" s="599">
        <v>49</v>
      </c>
      <c r="N42" s="599">
        <v>1</v>
      </c>
      <c r="O42" s="599">
        <f t="shared" si="0"/>
        <v>-1</v>
      </c>
      <c r="P42" s="599"/>
      <c r="Q42" s="599">
        <v>1</v>
      </c>
      <c r="R42" s="599">
        <v>7</v>
      </c>
      <c r="S42" s="599">
        <f t="shared" si="1"/>
        <v>-7</v>
      </c>
      <c r="T42" s="599">
        <v>4</v>
      </c>
      <c r="U42" s="599">
        <v>11</v>
      </c>
      <c r="V42" s="599">
        <v>1</v>
      </c>
      <c r="W42" s="599">
        <f t="shared" si="2"/>
        <v>-1</v>
      </c>
      <c r="X42" s="599">
        <v>1</v>
      </c>
      <c r="Y42" s="599">
        <v>2</v>
      </c>
      <c r="Z42" s="593"/>
      <c r="AA42" s="599"/>
      <c r="AD42" s="368"/>
      <c r="AE42" s="368"/>
      <c r="AF42" s="368"/>
    </row>
    <row r="43" spans="1:32" x14ac:dyDescent="0.2">
      <c r="M43" s="599">
        <v>50</v>
      </c>
      <c r="N43" s="599">
        <v>1</v>
      </c>
      <c r="O43" s="599">
        <f t="shared" si="0"/>
        <v>-1</v>
      </c>
      <c r="P43" s="599"/>
      <c r="Q43" s="599">
        <v>1</v>
      </c>
      <c r="R43" s="599">
        <v>3</v>
      </c>
      <c r="S43" s="599">
        <f t="shared" si="1"/>
        <v>-3</v>
      </c>
      <c r="T43" s="599">
        <v>1</v>
      </c>
      <c r="U43" s="599">
        <v>4</v>
      </c>
      <c r="V43" s="599"/>
      <c r="W43" s="599">
        <f t="shared" si="2"/>
        <v>0</v>
      </c>
      <c r="X43" s="599">
        <v>1</v>
      </c>
      <c r="Y43" s="599">
        <v>1</v>
      </c>
      <c r="Z43" s="593"/>
      <c r="AA43" s="599"/>
      <c r="AD43" s="368"/>
      <c r="AE43" s="368"/>
      <c r="AF43" s="368"/>
    </row>
    <row r="44" spans="1:32" ht="15.75" x14ac:dyDescent="0.25">
      <c r="B44" s="770" t="s">
        <v>793</v>
      </c>
      <c r="C44" s="770"/>
      <c r="D44" s="770"/>
      <c r="E44" s="770"/>
      <c r="F44" s="770"/>
      <c r="G44" s="770"/>
      <c r="H44" s="770"/>
      <c r="I44" s="770"/>
      <c r="M44" s="599">
        <v>51</v>
      </c>
      <c r="N44" s="599"/>
      <c r="O44" s="599">
        <f t="shared" si="0"/>
        <v>0</v>
      </c>
      <c r="P44" s="599"/>
      <c r="Q44" s="599"/>
      <c r="R44" s="599">
        <v>4</v>
      </c>
      <c r="S44" s="599">
        <f t="shared" si="1"/>
        <v>-4</v>
      </c>
      <c r="T44" s="599">
        <v>2</v>
      </c>
      <c r="U44" s="599">
        <v>6</v>
      </c>
      <c r="V44" s="599"/>
      <c r="W44" s="599">
        <f t="shared" si="2"/>
        <v>0</v>
      </c>
      <c r="X44" s="599">
        <v>1</v>
      </c>
      <c r="Y44" s="599">
        <v>1</v>
      </c>
      <c r="Z44" s="593"/>
      <c r="AA44" s="599"/>
      <c r="AD44" s="368"/>
      <c r="AE44" s="368"/>
      <c r="AF44" s="368"/>
    </row>
    <row r="45" spans="1:32" s="32" customFormat="1" x14ac:dyDescent="0.2">
      <c r="B45" s="72"/>
      <c r="C45" s="72"/>
      <c r="D45" s="72"/>
      <c r="E45" s="79"/>
      <c r="J45" s="378"/>
      <c r="K45" s="378"/>
      <c r="L45" s="378"/>
      <c r="M45" s="599">
        <v>52</v>
      </c>
      <c r="N45" s="599">
        <v>1</v>
      </c>
      <c r="O45" s="599">
        <f t="shared" si="0"/>
        <v>-1</v>
      </c>
      <c r="P45" s="599"/>
      <c r="Q45" s="599">
        <v>1</v>
      </c>
      <c r="R45" s="599">
        <v>1</v>
      </c>
      <c r="S45" s="599">
        <f t="shared" si="1"/>
        <v>-1</v>
      </c>
      <c r="T45" s="599"/>
      <c r="U45" s="599">
        <v>1</v>
      </c>
      <c r="V45" s="599"/>
      <c r="W45" s="599">
        <f t="shared" si="2"/>
        <v>0</v>
      </c>
      <c r="X45" s="599"/>
      <c r="Y45" s="599"/>
      <c r="Z45" s="593"/>
      <c r="AA45" s="599"/>
      <c r="AB45" s="378"/>
      <c r="AC45" s="378"/>
      <c r="AD45" s="378"/>
      <c r="AE45" s="378"/>
      <c r="AF45" s="378"/>
    </row>
    <row r="46" spans="1:32" x14ac:dyDescent="0.2">
      <c r="A46" s="233" t="s">
        <v>270</v>
      </c>
      <c r="B46" s="233" t="s">
        <v>265</v>
      </c>
      <c r="C46" s="233" t="s">
        <v>266</v>
      </c>
      <c r="D46" s="232" t="s">
        <v>269</v>
      </c>
      <c r="M46" s="599">
        <v>53</v>
      </c>
      <c r="N46" s="599"/>
      <c r="O46" s="599">
        <f t="shared" si="0"/>
        <v>0</v>
      </c>
      <c r="P46" s="599">
        <v>1</v>
      </c>
      <c r="Q46" s="599">
        <v>1</v>
      </c>
      <c r="R46" s="599">
        <v>1</v>
      </c>
      <c r="S46" s="599">
        <f t="shared" si="1"/>
        <v>-1</v>
      </c>
      <c r="T46" s="599"/>
      <c r="U46" s="599">
        <v>1</v>
      </c>
      <c r="V46" s="599"/>
      <c r="W46" s="599">
        <f t="shared" si="2"/>
        <v>0</v>
      </c>
      <c r="X46" s="599"/>
      <c r="Y46" s="599"/>
      <c r="Z46" s="593"/>
      <c r="AA46" s="599"/>
      <c r="AD46" s="368"/>
      <c r="AE46" s="368"/>
      <c r="AF46" s="368"/>
    </row>
    <row r="47" spans="1:32" x14ac:dyDescent="0.2">
      <c r="A47" s="233"/>
      <c r="B47" s="233"/>
      <c r="C47" s="233"/>
      <c r="D47" s="233"/>
      <c r="M47" s="599">
        <v>54</v>
      </c>
      <c r="N47" s="599"/>
      <c r="O47" s="599">
        <f t="shared" si="0"/>
        <v>0</v>
      </c>
      <c r="P47" s="599"/>
      <c r="Q47" s="599"/>
      <c r="R47" s="599">
        <v>4</v>
      </c>
      <c r="S47" s="599">
        <f t="shared" si="1"/>
        <v>-4</v>
      </c>
      <c r="T47" s="599">
        <v>1</v>
      </c>
      <c r="U47" s="599">
        <v>5</v>
      </c>
      <c r="V47" s="599"/>
      <c r="W47" s="599">
        <f t="shared" si="2"/>
        <v>0</v>
      </c>
      <c r="X47" s="599"/>
      <c r="Y47" s="599"/>
      <c r="Z47" s="593"/>
      <c r="AA47" s="599"/>
      <c r="AD47" s="368"/>
      <c r="AE47" s="368"/>
      <c r="AF47" s="368"/>
    </row>
    <row r="48" spans="1:32" x14ac:dyDescent="0.2">
      <c r="A48" s="171" t="s">
        <v>271</v>
      </c>
      <c r="B48" s="15">
        <v>320</v>
      </c>
      <c r="C48" s="15">
        <v>493</v>
      </c>
      <c r="D48" s="175">
        <v>813</v>
      </c>
      <c r="M48" s="599">
        <v>55</v>
      </c>
      <c r="N48" s="599"/>
      <c r="O48" s="599">
        <f t="shared" si="0"/>
        <v>0</v>
      </c>
      <c r="P48" s="599"/>
      <c r="Q48" s="599"/>
      <c r="R48" s="599">
        <v>3</v>
      </c>
      <c r="S48" s="599">
        <f t="shared" si="1"/>
        <v>-3</v>
      </c>
      <c r="T48" s="599">
        <v>1</v>
      </c>
      <c r="U48" s="599">
        <v>4</v>
      </c>
      <c r="V48" s="599"/>
      <c r="W48" s="599">
        <f t="shared" si="2"/>
        <v>0</v>
      </c>
      <c r="X48" s="599">
        <v>1</v>
      </c>
      <c r="Y48" s="599">
        <v>1</v>
      </c>
      <c r="Z48" s="593"/>
      <c r="AA48" s="599"/>
      <c r="AD48" s="368"/>
      <c r="AE48" s="368"/>
      <c r="AF48" s="368"/>
    </row>
    <row r="49" spans="1:32" x14ac:dyDescent="0.2">
      <c r="A49" s="173" t="s">
        <v>272</v>
      </c>
      <c r="B49" s="18">
        <v>162</v>
      </c>
      <c r="C49" s="18">
        <v>249</v>
      </c>
      <c r="D49" s="176">
        <v>411</v>
      </c>
      <c r="M49" s="599">
        <v>57</v>
      </c>
      <c r="N49" s="599">
        <v>1</v>
      </c>
      <c r="O49" s="599">
        <f t="shared" si="0"/>
        <v>-1</v>
      </c>
      <c r="P49" s="599"/>
      <c r="Q49" s="599">
        <v>1</v>
      </c>
      <c r="R49" s="599"/>
      <c r="S49" s="599">
        <f t="shared" si="1"/>
        <v>0</v>
      </c>
      <c r="T49" s="599">
        <v>1</v>
      </c>
      <c r="U49" s="599">
        <v>1</v>
      </c>
      <c r="V49" s="599"/>
      <c r="W49" s="599">
        <f t="shared" si="2"/>
        <v>0</v>
      </c>
      <c r="X49" s="599"/>
      <c r="Y49" s="599"/>
      <c r="Z49" s="593"/>
      <c r="AD49" s="368"/>
      <c r="AE49" s="368"/>
      <c r="AF49" s="368"/>
    </row>
    <row r="50" spans="1:32" x14ac:dyDescent="0.2">
      <c r="A50" s="173" t="s">
        <v>273</v>
      </c>
      <c r="B50" s="18">
        <v>46</v>
      </c>
      <c r="C50" s="18">
        <v>48</v>
      </c>
      <c r="D50" s="176">
        <v>94</v>
      </c>
      <c r="M50" s="599">
        <v>58</v>
      </c>
      <c r="N50" s="599">
        <v>1</v>
      </c>
      <c r="O50" s="599">
        <f t="shared" si="0"/>
        <v>-1</v>
      </c>
      <c r="P50" s="599"/>
      <c r="Q50" s="599">
        <v>1</v>
      </c>
      <c r="R50" s="599">
        <v>1</v>
      </c>
      <c r="S50" s="599">
        <f t="shared" si="1"/>
        <v>-1</v>
      </c>
      <c r="T50" s="599"/>
      <c r="U50" s="599">
        <v>1</v>
      </c>
      <c r="V50" s="599"/>
      <c r="W50" s="599">
        <f t="shared" si="2"/>
        <v>0</v>
      </c>
      <c r="X50" s="599">
        <v>1</v>
      </c>
      <c r="Y50" s="599">
        <v>1</v>
      </c>
      <c r="Z50" s="593"/>
      <c r="AD50" s="368"/>
      <c r="AE50" s="368"/>
      <c r="AF50" s="368"/>
    </row>
    <row r="51" spans="1:32" x14ac:dyDescent="0.2">
      <c r="A51" s="173" t="s">
        <v>274</v>
      </c>
      <c r="B51" s="18">
        <v>6</v>
      </c>
      <c r="C51" s="18">
        <v>18</v>
      </c>
      <c r="D51" s="176">
        <v>24</v>
      </c>
      <c r="M51" s="599">
        <v>59</v>
      </c>
      <c r="N51" s="599"/>
      <c r="O51" s="599">
        <f t="shared" si="0"/>
        <v>0</v>
      </c>
      <c r="P51" s="599"/>
      <c r="Q51" s="599"/>
      <c r="R51" s="599">
        <v>1</v>
      </c>
      <c r="S51" s="599">
        <f t="shared" si="1"/>
        <v>-1</v>
      </c>
      <c r="T51" s="599"/>
      <c r="U51" s="599">
        <v>1</v>
      </c>
      <c r="V51" s="599"/>
      <c r="W51" s="599">
        <f t="shared" si="2"/>
        <v>0</v>
      </c>
      <c r="X51" s="599"/>
      <c r="Y51" s="599"/>
      <c r="Z51" s="593"/>
      <c r="AD51" s="368"/>
      <c r="AE51" s="368"/>
      <c r="AF51" s="368"/>
    </row>
    <row r="52" spans="1:32" x14ac:dyDescent="0.2">
      <c r="A52" s="173" t="s">
        <v>275</v>
      </c>
      <c r="B52" s="18">
        <v>5</v>
      </c>
      <c r="C52" s="18">
        <v>7</v>
      </c>
      <c r="D52" s="176">
        <v>12</v>
      </c>
      <c r="M52" s="599">
        <v>60</v>
      </c>
      <c r="N52" s="599"/>
      <c r="O52" s="599">
        <f t="shared" si="0"/>
        <v>0</v>
      </c>
      <c r="P52" s="599"/>
      <c r="Q52" s="599"/>
      <c r="R52" s="599">
        <v>1</v>
      </c>
      <c r="S52" s="599">
        <f t="shared" si="1"/>
        <v>-1</v>
      </c>
      <c r="T52" s="599"/>
      <c r="U52" s="599">
        <v>1</v>
      </c>
      <c r="V52" s="599"/>
      <c r="W52" s="599">
        <f t="shared" si="2"/>
        <v>0</v>
      </c>
      <c r="X52" s="599">
        <v>1</v>
      </c>
      <c r="Y52" s="599">
        <v>1</v>
      </c>
      <c r="Z52" s="593"/>
      <c r="AD52" s="368"/>
      <c r="AE52" s="368"/>
      <c r="AF52" s="368"/>
    </row>
    <row r="53" spans="1:32" x14ac:dyDescent="0.2">
      <c r="A53" s="173" t="s">
        <v>276</v>
      </c>
      <c r="B53" s="18"/>
      <c r="C53" s="18">
        <v>2</v>
      </c>
      <c r="D53" s="176">
        <v>2</v>
      </c>
      <c r="M53" s="599">
        <v>61</v>
      </c>
      <c r="N53" s="599"/>
      <c r="O53" s="599">
        <f t="shared" si="0"/>
        <v>0</v>
      </c>
      <c r="P53" s="599"/>
      <c r="Q53" s="599"/>
      <c r="R53" s="599"/>
      <c r="S53" s="599">
        <f t="shared" si="1"/>
        <v>0</v>
      </c>
      <c r="T53" s="599"/>
      <c r="U53" s="599"/>
      <c r="V53" s="599">
        <v>1</v>
      </c>
      <c r="W53" s="599">
        <f t="shared" si="2"/>
        <v>-1</v>
      </c>
      <c r="X53" s="599"/>
      <c r="Y53" s="599">
        <v>1</v>
      </c>
      <c r="Z53" s="599"/>
      <c r="AD53" s="368"/>
      <c r="AE53" s="368"/>
      <c r="AF53" s="368"/>
    </row>
    <row r="54" spans="1:32" x14ac:dyDescent="0.2">
      <c r="A54" s="173" t="s">
        <v>277</v>
      </c>
      <c r="B54" s="18"/>
      <c r="C54" s="18">
        <v>2</v>
      </c>
      <c r="D54" s="176">
        <v>2</v>
      </c>
      <c r="M54" s="599"/>
      <c r="N54" s="599"/>
      <c r="O54" s="599"/>
      <c r="P54" s="599"/>
      <c r="Q54" s="599"/>
      <c r="R54" s="599"/>
      <c r="S54" s="599"/>
      <c r="T54" s="599"/>
      <c r="U54" s="599"/>
      <c r="V54" s="599"/>
      <c r="W54" s="599"/>
      <c r="X54" s="599"/>
      <c r="Y54" s="599"/>
      <c r="Z54" s="599"/>
      <c r="AD54" s="368"/>
      <c r="AE54" s="368"/>
      <c r="AF54" s="368"/>
    </row>
    <row r="55" spans="1:32" x14ac:dyDescent="0.2">
      <c r="A55" s="173" t="s">
        <v>278</v>
      </c>
      <c r="B55" s="18">
        <v>1</v>
      </c>
      <c r="C55" s="18">
        <v>1</v>
      </c>
      <c r="D55" s="176">
        <v>2</v>
      </c>
      <c r="M55" s="599"/>
      <c r="N55" s="601"/>
      <c r="O55" s="599"/>
      <c r="P55" s="602"/>
      <c r="Q55" s="602"/>
      <c r="R55" s="602"/>
      <c r="S55" s="599"/>
      <c r="T55" s="599"/>
      <c r="U55" s="599"/>
      <c r="V55" s="599"/>
      <c r="W55" s="599"/>
      <c r="X55" s="599"/>
      <c r="Y55" s="599"/>
      <c r="Z55" s="599"/>
      <c r="AD55" s="368"/>
      <c r="AE55" s="368"/>
      <c r="AF55" s="368"/>
    </row>
    <row r="56" spans="1:32" x14ac:dyDescent="0.2">
      <c r="A56" s="205" t="s">
        <v>279</v>
      </c>
      <c r="B56" s="204"/>
      <c r="C56" s="204"/>
      <c r="D56" s="205"/>
      <c r="M56" s="599"/>
      <c r="N56" s="601"/>
      <c r="O56" s="599"/>
      <c r="P56" s="602"/>
      <c r="Q56" s="602"/>
      <c r="R56" s="602"/>
      <c r="S56" s="599"/>
      <c r="T56" s="599"/>
      <c r="U56" s="599"/>
      <c r="V56" s="599"/>
      <c r="W56" s="599"/>
      <c r="X56" s="599"/>
      <c r="Y56" s="599"/>
      <c r="Z56" s="599"/>
      <c r="AD56" s="368"/>
      <c r="AE56" s="368"/>
      <c r="AF56" s="368"/>
    </row>
    <row r="57" spans="1:32" x14ac:dyDescent="0.2">
      <c r="M57" s="599"/>
      <c r="N57" s="601"/>
      <c r="O57" s="601"/>
      <c r="P57" s="602"/>
      <c r="Q57" s="602"/>
      <c r="R57" s="602"/>
      <c r="S57" s="602"/>
      <c r="T57" s="599"/>
      <c r="U57" s="599"/>
      <c r="V57" s="599"/>
      <c r="W57" s="599"/>
      <c r="X57" s="599"/>
      <c r="Y57" s="599"/>
      <c r="Z57" s="599"/>
      <c r="AD57" s="368"/>
      <c r="AE57" s="368"/>
      <c r="AF57" s="368"/>
    </row>
    <row r="58" spans="1:32" x14ac:dyDescent="0.2">
      <c r="A58" s="240" t="s">
        <v>71</v>
      </c>
      <c r="B58" s="241">
        <f>SUM(B48:B56)</f>
        <v>540</v>
      </c>
      <c r="C58" s="241">
        <f t="shared" ref="C58:D58" si="5">SUM(C48:C56)</f>
        <v>820</v>
      </c>
      <c r="D58" s="242">
        <f t="shared" si="5"/>
        <v>1360</v>
      </c>
      <c r="M58" s="599"/>
      <c r="N58" s="601"/>
      <c r="O58" s="601"/>
      <c r="P58" s="602"/>
      <c r="Q58" s="602"/>
      <c r="R58" s="602"/>
      <c r="S58" s="602"/>
      <c r="T58" s="599"/>
      <c r="U58" s="599"/>
      <c r="V58" s="599"/>
      <c r="W58" s="599"/>
      <c r="X58" s="599"/>
      <c r="Y58" s="599"/>
      <c r="Z58" s="599"/>
      <c r="AD58" s="368"/>
      <c r="AE58" s="368"/>
      <c r="AF58" s="368"/>
    </row>
    <row r="59" spans="1:32" ht="13.5" x14ac:dyDescent="0.25">
      <c r="A59" s="206" t="s">
        <v>280</v>
      </c>
      <c r="B59" s="239">
        <f>B58/$D$58</f>
        <v>0.39705882352941174</v>
      </c>
      <c r="C59" s="239">
        <f t="shared" ref="C59:D59" si="6">C58/$D$58</f>
        <v>0.6029411764705882</v>
      </c>
      <c r="D59" s="239">
        <f t="shared" si="6"/>
        <v>1</v>
      </c>
      <c r="M59" s="599"/>
      <c r="N59" s="601"/>
      <c r="O59" s="601"/>
      <c r="P59" s="602"/>
      <c r="Q59" s="602"/>
      <c r="R59" s="602"/>
      <c r="S59" s="602"/>
      <c r="T59" s="599"/>
      <c r="U59" s="599"/>
      <c r="V59" s="599"/>
      <c r="W59" s="599"/>
      <c r="X59" s="599"/>
      <c r="Y59" s="599"/>
      <c r="Z59" s="599"/>
      <c r="AD59" s="368"/>
      <c r="AE59" s="368"/>
      <c r="AF59" s="368"/>
    </row>
    <row r="60" spans="1:32" ht="13.5" x14ac:dyDescent="0.25">
      <c r="A60" s="207" t="s">
        <v>246</v>
      </c>
      <c r="B60" s="207" t="s">
        <v>378</v>
      </c>
      <c r="C60" s="207" t="s">
        <v>378</v>
      </c>
      <c r="D60" s="207" t="s">
        <v>378</v>
      </c>
      <c r="M60" s="599"/>
      <c r="N60" s="601"/>
      <c r="O60" s="601"/>
      <c r="P60" s="602"/>
      <c r="Q60" s="602"/>
      <c r="R60" s="602"/>
      <c r="S60" s="602"/>
      <c r="T60" s="599"/>
      <c r="U60" s="599"/>
      <c r="V60" s="599"/>
      <c r="W60" s="599"/>
      <c r="X60" s="599"/>
      <c r="Y60" s="599"/>
      <c r="Z60" s="599"/>
      <c r="AD60" s="368"/>
      <c r="AE60" s="368"/>
      <c r="AF60" s="368"/>
    </row>
    <row r="61" spans="1:32" s="646" customFormat="1" ht="17.25" customHeight="1" x14ac:dyDescent="0.25">
      <c r="A61" s="650" t="s">
        <v>798</v>
      </c>
      <c r="J61" s="660"/>
      <c r="K61" s="660"/>
      <c r="L61" s="660"/>
      <c r="M61" s="662"/>
      <c r="N61" s="663"/>
      <c r="O61" s="663"/>
      <c r="P61" s="664"/>
      <c r="Q61" s="664"/>
      <c r="R61" s="664"/>
      <c r="S61" s="664"/>
      <c r="T61" s="662"/>
      <c r="U61" s="662"/>
      <c r="V61" s="662"/>
      <c r="W61" s="662"/>
      <c r="X61" s="662"/>
      <c r="Y61" s="662"/>
      <c r="Z61" s="662"/>
      <c r="AA61" s="660"/>
      <c r="AB61" s="660"/>
      <c r="AC61" s="660"/>
      <c r="AD61" s="660"/>
      <c r="AE61" s="660"/>
      <c r="AF61" s="660"/>
    </row>
    <row r="62" spans="1:32" x14ac:dyDescent="0.2">
      <c r="M62" s="599"/>
      <c r="N62" s="601"/>
      <c r="O62" s="601"/>
      <c r="P62" s="602"/>
      <c r="Q62" s="602"/>
      <c r="R62" s="602"/>
      <c r="S62" s="602"/>
      <c r="T62" s="599"/>
      <c r="U62" s="599"/>
      <c r="V62" s="599"/>
      <c r="W62" s="599"/>
      <c r="X62" s="599"/>
      <c r="Y62" s="599"/>
      <c r="Z62" s="599"/>
      <c r="AD62" s="368"/>
      <c r="AE62" s="368"/>
      <c r="AF62" s="368"/>
    </row>
    <row r="63" spans="1:32" x14ac:dyDescent="0.2">
      <c r="M63" s="599"/>
      <c r="N63" s="601"/>
      <c r="O63" s="601"/>
      <c r="P63" s="602"/>
      <c r="Q63" s="602"/>
      <c r="R63" s="602"/>
      <c r="S63" s="602"/>
      <c r="T63" s="599"/>
      <c r="U63" s="599"/>
      <c r="V63" s="599"/>
      <c r="W63" s="599"/>
      <c r="X63" s="599"/>
      <c r="Y63" s="599"/>
      <c r="Z63" s="599"/>
      <c r="AD63" s="368"/>
      <c r="AE63" s="368"/>
      <c r="AF63" s="368"/>
    </row>
    <row r="64" spans="1:32" x14ac:dyDescent="0.2">
      <c r="M64" s="599"/>
      <c r="N64" s="601"/>
      <c r="O64" s="601"/>
      <c r="P64" s="602"/>
      <c r="Q64" s="602"/>
      <c r="R64" s="602"/>
      <c r="S64" s="602"/>
      <c r="T64" s="599"/>
      <c r="U64" s="599"/>
      <c r="V64" s="599"/>
      <c r="W64" s="599"/>
      <c r="X64" s="599"/>
      <c r="Y64" s="599"/>
      <c r="Z64" s="599"/>
      <c r="AD64" s="368"/>
      <c r="AE64" s="368"/>
      <c r="AF64" s="368"/>
    </row>
    <row r="65" spans="13:32" x14ac:dyDescent="0.2">
      <c r="M65" s="599"/>
      <c r="N65" s="601"/>
      <c r="O65" s="601"/>
      <c r="P65" s="602"/>
      <c r="Q65" s="602"/>
      <c r="R65" s="602"/>
      <c r="S65" s="602"/>
      <c r="T65" s="599"/>
      <c r="U65" s="599"/>
      <c r="V65" s="599"/>
      <c r="W65" s="599"/>
      <c r="X65" s="599"/>
      <c r="Y65" s="599"/>
      <c r="Z65" s="599"/>
      <c r="AD65" s="368"/>
      <c r="AE65" s="368"/>
      <c r="AF65" s="368"/>
    </row>
    <row r="66" spans="13:32" x14ac:dyDescent="0.2">
      <c r="M66" s="599"/>
      <c r="N66" s="601"/>
      <c r="O66" s="601"/>
      <c r="P66" s="602"/>
      <c r="Q66" s="602"/>
      <c r="R66" s="602"/>
      <c r="S66" s="602"/>
      <c r="T66" s="599"/>
      <c r="U66" s="599"/>
      <c r="V66" s="599"/>
      <c r="W66" s="599"/>
      <c r="X66" s="599"/>
      <c r="Y66" s="599"/>
      <c r="Z66" s="599"/>
      <c r="AD66" s="368"/>
      <c r="AE66" s="368"/>
      <c r="AF66" s="368"/>
    </row>
    <row r="67" spans="13:32" x14ac:dyDescent="0.2">
      <c r="M67" s="599"/>
      <c r="N67" s="601"/>
      <c r="O67" s="601"/>
      <c r="P67" s="602"/>
      <c r="Q67" s="602"/>
      <c r="R67" s="602"/>
      <c r="S67" s="602"/>
      <c r="T67" s="599"/>
      <c r="U67" s="599"/>
      <c r="V67" s="599"/>
      <c r="W67" s="599"/>
      <c r="X67" s="599"/>
      <c r="Y67" s="599"/>
      <c r="Z67" s="599"/>
      <c r="AD67" s="368"/>
      <c r="AE67" s="368"/>
      <c r="AF67" s="368"/>
    </row>
    <row r="68" spans="13:32" x14ac:dyDescent="0.2">
      <c r="M68" s="599"/>
      <c r="N68" s="601"/>
      <c r="O68" s="601"/>
      <c r="P68" s="602"/>
      <c r="Q68" s="602"/>
      <c r="R68" s="602"/>
      <c r="S68" s="602"/>
      <c r="T68" s="599"/>
      <c r="U68" s="599"/>
      <c r="V68" s="599"/>
      <c r="W68" s="599"/>
      <c r="X68" s="599"/>
      <c r="Y68" s="599"/>
      <c r="Z68" s="599"/>
      <c r="AD68" s="368"/>
      <c r="AE68" s="368"/>
      <c r="AF68" s="368"/>
    </row>
    <row r="69" spans="13:32" x14ac:dyDescent="0.2">
      <c r="M69" s="599"/>
      <c r="N69" s="601"/>
      <c r="O69" s="601"/>
      <c r="P69" s="602"/>
      <c r="Q69" s="602"/>
      <c r="R69" s="602"/>
      <c r="S69" s="602"/>
      <c r="T69" s="599"/>
      <c r="U69" s="599"/>
      <c r="V69" s="599"/>
      <c r="W69" s="599"/>
      <c r="X69" s="599"/>
      <c r="Y69" s="599"/>
      <c r="Z69" s="599"/>
      <c r="AD69" s="368"/>
      <c r="AE69" s="368"/>
      <c r="AF69" s="368"/>
    </row>
    <row r="70" spans="13:32" x14ac:dyDescent="0.2">
      <c r="M70" s="599"/>
      <c r="N70" s="601"/>
      <c r="O70" s="601"/>
      <c r="P70" s="602"/>
      <c r="Q70" s="602"/>
      <c r="R70" s="602"/>
      <c r="S70" s="602"/>
      <c r="T70" s="599"/>
      <c r="U70" s="599"/>
      <c r="V70" s="599"/>
      <c r="W70" s="599"/>
      <c r="X70" s="599"/>
      <c r="Y70" s="599"/>
      <c r="Z70" s="599"/>
      <c r="AD70" s="368"/>
      <c r="AE70" s="368"/>
      <c r="AF70" s="368"/>
    </row>
    <row r="71" spans="13:32" x14ac:dyDescent="0.2">
      <c r="M71" s="599"/>
      <c r="N71" s="601"/>
      <c r="O71" s="601"/>
      <c r="P71" s="602"/>
      <c r="Q71" s="602"/>
      <c r="R71" s="602"/>
      <c r="S71" s="602"/>
      <c r="T71" s="599"/>
      <c r="U71" s="599"/>
      <c r="V71" s="599"/>
      <c r="W71" s="599"/>
      <c r="X71" s="599"/>
      <c r="Y71" s="599"/>
      <c r="Z71" s="599"/>
      <c r="AD71" s="368"/>
      <c r="AE71" s="368"/>
      <c r="AF71" s="368"/>
    </row>
    <row r="72" spans="13:32" x14ac:dyDescent="0.2">
      <c r="M72" s="599"/>
      <c r="N72" s="601"/>
      <c r="O72" s="601"/>
      <c r="P72" s="602"/>
      <c r="Q72" s="602"/>
      <c r="R72" s="602"/>
      <c r="S72" s="602"/>
      <c r="T72" s="599"/>
      <c r="U72" s="599"/>
      <c r="V72" s="599"/>
      <c r="W72" s="599"/>
      <c r="X72" s="599"/>
      <c r="Y72" s="599"/>
      <c r="Z72" s="599"/>
      <c r="AD72" s="368"/>
      <c r="AE72" s="368"/>
      <c r="AF72" s="368"/>
    </row>
    <row r="73" spans="13:32" x14ac:dyDescent="0.2">
      <c r="M73" s="599"/>
      <c r="N73" s="601"/>
      <c r="O73" s="601"/>
      <c r="P73" s="602"/>
      <c r="Q73" s="602"/>
      <c r="R73" s="602"/>
      <c r="S73" s="602"/>
      <c r="T73" s="599"/>
      <c r="U73" s="599"/>
      <c r="V73" s="599"/>
      <c r="W73" s="599"/>
      <c r="X73" s="599"/>
      <c r="Y73" s="599"/>
      <c r="Z73" s="599"/>
      <c r="AD73" s="368"/>
      <c r="AE73" s="368"/>
      <c r="AF73" s="368"/>
    </row>
  </sheetData>
  <mergeCells count="4">
    <mergeCell ref="A3:I3"/>
    <mergeCell ref="B6:I6"/>
    <mergeCell ref="B25:I25"/>
    <mergeCell ref="B44:I44"/>
  </mergeCells>
  <printOptions horizontalCentered="1"/>
  <pageMargins left="0.70866141732283472" right="0.70866141732283472" top="0.74803149606299213" bottom="0.74803149606299213" header="0.31496062992125984" footer="0.31496062992125984"/>
  <pageSetup paperSize="9" scale="70" firstPageNumber="34" fitToHeight="0" orientation="portrait"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00B050"/>
    <pageSetUpPr fitToPage="1"/>
  </sheetPr>
  <dimension ref="A1:AB52"/>
  <sheetViews>
    <sheetView showGridLines="0" zoomScale="85" zoomScaleNormal="85" workbookViewId="0">
      <selection activeCell="L26" sqref="L26"/>
    </sheetView>
  </sheetViews>
  <sheetFormatPr baseColWidth="10" defaultRowHeight="12.75" x14ac:dyDescent="0.2"/>
  <cols>
    <col min="1" max="1" width="19"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68" bestFit="1" customWidth="1"/>
    <col min="11" max="11" width="7.6640625" style="368" bestFit="1" customWidth="1"/>
    <col min="12" max="12" width="15.5" style="368" bestFit="1" customWidth="1"/>
    <col min="13" max="13" width="7.83203125" style="368" bestFit="1" customWidth="1"/>
    <col min="14" max="14" width="15.5" style="368" bestFit="1" customWidth="1"/>
    <col min="15" max="15" width="12.1640625" style="368" bestFit="1" customWidth="1"/>
    <col min="16" max="16" width="14.5" style="368" bestFit="1" customWidth="1"/>
    <col min="17" max="18" width="12" style="368"/>
    <col min="19" max="22" width="12.1640625" style="368" bestFit="1" customWidth="1"/>
    <col min="23" max="26" width="12" style="368"/>
  </cols>
  <sheetData>
    <row r="1" spans="1:28" ht="9" customHeight="1" x14ac:dyDescent="0.2">
      <c r="AA1" s="368"/>
      <c r="AB1" s="368"/>
    </row>
    <row r="2" spans="1:28" ht="6.75" customHeight="1" x14ac:dyDescent="0.2">
      <c r="K2" s="235"/>
      <c r="L2" s="235"/>
      <c r="M2" s="235"/>
      <c r="N2" s="235"/>
      <c r="O2" s="235"/>
      <c r="P2" s="235"/>
      <c r="Q2" s="235"/>
      <c r="R2" s="235"/>
      <c r="S2" s="235"/>
      <c r="T2" s="235"/>
      <c r="U2" s="235"/>
      <c r="V2" s="235"/>
      <c r="W2" s="235"/>
      <c r="X2" s="235"/>
      <c r="Y2" s="235"/>
      <c r="AA2" s="368"/>
      <c r="AB2" s="368"/>
    </row>
    <row r="3" spans="1:28" ht="29.25" customHeight="1" x14ac:dyDescent="0.2">
      <c r="A3" s="746" t="s">
        <v>795</v>
      </c>
      <c r="B3" s="746"/>
      <c r="C3" s="746"/>
      <c r="D3" s="746"/>
      <c r="E3" s="746"/>
      <c r="F3" s="746"/>
      <c r="G3" s="746"/>
      <c r="H3" s="746"/>
      <c r="I3" s="746"/>
      <c r="J3" s="369"/>
      <c r="K3" s="390"/>
      <c r="L3" s="390" t="s">
        <v>112</v>
      </c>
      <c r="M3" s="390" t="s">
        <v>502</v>
      </c>
      <c r="N3" s="390" t="s">
        <v>503</v>
      </c>
      <c r="O3" s="390" t="e">
        <f>-M3</f>
        <v>#VALUE!</v>
      </c>
      <c r="P3" s="390"/>
      <c r="Q3" s="235"/>
      <c r="R3" s="235"/>
      <c r="S3" s="235" t="s">
        <v>112</v>
      </c>
      <c r="T3" s="235" t="s">
        <v>502</v>
      </c>
      <c r="U3" s="235" t="s">
        <v>503</v>
      </c>
      <c r="V3" s="235"/>
      <c r="W3" s="235"/>
      <c r="X3" s="235"/>
      <c r="Y3" s="235"/>
      <c r="AA3" s="368"/>
      <c r="AB3" s="368"/>
    </row>
    <row r="4" spans="1:28" ht="9.75" customHeight="1" x14ac:dyDescent="0.2">
      <c r="K4" s="235"/>
      <c r="L4" s="235">
        <v>26</v>
      </c>
      <c r="M4" s="235">
        <v>2</v>
      </c>
      <c r="N4" s="235">
        <v>1</v>
      </c>
      <c r="O4" s="390">
        <f t="shared" ref="O4:O11" si="0">-M4</f>
        <v>-2</v>
      </c>
      <c r="P4" s="235"/>
      <c r="Q4" s="235"/>
      <c r="R4" s="235"/>
      <c r="S4" s="235">
        <v>20</v>
      </c>
      <c r="T4" s="235"/>
      <c r="U4" s="235">
        <v>1</v>
      </c>
      <c r="V4" s="235">
        <f>-T4</f>
        <v>0</v>
      </c>
      <c r="W4" s="235"/>
      <c r="X4" s="235"/>
      <c r="Y4" s="235"/>
      <c r="AA4" s="368"/>
      <c r="AB4" s="368"/>
    </row>
    <row r="5" spans="1:28" ht="6" customHeight="1" x14ac:dyDescent="0.2">
      <c r="K5" s="235"/>
      <c r="L5" s="235">
        <v>27</v>
      </c>
      <c r="M5" s="235">
        <v>5</v>
      </c>
      <c r="N5" s="235">
        <v>3</v>
      </c>
      <c r="O5" s="390">
        <f t="shared" si="0"/>
        <v>-5</v>
      </c>
      <c r="P5" s="235"/>
      <c r="Q5" s="235"/>
      <c r="R5" s="235"/>
      <c r="S5" s="235">
        <v>22</v>
      </c>
      <c r="T5" s="235"/>
      <c r="U5" s="235">
        <v>1</v>
      </c>
      <c r="V5" s="235">
        <f t="shared" ref="V5:V43" si="1">-T5</f>
        <v>0</v>
      </c>
      <c r="W5" s="235"/>
      <c r="X5" s="235"/>
      <c r="Y5" s="235"/>
      <c r="AA5" s="368"/>
      <c r="AB5" s="368"/>
    </row>
    <row r="6" spans="1:28" s="644" customFormat="1" ht="15.75" x14ac:dyDescent="0.25">
      <c r="B6" s="771" t="s">
        <v>794</v>
      </c>
      <c r="C6" s="771"/>
      <c r="D6" s="771"/>
      <c r="E6" s="771"/>
      <c r="F6" s="771"/>
      <c r="G6" s="771"/>
      <c r="H6" s="771"/>
      <c r="I6" s="771"/>
      <c r="J6" s="657"/>
      <c r="K6" s="658"/>
      <c r="L6" s="658">
        <v>28</v>
      </c>
      <c r="M6" s="658">
        <v>2</v>
      </c>
      <c r="N6" s="658">
        <v>2</v>
      </c>
      <c r="O6" s="659">
        <f t="shared" si="0"/>
        <v>-2</v>
      </c>
      <c r="P6" s="658"/>
      <c r="Q6" s="658"/>
      <c r="R6" s="658"/>
      <c r="S6" s="658">
        <v>23</v>
      </c>
      <c r="T6" s="658">
        <v>1</v>
      </c>
      <c r="U6" s="658">
        <v>4</v>
      </c>
      <c r="V6" s="658">
        <f t="shared" si="1"/>
        <v>-1</v>
      </c>
      <c r="W6" s="658"/>
      <c r="X6" s="658"/>
      <c r="Y6" s="658"/>
      <c r="Z6" s="657"/>
      <c r="AA6" s="657"/>
      <c r="AB6" s="657"/>
    </row>
    <row r="7" spans="1:28" s="32" customFormat="1" x14ac:dyDescent="0.2">
      <c r="B7" s="72"/>
      <c r="C7" s="72"/>
      <c r="D7" s="72"/>
      <c r="J7" s="378"/>
      <c r="K7" s="391"/>
      <c r="L7" s="391">
        <v>29</v>
      </c>
      <c r="M7" s="391">
        <v>5</v>
      </c>
      <c r="N7" s="391">
        <v>2</v>
      </c>
      <c r="O7" s="390">
        <f t="shared" si="0"/>
        <v>-5</v>
      </c>
      <c r="P7" s="391"/>
      <c r="Q7" s="391"/>
      <c r="R7" s="391"/>
      <c r="S7" s="391">
        <v>24</v>
      </c>
      <c r="T7" s="391">
        <v>3</v>
      </c>
      <c r="U7" s="391">
        <v>1</v>
      </c>
      <c r="V7" s="235">
        <f t="shared" si="1"/>
        <v>-3</v>
      </c>
      <c r="W7" s="391"/>
      <c r="X7" s="391"/>
      <c r="Y7" s="391"/>
      <c r="Z7" s="378"/>
      <c r="AA7" s="378"/>
      <c r="AB7" s="378"/>
    </row>
    <row r="8" spans="1:28" x14ac:dyDescent="0.2">
      <c r="A8" s="233" t="s">
        <v>270</v>
      </c>
      <c r="B8" s="233" t="s">
        <v>265</v>
      </c>
      <c r="C8" s="233" t="s">
        <v>266</v>
      </c>
      <c r="D8" s="232" t="s">
        <v>269</v>
      </c>
      <c r="K8" s="235"/>
      <c r="L8" s="235">
        <v>30</v>
      </c>
      <c r="M8" s="235">
        <v>3</v>
      </c>
      <c r="N8" s="235">
        <v>1</v>
      </c>
      <c r="O8" s="390">
        <f t="shared" si="0"/>
        <v>-3</v>
      </c>
      <c r="P8" s="235"/>
      <c r="Q8" s="235"/>
      <c r="R8" s="235"/>
      <c r="S8" s="235">
        <v>25</v>
      </c>
      <c r="T8" s="235">
        <v>33</v>
      </c>
      <c r="U8" s="235">
        <v>39</v>
      </c>
      <c r="V8" s="235">
        <f t="shared" si="1"/>
        <v>-33</v>
      </c>
      <c r="W8" s="235"/>
      <c r="X8" s="235"/>
      <c r="Y8" s="235"/>
      <c r="AA8" s="368"/>
      <c r="AB8" s="368"/>
    </row>
    <row r="9" spans="1:28" x14ac:dyDescent="0.2">
      <c r="A9" s="233"/>
      <c r="B9" s="233"/>
      <c r="C9" s="233"/>
      <c r="D9" s="233"/>
      <c r="F9" s="236"/>
      <c r="G9" s="236"/>
      <c r="H9" s="236"/>
      <c r="I9" s="236"/>
      <c r="K9" s="235"/>
      <c r="L9" s="235">
        <v>31</v>
      </c>
      <c r="M9" s="235">
        <v>2</v>
      </c>
      <c r="N9" s="235">
        <v>3</v>
      </c>
      <c r="O9" s="390">
        <f t="shared" si="0"/>
        <v>-2</v>
      </c>
      <c r="P9" s="235"/>
      <c r="Q9" s="235"/>
      <c r="R9" s="235"/>
      <c r="S9" s="235">
        <v>26</v>
      </c>
      <c r="T9" s="235">
        <v>171</v>
      </c>
      <c r="U9" s="235">
        <v>210</v>
      </c>
      <c r="V9" s="235">
        <f t="shared" si="1"/>
        <v>-171</v>
      </c>
      <c r="W9" s="235"/>
      <c r="X9" s="235"/>
      <c r="Y9" s="235"/>
      <c r="AA9" s="368"/>
      <c r="AB9" s="368"/>
    </row>
    <row r="10" spans="1:28" x14ac:dyDescent="0.2">
      <c r="A10" s="171" t="s">
        <v>271</v>
      </c>
      <c r="B10" s="15">
        <v>14</v>
      </c>
      <c r="C10" s="15">
        <v>8</v>
      </c>
      <c r="D10" s="175">
        <v>22</v>
      </c>
      <c r="K10" s="235"/>
      <c r="L10" s="235">
        <v>32</v>
      </c>
      <c r="M10" s="235">
        <v>4</v>
      </c>
      <c r="N10" s="235">
        <v>2</v>
      </c>
      <c r="O10" s="390">
        <f t="shared" si="0"/>
        <v>-4</v>
      </c>
      <c r="P10" s="235"/>
      <c r="Q10" s="235"/>
      <c r="R10" s="235"/>
      <c r="S10" s="235">
        <v>27</v>
      </c>
      <c r="T10" s="235">
        <v>268</v>
      </c>
      <c r="U10" s="235">
        <v>326</v>
      </c>
      <c r="V10" s="235">
        <f t="shared" si="1"/>
        <v>-268</v>
      </c>
      <c r="W10" s="235"/>
      <c r="X10" s="235"/>
      <c r="Y10" s="235"/>
      <c r="AA10" s="368"/>
      <c r="AB10" s="368"/>
    </row>
    <row r="11" spans="1:28" x14ac:dyDescent="0.2">
      <c r="A11" s="173" t="s">
        <v>272</v>
      </c>
      <c r="B11" s="18">
        <v>10</v>
      </c>
      <c r="C11" s="18">
        <v>9</v>
      </c>
      <c r="D11" s="176">
        <v>19</v>
      </c>
      <c r="K11" s="235"/>
      <c r="L11" s="235">
        <v>33</v>
      </c>
      <c r="M11" s="235">
        <v>1</v>
      </c>
      <c r="N11" s="235">
        <v>3</v>
      </c>
      <c r="O11" s="390">
        <f t="shared" si="0"/>
        <v>-1</v>
      </c>
      <c r="P11" s="235"/>
      <c r="Q11" s="235"/>
      <c r="R11" s="235"/>
      <c r="S11" s="235">
        <v>28</v>
      </c>
      <c r="T11" s="235">
        <v>323</v>
      </c>
      <c r="U11" s="235">
        <v>333</v>
      </c>
      <c r="V11" s="235">
        <f t="shared" si="1"/>
        <v>-323</v>
      </c>
      <c r="W11" s="235"/>
      <c r="X11" s="235"/>
      <c r="Y11" s="235"/>
      <c r="AA11" s="368"/>
      <c r="AB11" s="368"/>
    </row>
    <row r="12" spans="1:28" x14ac:dyDescent="0.2">
      <c r="A12" s="173" t="s">
        <v>273</v>
      </c>
      <c r="B12" s="18">
        <v>3</v>
      </c>
      <c r="C12" s="18">
        <v>3</v>
      </c>
      <c r="D12" s="176">
        <v>6</v>
      </c>
      <c r="K12" s="235"/>
      <c r="L12" s="235">
        <v>35</v>
      </c>
      <c r="M12" s="235">
        <v>1</v>
      </c>
      <c r="N12" s="235">
        <v>1</v>
      </c>
      <c r="O12" s="235"/>
      <c r="P12" s="235"/>
      <c r="Q12" s="235"/>
      <c r="R12" s="235"/>
      <c r="S12" s="235">
        <v>29</v>
      </c>
      <c r="T12" s="235">
        <v>285</v>
      </c>
      <c r="U12" s="235">
        <v>293</v>
      </c>
      <c r="V12" s="235">
        <f t="shared" si="1"/>
        <v>-285</v>
      </c>
      <c r="W12" s="235"/>
      <c r="X12" s="235"/>
      <c r="Y12" s="235"/>
      <c r="AA12" s="368"/>
      <c r="AB12" s="368"/>
    </row>
    <row r="13" spans="1:28" x14ac:dyDescent="0.2">
      <c r="A13" s="173" t="s">
        <v>274</v>
      </c>
      <c r="B13" s="18">
        <v>1</v>
      </c>
      <c r="C13" s="18">
        <v>2</v>
      </c>
      <c r="D13" s="176">
        <v>3</v>
      </c>
      <c r="K13" s="235"/>
      <c r="L13" s="235">
        <v>37</v>
      </c>
      <c r="M13" s="235">
        <v>1</v>
      </c>
      <c r="N13" s="235">
        <v>1</v>
      </c>
      <c r="O13" s="390">
        <f>-M13</f>
        <v>-1</v>
      </c>
      <c r="P13" s="235"/>
      <c r="Q13" s="235"/>
      <c r="R13" s="235"/>
      <c r="S13" s="235">
        <v>30</v>
      </c>
      <c r="T13" s="235">
        <v>234</v>
      </c>
      <c r="U13" s="235">
        <v>245</v>
      </c>
      <c r="V13" s="235">
        <f t="shared" si="1"/>
        <v>-234</v>
      </c>
      <c r="W13" s="235"/>
      <c r="X13" s="235"/>
      <c r="Y13" s="235"/>
      <c r="AA13" s="368"/>
      <c r="AB13" s="368"/>
    </row>
    <row r="14" spans="1:28" x14ac:dyDescent="0.2">
      <c r="A14" s="173" t="s">
        <v>275</v>
      </c>
      <c r="B14" s="18"/>
      <c r="C14" s="18"/>
      <c r="D14" s="176"/>
      <c r="K14" s="235"/>
      <c r="L14" s="235">
        <v>38</v>
      </c>
      <c r="M14" s="235">
        <v>1</v>
      </c>
      <c r="N14" s="235"/>
      <c r="O14" s="390">
        <f>-M14</f>
        <v>-1</v>
      </c>
      <c r="P14" s="235"/>
      <c r="Q14" s="235"/>
      <c r="R14" s="235"/>
      <c r="S14" s="235">
        <v>31</v>
      </c>
      <c r="T14" s="235">
        <v>177</v>
      </c>
      <c r="U14" s="235">
        <v>179</v>
      </c>
      <c r="V14" s="235">
        <f t="shared" si="1"/>
        <v>-177</v>
      </c>
      <c r="W14" s="235"/>
      <c r="X14" s="235"/>
      <c r="Y14" s="235"/>
      <c r="AA14" s="368"/>
      <c r="AB14" s="368"/>
    </row>
    <row r="15" spans="1:28" x14ac:dyDescent="0.2">
      <c r="A15" s="173" t="s">
        <v>276</v>
      </c>
      <c r="B15" s="18"/>
      <c r="C15" s="18"/>
      <c r="D15" s="176"/>
      <c r="K15" s="235"/>
      <c r="L15" s="235">
        <v>39</v>
      </c>
      <c r="M15" s="235"/>
      <c r="N15" s="235">
        <v>1</v>
      </c>
      <c r="O15" s="390">
        <f>-M15</f>
        <v>0</v>
      </c>
      <c r="P15" s="235"/>
      <c r="Q15" s="235"/>
      <c r="R15" s="235"/>
      <c r="S15" s="235">
        <v>32</v>
      </c>
      <c r="T15" s="235">
        <v>132</v>
      </c>
      <c r="U15" s="235">
        <v>118</v>
      </c>
      <c r="V15" s="235">
        <f t="shared" si="1"/>
        <v>-132</v>
      </c>
      <c r="W15" s="235"/>
      <c r="X15" s="235"/>
      <c r="Y15" s="235"/>
      <c r="AA15" s="368"/>
      <c r="AB15" s="368"/>
    </row>
    <row r="16" spans="1:28" x14ac:dyDescent="0.2">
      <c r="A16" s="173" t="s">
        <v>277</v>
      </c>
      <c r="B16" s="18"/>
      <c r="C16" s="18"/>
      <c r="D16" s="176"/>
      <c r="K16" s="235"/>
      <c r="L16" s="235">
        <v>40</v>
      </c>
      <c r="M16" s="235"/>
      <c r="N16" s="235">
        <v>1</v>
      </c>
      <c r="O16" s="390">
        <f>-M16</f>
        <v>0</v>
      </c>
      <c r="P16" s="235"/>
      <c r="Q16" s="235"/>
      <c r="R16" s="235"/>
      <c r="S16" s="235">
        <v>33</v>
      </c>
      <c r="T16" s="235">
        <v>103</v>
      </c>
      <c r="U16" s="235">
        <v>101</v>
      </c>
      <c r="V16" s="235">
        <f t="shared" si="1"/>
        <v>-103</v>
      </c>
      <c r="W16" s="235"/>
      <c r="X16" s="235"/>
      <c r="Y16" s="235"/>
      <c r="AA16" s="368"/>
      <c r="AB16" s="368"/>
    </row>
    <row r="17" spans="1:28" x14ac:dyDescent="0.2">
      <c r="A17" s="173" t="s">
        <v>278</v>
      </c>
      <c r="B17" s="18"/>
      <c r="C17" s="18"/>
      <c r="D17" s="176"/>
      <c r="K17" s="235"/>
      <c r="L17" s="235">
        <v>41</v>
      </c>
      <c r="M17" s="235"/>
      <c r="N17" s="235">
        <v>1</v>
      </c>
      <c r="O17" s="235"/>
      <c r="P17" s="235"/>
      <c r="Q17" s="235"/>
      <c r="R17" s="235"/>
      <c r="S17" s="235">
        <v>34</v>
      </c>
      <c r="T17" s="235">
        <v>111</v>
      </c>
      <c r="U17" s="235">
        <v>82</v>
      </c>
      <c r="V17" s="235">
        <f t="shared" si="1"/>
        <v>-111</v>
      </c>
      <c r="W17" s="235"/>
      <c r="X17" s="235"/>
      <c r="Y17" s="235"/>
      <c r="AA17" s="368"/>
      <c r="AB17" s="368"/>
    </row>
    <row r="18" spans="1:28" x14ac:dyDescent="0.2">
      <c r="A18" s="205" t="s">
        <v>279</v>
      </c>
      <c r="B18" s="177">
        <v>28</v>
      </c>
      <c r="C18" s="177">
        <v>22</v>
      </c>
      <c r="D18" s="178">
        <v>50</v>
      </c>
      <c r="K18" s="235"/>
      <c r="L18" s="235">
        <v>43</v>
      </c>
      <c r="M18" s="235">
        <v>1</v>
      </c>
      <c r="N18" s="235"/>
      <c r="O18" s="390">
        <f>-M18</f>
        <v>-1</v>
      </c>
      <c r="P18" s="235"/>
      <c r="Q18" s="235"/>
      <c r="R18" s="235"/>
      <c r="S18" s="235">
        <v>35</v>
      </c>
      <c r="T18" s="235">
        <v>65</v>
      </c>
      <c r="U18" s="235">
        <v>54</v>
      </c>
      <c r="V18" s="235">
        <f t="shared" si="1"/>
        <v>-65</v>
      </c>
      <c r="W18" s="235"/>
      <c r="X18" s="235"/>
      <c r="Y18" s="235"/>
      <c r="AA18" s="368"/>
      <c r="AB18" s="368"/>
    </row>
    <row r="19" spans="1:28" x14ac:dyDescent="0.2">
      <c r="K19" s="235"/>
      <c r="L19" s="235"/>
      <c r="M19" s="235"/>
      <c r="N19" s="235"/>
      <c r="O19" s="390"/>
      <c r="P19" s="235"/>
      <c r="Q19" s="235"/>
      <c r="R19" s="235"/>
      <c r="S19" s="235">
        <v>36</v>
      </c>
      <c r="T19" s="235">
        <v>72</v>
      </c>
      <c r="U19" s="235">
        <v>45</v>
      </c>
      <c r="V19" s="235">
        <f t="shared" si="1"/>
        <v>-72</v>
      </c>
      <c r="W19" s="235"/>
      <c r="X19" s="235"/>
      <c r="Y19" s="235"/>
      <c r="AA19" s="368"/>
      <c r="AB19" s="368"/>
    </row>
    <row r="20" spans="1:28" x14ac:dyDescent="0.2">
      <c r="A20" s="95" t="s">
        <v>77</v>
      </c>
      <c r="B20" s="25">
        <f>SUM(B10:B18)</f>
        <v>56</v>
      </c>
      <c r="C20" s="119">
        <f t="shared" ref="C20:D20" si="2">SUM(C10:C18)</f>
        <v>44</v>
      </c>
      <c r="D20" s="26">
        <f t="shared" si="2"/>
        <v>100</v>
      </c>
      <c r="K20" s="235"/>
      <c r="L20" s="235"/>
      <c r="M20" s="235"/>
      <c r="N20" s="235"/>
      <c r="O20" s="390"/>
      <c r="P20" s="235"/>
      <c r="Q20" s="235"/>
      <c r="R20" s="235"/>
      <c r="S20" s="235">
        <v>37</v>
      </c>
      <c r="T20" s="235">
        <v>34</v>
      </c>
      <c r="U20" s="235">
        <v>45</v>
      </c>
      <c r="V20" s="235">
        <f t="shared" si="1"/>
        <v>-34</v>
      </c>
      <c r="W20" s="235"/>
      <c r="X20" s="235"/>
      <c r="Y20" s="235"/>
      <c r="AA20" s="368"/>
      <c r="AB20" s="368"/>
    </row>
    <row r="21" spans="1:28" ht="13.5" x14ac:dyDescent="0.25">
      <c r="A21" s="206" t="s">
        <v>280</v>
      </c>
      <c r="B21" s="239">
        <f>B20/$D$20</f>
        <v>0.56000000000000005</v>
      </c>
      <c r="C21" s="239">
        <f t="shared" ref="C21:D21" si="3">C20/$D$20</f>
        <v>0.44</v>
      </c>
      <c r="D21" s="239">
        <f t="shared" si="3"/>
        <v>1</v>
      </c>
      <c r="K21" s="235"/>
      <c r="L21" s="235"/>
      <c r="M21" s="235"/>
      <c r="N21" s="235"/>
      <c r="O21" s="390"/>
      <c r="P21" s="235"/>
      <c r="Q21" s="235"/>
      <c r="R21" s="235"/>
      <c r="S21" s="235">
        <v>38</v>
      </c>
      <c r="T21" s="235">
        <v>54</v>
      </c>
      <c r="U21" s="235">
        <v>28</v>
      </c>
      <c r="V21" s="235">
        <f t="shared" si="1"/>
        <v>-54</v>
      </c>
      <c r="W21" s="235"/>
      <c r="X21" s="235"/>
      <c r="Y21" s="235"/>
      <c r="AA21" s="368"/>
      <c r="AB21" s="368"/>
    </row>
    <row r="22" spans="1:28" ht="13.5" x14ac:dyDescent="0.25">
      <c r="A22" s="207" t="s">
        <v>246</v>
      </c>
      <c r="B22" s="207" t="s">
        <v>443</v>
      </c>
      <c r="C22" s="207" t="s">
        <v>442</v>
      </c>
      <c r="D22" s="207" t="s">
        <v>443</v>
      </c>
      <c r="K22" s="235"/>
      <c r="L22" s="235"/>
      <c r="M22" s="235"/>
      <c r="N22" s="235"/>
      <c r="O22" s="390"/>
      <c r="P22" s="235"/>
      <c r="Q22" s="235"/>
      <c r="R22" s="235"/>
      <c r="S22" s="235">
        <v>39</v>
      </c>
      <c r="T22" s="235">
        <v>28</v>
      </c>
      <c r="U22" s="235">
        <v>23</v>
      </c>
      <c r="V22" s="235">
        <f t="shared" si="1"/>
        <v>-28</v>
      </c>
      <c r="W22" s="235"/>
      <c r="X22" s="235"/>
      <c r="Y22" s="235"/>
      <c r="AA22" s="368"/>
      <c r="AB22" s="368"/>
    </row>
    <row r="23" spans="1:28" ht="19.5" customHeight="1" x14ac:dyDescent="0.2">
      <c r="A23" s="772"/>
      <c r="B23" s="772"/>
      <c r="C23" s="772"/>
      <c r="D23" s="772"/>
      <c r="K23" s="235"/>
      <c r="L23" s="235"/>
      <c r="M23" s="235"/>
      <c r="N23" s="235"/>
      <c r="O23" s="235"/>
      <c r="P23" s="235"/>
      <c r="Q23" s="235"/>
      <c r="R23" s="235"/>
      <c r="S23" s="235">
        <v>40</v>
      </c>
      <c r="T23" s="235">
        <v>27</v>
      </c>
      <c r="U23" s="235">
        <v>22</v>
      </c>
      <c r="V23" s="235">
        <f t="shared" si="1"/>
        <v>-27</v>
      </c>
      <c r="W23" s="235"/>
      <c r="X23" s="235"/>
      <c r="Y23" s="235"/>
      <c r="AA23" s="368"/>
      <c r="AB23" s="368"/>
    </row>
    <row r="24" spans="1:28" x14ac:dyDescent="0.2">
      <c r="A24" s="773"/>
      <c r="B24" s="773"/>
      <c r="C24" s="773"/>
      <c r="D24" s="773"/>
      <c r="K24" s="235"/>
      <c r="L24" s="235"/>
      <c r="M24" s="235"/>
      <c r="N24" s="235"/>
      <c r="O24" s="235"/>
      <c r="P24" s="235"/>
      <c r="Q24" s="235"/>
      <c r="R24" s="235"/>
      <c r="S24" s="235">
        <v>41</v>
      </c>
      <c r="T24" s="235">
        <v>20</v>
      </c>
      <c r="U24" s="235">
        <v>16</v>
      </c>
      <c r="V24" s="235">
        <f t="shared" si="1"/>
        <v>-20</v>
      </c>
      <c r="W24" s="235"/>
      <c r="X24" s="235"/>
      <c r="Y24" s="235"/>
      <c r="AA24" s="368"/>
      <c r="AB24" s="368"/>
    </row>
    <row r="25" spans="1:28" ht="15.75" x14ac:dyDescent="0.25">
      <c r="B25" s="770" t="s">
        <v>797</v>
      </c>
      <c r="C25" s="770"/>
      <c r="D25" s="770"/>
      <c r="E25" s="770"/>
      <c r="F25" s="770"/>
      <c r="G25" s="770"/>
      <c r="H25" s="770"/>
      <c r="I25" s="770"/>
      <c r="K25" s="235"/>
      <c r="L25" s="235"/>
      <c r="M25" s="235"/>
      <c r="N25" s="235"/>
      <c r="O25" s="235"/>
      <c r="P25" s="235"/>
      <c r="Q25" s="235"/>
      <c r="R25" s="235"/>
      <c r="S25" s="235">
        <v>42</v>
      </c>
      <c r="T25" s="235">
        <v>19</v>
      </c>
      <c r="U25" s="235">
        <v>10</v>
      </c>
      <c r="V25" s="235">
        <f t="shared" si="1"/>
        <v>-19</v>
      </c>
      <c r="W25" s="235"/>
      <c r="X25" s="235"/>
      <c r="Y25" s="235"/>
      <c r="AA25" s="368"/>
      <c r="AB25" s="368"/>
    </row>
    <row r="26" spans="1:28" s="32" customFormat="1" x14ac:dyDescent="0.2">
      <c r="B26" s="72"/>
      <c r="C26" s="72"/>
      <c r="D26" s="72"/>
      <c r="J26" s="378"/>
      <c r="K26" s="391"/>
      <c r="L26" s="235"/>
      <c r="M26" s="391"/>
      <c r="N26" s="391"/>
      <c r="O26" s="235"/>
      <c r="P26" s="391"/>
      <c r="Q26" s="391"/>
      <c r="R26" s="391"/>
      <c r="S26" s="391">
        <v>43</v>
      </c>
      <c r="T26" s="391">
        <v>10</v>
      </c>
      <c r="U26" s="391">
        <v>12</v>
      </c>
      <c r="V26" s="235">
        <f t="shared" si="1"/>
        <v>-10</v>
      </c>
      <c r="W26" s="391"/>
      <c r="X26" s="391"/>
      <c r="Y26" s="391"/>
      <c r="Z26" s="378"/>
      <c r="AA26" s="378"/>
      <c r="AB26" s="378"/>
    </row>
    <row r="27" spans="1:28" x14ac:dyDescent="0.2">
      <c r="A27" s="233" t="s">
        <v>270</v>
      </c>
      <c r="B27" s="233" t="s">
        <v>265</v>
      </c>
      <c r="C27" s="233" t="s">
        <v>266</v>
      </c>
      <c r="D27" s="232" t="s">
        <v>269</v>
      </c>
      <c r="K27" s="235"/>
      <c r="L27" s="235"/>
      <c r="M27" s="235"/>
      <c r="N27" s="235"/>
      <c r="O27" s="235"/>
      <c r="P27" s="235"/>
      <c r="Q27" s="235"/>
      <c r="R27" s="235"/>
      <c r="S27" s="235">
        <v>44</v>
      </c>
      <c r="T27" s="235">
        <v>12</v>
      </c>
      <c r="U27" s="235">
        <v>6</v>
      </c>
      <c r="V27" s="235">
        <f t="shared" si="1"/>
        <v>-12</v>
      </c>
      <c r="W27" s="235"/>
      <c r="X27" s="235"/>
      <c r="Y27" s="235"/>
      <c r="AA27" s="368"/>
      <c r="AB27" s="368"/>
    </row>
    <row r="28" spans="1:28" x14ac:dyDescent="0.2">
      <c r="A28" s="233"/>
      <c r="B28" s="233"/>
      <c r="C28" s="233"/>
      <c r="D28" s="233"/>
      <c r="K28" s="235"/>
      <c r="L28" s="235"/>
      <c r="M28" s="235"/>
      <c r="N28" s="235"/>
      <c r="O28" s="235"/>
      <c r="P28" s="235"/>
      <c r="Q28" s="235"/>
      <c r="R28" s="235"/>
      <c r="S28" s="235">
        <v>45</v>
      </c>
      <c r="T28" s="235">
        <v>7</v>
      </c>
      <c r="U28" s="235">
        <v>5</v>
      </c>
      <c r="V28" s="235">
        <f t="shared" si="1"/>
        <v>-7</v>
      </c>
      <c r="W28" s="235"/>
      <c r="X28" s="235"/>
      <c r="Y28" s="235"/>
      <c r="AA28" s="368"/>
      <c r="AB28" s="368"/>
    </row>
    <row r="29" spans="1:28" x14ac:dyDescent="0.2">
      <c r="A29" s="171" t="s">
        <v>271</v>
      </c>
      <c r="B29" s="15">
        <v>1084</v>
      </c>
      <c r="C29" s="15">
        <v>1208</v>
      </c>
      <c r="D29" s="175">
        <v>2292</v>
      </c>
      <c r="K29" s="235"/>
      <c r="L29" s="235"/>
      <c r="M29" s="235"/>
      <c r="N29" s="235"/>
      <c r="O29" s="235"/>
      <c r="P29" s="235"/>
      <c r="Q29" s="235"/>
      <c r="R29" s="235"/>
      <c r="S29" s="235">
        <v>46</v>
      </c>
      <c r="T29" s="235">
        <v>10</v>
      </c>
      <c r="U29" s="235">
        <v>8</v>
      </c>
      <c r="V29" s="235">
        <f t="shared" si="1"/>
        <v>-10</v>
      </c>
      <c r="W29" s="235"/>
      <c r="X29" s="235"/>
      <c r="Y29" s="235"/>
      <c r="AA29" s="368"/>
      <c r="AB29" s="368"/>
    </row>
    <row r="30" spans="1:28" x14ac:dyDescent="0.2">
      <c r="A30" s="173" t="s">
        <v>272</v>
      </c>
      <c r="B30" s="18">
        <v>757</v>
      </c>
      <c r="C30" s="18">
        <v>725</v>
      </c>
      <c r="D30" s="176">
        <v>1482</v>
      </c>
      <c r="K30" s="235"/>
      <c r="L30" s="235"/>
      <c r="M30" s="235"/>
      <c r="N30" s="235"/>
      <c r="O30" s="235"/>
      <c r="P30" s="235"/>
      <c r="Q30" s="235"/>
      <c r="R30" s="235"/>
      <c r="S30" s="235">
        <v>47</v>
      </c>
      <c r="T30" s="235">
        <v>11</v>
      </c>
      <c r="U30" s="235">
        <v>8</v>
      </c>
      <c r="V30" s="235">
        <f t="shared" si="1"/>
        <v>-11</v>
      </c>
      <c r="W30" s="235"/>
      <c r="X30" s="235"/>
      <c r="Y30" s="235"/>
      <c r="AA30" s="368"/>
      <c r="AB30" s="368"/>
    </row>
    <row r="31" spans="1:28" x14ac:dyDescent="0.2">
      <c r="A31" s="173" t="s">
        <v>273</v>
      </c>
      <c r="B31" s="18">
        <v>253</v>
      </c>
      <c r="C31" s="18">
        <v>195</v>
      </c>
      <c r="D31" s="176">
        <v>448</v>
      </c>
      <c r="K31" s="235"/>
      <c r="L31" s="235"/>
      <c r="M31" s="235"/>
      <c r="N31" s="235"/>
      <c r="O31" s="235"/>
      <c r="P31" s="235"/>
      <c r="Q31" s="235"/>
      <c r="R31" s="235"/>
      <c r="S31" s="235">
        <v>48</v>
      </c>
      <c r="T31" s="235">
        <v>7</v>
      </c>
      <c r="U31" s="235">
        <v>4</v>
      </c>
      <c r="V31" s="235">
        <f t="shared" si="1"/>
        <v>-7</v>
      </c>
      <c r="W31" s="235"/>
      <c r="X31" s="235"/>
      <c r="Y31" s="235"/>
      <c r="AA31" s="368"/>
      <c r="AB31" s="368"/>
    </row>
    <row r="32" spans="1:28" x14ac:dyDescent="0.2">
      <c r="A32" s="173" t="s">
        <v>274</v>
      </c>
      <c r="B32" s="18">
        <v>88</v>
      </c>
      <c r="C32" s="18">
        <v>66</v>
      </c>
      <c r="D32" s="176">
        <v>154</v>
      </c>
      <c r="K32" s="235"/>
      <c r="L32" s="235"/>
      <c r="M32" s="235"/>
      <c r="N32" s="235"/>
      <c r="O32" s="235"/>
      <c r="P32" s="235"/>
      <c r="Q32" s="235"/>
      <c r="R32" s="235"/>
      <c r="S32" s="235">
        <v>49</v>
      </c>
      <c r="T32" s="235">
        <v>10</v>
      </c>
      <c r="U32" s="235">
        <v>5</v>
      </c>
      <c r="V32" s="235">
        <f t="shared" si="1"/>
        <v>-10</v>
      </c>
      <c r="W32" s="235"/>
      <c r="X32" s="235"/>
      <c r="Y32" s="235"/>
      <c r="AA32" s="368"/>
      <c r="AB32" s="368"/>
    </row>
    <row r="33" spans="1:28" x14ac:dyDescent="0.2">
      <c r="A33" s="173" t="s">
        <v>275</v>
      </c>
      <c r="B33" s="18">
        <v>45</v>
      </c>
      <c r="C33" s="18">
        <v>30</v>
      </c>
      <c r="D33" s="176">
        <v>75</v>
      </c>
      <c r="K33" s="235"/>
      <c r="L33" s="235"/>
      <c r="M33" s="235"/>
      <c r="N33" s="235"/>
      <c r="O33" s="235"/>
      <c r="P33" s="235"/>
      <c r="Q33" s="235"/>
      <c r="R33" s="235"/>
      <c r="S33" s="235">
        <v>50</v>
      </c>
      <c r="T33" s="235">
        <v>4</v>
      </c>
      <c r="U33" s="235">
        <v>2</v>
      </c>
      <c r="V33" s="235">
        <f t="shared" si="1"/>
        <v>-4</v>
      </c>
      <c r="W33" s="235"/>
      <c r="X33" s="235"/>
      <c r="Y33" s="235"/>
      <c r="AA33" s="368"/>
      <c r="AB33" s="368"/>
    </row>
    <row r="34" spans="1:28" x14ac:dyDescent="0.2">
      <c r="A34" s="173" t="s">
        <v>276</v>
      </c>
      <c r="B34" s="18">
        <v>15</v>
      </c>
      <c r="C34" s="18">
        <v>8</v>
      </c>
      <c r="D34" s="176">
        <v>23</v>
      </c>
      <c r="K34" s="235"/>
      <c r="L34" s="235"/>
      <c r="M34" s="235"/>
      <c r="N34" s="235"/>
      <c r="O34" s="235"/>
      <c r="P34" s="235"/>
      <c r="Q34" s="235"/>
      <c r="R34" s="235"/>
      <c r="S34" s="235">
        <v>51</v>
      </c>
      <c r="T34" s="235">
        <v>4</v>
      </c>
      <c r="U34" s="235">
        <v>3</v>
      </c>
      <c r="V34" s="235">
        <f t="shared" si="1"/>
        <v>-4</v>
      </c>
      <c r="W34" s="235"/>
      <c r="X34" s="235"/>
      <c r="Y34" s="235"/>
      <c r="AA34" s="368"/>
      <c r="AB34" s="368"/>
    </row>
    <row r="35" spans="1:28" x14ac:dyDescent="0.2">
      <c r="A35" s="173" t="s">
        <v>277</v>
      </c>
      <c r="B35" s="18">
        <v>7</v>
      </c>
      <c r="C35" s="18">
        <v>4</v>
      </c>
      <c r="D35" s="176">
        <v>11</v>
      </c>
      <c r="K35" s="235"/>
      <c r="L35" s="235"/>
      <c r="M35" s="235"/>
      <c r="N35" s="235"/>
      <c r="O35" s="235"/>
      <c r="P35" s="235"/>
      <c r="Q35" s="235"/>
      <c r="R35" s="235"/>
      <c r="S35" s="235">
        <v>52</v>
      </c>
      <c r="T35" s="235">
        <v>2</v>
      </c>
      <c r="U35" s="235"/>
      <c r="V35" s="235">
        <f t="shared" si="1"/>
        <v>-2</v>
      </c>
      <c r="W35" s="235"/>
      <c r="X35" s="235"/>
      <c r="Y35" s="235"/>
      <c r="AA35" s="368"/>
      <c r="AB35" s="368"/>
    </row>
    <row r="36" spans="1:28" x14ac:dyDescent="0.2">
      <c r="A36" s="173" t="s">
        <v>278</v>
      </c>
      <c r="B36" s="18">
        <v>2</v>
      </c>
      <c r="C36" s="18">
        <v>1</v>
      </c>
      <c r="D36" s="176">
        <v>3</v>
      </c>
      <c r="K36" s="235"/>
      <c r="L36" s="235"/>
      <c r="M36" s="235"/>
      <c r="N36" s="235"/>
      <c r="O36" s="235"/>
      <c r="P36" s="235"/>
      <c r="Q36" s="235"/>
      <c r="R36" s="235"/>
      <c r="S36" s="235">
        <v>53</v>
      </c>
      <c r="T36" s="235">
        <v>1</v>
      </c>
      <c r="U36" s="235">
        <v>2</v>
      </c>
      <c r="V36" s="235">
        <f t="shared" si="1"/>
        <v>-1</v>
      </c>
      <c r="W36" s="235"/>
      <c r="X36" s="235"/>
      <c r="Y36" s="235"/>
      <c r="AA36" s="368"/>
      <c r="AB36" s="368"/>
    </row>
    <row r="37" spans="1:28" x14ac:dyDescent="0.2">
      <c r="A37" s="205" t="s">
        <v>279</v>
      </c>
      <c r="B37" s="204"/>
      <c r="C37" s="204"/>
      <c r="D37" s="205"/>
      <c r="K37" s="235"/>
      <c r="L37" s="235"/>
      <c r="M37" s="235"/>
      <c r="N37" s="235"/>
      <c r="O37" s="235"/>
      <c r="P37" s="235"/>
      <c r="Q37" s="235"/>
      <c r="R37" s="235"/>
      <c r="S37" s="235">
        <v>54</v>
      </c>
      <c r="T37" s="235">
        <v>4</v>
      </c>
      <c r="U37" s="235">
        <v>1</v>
      </c>
      <c r="V37" s="235">
        <f t="shared" si="1"/>
        <v>-4</v>
      </c>
      <c r="W37" s="235"/>
      <c r="X37" s="235"/>
      <c r="Y37" s="235"/>
      <c r="AA37" s="368"/>
      <c r="AB37" s="368"/>
    </row>
    <row r="38" spans="1:28" x14ac:dyDescent="0.2">
      <c r="K38" s="235"/>
      <c r="L38" s="235"/>
      <c r="M38" s="235"/>
      <c r="N38" s="235"/>
      <c r="O38" s="235"/>
      <c r="P38" s="235"/>
      <c r="Q38" s="235"/>
      <c r="R38" s="235"/>
      <c r="S38" s="235">
        <v>55</v>
      </c>
      <c r="T38" s="235">
        <v>3</v>
      </c>
      <c r="U38" s="235">
        <v>2</v>
      </c>
      <c r="V38" s="235">
        <f t="shared" si="1"/>
        <v>-3</v>
      </c>
      <c r="W38" s="235"/>
      <c r="X38" s="235"/>
      <c r="Y38" s="235"/>
      <c r="AA38" s="368"/>
      <c r="AB38" s="368"/>
    </row>
    <row r="39" spans="1:28" ht="25.5" x14ac:dyDescent="0.2">
      <c r="A39" s="240" t="s">
        <v>377</v>
      </c>
      <c r="B39" s="241">
        <f>SUM(B29:B37)</f>
        <v>2251</v>
      </c>
      <c r="C39" s="241">
        <f t="shared" ref="C39" si="4">SUM(C29:C37)</f>
        <v>2237</v>
      </c>
      <c r="D39" s="242">
        <f>SUM(D29:D37)</f>
        <v>4488</v>
      </c>
      <c r="K39" s="235"/>
      <c r="L39" s="235"/>
      <c r="M39" s="235"/>
      <c r="N39" s="235"/>
      <c r="O39" s="235"/>
      <c r="P39" s="235"/>
      <c r="Q39" s="235"/>
      <c r="R39" s="235"/>
      <c r="S39" s="235">
        <v>57</v>
      </c>
      <c r="T39" s="235">
        <v>1</v>
      </c>
      <c r="U39" s="235">
        <v>1</v>
      </c>
      <c r="V39" s="235">
        <f t="shared" si="1"/>
        <v>-1</v>
      </c>
      <c r="W39" s="235"/>
      <c r="X39" s="235"/>
      <c r="Y39" s="235"/>
      <c r="AA39" s="368"/>
      <c r="AB39" s="368"/>
    </row>
    <row r="40" spans="1:28" ht="13.5" x14ac:dyDescent="0.25">
      <c r="A40" s="206" t="s">
        <v>280</v>
      </c>
      <c r="B40" s="239">
        <f>B39/$D$39</f>
        <v>0.50155971479500894</v>
      </c>
      <c r="C40" s="239">
        <f t="shared" ref="C40:D40" si="5">C39/$D$39</f>
        <v>0.49844028520499106</v>
      </c>
      <c r="D40" s="239">
        <f t="shared" si="5"/>
        <v>1</v>
      </c>
      <c r="K40" s="235"/>
      <c r="L40" s="235"/>
      <c r="M40" s="235"/>
      <c r="N40" s="235"/>
      <c r="O40" s="235"/>
      <c r="P40" s="235"/>
      <c r="Q40" s="235"/>
      <c r="R40" s="235"/>
      <c r="S40" s="235">
        <v>58</v>
      </c>
      <c r="T40" s="235">
        <v>2</v>
      </c>
      <c r="U40" s="235">
        <v>1</v>
      </c>
      <c r="V40" s="235">
        <f t="shared" si="1"/>
        <v>-2</v>
      </c>
      <c r="W40" s="235"/>
      <c r="X40" s="235"/>
      <c r="Y40" s="235"/>
      <c r="AA40" s="368"/>
      <c r="AB40" s="368"/>
    </row>
    <row r="41" spans="1:28" ht="13.5" x14ac:dyDescent="0.25">
      <c r="A41" s="207" t="s">
        <v>246</v>
      </c>
      <c r="B41" s="207" t="s">
        <v>443</v>
      </c>
      <c r="C41" s="207" t="s">
        <v>378</v>
      </c>
      <c r="D41" s="207" t="s">
        <v>443</v>
      </c>
      <c r="K41" s="235"/>
      <c r="L41" s="235"/>
      <c r="M41" s="235"/>
      <c r="N41" s="235"/>
      <c r="O41" s="235"/>
      <c r="P41" s="235"/>
      <c r="Q41" s="235"/>
      <c r="R41" s="235"/>
      <c r="S41" s="235">
        <v>59</v>
      </c>
      <c r="T41" s="235">
        <v>1</v>
      </c>
      <c r="U41" s="235"/>
      <c r="V41" s="235">
        <f t="shared" si="1"/>
        <v>-1</v>
      </c>
      <c r="W41" s="235"/>
      <c r="X41" s="235"/>
      <c r="Y41" s="235"/>
      <c r="AA41" s="368"/>
      <c r="AB41" s="368"/>
    </row>
    <row r="42" spans="1:28" s="646" customFormat="1" ht="18.75" customHeight="1" x14ac:dyDescent="0.25">
      <c r="A42" s="650" t="s">
        <v>796</v>
      </c>
      <c r="J42" s="660"/>
      <c r="K42" s="661"/>
      <c r="L42" s="661"/>
      <c r="M42" s="661"/>
      <c r="N42" s="661"/>
      <c r="O42" s="661"/>
      <c r="P42" s="661"/>
      <c r="Q42" s="661"/>
      <c r="R42" s="661"/>
      <c r="S42" s="661">
        <v>60</v>
      </c>
      <c r="T42" s="661">
        <v>1</v>
      </c>
      <c r="U42" s="661">
        <v>1</v>
      </c>
      <c r="V42" s="661">
        <f t="shared" si="1"/>
        <v>-1</v>
      </c>
      <c r="W42" s="661"/>
      <c r="X42" s="661"/>
      <c r="Y42" s="661"/>
      <c r="Z42" s="660"/>
      <c r="AA42" s="660"/>
      <c r="AB42" s="660"/>
    </row>
    <row r="43" spans="1:28" x14ac:dyDescent="0.2">
      <c r="K43" s="235"/>
      <c r="L43" s="235"/>
      <c r="M43" s="235"/>
      <c r="N43" s="235"/>
      <c r="O43" s="235"/>
      <c r="P43" s="235"/>
      <c r="Q43" s="235"/>
      <c r="R43" s="235"/>
      <c r="S43" s="235">
        <v>61</v>
      </c>
      <c r="T43" s="235">
        <v>1</v>
      </c>
      <c r="U43" s="235"/>
      <c r="V43" s="235">
        <f t="shared" si="1"/>
        <v>-1</v>
      </c>
      <c r="W43" s="235"/>
      <c r="X43" s="235"/>
      <c r="Y43" s="235"/>
      <c r="AA43" s="368"/>
      <c r="AB43" s="368"/>
    </row>
    <row r="44" spans="1:28" x14ac:dyDescent="0.2">
      <c r="K44" s="235"/>
      <c r="L44" s="235"/>
      <c r="M44" s="235"/>
      <c r="N44" s="235"/>
      <c r="O44" s="235"/>
      <c r="P44" s="235"/>
      <c r="Q44" s="235"/>
      <c r="R44" s="235"/>
      <c r="S44" s="235"/>
      <c r="T44" s="235"/>
      <c r="U44" s="235"/>
      <c r="V44" s="235"/>
      <c r="W44" s="235"/>
      <c r="X44" s="235"/>
      <c r="Y44" s="235"/>
      <c r="AA44" s="368"/>
      <c r="AB44" s="368"/>
    </row>
    <row r="45" spans="1:28" x14ac:dyDescent="0.2">
      <c r="K45" s="235"/>
      <c r="L45" s="235"/>
      <c r="M45" s="235"/>
      <c r="N45" s="235"/>
      <c r="O45" s="235"/>
      <c r="P45" s="235"/>
      <c r="Q45" s="235"/>
      <c r="R45" s="235"/>
      <c r="S45" s="235"/>
      <c r="T45" s="235"/>
      <c r="U45" s="235"/>
      <c r="V45" s="235"/>
      <c r="W45" s="235"/>
      <c r="X45" s="235"/>
      <c r="Y45" s="235"/>
      <c r="AA45" s="368"/>
      <c r="AB45" s="368"/>
    </row>
    <row r="46" spans="1:28" x14ac:dyDescent="0.2">
      <c r="K46" s="235"/>
      <c r="L46" s="235"/>
      <c r="M46" s="235"/>
      <c r="N46" s="235"/>
      <c r="O46" s="235"/>
      <c r="P46" s="235"/>
      <c r="Q46" s="235"/>
      <c r="R46" s="235"/>
      <c r="S46" s="235"/>
      <c r="T46" s="235"/>
      <c r="U46" s="235"/>
      <c r="V46" s="235"/>
      <c r="W46" s="235"/>
      <c r="X46" s="235"/>
      <c r="Y46" s="235"/>
      <c r="AA46" s="368"/>
      <c r="AB46" s="368"/>
    </row>
    <row r="47" spans="1:28" x14ac:dyDescent="0.2">
      <c r="K47" s="235"/>
      <c r="L47" s="235"/>
      <c r="M47" s="235"/>
      <c r="N47" s="235"/>
      <c r="O47" s="235"/>
      <c r="P47" s="235"/>
      <c r="Q47" s="235"/>
      <c r="R47" s="235"/>
      <c r="S47" s="235"/>
      <c r="T47" s="235"/>
      <c r="U47" s="235"/>
      <c r="V47" s="235"/>
      <c r="W47" s="235"/>
      <c r="X47" s="235"/>
      <c r="Y47" s="235"/>
      <c r="AA47" s="368"/>
      <c r="AB47" s="368"/>
    </row>
    <row r="48" spans="1:28" x14ac:dyDescent="0.2">
      <c r="K48" s="235"/>
      <c r="L48" s="235"/>
      <c r="M48" s="235"/>
      <c r="N48" s="235"/>
      <c r="O48" s="235"/>
      <c r="P48" s="235"/>
      <c r="Q48" s="235"/>
      <c r="R48" s="235"/>
      <c r="S48" s="235"/>
      <c r="T48" s="235"/>
      <c r="U48" s="235"/>
      <c r="V48" s="235"/>
      <c r="W48" s="235"/>
      <c r="X48" s="235"/>
      <c r="Y48" s="235"/>
      <c r="AA48" s="368"/>
      <c r="AB48" s="368"/>
    </row>
    <row r="49" spans="11:27" x14ac:dyDescent="0.2">
      <c r="K49" s="235"/>
      <c r="L49" s="235"/>
      <c r="M49" s="235"/>
      <c r="N49" s="235"/>
      <c r="O49" s="235"/>
      <c r="P49" s="235"/>
      <c r="Q49" s="235"/>
      <c r="R49" s="235"/>
      <c r="S49" s="235"/>
      <c r="T49" s="235"/>
      <c r="U49" s="235"/>
      <c r="V49" s="235"/>
      <c r="W49" s="235"/>
      <c r="X49" s="235"/>
      <c r="Y49" s="235"/>
      <c r="AA49" s="368"/>
    </row>
    <row r="50" spans="11:27" x14ac:dyDescent="0.2">
      <c r="K50" s="235"/>
      <c r="L50" s="235"/>
      <c r="M50" s="235"/>
      <c r="N50" s="235"/>
      <c r="O50" s="235"/>
      <c r="P50" s="235"/>
      <c r="Q50" s="235"/>
      <c r="R50" s="235"/>
      <c r="S50" s="235"/>
      <c r="T50" s="235"/>
      <c r="U50" s="235"/>
      <c r="V50" s="235"/>
      <c r="W50" s="235"/>
      <c r="X50" s="235"/>
      <c r="Y50" s="235"/>
      <c r="AA50" s="368"/>
    </row>
    <row r="51" spans="11:27" x14ac:dyDescent="0.2">
      <c r="K51" s="235"/>
      <c r="L51" s="235"/>
      <c r="M51" s="235"/>
      <c r="N51" s="235"/>
      <c r="O51" s="235"/>
      <c r="P51" s="235"/>
      <c r="Q51" s="235"/>
      <c r="R51" s="235"/>
      <c r="S51" s="235"/>
      <c r="T51" s="235"/>
      <c r="U51" s="235"/>
      <c r="V51" s="235"/>
      <c r="W51" s="235"/>
      <c r="X51" s="235"/>
      <c r="Y51" s="235"/>
      <c r="AA51" s="368"/>
    </row>
    <row r="52" spans="11:27" x14ac:dyDescent="0.2">
      <c r="Q52" s="235"/>
      <c r="R52" s="235"/>
      <c r="S52" s="235"/>
      <c r="T52" s="235"/>
      <c r="U52" s="235"/>
      <c r="V52" s="235"/>
      <c r="W52" s="235"/>
      <c r="X52" s="235"/>
    </row>
  </sheetData>
  <mergeCells count="4">
    <mergeCell ref="A3:I3"/>
    <mergeCell ref="B6:I6"/>
    <mergeCell ref="B25:I25"/>
    <mergeCell ref="A23:D24"/>
  </mergeCells>
  <printOptions horizontalCentered="1"/>
  <pageMargins left="0.70866141732283472" right="0.70866141732283472" top="0.74803149606299213" bottom="0.74803149606299213" header="0.31496062992125984" footer="0.31496062992125984"/>
  <pageSetup paperSize="9" scale="70" firstPageNumber="35" fitToHeight="0" orientation="portrait"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50"/>
  <sheetViews>
    <sheetView showGridLines="0" zoomScaleNormal="100" workbookViewId="0">
      <selection activeCell="L26" sqref="L26"/>
    </sheetView>
  </sheetViews>
  <sheetFormatPr baseColWidth="10" defaultColWidth="12" defaultRowHeight="12.75" x14ac:dyDescent="0.2"/>
  <cols>
    <col min="1" max="1" width="38.83203125" style="481" bestFit="1" customWidth="1"/>
    <col min="2" max="2" width="17.5" style="481" bestFit="1" customWidth="1"/>
    <col min="3" max="3" width="22.1640625" style="481" bestFit="1" customWidth="1"/>
    <col min="4" max="4" width="6.33203125" style="481" customWidth="1"/>
    <col min="5" max="5" width="19.6640625" style="481" customWidth="1"/>
    <col min="6" max="6" width="15" style="481" customWidth="1"/>
    <col min="7" max="7" width="9" style="481" customWidth="1"/>
    <col min="8" max="8" width="22.6640625" style="481" customWidth="1"/>
    <col min="9" max="13" width="12" style="481"/>
    <col min="14" max="14" width="20.5" style="481" customWidth="1"/>
    <col min="15" max="16384" width="12" style="481"/>
  </cols>
  <sheetData>
    <row r="1" spans="1:8" ht="18.600000000000001" customHeight="1" x14ac:dyDescent="0.2"/>
    <row r="2" spans="1:8" ht="12.75" customHeight="1" x14ac:dyDescent="0.2"/>
    <row r="3" spans="1:8" ht="29.25" customHeight="1" x14ac:dyDescent="0.2">
      <c r="A3" s="746" t="s">
        <v>799</v>
      </c>
      <c r="B3" s="746"/>
      <c r="C3" s="746"/>
      <c r="D3" s="746"/>
      <c r="E3" s="746"/>
      <c r="F3" s="106"/>
      <c r="G3" s="106"/>
      <c r="H3" s="106"/>
    </row>
    <row r="4" spans="1:8" ht="18" customHeight="1" x14ac:dyDescent="0.2"/>
    <row r="6" spans="1:8" ht="51" x14ac:dyDescent="0.2">
      <c r="A6" s="44" t="s">
        <v>556</v>
      </c>
      <c r="B6" s="44" t="s">
        <v>557</v>
      </c>
      <c r="C6" s="89" t="s">
        <v>558</v>
      </c>
      <c r="E6" s="561" t="s">
        <v>559</v>
      </c>
    </row>
    <row r="7" spans="1:8" s="32" customFormat="1" x14ac:dyDescent="0.2">
      <c r="A7" s="111"/>
      <c r="B7" s="111"/>
      <c r="C7" s="562"/>
      <c r="E7" s="112"/>
    </row>
    <row r="9" spans="1:8" ht="13.5" x14ac:dyDescent="0.25">
      <c r="A9" s="469" t="s">
        <v>241</v>
      </c>
      <c r="B9" s="193">
        <f>SUM(B10:B13)</f>
        <v>44</v>
      </c>
      <c r="C9" s="563">
        <f>SUM(C10:C13)</f>
        <v>27</v>
      </c>
      <c r="E9" s="467">
        <f>C9/B9</f>
        <v>0.61363636363636365</v>
      </c>
    </row>
    <row r="10" spans="1:8" x14ac:dyDescent="0.2">
      <c r="A10" s="473" t="s">
        <v>114</v>
      </c>
      <c r="B10" s="470">
        <v>1</v>
      </c>
      <c r="C10" s="564">
        <v>1</v>
      </c>
      <c r="E10" s="465">
        <f t="shared" ref="E10:E73" si="0">C10/B10</f>
        <v>1</v>
      </c>
    </row>
    <row r="11" spans="1:8" x14ac:dyDescent="0.2">
      <c r="A11" s="473" t="s">
        <v>113</v>
      </c>
      <c r="B11" s="470">
        <v>38</v>
      </c>
      <c r="C11" s="564">
        <v>24</v>
      </c>
      <c r="E11" s="465">
        <f t="shared" si="0"/>
        <v>0.63157894736842102</v>
      </c>
    </row>
    <row r="12" spans="1:8" x14ac:dyDescent="0.2">
      <c r="A12" s="473" t="s">
        <v>282</v>
      </c>
      <c r="B12" s="472">
        <v>1</v>
      </c>
      <c r="C12" s="565"/>
      <c r="E12" s="57">
        <f t="shared" si="0"/>
        <v>0</v>
      </c>
    </row>
    <row r="13" spans="1:8" x14ac:dyDescent="0.2">
      <c r="A13" s="473" t="s">
        <v>115</v>
      </c>
      <c r="B13" s="472">
        <v>4</v>
      </c>
      <c r="C13" s="565">
        <v>2</v>
      </c>
      <c r="E13" s="57">
        <f t="shared" si="0"/>
        <v>0.5</v>
      </c>
    </row>
    <row r="14" spans="1:8" ht="13.5" x14ac:dyDescent="0.25">
      <c r="A14" s="469" t="s">
        <v>242</v>
      </c>
      <c r="B14" s="193">
        <f>B15+B16</f>
        <v>15</v>
      </c>
      <c r="C14" s="563">
        <f>C15+C16</f>
        <v>9</v>
      </c>
      <c r="E14" s="467">
        <f t="shared" si="0"/>
        <v>0.6</v>
      </c>
    </row>
    <row r="15" spans="1:8" x14ac:dyDescent="0.2">
      <c r="A15" s="473" t="s">
        <v>116</v>
      </c>
      <c r="B15" s="470">
        <v>12</v>
      </c>
      <c r="C15" s="564">
        <v>9</v>
      </c>
      <c r="E15" s="465">
        <f t="shared" si="0"/>
        <v>0.75</v>
      </c>
    </row>
    <row r="16" spans="1:8" x14ac:dyDescent="0.2">
      <c r="A16" s="473" t="s">
        <v>117</v>
      </c>
      <c r="B16" s="472">
        <v>3</v>
      </c>
      <c r="C16" s="565"/>
      <c r="E16" s="57">
        <f t="shared" si="0"/>
        <v>0</v>
      </c>
    </row>
    <row r="17" spans="1:5" ht="13.5" x14ac:dyDescent="0.25">
      <c r="A17" s="469" t="s">
        <v>216</v>
      </c>
      <c r="B17" s="193">
        <f>B18+B19+B20</f>
        <v>10</v>
      </c>
      <c r="C17" s="563">
        <f>C18+C19+C20</f>
        <v>6</v>
      </c>
      <c r="E17" s="467">
        <f t="shared" si="0"/>
        <v>0.6</v>
      </c>
    </row>
    <row r="18" spans="1:5" x14ac:dyDescent="0.2">
      <c r="A18" s="473" t="s">
        <v>119</v>
      </c>
      <c r="B18" s="470"/>
      <c r="C18" s="564"/>
      <c r="E18" s="465"/>
    </row>
    <row r="19" spans="1:5" x14ac:dyDescent="0.2">
      <c r="A19" s="473" t="s">
        <v>118</v>
      </c>
      <c r="B19" s="472">
        <v>9</v>
      </c>
      <c r="C19" s="565">
        <v>5</v>
      </c>
      <c r="E19" s="57">
        <f t="shared" si="0"/>
        <v>0.55555555555555558</v>
      </c>
    </row>
    <row r="20" spans="1:5" x14ac:dyDescent="0.2">
      <c r="A20" s="473" t="s">
        <v>534</v>
      </c>
      <c r="B20" s="472">
        <v>1</v>
      </c>
      <c r="C20" s="565">
        <v>1</v>
      </c>
      <c r="E20" s="57">
        <f t="shared" si="0"/>
        <v>1</v>
      </c>
    </row>
    <row r="21" spans="1:5" ht="13.5" x14ac:dyDescent="0.25">
      <c r="A21" s="469" t="s">
        <v>217</v>
      </c>
      <c r="B21" s="193">
        <f>B22+B23+B24+B25</f>
        <v>31</v>
      </c>
      <c r="C21" s="563">
        <f>C22+C23+C24+C25</f>
        <v>11</v>
      </c>
      <c r="E21" s="467">
        <f t="shared" si="0"/>
        <v>0.35483870967741937</v>
      </c>
    </row>
    <row r="22" spans="1:5" x14ac:dyDescent="0.2">
      <c r="A22" s="473" t="s">
        <v>120</v>
      </c>
      <c r="B22" s="470">
        <v>17</v>
      </c>
      <c r="C22" s="564">
        <v>3</v>
      </c>
      <c r="E22" s="465">
        <f t="shared" si="0"/>
        <v>0.17647058823529413</v>
      </c>
    </row>
    <row r="23" spans="1:5" x14ac:dyDescent="0.2">
      <c r="A23" s="473" t="s">
        <v>121</v>
      </c>
      <c r="B23" s="470">
        <v>2</v>
      </c>
      <c r="C23" s="564">
        <v>1</v>
      </c>
      <c r="E23" s="465">
        <f t="shared" si="0"/>
        <v>0.5</v>
      </c>
    </row>
    <row r="24" spans="1:5" x14ac:dyDescent="0.2">
      <c r="A24" s="473" t="s">
        <v>122</v>
      </c>
      <c r="B24" s="470"/>
      <c r="C24" s="564"/>
      <c r="E24" s="465"/>
    </row>
    <row r="25" spans="1:5" x14ac:dyDescent="0.2">
      <c r="A25" s="473" t="s">
        <v>124</v>
      </c>
      <c r="B25" s="472">
        <v>12</v>
      </c>
      <c r="C25" s="565">
        <v>7</v>
      </c>
      <c r="E25" s="57">
        <f t="shared" si="0"/>
        <v>0.58333333333333337</v>
      </c>
    </row>
    <row r="26" spans="1:5" ht="13.5" x14ac:dyDescent="0.25">
      <c r="A26" s="469" t="s">
        <v>218</v>
      </c>
      <c r="B26" s="193">
        <f>B27+B28</f>
        <v>10</v>
      </c>
      <c r="C26" s="563">
        <f>C27+C28</f>
        <v>5</v>
      </c>
      <c r="E26" s="467">
        <f t="shared" si="0"/>
        <v>0.5</v>
      </c>
    </row>
    <row r="27" spans="1:5" x14ac:dyDescent="0.2">
      <c r="A27" s="473" t="s">
        <v>125</v>
      </c>
      <c r="B27" s="470">
        <v>10</v>
      </c>
      <c r="C27" s="564">
        <v>5</v>
      </c>
      <c r="E27" s="465">
        <f t="shared" si="0"/>
        <v>0.5</v>
      </c>
    </row>
    <row r="28" spans="1:5" x14ac:dyDescent="0.2">
      <c r="A28" s="473" t="s">
        <v>479</v>
      </c>
      <c r="B28" s="470"/>
      <c r="C28" s="564"/>
      <c r="E28" s="465"/>
    </row>
    <row r="29" spans="1:5" ht="13.5" x14ac:dyDescent="0.25">
      <c r="A29" s="469" t="s">
        <v>219</v>
      </c>
      <c r="B29" s="193">
        <f>B30</f>
        <v>16</v>
      </c>
      <c r="C29" s="563">
        <f>C30</f>
        <v>5</v>
      </c>
      <c r="E29" s="467">
        <f t="shared" si="0"/>
        <v>0.3125</v>
      </c>
    </row>
    <row r="30" spans="1:5" x14ac:dyDescent="0.2">
      <c r="A30" s="473" t="s">
        <v>480</v>
      </c>
      <c r="B30" s="470">
        <v>16</v>
      </c>
      <c r="C30" s="564">
        <v>5</v>
      </c>
      <c r="E30" s="465">
        <f t="shared" si="0"/>
        <v>0.3125</v>
      </c>
    </row>
    <row r="31" spans="1:5" ht="13.5" x14ac:dyDescent="0.25">
      <c r="A31" s="469" t="s">
        <v>220</v>
      </c>
      <c r="B31" s="193">
        <f>B32</f>
        <v>1</v>
      </c>
      <c r="C31" s="563">
        <f>C32</f>
        <v>1</v>
      </c>
      <c r="E31" s="467">
        <f t="shared" si="0"/>
        <v>1</v>
      </c>
    </row>
    <row r="32" spans="1:5" x14ac:dyDescent="0.2">
      <c r="A32" s="473" t="s">
        <v>126</v>
      </c>
      <c r="B32" s="471">
        <v>1</v>
      </c>
      <c r="C32" s="566">
        <v>1</v>
      </c>
      <c r="E32" s="466">
        <f t="shared" si="0"/>
        <v>1</v>
      </c>
    </row>
    <row r="33" spans="1:5" ht="13.5" x14ac:dyDescent="0.25">
      <c r="A33" s="469" t="s">
        <v>221</v>
      </c>
      <c r="B33" s="193">
        <f>B34+B35+B36+B37+B38</f>
        <v>35</v>
      </c>
      <c r="C33" s="563">
        <f>C34+C35+C36+C37+C38</f>
        <v>12</v>
      </c>
      <c r="E33" s="467">
        <f t="shared" si="0"/>
        <v>0.34285714285714286</v>
      </c>
    </row>
    <row r="34" spans="1:5" x14ac:dyDescent="0.2">
      <c r="A34" s="473" t="s">
        <v>594</v>
      </c>
      <c r="B34" s="470">
        <v>2</v>
      </c>
      <c r="C34" s="564"/>
      <c r="E34" s="465">
        <f t="shared" si="0"/>
        <v>0</v>
      </c>
    </row>
    <row r="35" spans="1:5" x14ac:dyDescent="0.2">
      <c r="A35" s="473" t="s">
        <v>127</v>
      </c>
      <c r="B35" s="470">
        <v>7</v>
      </c>
      <c r="C35" s="564">
        <v>1</v>
      </c>
      <c r="E35" s="465">
        <f t="shared" si="0"/>
        <v>0.14285714285714285</v>
      </c>
    </row>
    <row r="36" spans="1:5" x14ac:dyDescent="0.2">
      <c r="A36" s="473" t="s">
        <v>130</v>
      </c>
      <c r="B36" s="470">
        <v>8</v>
      </c>
      <c r="C36" s="564">
        <v>2</v>
      </c>
      <c r="E36" s="465">
        <f t="shared" si="0"/>
        <v>0.25</v>
      </c>
    </row>
    <row r="37" spans="1:5" x14ac:dyDescent="0.2">
      <c r="A37" s="473" t="s">
        <v>128</v>
      </c>
      <c r="B37" s="470">
        <v>7</v>
      </c>
      <c r="C37" s="564">
        <v>2</v>
      </c>
      <c r="E37" s="465">
        <f t="shared" si="0"/>
        <v>0.2857142857142857</v>
      </c>
    </row>
    <row r="38" spans="1:5" x14ac:dyDescent="0.2">
      <c r="A38" s="473" t="s">
        <v>129</v>
      </c>
      <c r="B38" s="470">
        <v>11</v>
      </c>
      <c r="C38" s="564">
        <v>7</v>
      </c>
      <c r="E38" s="465">
        <f t="shared" si="0"/>
        <v>0.63636363636363635</v>
      </c>
    </row>
    <row r="39" spans="1:5" ht="13.5" x14ac:dyDescent="0.25">
      <c r="A39" s="469" t="s">
        <v>222</v>
      </c>
      <c r="B39" s="193">
        <f>B40</f>
        <v>23</v>
      </c>
      <c r="C39" s="563">
        <f>C40</f>
        <v>5</v>
      </c>
      <c r="E39" s="467">
        <f t="shared" si="0"/>
        <v>0.21739130434782608</v>
      </c>
    </row>
    <row r="40" spans="1:5" x14ac:dyDescent="0.2">
      <c r="A40" s="473" t="s">
        <v>131</v>
      </c>
      <c r="B40" s="470">
        <v>23</v>
      </c>
      <c r="C40" s="564">
        <v>5</v>
      </c>
      <c r="E40" s="465">
        <f t="shared" si="0"/>
        <v>0.21739130434782608</v>
      </c>
    </row>
    <row r="41" spans="1:5" ht="13.5" x14ac:dyDescent="0.25">
      <c r="A41" s="469" t="s">
        <v>223</v>
      </c>
      <c r="B41" s="193">
        <f>B42+B43+B44+B45</f>
        <v>24</v>
      </c>
      <c r="C41" s="563">
        <f>C42+C43+C44+C45</f>
        <v>7</v>
      </c>
      <c r="E41" s="467">
        <f t="shared" si="0"/>
        <v>0.29166666666666669</v>
      </c>
    </row>
    <row r="42" spans="1:5" x14ac:dyDescent="0.2">
      <c r="A42" s="473" t="s">
        <v>133</v>
      </c>
      <c r="B42" s="470"/>
      <c r="C42" s="564"/>
      <c r="E42" s="465"/>
    </row>
    <row r="43" spans="1:5" x14ac:dyDescent="0.2">
      <c r="A43" s="473" t="s">
        <v>462</v>
      </c>
      <c r="B43" s="470">
        <v>24</v>
      </c>
      <c r="C43" s="564">
        <v>7</v>
      </c>
      <c r="E43" s="465">
        <f t="shared" si="0"/>
        <v>0.29166666666666669</v>
      </c>
    </row>
    <row r="44" spans="1:5" x14ac:dyDescent="0.2">
      <c r="A44" s="473" t="s">
        <v>134</v>
      </c>
      <c r="B44" s="472"/>
      <c r="C44" s="565"/>
      <c r="E44" s="57"/>
    </row>
    <row r="45" spans="1:5" x14ac:dyDescent="0.2">
      <c r="A45" s="473" t="s">
        <v>135</v>
      </c>
      <c r="B45" s="472"/>
      <c r="C45" s="565"/>
      <c r="E45" s="57"/>
    </row>
    <row r="46" spans="1:5" ht="13.5" x14ac:dyDescent="0.25">
      <c r="A46" s="469" t="s">
        <v>224</v>
      </c>
      <c r="B46" s="193">
        <f>B47</f>
        <v>0</v>
      </c>
      <c r="C46" s="563">
        <f>C47</f>
        <v>0</v>
      </c>
      <c r="E46" s="467"/>
    </row>
    <row r="47" spans="1:5" x14ac:dyDescent="0.2">
      <c r="A47" s="248" t="s">
        <v>464</v>
      </c>
      <c r="B47" s="194"/>
      <c r="C47" s="567"/>
      <c r="E47" s="568"/>
    </row>
    <row r="48" spans="1:5" ht="13.5" x14ac:dyDescent="0.25">
      <c r="A48" s="469" t="s">
        <v>481</v>
      </c>
      <c r="B48" s="193">
        <f>B49+B50</f>
        <v>2</v>
      </c>
      <c r="C48" s="563">
        <f>C49+C50</f>
        <v>2</v>
      </c>
      <c r="E48" s="467">
        <f t="shared" si="0"/>
        <v>1</v>
      </c>
    </row>
    <row r="49" spans="1:5" x14ac:dyDescent="0.2">
      <c r="A49" s="247" t="s">
        <v>136</v>
      </c>
      <c r="B49" s="471"/>
      <c r="C49" s="566"/>
      <c r="E49" s="466"/>
    </row>
    <row r="50" spans="1:5" x14ac:dyDescent="0.2">
      <c r="A50" s="473" t="s">
        <v>137</v>
      </c>
      <c r="B50" s="471">
        <v>2</v>
      </c>
      <c r="C50" s="566">
        <v>2</v>
      </c>
      <c r="E50" s="466">
        <f t="shared" si="0"/>
        <v>1</v>
      </c>
    </row>
    <row r="51" spans="1:5" ht="13.5" x14ac:dyDescent="0.25">
      <c r="A51" s="469" t="s">
        <v>225</v>
      </c>
      <c r="B51" s="193">
        <f>B52</f>
        <v>5</v>
      </c>
      <c r="C51" s="563">
        <f>C52</f>
        <v>4</v>
      </c>
      <c r="E51" s="467">
        <f t="shared" si="0"/>
        <v>0.8</v>
      </c>
    </row>
    <row r="52" spans="1:5" x14ac:dyDescent="0.2">
      <c r="A52" s="473" t="s">
        <v>138</v>
      </c>
      <c r="B52" s="471">
        <v>5</v>
      </c>
      <c r="C52" s="566">
        <v>4</v>
      </c>
      <c r="E52" s="466">
        <f t="shared" si="0"/>
        <v>0.8</v>
      </c>
    </row>
    <row r="53" spans="1:5" ht="13.5" x14ac:dyDescent="0.25">
      <c r="A53" s="469" t="s">
        <v>226</v>
      </c>
      <c r="B53" s="193">
        <f>SUM(B54:B58)</f>
        <v>42</v>
      </c>
      <c r="C53" s="563">
        <f>SUM(C54:C58)</f>
        <v>18</v>
      </c>
      <c r="E53" s="467">
        <f t="shared" si="0"/>
        <v>0.42857142857142855</v>
      </c>
    </row>
    <row r="54" spans="1:5" x14ac:dyDescent="0.2">
      <c r="A54" s="245" t="s">
        <v>139</v>
      </c>
      <c r="B54" s="194">
        <v>11</v>
      </c>
      <c r="C54" s="567">
        <v>4</v>
      </c>
      <c r="E54" s="568">
        <f t="shared" si="0"/>
        <v>0.36363636363636365</v>
      </c>
    </row>
    <row r="55" spans="1:5" x14ac:dyDescent="0.2">
      <c r="A55" s="473" t="s">
        <v>532</v>
      </c>
      <c r="B55" s="471">
        <v>25</v>
      </c>
      <c r="C55" s="566">
        <v>12</v>
      </c>
      <c r="E55" s="466">
        <f t="shared" si="0"/>
        <v>0.48</v>
      </c>
    </row>
    <row r="56" spans="1:5" x14ac:dyDescent="0.2">
      <c r="A56" s="473" t="s">
        <v>140</v>
      </c>
      <c r="B56" s="471"/>
      <c r="C56" s="566"/>
      <c r="E56" s="466"/>
    </row>
    <row r="57" spans="1:5" x14ac:dyDescent="0.2">
      <c r="A57" s="473" t="s">
        <v>142</v>
      </c>
      <c r="B57" s="471">
        <v>3</v>
      </c>
      <c r="C57" s="566">
        <v>1</v>
      </c>
      <c r="E57" s="466">
        <f t="shared" si="0"/>
        <v>0.33333333333333331</v>
      </c>
    </row>
    <row r="58" spans="1:5" x14ac:dyDescent="0.2">
      <c r="A58" s="473" t="s">
        <v>144</v>
      </c>
      <c r="B58" s="471">
        <v>3</v>
      </c>
      <c r="C58" s="566">
        <v>1</v>
      </c>
      <c r="E58" s="466">
        <f t="shared" si="0"/>
        <v>0.33333333333333331</v>
      </c>
    </row>
    <row r="59" spans="1:5" ht="13.5" x14ac:dyDescent="0.25">
      <c r="A59" s="469" t="s">
        <v>227</v>
      </c>
      <c r="B59" s="193">
        <f>B60</f>
        <v>12</v>
      </c>
      <c r="C59" s="563">
        <f>C60</f>
        <v>5</v>
      </c>
      <c r="E59" s="467">
        <f t="shared" si="0"/>
        <v>0.41666666666666669</v>
      </c>
    </row>
    <row r="60" spans="1:5" x14ac:dyDescent="0.2">
      <c r="A60" s="473" t="s">
        <v>145</v>
      </c>
      <c r="B60" s="471">
        <v>12</v>
      </c>
      <c r="C60" s="566">
        <v>5</v>
      </c>
      <c r="E60" s="466">
        <f t="shared" si="0"/>
        <v>0.41666666666666669</v>
      </c>
    </row>
    <row r="61" spans="1:5" ht="13.5" x14ac:dyDescent="0.25">
      <c r="A61" s="469" t="s">
        <v>228</v>
      </c>
      <c r="B61" s="193">
        <f>B62+B63+B64+B65+B66+B67+B68+B69</f>
        <v>46</v>
      </c>
      <c r="C61" s="563">
        <f>C62+C63+C64+C65+C66+C67+C68+C69</f>
        <v>15</v>
      </c>
      <c r="E61" s="467">
        <f t="shared" si="0"/>
        <v>0.32608695652173914</v>
      </c>
    </row>
    <row r="62" spans="1:5" x14ac:dyDescent="0.2">
      <c r="A62" s="473" t="s">
        <v>146</v>
      </c>
      <c r="B62" s="471">
        <v>7</v>
      </c>
      <c r="C62" s="566"/>
      <c r="E62" s="466">
        <f t="shared" si="0"/>
        <v>0</v>
      </c>
    </row>
    <row r="63" spans="1:5" x14ac:dyDescent="0.2">
      <c r="A63" s="245" t="s">
        <v>147</v>
      </c>
      <c r="B63" s="470">
        <v>21</v>
      </c>
      <c r="C63" s="564">
        <v>4</v>
      </c>
      <c r="E63" s="465">
        <f t="shared" si="0"/>
        <v>0.19047619047619047</v>
      </c>
    </row>
    <row r="64" spans="1:5" x14ac:dyDescent="0.2">
      <c r="A64" s="473" t="s">
        <v>148</v>
      </c>
      <c r="B64" s="470">
        <v>6</v>
      </c>
      <c r="C64" s="564">
        <v>4</v>
      </c>
      <c r="E64" s="465">
        <f t="shared" si="0"/>
        <v>0.66666666666666663</v>
      </c>
    </row>
    <row r="65" spans="1:5" x14ac:dyDescent="0.2">
      <c r="A65" s="473" t="s">
        <v>483</v>
      </c>
      <c r="B65" s="470"/>
      <c r="C65" s="564"/>
      <c r="E65" s="465"/>
    </row>
    <row r="66" spans="1:5" x14ac:dyDescent="0.2">
      <c r="A66" s="473" t="s">
        <v>149</v>
      </c>
      <c r="B66" s="470">
        <v>5</v>
      </c>
      <c r="C66" s="564">
        <v>4</v>
      </c>
      <c r="E66" s="465">
        <f t="shared" si="0"/>
        <v>0.8</v>
      </c>
    </row>
    <row r="67" spans="1:5" x14ac:dyDescent="0.2">
      <c r="A67" s="473" t="s">
        <v>152</v>
      </c>
      <c r="B67" s="471">
        <v>4</v>
      </c>
      <c r="C67" s="566">
        <v>1</v>
      </c>
      <c r="E67" s="466">
        <f t="shared" si="0"/>
        <v>0.25</v>
      </c>
    </row>
    <row r="68" spans="1:5" x14ac:dyDescent="0.2">
      <c r="A68" s="473" t="s">
        <v>153</v>
      </c>
      <c r="B68" s="470">
        <v>3</v>
      </c>
      <c r="C68" s="564">
        <v>2</v>
      </c>
      <c r="E68" s="465">
        <f t="shared" si="0"/>
        <v>0.66666666666666663</v>
      </c>
    </row>
    <row r="69" spans="1:5" x14ac:dyDescent="0.2">
      <c r="A69" s="473" t="s">
        <v>154</v>
      </c>
      <c r="B69" s="470"/>
      <c r="C69" s="564"/>
      <c r="E69" s="465"/>
    </row>
    <row r="70" spans="1:5" ht="13.5" x14ac:dyDescent="0.25">
      <c r="A70" s="469" t="s">
        <v>229</v>
      </c>
      <c r="B70" s="193">
        <f>B71+B72+B73</f>
        <v>58</v>
      </c>
      <c r="C70" s="563">
        <f>C71+C72+C73</f>
        <v>24</v>
      </c>
      <c r="E70" s="467">
        <f t="shared" si="0"/>
        <v>0.41379310344827586</v>
      </c>
    </row>
    <row r="71" spans="1:5" x14ac:dyDescent="0.2">
      <c r="A71" s="473" t="s">
        <v>436</v>
      </c>
      <c r="B71" s="470">
        <v>38</v>
      </c>
      <c r="C71" s="564">
        <v>13</v>
      </c>
      <c r="E71" s="465">
        <f t="shared" si="0"/>
        <v>0.34210526315789475</v>
      </c>
    </row>
    <row r="72" spans="1:5" x14ac:dyDescent="0.2">
      <c r="A72" s="473" t="s">
        <v>155</v>
      </c>
      <c r="B72" s="470">
        <v>13</v>
      </c>
      <c r="C72" s="564">
        <v>8</v>
      </c>
      <c r="E72" s="465">
        <f t="shared" si="0"/>
        <v>0.61538461538461542</v>
      </c>
    </row>
    <row r="73" spans="1:5" x14ac:dyDescent="0.2">
      <c r="A73" s="473" t="s">
        <v>158</v>
      </c>
      <c r="B73" s="470">
        <v>7</v>
      </c>
      <c r="C73" s="564">
        <v>3</v>
      </c>
      <c r="E73" s="465">
        <f t="shared" si="0"/>
        <v>0.42857142857142855</v>
      </c>
    </row>
    <row r="74" spans="1:5" ht="13.5" x14ac:dyDescent="0.25">
      <c r="A74" s="469" t="s">
        <v>230</v>
      </c>
      <c r="B74" s="193">
        <f>B75</f>
        <v>31</v>
      </c>
      <c r="C74" s="563">
        <f>C75</f>
        <v>10</v>
      </c>
      <c r="E74" s="467">
        <f t="shared" ref="E74:E137" si="1">C74/B74</f>
        <v>0.32258064516129031</v>
      </c>
    </row>
    <row r="75" spans="1:5" x14ac:dyDescent="0.2">
      <c r="A75" s="473" t="s">
        <v>159</v>
      </c>
      <c r="B75" s="471">
        <v>31</v>
      </c>
      <c r="C75" s="566">
        <v>10</v>
      </c>
      <c r="E75" s="466">
        <f t="shared" si="1"/>
        <v>0.32258064516129031</v>
      </c>
    </row>
    <row r="76" spans="1:5" ht="13.5" x14ac:dyDescent="0.25">
      <c r="A76" s="469" t="s">
        <v>231</v>
      </c>
      <c r="B76" s="193">
        <f>B77+B78+B79+B80</f>
        <v>32</v>
      </c>
      <c r="C76" s="563">
        <f>C77+C78+C79+C80</f>
        <v>11</v>
      </c>
      <c r="E76" s="467">
        <f t="shared" si="1"/>
        <v>0.34375</v>
      </c>
    </row>
    <row r="77" spans="1:5" x14ac:dyDescent="0.2">
      <c r="A77" s="473" t="s">
        <v>161</v>
      </c>
      <c r="B77" s="471">
        <v>17</v>
      </c>
      <c r="C77" s="566">
        <v>8</v>
      </c>
      <c r="E77" s="466">
        <f t="shared" si="1"/>
        <v>0.47058823529411764</v>
      </c>
    </row>
    <row r="78" spans="1:5" x14ac:dyDescent="0.2">
      <c r="A78" s="247" t="s">
        <v>162</v>
      </c>
      <c r="B78" s="471">
        <v>6</v>
      </c>
      <c r="C78" s="566">
        <v>3</v>
      </c>
      <c r="E78" s="466">
        <f t="shared" si="1"/>
        <v>0.5</v>
      </c>
    </row>
    <row r="79" spans="1:5" x14ac:dyDescent="0.2">
      <c r="A79" s="473" t="s">
        <v>160</v>
      </c>
      <c r="B79" s="471">
        <v>8</v>
      </c>
      <c r="C79" s="566"/>
      <c r="E79" s="466">
        <f t="shared" si="1"/>
        <v>0</v>
      </c>
    </row>
    <row r="80" spans="1:5" x14ac:dyDescent="0.2">
      <c r="A80" s="473" t="s">
        <v>484</v>
      </c>
      <c r="B80" s="471">
        <v>1</v>
      </c>
      <c r="C80" s="566"/>
      <c r="E80" s="466">
        <f t="shared" si="1"/>
        <v>0</v>
      </c>
    </row>
    <row r="81" spans="1:5" ht="13.5" x14ac:dyDescent="0.25">
      <c r="A81" s="469" t="s">
        <v>232</v>
      </c>
      <c r="B81" s="193">
        <f>B83+B84+B82</f>
        <v>15</v>
      </c>
      <c r="C81" s="563">
        <f>C83+C84+C82</f>
        <v>5</v>
      </c>
      <c r="E81" s="467">
        <f t="shared" si="1"/>
        <v>0.33333333333333331</v>
      </c>
    </row>
    <row r="82" spans="1:5" x14ac:dyDescent="0.2">
      <c r="A82" s="473" t="s">
        <v>595</v>
      </c>
      <c r="B82" s="471">
        <v>2</v>
      </c>
      <c r="C82" s="566"/>
      <c r="E82" s="466">
        <f t="shared" si="1"/>
        <v>0</v>
      </c>
    </row>
    <row r="83" spans="1:5" x14ac:dyDescent="0.2">
      <c r="A83" s="473" t="s">
        <v>163</v>
      </c>
      <c r="B83" s="471">
        <v>8</v>
      </c>
      <c r="C83" s="566">
        <v>4</v>
      </c>
      <c r="E83" s="466">
        <f t="shared" si="1"/>
        <v>0.5</v>
      </c>
    </row>
    <row r="84" spans="1:5" x14ac:dyDescent="0.2">
      <c r="A84" s="245" t="s">
        <v>164</v>
      </c>
      <c r="B84" s="471">
        <v>5</v>
      </c>
      <c r="C84" s="566">
        <v>1</v>
      </c>
      <c r="E84" s="466">
        <f t="shared" si="1"/>
        <v>0.2</v>
      </c>
    </row>
    <row r="85" spans="1:5" ht="13.5" x14ac:dyDescent="0.25">
      <c r="A85" s="469" t="s">
        <v>243</v>
      </c>
      <c r="B85" s="193">
        <f>B87+B88+B86</f>
        <v>17</v>
      </c>
      <c r="C85" s="563">
        <f>C87+C88+C86</f>
        <v>6</v>
      </c>
      <c r="E85" s="467">
        <f t="shared" si="1"/>
        <v>0.35294117647058826</v>
      </c>
    </row>
    <row r="86" spans="1:5" x14ac:dyDescent="0.2">
      <c r="A86" s="473" t="s">
        <v>437</v>
      </c>
      <c r="B86" s="471">
        <v>1</v>
      </c>
      <c r="C86" s="566"/>
      <c r="E86" s="466">
        <f t="shared" si="1"/>
        <v>0</v>
      </c>
    </row>
    <row r="87" spans="1:5" x14ac:dyDescent="0.2">
      <c r="A87" s="473" t="s">
        <v>165</v>
      </c>
      <c r="B87" s="471">
        <v>9</v>
      </c>
      <c r="C87" s="566">
        <v>4</v>
      </c>
      <c r="E87" s="466">
        <f t="shared" si="1"/>
        <v>0.44444444444444442</v>
      </c>
    </row>
    <row r="88" spans="1:5" x14ac:dyDescent="0.2">
      <c r="A88" s="473" t="s">
        <v>166</v>
      </c>
      <c r="B88" s="471">
        <v>7</v>
      </c>
      <c r="C88" s="566">
        <v>2</v>
      </c>
      <c r="E88" s="466">
        <f t="shared" si="1"/>
        <v>0.2857142857142857</v>
      </c>
    </row>
    <row r="89" spans="1:5" ht="13.5" x14ac:dyDescent="0.25">
      <c r="A89" s="469" t="s">
        <v>233</v>
      </c>
      <c r="B89" s="193">
        <f>SUM(B90:B107)</f>
        <v>132</v>
      </c>
      <c r="C89" s="563">
        <f>SUM(C90:C107)</f>
        <v>18</v>
      </c>
      <c r="E89" s="467">
        <f t="shared" si="1"/>
        <v>0.13636363636363635</v>
      </c>
    </row>
    <row r="90" spans="1:5" x14ac:dyDescent="0.2">
      <c r="A90" s="473" t="s">
        <v>167</v>
      </c>
      <c r="B90" s="470">
        <v>22</v>
      </c>
      <c r="C90" s="564">
        <v>7</v>
      </c>
      <c r="E90" s="465">
        <f t="shared" si="1"/>
        <v>0.31818181818181818</v>
      </c>
    </row>
    <row r="91" spans="1:5" x14ac:dyDescent="0.2">
      <c r="A91" s="473" t="s">
        <v>168</v>
      </c>
      <c r="B91" s="470">
        <v>4</v>
      </c>
      <c r="C91" s="564">
        <v>1</v>
      </c>
      <c r="E91" s="465">
        <f t="shared" si="1"/>
        <v>0.25</v>
      </c>
    </row>
    <row r="92" spans="1:5" x14ac:dyDescent="0.2">
      <c r="A92" s="473" t="s">
        <v>169</v>
      </c>
      <c r="B92" s="470">
        <v>11</v>
      </c>
      <c r="C92" s="564">
        <v>2</v>
      </c>
      <c r="E92" s="465">
        <f t="shared" si="1"/>
        <v>0.18181818181818182</v>
      </c>
    </row>
    <row r="93" spans="1:5" x14ac:dyDescent="0.2">
      <c r="A93" s="473" t="s">
        <v>170</v>
      </c>
      <c r="B93" s="470">
        <v>8</v>
      </c>
      <c r="C93" s="564"/>
      <c r="E93" s="465">
        <f t="shared" si="1"/>
        <v>0</v>
      </c>
    </row>
    <row r="94" spans="1:5" x14ac:dyDescent="0.2">
      <c r="A94" s="473" t="s">
        <v>171</v>
      </c>
      <c r="B94" s="470">
        <v>8</v>
      </c>
      <c r="C94" s="564"/>
      <c r="E94" s="465">
        <f t="shared" si="1"/>
        <v>0</v>
      </c>
    </row>
    <row r="95" spans="1:5" x14ac:dyDescent="0.2">
      <c r="A95" s="473" t="s">
        <v>172</v>
      </c>
      <c r="B95" s="470">
        <v>2</v>
      </c>
      <c r="C95" s="564">
        <v>2</v>
      </c>
      <c r="E95" s="465">
        <f t="shared" si="1"/>
        <v>1</v>
      </c>
    </row>
    <row r="96" spans="1:5" x14ac:dyDescent="0.2">
      <c r="A96" s="473" t="s">
        <v>173</v>
      </c>
      <c r="B96" s="470">
        <v>3</v>
      </c>
      <c r="C96" s="564"/>
      <c r="E96" s="465">
        <f t="shared" si="1"/>
        <v>0</v>
      </c>
    </row>
    <row r="97" spans="1:5" x14ac:dyDescent="0.2">
      <c r="A97" s="473" t="s">
        <v>174</v>
      </c>
      <c r="B97" s="471">
        <v>12</v>
      </c>
      <c r="C97" s="566"/>
      <c r="E97" s="466">
        <f t="shared" si="1"/>
        <v>0</v>
      </c>
    </row>
    <row r="98" spans="1:5" x14ac:dyDescent="0.2">
      <c r="A98" s="473" t="s">
        <v>175</v>
      </c>
      <c r="B98" s="471">
        <v>1</v>
      </c>
      <c r="C98" s="566"/>
      <c r="E98" s="466">
        <f t="shared" si="1"/>
        <v>0</v>
      </c>
    </row>
    <row r="99" spans="1:5" x14ac:dyDescent="0.2">
      <c r="A99" s="473" t="s">
        <v>176</v>
      </c>
      <c r="B99" s="471">
        <v>1</v>
      </c>
      <c r="C99" s="566"/>
      <c r="E99" s="466">
        <f t="shared" si="1"/>
        <v>0</v>
      </c>
    </row>
    <row r="100" spans="1:5" x14ac:dyDescent="0.2">
      <c r="A100" s="473" t="s">
        <v>596</v>
      </c>
      <c r="B100" s="471">
        <v>1</v>
      </c>
      <c r="C100" s="566"/>
      <c r="E100" s="466">
        <f t="shared" si="1"/>
        <v>0</v>
      </c>
    </row>
    <row r="101" spans="1:5" x14ac:dyDescent="0.2">
      <c r="A101" s="473" t="s">
        <v>177</v>
      </c>
      <c r="B101" s="470">
        <v>8</v>
      </c>
      <c r="C101" s="564">
        <v>2</v>
      </c>
      <c r="E101" s="465">
        <f t="shared" si="1"/>
        <v>0.25</v>
      </c>
    </row>
    <row r="102" spans="1:5" x14ac:dyDescent="0.2">
      <c r="A102" s="473" t="s">
        <v>178</v>
      </c>
      <c r="B102" s="470">
        <v>6</v>
      </c>
      <c r="C102" s="564"/>
      <c r="E102" s="465">
        <f t="shared" si="1"/>
        <v>0</v>
      </c>
    </row>
    <row r="103" spans="1:5" x14ac:dyDescent="0.2">
      <c r="A103" s="473" t="s">
        <v>179</v>
      </c>
      <c r="B103" s="470"/>
      <c r="C103" s="564"/>
      <c r="E103" s="465"/>
    </row>
    <row r="104" spans="1:5" x14ac:dyDescent="0.2">
      <c r="A104" s="473" t="s">
        <v>181</v>
      </c>
      <c r="B104" s="470"/>
      <c r="C104" s="564"/>
      <c r="E104" s="465"/>
    </row>
    <row r="105" spans="1:5" x14ac:dyDescent="0.2">
      <c r="A105" s="473" t="s">
        <v>183</v>
      </c>
      <c r="B105" s="470"/>
      <c r="C105" s="564"/>
      <c r="E105" s="465"/>
    </row>
    <row r="106" spans="1:5" x14ac:dyDescent="0.2">
      <c r="A106" s="473" t="s">
        <v>182</v>
      </c>
      <c r="B106" s="470">
        <v>4</v>
      </c>
      <c r="C106" s="564"/>
      <c r="E106" s="465">
        <f t="shared" si="1"/>
        <v>0</v>
      </c>
    </row>
    <row r="107" spans="1:5" x14ac:dyDescent="0.2">
      <c r="A107" s="473" t="s">
        <v>566</v>
      </c>
      <c r="B107" s="52">
        <v>41</v>
      </c>
      <c r="C107" s="564">
        <v>4</v>
      </c>
      <c r="E107" s="465">
        <f t="shared" si="1"/>
        <v>9.7560975609756101E-2</v>
      </c>
    </row>
    <row r="108" spans="1:5" ht="13.5" x14ac:dyDescent="0.25">
      <c r="A108" s="469" t="s">
        <v>234</v>
      </c>
      <c r="B108" s="193">
        <f>B109+B110+B111</f>
        <v>22</v>
      </c>
      <c r="C108" s="563">
        <f>C109+C110+C111</f>
        <v>8</v>
      </c>
      <c r="E108" s="467">
        <f t="shared" si="1"/>
        <v>0.36363636363636365</v>
      </c>
    </row>
    <row r="109" spans="1:5" x14ac:dyDescent="0.2">
      <c r="A109" s="473" t="s">
        <v>185</v>
      </c>
      <c r="B109" s="471">
        <v>1</v>
      </c>
      <c r="C109" s="566"/>
      <c r="E109" s="466">
        <f t="shared" si="1"/>
        <v>0</v>
      </c>
    </row>
    <row r="110" spans="1:5" x14ac:dyDescent="0.2">
      <c r="A110" s="247" t="s">
        <v>184</v>
      </c>
      <c r="B110" s="471">
        <v>16</v>
      </c>
      <c r="C110" s="566">
        <v>4</v>
      </c>
      <c r="E110" s="466">
        <f t="shared" si="1"/>
        <v>0.25</v>
      </c>
    </row>
    <row r="111" spans="1:5" x14ac:dyDescent="0.2">
      <c r="A111" s="247" t="s">
        <v>186</v>
      </c>
      <c r="B111" s="471">
        <v>5</v>
      </c>
      <c r="C111" s="566">
        <v>4</v>
      </c>
      <c r="E111" s="466">
        <f t="shared" si="1"/>
        <v>0.8</v>
      </c>
    </row>
    <row r="112" spans="1:5" ht="13.5" x14ac:dyDescent="0.25">
      <c r="A112" s="469" t="s">
        <v>235</v>
      </c>
      <c r="B112" s="193">
        <f>B113+B114</f>
        <v>11</v>
      </c>
      <c r="C112" s="563">
        <f>C113+C114</f>
        <v>7</v>
      </c>
      <c r="E112" s="467">
        <f t="shared" si="1"/>
        <v>0.63636363636363635</v>
      </c>
    </row>
    <row r="113" spans="1:5" x14ac:dyDescent="0.2">
      <c r="A113" s="473" t="s">
        <v>187</v>
      </c>
      <c r="B113" s="472">
        <v>3</v>
      </c>
      <c r="C113" s="565"/>
      <c r="E113" s="57">
        <f t="shared" si="1"/>
        <v>0</v>
      </c>
    </row>
    <row r="114" spans="1:5" x14ac:dyDescent="0.2">
      <c r="A114" s="473" t="s">
        <v>188</v>
      </c>
      <c r="B114" s="472">
        <v>8</v>
      </c>
      <c r="C114" s="565">
        <v>7</v>
      </c>
      <c r="E114" s="57">
        <f t="shared" si="1"/>
        <v>0.875</v>
      </c>
    </row>
    <row r="115" spans="1:5" ht="13.5" x14ac:dyDescent="0.25">
      <c r="A115" s="469" t="s">
        <v>236</v>
      </c>
      <c r="B115" s="193">
        <f>SUM(B116:B121)</f>
        <v>41</v>
      </c>
      <c r="C115" s="563">
        <f>SUM(C116:C121)</f>
        <v>17</v>
      </c>
      <c r="E115" s="467">
        <f t="shared" si="1"/>
        <v>0.41463414634146339</v>
      </c>
    </row>
    <row r="116" spans="1:5" x14ac:dyDescent="0.2">
      <c r="A116" s="473" t="s">
        <v>189</v>
      </c>
      <c r="B116" s="470">
        <v>8</v>
      </c>
      <c r="C116" s="564"/>
      <c r="E116" s="465">
        <f t="shared" si="1"/>
        <v>0</v>
      </c>
    </row>
    <row r="117" spans="1:5" x14ac:dyDescent="0.2">
      <c r="A117" s="245" t="s">
        <v>191</v>
      </c>
      <c r="B117" s="471"/>
      <c r="C117" s="566"/>
      <c r="E117" s="466"/>
    </row>
    <row r="118" spans="1:5" x14ac:dyDescent="0.2">
      <c r="A118" s="473" t="s">
        <v>192</v>
      </c>
      <c r="B118" s="471">
        <v>14</v>
      </c>
      <c r="C118" s="566">
        <v>6</v>
      </c>
      <c r="E118" s="466">
        <f t="shared" si="1"/>
        <v>0.42857142857142855</v>
      </c>
    </row>
    <row r="119" spans="1:5" x14ac:dyDescent="0.2">
      <c r="A119" s="247" t="s">
        <v>193</v>
      </c>
      <c r="B119" s="471">
        <v>17</v>
      </c>
      <c r="C119" s="566">
        <v>10</v>
      </c>
      <c r="E119" s="466">
        <f t="shared" si="1"/>
        <v>0.58823529411764708</v>
      </c>
    </row>
    <row r="120" spans="1:5" x14ac:dyDescent="0.2">
      <c r="A120" s="247" t="s">
        <v>597</v>
      </c>
      <c r="B120" s="471">
        <v>1</v>
      </c>
      <c r="C120" s="566"/>
      <c r="E120" s="466">
        <f t="shared" si="1"/>
        <v>0</v>
      </c>
    </row>
    <row r="121" spans="1:5" x14ac:dyDescent="0.2">
      <c r="A121" s="473" t="s">
        <v>195</v>
      </c>
      <c r="B121" s="471">
        <v>1</v>
      </c>
      <c r="C121" s="566">
        <v>1</v>
      </c>
      <c r="E121" s="466">
        <f t="shared" si="1"/>
        <v>1</v>
      </c>
    </row>
    <row r="122" spans="1:5" ht="13.5" x14ac:dyDescent="0.25">
      <c r="A122" s="469" t="s">
        <v>237</v>
      </c>
      <c r="B122" s="193">
        <f>B123+B124+B125</f>
        <v>16</v>
      </c>
      <c r="C122" s="563">
        <f>C123+C124+C125</f>
        <v>6</v>
      </c>
      <c r="E122" s="467">
        <f t="shared" si="1"/>
        <v>0.375</v>
      </c>
    </row>
    <row r="123" spans="1:5" x14ac:dyDescent="0.2">
      <c r="A123" s="473" t="s">
        <v>197</v>
      </c>
      <c r="B123" s="471">
        <v>5</v>
      </c>
      <c r="C123" s="566">
        <v>2</v>
      </c>
      <c r="E123" s="466">
        <f t="shared" si="1"/>
        <v>0.4</v>
      </c>
    </row>
    <row r="124" spans="1:5" x14ac:dyDescent="0.2">
      <c r="A124" s="473" t="s">
        <v>196</v>
      </c>
      <c r="B124" s="471">
        <v>9</v>
      </c>
      <c r="C124" s="566">
        <v>4</v>
      </c>
      <c r="E124" s="466">
        <f t="shared" si="1"/>
        <v>0.44444444444444442</v>
      </c>
    </row>
    <row r="125" spans="1:5" x14ac:dyDescent="0.2">
      <c r="A125" s="473" t="s">
        <v>198</v>
      </c>
      <c r="B125" s="471">
        <v>2</v>
      </c>
      <c r="C125" s="566"/>
      <c r="E125" s="466">
        <f t="shared" si="1"/>
        <v>0</v>
      </c>
    </row>
    <row r="126" spans="1:5" ht="13.5" x14ac:dyDescent="0.25">
      <c r="A126" s="469" t="s">
        <v>238</v>
      </c>
      <c r="B126" s="193">
        <f>B127+B128</f>
        <v>24</v>
      </c>
      <c r="C126" s="563">
        <f>C127+C128</f>
        <v>8</v>
      </c>
      <c r="E126" s="467">
        <f t="shared" si="1"/>
        <v>0.33333333333333331</v>
      </c>
    </row>
    <row r="127" spans="1:5" x14ac:dyDescent="0.2">
      <c r="A127" s="473" t="s">
        <v>200</v>
      </c>
      <c r="B127" s="471">
        <v>5</v>
      </c>
      <c r="C127" s="566">
        <v>1</v>
      </c>
      <c r="E127" s="466">
        <f t="shared" si="1"/>
        <v>0.2</v>
      </c>
    </row>
    <row r="128" spans="1:5" x14ac:dyDescent="0.2">
      <c r="A128" s="473" t="s">
        <v>199</v>
      </c>
      <c r="B128" s="471">
        <v>19</v>
      </c>
      <c r="C128" s="566">
        <v>7</v>
      </c>
      <c r="E128" s="466">
        <f t="shared" si="1"/>
        <v>0.36842105263157893</v>
      </c>
    </row>
    <row r="129" spans="1:5" ht="13.5" x14ac:dyDescent="0.25">
      <c r="A129" s="469" t="s">
        <v>239</v>
      </c>
      <c r="B129" s="193">
        <f>SUM(B130:B134)</f>
        <v>19</v>
      </c>
      <c r="C129" s="563">
        <f>SUM(C130:C134)</f>
        <v>6</v>
      </c>
      <c r="E129" s="467">
        <f t="shared" si="1"/>
        <v>0.31578947368421051</v>
      </c>
    </row>
    <row r="130" spans="1:5" x14ac:dyDescent="0.2">
      <c r="A130" s="245" t="s">
        <v>204</v>
      </c>
      <c r="B130" s="471">
        <v>2</v>
      </c>
      <c r="C130" s="566">
        <v>2</v>
      </c>
      <c r="E130" s="466">
        <f t="shared" si="1"/>
        <v>1</v>
      </c>
    </row>
    <row r="131" spans="1:5" x14ac:dyDescent="0.2">
      <c r="A131" s="473" t="s">
        <v>205</v>
      </c>
      <c r="B131" s="471">
        <v>4</v>
      </c>
      <c r="C131" s="566"/>
      <c r="E131" s="466">
        <f t="shared" si="1"/>
        <v>0</v>
      </c>
    </row>
    <row r="132" spans="1:5" x14ac:dyDescent="0.2">
      <c r="A132" s="247" t="s">
        <v>206</v>
      </c>
      <c r="B132" s="471">
        <v>7</v>
      </c>
      <c r="C132" s="566"/>
      <c r="E132" s="466">
        <f t="shared" si="1"/>
        <v>0</v>
      </c>
    </row>
    <row r="133" spans="1:5" x14ac:dyDescent="0.2">
      <c r="A133" s="473" t="s">
        <v>208</v>
      </c>
      <c r="B133" s="471">
        <v>2</v>
      </c>
      <c r="C133" s="566"/>
      <c r="E133" s="466">
        <f t="shared" si="1"/>
        <v>0</v>
      </c>
    </row>
    <row r="134" spans="1:5" x14ac:dyDescent="0.2">
      <c r="A134" s="473" t="s">
        <v>209</v>
      </c>
      <c r="B134" s="471">
        <v>4</v>
      </c>
      <c r="C134" s="566">
        <v>4</v>
      </c>
      <c r="E134" s="466">
        <f t="shared" si="1"/>
        <v>1</v>
      </c>
    </row>
    <row r="135" spans="1:5" ht="13.5" x14ac:dyDescent="0.25">
      <c r="A135" s="469" t="s">
        <v>240</v>
      </c>
      <c r="B135" s="193">
        <f>SUM(B136:B142)</f>
        <v>45</v>
      </c>
      <c r="C135" s="563">
        <f>SUM(C136:C142)</f>
        <v>13</v>
      </c>
      <c r="E135" s="467">
        <f t="shared" si="1"/>
        <v>0.28888888888888886</v>
      </c>
    </row>
    <row r="136" spans="1:5" x14ac:dyDescent="0.2">
      <c r="A136" s="473" t="s">
        <v>444</v>
      </c>
      <c r="B136" s="471"/>
      <c r="C136" s="566"/>
      <c r="E136" s="466"/>
    </row>
    <row r="137" spans="1:5" x14ac:dyDescent="0.2">
      <c r="A137" s="473" t="s">
        <v>211</v>
      </c>
      <c r="B137" s="471">
        <v>2</v>
      </c>
      <c r="C137" s="566"/>
      <c r="E137" s="466">
        <f t="shared" si="1"/>
        <v>0</v>
      </c>
    </row>
    <row r="138" spans="1:5" x14ac:dyDescent="0.2">
      <c r="A138" s="473" t="s">
        <v>212</v>
      </c>
      <c r="B138" s="471">
        <v>2</v>
      </c>
      <c r="C138" s="566">
        <v>1</v>
      </c>
      <c r="E138" s="466">
        <f t="shared" ref="E138:E142" si="2">C138/B138</f>
        <v>0.5</v>
      </c>
    </row>
    <row r="139" spans="1:5" x14ac:dyDescent="0.2">
      <c r="A139" s="473" t="s">
        <v>214</v>
      </c>
      <c r="B139" s="471">
        <v>21</v>
      </c>
      <c r="C139" s="566">
        <v>7</v>
      </c>
      <c r="E139" s="466">
        <f t="shared" si="2"/>
        <v>0.33333333333333331</v>
      </c>
    </row>
    <row r="140" spans="1:5" x14ac:dyDescent="0.2">
      <c r="A140" s="473" t="s">
        <v>215</v>
      </c>
      <c r="B140" s="471">
        <v>14</v>
      </c>
      <c r="C140" s="566">
        <v>1</v>
      </c>
      <c r="E140" s="466">
        <f t="shared" si="2"/>
        <v>7.1428571428571425E-2</v>
      </c>
    </row>
    <row r="141" spans="1:5" x14ac:dyDescent="0.2">
      <c r="A141" s="247" t="s">
        <v>397</v>
      </c>
      <c r="B141" s="472">
        <v>1</v>
      </c>
      <c r="C141" s="565">
        <v>1</v>
      </c>
      <c r="E141" s="466">
        <f t="shared" si="2"/>
        <v>1</v>
      </c>
    </row>
    <row r="142" spans="1:5" x14ac:dyDescent="0.2">
      <c r="A142" s="204" t="s">
        <v>285</v>
      </c>
      <c r="B142" s="204">
        <v>5</v>
      </c>
      <c r="C142" s="204">
        <v>3</v>
      </c>
      <c r="E142" s="466">
        <f t="shared" si="2"/>
        <v>0.6</v>
      </c>
    </row>
    <row r="143" spans="1:5" x14ac:dyDescent="0.2">
      <c r="E143" s="197"/>
    </row>
    <row r="144" spans="1:5" ht="13.5" x14ac:dyDescent="0.25">
      <c r="A144" s="569" t="s">
        <v>560</v>
      </c>
      <c r="B144" s="193">
        <v>80</v>
      </c>
      <c r="C144" s="563"/>
      <c r="E144" s="185"/>
    </row>
    <row r="145" spans="1:5" x14ac:dyDescent="0.2">
      <c r="E145" s="197"/>
    </row>
    <row r="146" spans="1:5" ht="13.5" x14ac:dyDescent="0.25">
      <c r="A146" s="569" t="s">
        <v>801</v>
      </c>
      <c r="B146" s="193">
        <v>94</v>
      </c>
      <c r="C146" s="563"/>
      <c r="E146" s="185"/>
    </row>
    <row r="147" spans="1:5" x14ac:dyDescent="0.2">
      <c r="E147" s="197"/>
    </row>
    <row r="148" spans="1:5" ht="13.5" x14ac:dyDescent="0.25">
      <c r="A148" s="673" t="s">
        <v>800</v>
      </c>
      <c r="B148" s="193">
        <v>157</v>
      </c>
      <c r="C148" s="563"/>
      <c r="E148" s="185"/>
    </row>
    <row r="149" spans="1:5" x14ac:dyDescent="0.2">
      <c r="E149" s="197"/>
    </row>
    <row r="150" spans="1:5" ht="15.75" x14ac:dyDescent="0.2">
      <c r="A150" s="672" t="s">
        <v>2</v>
      </c>
      <c r="B150" s="25">
        <f>SUM(B9:B142)/2+B144+B146+B148</f>
        <v>1110</v>
      </c>
      <c r="C150" s="25">
        <f>SUM(C9:C142)/2+C144+C146+C148</f>
        <v>271</v>
      </c>
      <c r="E150" s="185">
        <f t="shared" ref="E150" si="3">C150/B150</f>
        <v>0.24414414414414415</v>
      </c>
    </row>
  </sheetData>
  <mergeCells count="1">
    <mergeCell ref="A3:E3"/>
  </mergeCells>
  <printOptions horizontalCentered="1"/>
  <pageMargins left="0.70866141732283472" right="0.70866141732283472" top="0.74803149606299213" bottom="0.74803149606299213" header="0.31496062992125984" footer="0.31496062992125984"/>
  <pageSetup paperSize="9" scale="93" firstPageNumber="36" fitToHeight="0" orientation="portrait" r:id="rId1"/>
  <headerFoot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T167"/>
  <sheetViews>
    <sheetView showGridLines="0" zoomScaleNormal="100" workbookViewId="0">
      <selection activeCell="L26" sqref="L26"/>
    </sheetView>
  </sheetViews>
  <sheetFormatPr baseColWidth="10" defaultColWidth="12" defaultRowHeight="12.75" x14ac:dyDescent="0.2"/>
  <cols>
    <col min="1" max="1" width="38.5" style="481" bestFit="1" customWidth="1"/>
    <col min="2" max="2" width="12.83203125" style="481" bestFit="1" customWidth="1"/>
    <col min="3" max="3" width="22.1640625" style="481" bestFit="1" customWidth="1"/>
    <col min="4" max="4" width="18.1640625" style="481" bestFit="1" customWidth="1"/>
    <col min="5" max="5" width="4.83203125" style="481" customWidth="1"/>
    <col min="6" max="6" width="23.33203125" style="481" customWidth="1"/>
    <col min="7" max="7" width="25.6640625" style="481" customWidth="1"/>
    <col min="8" max="8" width="9" style="481" customWidth="1"/>
    <col min="9" max="9" width="15" style="481" customWidth="1"/>
    <col min="10" max="10" width="12" style="481"/>
    <col min="11" max="11" width="35.5" style="481" bestFit="1" customWidth="1"/>
    <col min="12" max="12" width="24.6640625" style="481" bestFit="1" customWidth="1"/>
    <col min="13" max="15" width="12" style="481"/>
    <col min="16" max="16" width="20.5" style="481" customWidth="1"/>
    <col min="17" max="16384" width="12" style="481"/>
  </cols>
  <sheetData>
    <row r="2" spans="1:20" ht="13.5" customHeight="1" x14ac:dyDescent="0.2"/>
    <row r="3" spans="1:20" s="622" customFormat="1" ht="29.25" customHeight="1" x14ac:dyDescent="0.3">
      <c r="A3" s="700" t="s">
        <v>802</v>
      </c>
      <c r="B3" s="700"/>
      <c r="C3" s="700"/>
      <c r="D3" s="700"/>
      <c r="E3" s="700"/>
      <c r="F3" s="700"/>
      <c r="G3" s="700"/>
      <c r="H3" s="647"/>
      <c r="I3" s="647"/>
    </row>
    <row r="6" spans="1:20" ht="18.75" customHeight="1" x14ac:dyDescent="0.2"/>
    <row r="7" spans="1:20" ht="51" x14ac:dyDescent="0.2">
      <c r="A7" s="44" t="s">
        <v>376</v>
      </c>
      <c r="B7" s="44" t="s">
        <v>561</v>
      </c>
      <c r="C7" s="89" t="s">
        <v>562</v>
      </c>
      <c r="D7" s="561" t="s">
        <v>563</v>
      </c>
      <c r="E7" s="570"/>
      <c r="F7" s="44" t="s">
        <v>564</v>
      </c>
      <c r="G7" s="561" t="s">
        <v>565</v>
      </c>
    </row>
    <row r="8" spans="1:20" s="32" customFormat="1" ht="13.5" customHeight="1" x14ac:dyDescent="0.2">
      <c r="A8" s="111"/>
      <c r="B8" s="111"/>
      <c r="C8" s="562"/>
      <c r="D8" s="112"/>
      <c r="E8" s="112"/>
      <c r="F8" s="111"/>
      <c r="G8" s="112"/>
      <c r="L8" s="481"/>
      <c r="P8" s="481"/>
      <c r="Q8" s="481"/>
      <c r="R8" s="481"/>
      <c r="S8" s="481"/>
      <c r="T8" s="481"/>
    </row>
    <row r="9" spans="1:20" ht="13.5" x14ac:dyDescent="0.25">
      <c r="A9" s="469" t="s">
        <v>241</v>
      </c>
      <c r="B9" s="193">
        <v>276</v>
      </c>
      <c r="C9" s="571">
        <v>88</v>
      </c>
      <c r="D9" s="572">
        <f>C9/B9</f>
        <v>0.3188405797101449</v>
      </c>
      <c r="F9" s="569">
        <v>27</v>
      </c>
      <c r="G9" s="572">
        <f>F9/C9</f>
        <v>0.30681818181818182</v>
      </c>
    </row>
    <row r="10" spans="1:20" x14ac:dyDescent="0.2">
      <c r="A10" s="473" t="s">
        <v>114</v>
      </c>
      <c r="B10" s="470">
        <v>12</v>
      </c>
      <c r="C10" s="564">
        <v>2</v>
      </c>
      <c r="D10" s="573">
        <f t="shared" ref="D10:D73" si="0">C10/B10</f>
        <v>0.16666666666666666</v>
      </c>
      <c r="F10" s="574">
        <v>1</v>
      </c>
      <c r="G10" s="573">
        <f t="shared" ref="G10:G74" si="1">F10/C10</f>
        <v>0.5</v>
      </c>
    </row>
    <row r="11" spans="1:20" x14ac:dyDescent="0.2">
      <c r="A11" s="473" t="s">
        <v>113</v>
      </c>
      <c r="B11" s="471">
        <v>244</v>
      </c>
      <c r="C11" s="566">
        <v>79</v>
      </c>
      <c r="D11" s="575">
        <f t="shared" si="0"/>
        <v>0.32377049180327871</v>
      </c>
      <c r="F11" s="576">
        <v>24</v>
      </c>
      <c r="G11" s="575">
        <f t="shared" si="1"/>
        <v>0.30379746835443039</v>
      </c>
    </row>
    <row r="12" spans="1:20" x14ac:dyDescent="0.2">
      <c r="A12" s="247" t="s">
        <v>282</v>
      </c>
      <c r="B12" s="471">
        <v>4</v>
      </c>
      <c r="C12" s="566">
        <v>2</v>
      </c>
      <c r="D12" s="575">
        <f t="shared" si="0"/>
        <v>0.5</v>
      </c>
      <c r="F12" s="576">
        <v>0</v>
      </c>
      <c r="G12" s="575">
        <f t="shared" si="1"/>
        <v>0</v>
      </c>
    </row>
    <row r="13" spans="1:20" x14ac:dyDescent="0.2">
      <c r="A13" s="473" t="s">
        <v>115</v>
      </c>
      <c r="B13" s="472">
        <v>16</v>
      </c>
      <c r="C13" s="565">
        <v>5</v>
      </c>
      <c r="D13" s="577">
        <f t="shared" si="0"/>
        <v>0.3125</v>
      </c>
      <c r="F13" s="578">
        <v>2</v>
      </c>
      <c r="G13" s="577">
        <f t="shared" si="1"/>
        <v>0.4</v>
      </c>
    </row>
    <row r="14" spans="1:20" ht="13.5" x14ac:dyDescent="0.25">
      <c r="A14" s="469" t="s">
        <v>242</v>
      </c>
      <c r="B14" s="193">
        <v>82</v>
      </c>
      <c r="C14" s="571">
        <v>30</v>
      </c>
      <c r="D14" s="572">
        <f t="shared" si="0"/>
        <v>0.36585365853658536</v>
      </c>
      <c r="F14" s="569">
        <v>9</v>
      </c>
      <c r="G14" s="572">
        <f t="shared" si="1"/>
        <v>0.3</v>
      </c>
    </row>
    <row r="15" spans="1:20" x14ac:dyDescent="0.2">
      <c r="A15" s="247" t="s">
        <v>116</v>
      </c>
      <c r="B15" s="470">
        <v>65</v>
      </c>
      <c r="C15" s="564">
        <v>27</v>
      </c>
      <c r="D15" s="573">
        <f t="shared" si="0"/>
        <v>0.41538461538461541</v>
      </c>
      <c r="F15" s="574">
        <v>9</v>
      </c>
      <c r="G15" s="573">
        <f t="shared" si="1"/>
        <v>0.33333333333333331</v>
      </c>
    </row>
    <row r="16" spans="1:20" x14ac:dyDescent="0.2">
      <c r="A16" s="473" t="s">
        <v>117</v>
      </c>
      <c r="B16" s="472">
        <v>17</v>
      </c>
      <c r="C16" s="565">
        <v>3</v>
      </c>
      <c r="D16" s="577">
        <f t="shared" si="0"/>
        <v>0.17647058823529413</v>
      </c>
      <c r="F16" s="578">
        <v>0</v>
      </c>
      <c r="G16" s="577">
        <f t="shared" si="1"/>
        <v>0</v>
      </c>
    </row>
    <row r="17" spans="1:7" ht="13.5" x14ac:dyDescent="0.25">
      <c r="A17" s="469" t="s">
        <v>216</v>
      </c>
      <c r="B17" s="193">
        <v>75</v>
      </c>
      <c r="C17" s="571">
        <v>25</v>
      </c>
      <c r="D17" s="572">
        <f t="shared" si="0"/>
        <v>0.33333333333333331</v>
      </c>
      <c r="F17" s="569">
        <v>6</v>
      </c>
      <c r="G17" s="572">
        <f t="shared" si="1"/>
        <v>0.24</v>
      </c>
    </row>
    <row r="18" spans="1:7" x14ac:dyDescent="0.2">
      <c r="A18" s="473" t="s">
        <v>119</v>
      </c>
      <c r="B18" s="470">
        <v>9</v>
      </c>
      <c r="C18" s="564">
        <v>3</v>
      </c>
      <c r="D18" s="573">
        <f t="shared" si="0"/>
        <v>0.33333333333333331</v>
      </c>
      <c r="F18" s="574">
        <v>0</v>
      </c>
      <c r="G18" s="573">
        <f t="shared" si="1"/>
        <v>0</v>
      </c>
    </row>
    <row r="19" spans="1:7" x14ac:dyDescent="0.2">
      <c r="A19" s="247" t="s">
        <v>118</v>
      </c>
      <c r="B19" s="471">
        <v>63</v>
      </c>
      <c r="C19" s="566">
        <v>21</v>
      </c>
      <c r="D19" s="575">
        <f t="shared" si="0"/>
        <v>0.33333333333333331</v>
      </c>
      <c r="F19" s="576">
        <v>5</v>
      </c>
      <c r="G19" s="575">
        <f t="shared" si="1"/>
        <v>0.23809523809523808</v>
      </c>
    </row>
    <row r="20" spans="1:7" x14ac:dyDescent="0.2">
      <c r="A20" s="473" t="s">
        <v>435</v>
      </c>
      <c r="B20" s="472">
        <v>3</v>
      </c>
      <c r="C20" s="565">
        <v>1</v>
      </c>
      <c r="D20" s="577">
        <f t="shared" si="0"/>
        <v>0.33333333333333331</v>
      </c>
      <c r="F20" s="578">
        <v>1</v>
      </c>
      <c r="G20" s="577">
        <f t="shared" si="1"/>
        <v>1</v>
      </c>
    </row>
    <row r="21" spans="1:7" ht="13.5" x14ac:dyDescent="0.25">
      <c r="A21" s="469" t="s">
        <v>217</v>
      </c>
      <c r="B21" s="193">
        <v>197</v>
      </c>
      <c r="C21" s="571">
        <v>28</v>
      </c>
      <c r="D21" s="572">
        <f t="shared" si="0"/>
        <v>0.14213197969543148</v>
      </c>
      <c r="F21" s="569">
        <v>11</v>
      </c>
      <c r="G21" s="572">
        <f t="shared" si="1"/>
        <v>0.39285714285714285</v>
      </c>
    </row>
    <row r="22" spans="1:7" x14ac:dyDescent="0.2">
      <c r="A22" s="473" t="s">
        <v>120</v>
      </c>
      <c r="B22" s="470">
        <v>142</v>
      </c>
      <c r="C22" s="564">
        <v>8</v>
      </c>
      <c r="D22" s="573">
        <f t="shared" si="0"/>
        <v>5.6338028169014086E-2</v>
      </c>
      <c r="F22" s="574">
        <v>3</v>
      </c>
      <c r="G22" s="573">
        <f t="shared" si="1"/>
        <v>0.375</v>
      </c>
    </row>
    <row r="23" spans="1:7" x14ac:dyDescent="0.2">
      <c r="A23" s="473" t="s">
        <v>121</v>
      </c>
      <c r="B23" s="471">
        <v>21</v>
      </c>
      <c r="C23" s="566">
        <v>4</v>
      </c>
      <c r="D23" s="575">
        <f t="shared" si="0"/>
        <v>0.19047619047619047</v>
      </c>
      <c r="F23" s="576">
        <v>1</v>
      </c>
      <c r="G23" s="575">
        <f t="shared" si="1"/>
        <v>0.25</v>
      </c>
    </row>
    <row r="24" spans="1:7" x14ac:dyDescent="0.2">
      <c r="A24" s="473" t="s">
        <v>122</v>
      </c>
      <c r="B24" s="471">
        <v>9</v>
      </c>
      <c r="C24" s="566"/>
      <c r="D24" s="575">
        <f t="shared" si="0"/>
        <v>0</v>
      </c>
      <c r="F24" s="576">
        <v>0</v>
      </c>
      <c r="G24" s="575"/>
    </row>
    <row r="25" spans="1:7" x14ac:dyDescent="0.2">
      <c r="A25" s="247" t="s">
        <v>123</v>
      </c>
      <c r="B25" s="471"/>
      <c r="C25" s="566"/>
      <c r="D25" s="575" t="e">
        <f t="shared" si="0"/>
        <v>#DIV/0!</v>
      </c>
      <c r="F25" s="576"/>
      <c r="G25" s="575"/>
    </row>
    <row r="26" spans="1:7" x14ac:dyDescent="0.2">
      <c r="A26" s="473" t="s">
        <v>124</v>
      </c>
      <c r="B26" s="472">
        <v>25</v>
      </c>
      <c r="C26" s="565">
        <v>16</v>
      </c>
      <c r="D26" s="577">
        <f t="shared" si="0"/>
        <v>0.64</v>
      </c>
      <c r="F26" s="578">
        <v>7</v>
      </c>
      <c r="G26" s="577">
        <f t="shared" si="1"/>
        <v>0.4375</v>
      </c>
    </row>
    <row r="27" spans="1:7" ht="13.5" x14ac:dyDescent="0.25">
      <c r="A27" s="469" t="s">
        <v>218</v>
      </c>
      <c r="B27" s="193">
        <v>88</v>
      </c>
      <c r="C27" s="571">
        <v>21</v>
      </c>
      <c r="D27" s="572">
        <f t="shared" si="0"/>
        <v>0.23863636363636365</v>
      </c>
      <c r="F27" s="569">
        <v>5</v>
      </c>
      <c r="G27" s="572">
        <f t="shared" si="1"/>
        <v>0.23809523809523808</v>
      </c>
    </row>
    <row r="28" spans="1:7" x14ac:dyDescent="0.2">
      <c r="A28" s="247" t="s">
        <v>125</v>
      </c>
      <c r="B28" s="470">
        <v>87</v>
      </c>
      <c r="C28" s="564">
        <v>20</v>
      </c>
      <c r="D28" s="573">
        <f t="shared" si="0"/>
        <v>0.22988505747126436</v>
      </c>
      <c r="F28" s="574">
        <v>5</v>
      </c>
      <c r="G28" s="573">
        <f t="shared" si="1"/>
        <v>0.25</v>
      </c>
    </row>
    <row r="29" spans="1:7" x14ac:dyDescent="0.2">
      <c r="A29" s="473" t="s">
        <v>479</v>
      </c>
      <c r="B29" s="472">
        <v>1</v>
      </c>
      <c r="C29" s="565">
        <v>1</v>
      </c>
      <c r="D29" s="577">
        <f t="shared" si="0"/>
        <v>1</v>
      </c>
      <c r="F29" s="578">
        <v>0</v>
      </c>
      <c r="G29" s="577">
        <f t="shared" si="1"/>
        <v>0</v>
      </c>
    </row>
    <row r="30" spans="1:7" ht="13.5" x14ac:dyDescent="0.25">
      <c r="A30" s="469" t="s">
        <v>219</v>
      </c>
      <c r="B30" s="193">
        <v>40</v>
      </c>
      <c r="C30" s="571">
        <v>12</v>
      </c>
      <c r="D30" s="572">
        <f t="shared" si="0"/>
        <v>0.3</v>
      </c>
      <c r="F30" s="569">
        <v>5</v>
      </c>
      <c r="G30" s="572">
        <f t="shared" si="1"/>
        <v>0.41666666666666669</v>
      </c>
    </row>
    <row r="31" spans="1:7" x14ac:dyDescent="0.2">
      <c r="A31" s="473" t="s">
        <v>480</v>
      </c>
      <c r="B31" s="470">
        <v>39</v>
      </c>
      <c r="C31" s="564">
        <v>11</v>
      </c>
      <c r="D31" s="573">
        <f t="shared" si="0"/>
        <v>0.28205128205128205</v>
      </c>
      <c r="F31" s="574">
        <v>5</v>
      </c>
      <c r="G31" s="573">
        <f t="shared" si="1"/>
        <v>0.45454545454545453</v>
      </c>
    </row>
    <row r="32" spans="1:7" x14ac:dyDescent="0.2">
      <c r="A32" s="473" t="s">
        <v>463</v>
      </c>
      <c r="B32" s="470">
        <v>1</v>
      </c>
      <c r="C32" s="564">
        <v>1</v>
      </c>
      <c r="D32" s="573"/>
      <c r="F32" s="574"/>
      <c r="G32" s="573">
        <f t="shared" si="1"/>
        <v>0</v>
      </c>
    </row>
    <row r="33" spans="1:7" ht="13.5" x14ac:dyDescent="0.25">
      <c r="A33" s="469" t="s">
        <v>220</v>
      </c>
      <c r="B33" s="193">
        <v>23</v>
      </c>
      <c r="C33" s="571">
        <v>6</v>
      </c>
      <c r="D33" s="572">
        <f t="shared" si="0"/>
        <v>0.2608695652173913</v>
      </c>
      <c r="F33" s="569">
        <v>1</v>
      </c>
      <c r="G33" s="572">
        <f t="shared" si="1"/>
        <v>0.16666666666666666</v>
      </c>
    </row>
    <row r="34" spans="1:7" x14ac:dyDescent="0.2">
      <c r="A34" s="473" t="s">
        <v>126</v>
      </c>
      <c r="B34" s="471">
        <v>23</v>
      </c>
      <c r="C34" s="566">
        <v>6</v>
      </c>
      <c r="D34" s="575">
        <f t="shared" si="0"/>
        <v>0.2608695652173913</v>
      </c>
      <c r="F34" s="576">
        <v>1</v>
      </c>
      <c r="G34" s="575">
        <f t="shared" si="1"/>
        <v>0.16666666666666666</v>
      </c>
    </row>
    <row r="35" spans="1:7" ht="13.5" x14ac:dyDescent="0.25">
      <c r="A35" s="469" t="s">
        <v>221</v>
      </c>
      <c r="B35" s="193">
        <v>274</v>
      </c>
      <c r="C35" s="571">
        <v>78</v>
      </c>
      <c r="D35" s="572">
        <f t="shared" si="0"/>
        <v>0.28467153284671531</v>
      </c>
      <c r="F35" s="569">
        <v>12</v>
      </c>
      <c r="G35" s="572">
        <f t="shared" si="1"/>
        <v>0.15384615384615385</v>
      </c>
    </row>
    <row r="36" spans="1:7" x14ac:dyDescent="0.2">
      <c r="A36" s="473" t="s">
        <v>594</v>
      </c>
      <c r="B36" s="471">
        <v>55</v>
      </c>
      <c r="C36" s="566">
        <v>20</v>
      </c>
      <c r="D36" s="575">
        <f t="shared" si="0"/>
        <v>0.36363636363636365</v>
      </c>
      <c r="F36" s="576">
        <v>0</v>
      </c>
      <c r="G36" s="575">
        <f t="shared" si="1"/>
        <v>0</v>
      </c>
    </row>
    <row r="37" spans="1:7" x14ac:dyDescent="0.2">
      <c r="A37" s="473" t="s">
        <v>127</v>
      </c>
      <c r="B37" s="470">
        <v>104</v>
      </c>
      <c r="C37" s="564">
        <v>28</v>
      </c>
      <c r="D37" s="573">
        <f t="shared" si="0"/>
        <v>0.26923076923076922</v>
      </c>
      <c r="F37" s="574">
        <v>1</v>
      </c>
      <c r="G37" s="573">
        <f t="shared" si="1"/>
        <v>3.5714285714285712E-2</v>
      </c>
    </row>
    <row r="38" spans="1:7" x14ac:dyDescent="0.2">
      <c r="A38" s="473" t="s">
        <v>130</v>
      </c>
      <c r="B38" s="471">
        <v>61</v>
      </c>
      <c r="C38" s="566">
        <v>18</v>
      </c>
      <c r="D38" s="575">
        <f t="shared" si="0"/>
        <v>0.29508196721311475</v>
      </c>
      <c r="F38" s="576">
        <v>2</v>
      </c>
      <c r="G38" s="575">
        <f t="shared" si="1"/>
        <v>0.1111111111111111</v>
      </c>
    </row>
    <row r="39" spans="1:7" x14ac:dyDescent="0.2">
      <c r="A39" s="473" t="s">
        <v>128</v>
      </c>
      <c r="B39" s="471">
        <v>46</v>
      </c>
      <c r="C39" s="566">
        <v>9</v>
      </c>
      <c r="D39" s="575">
        <f t="shared" si="0"/>
        <v>0.19565217391304349</v>
      </c>
      <c r="F39" s="576">
        <v>2</v>
      </c>
      <c r="G39" s="575">
        <f t="shared" si="1"/>
        <v>0.22222222222222221</v>
      </c>
    </row>
    <row r="40" spans="1:7" x14ac:dyDescent="0.2">
      <c r="A40" s="473" t="s">
        <v>129</v>
      </c>
      <c r="B40" s="471">
        <v>8</v>
      </c>
      <c r="C40" s="566">
        <v>3</v>
      </c>
      <c r="D40" s="575">
        <f t="shared" si="0"/>
        <v>0.375</v>
      </c>
      <c r="F40" s="576">
        <v>7</v>
      </c>
      <c r="G40" s="575">
        <f t="shared" si="1"/>
        <v>2.3333333333333335</v>
      </c>
    </row>
    <row r="41" spans="1:7" ht="13.5" x14ac:dyDescent="0.25">
      <c r="A41" s="469" t="s">
        <v>222</v>
      </c>
      <c r="B41" s="193">
        <v>48</v>
      </c>
      <c r="C41" s="571">
        <v>17</v>
      </c>
      <c r="D41" s="572">
        <f t="shared" si="0"/>
        <v>0.35416666666666669</v>
      </c>
      <c r="F41" s="569">
        <v>5</v>
      </c>
      <c r="G41" s="572">
        <f t="shared" si="1"/>
        <v>0.29411764705882354</v>
      </c>
    </row>
    <row r="42" spans="1:7" x14ac:dyDescent="0.2">
      <c r="A42" s="245" t="s">
        <v>131</v>
      </c>
      <c r="B42" s="472">
        <v>42</v>
      </c>
      <c r="C42" s="565">
        <v>12</v>
      </c>
      <c r="D42" s="577">
        <f t="shared" si="0"/>
        <v>0.2857142857142857</v>
      </c>
      <c r="F42" s="578">
        <v>5</v>
      </c>
      <c r="G42" s="577">
        <f t="shared" si="1"/>
        <v>0.41666666666666669</v>
      </c>
    </row>
    <row r="43" spans="1:7" x14ac:dyDescent="0.2">
      <c r="A43" s="473" t="s">
        <v>132</v>
      </c>
      <c r="B43" s="471">
        <v>6</v>
      </c>
      <c r="C43" s="566">
        <v>5</v>
      </c>
      <c r="D43" s="575">
        <f t="shared" si="0"/>
        <v>0.83333333333333337</v>
      </c>
      <c r="F43" s="576"/>
      <c r="G43" s="575">
        <f t="shared" si="1"/>
        <v>0</v>
      </c>
    </row>
    <row r="44" spans="1:7" ht="13.5" x14ac:dyDescent="0.25">
      <c r="A44" s="469" t="s">
        <v>223</v>
      </c>
      <c r="B44" s="193">
        <v>142</v>
      </c>
      <c r="C44" s="571">
        <v>32</v>
      </c>
      <c r="D44" s="572">
        <f t="shared" si="0"/>
        <v>0.22535211267605634</v>
      </c>
      <c r="F44" s="569">
        <v>7</v>
      </c>
      <c r="G44" s="572">
        <f t="shared" si="1"/>
        <v>0.21875</v>
      </c>
    </row>
    <row r="45" spans="1:7" x14ac:dyDescent="0.2">
      <c r="A45" s="245" t="s">
        <v>133</v>
      </c>
      <c r="B45" s="472">
        <v>13</v>
      </c>
      <c r="C45" s="565">
        <v>2</v>
      </c>
      <c r="D45" s="577">
        <f t="shared" si="0"/>
        <v>0.15384615384615385</v>
      </c>
      <c r="F45" s="578">
        <v>0</v>
      </c>
      <c r="G45" s="577">
        <f t="shared" si="1"/>
        <v>0</v>
      </c>
    </row>
    <row r="46" spans="1:7" x14ac:dyDescent="0.2">
      <c r="A46" s="473" t="s">
        <v>462</v>
      </c>
      <c r="B46" s="471">
        <v>107</v>
      </c>
      <c r="C46" s="566">
        <v>27</v>
      </c>
      <c r="D46" s="575">
        <f t="shared" si="0"/>
        <v>0.25233644859813081</v>
      </c>
      <c r="F46" s="576">
        <v>7</v>
      </c>
      <c r="G46" s="575">
        <f t="shared" si="1"/>
        <v>0.25925925925925924</v>
      </c>
    </row>
    <row r="47" spans="1:7" x14ac:dyDescent="0.2">
      <c r="A47" s="473" t="s">
        <v>134</v>
      </c>
      <c r="B47" s="470">
        <v>6</v>
      </c>
      <c r="C47" s="564"/>
      <c r="D47" s="573">
        <f t="shared" si="0"/>
        <v>0</v>
      </c>
      <c r="F47" s="574">
        <v>0</v>
      </c>
      <c r="G47" s="575"/>
    </row>
    <row r="48" spans="1:7" x14ac:dyDescent="0.2">
      <c r="A48" s="473" t="s">
        <v>135</v>
      </c>
      <c r="B48" s="470">
        <v>16</v>
      </c>
      <c r="C48" s="564">
        <v>3</v>
      </c>
      <c r="D48" s="573">
        <f t="shared" ref="D48" si="2">C48/B48</f>
        <v>0.1875</v>
      </c>
      <c r="F48" s="574">
        <v>0</v>
      </c>
      <c r="G48" s="573">
        <f t="shared" si="1"/>
        <v>0</v>
      </c>
    </row>
    <row r="49" spans="1:7" ht="13.5" x14ac:dyDescent="0.25">
      <c r="A49" s="469" t="s">
        <v>224</v>
      </c>
      <c r="B49" s="193">
        <v>41</v>
      </c>
      <c r="C49" s="571"/>
      <c r="D49" s="572">
        <f t="shared" si="0"/>
        <v>0</v>
      </c>
      <c r="F49" s="569">
        <v>0</v>
      </c>
      <c r="G49" s="572"/>
    </row>
    <row r="50" spans="1:7" x14ac:dyDescent="0.2">
      <c r="A50" s="248" t="s">
        <v>464</v>
      </c>
      <c r="B50" s="471">
        <v>41</v>
      </c>
      <c r="C50" s="566"/>
      <c r="D50" s="575">
        <f t="shared" si="0"/>
        <v>0</v>
      </c>
      <c r="F50" s="576">
        <v>0</v>
      </c>
      <c r="G50" s="575"/>
    </row>
    <row r="51" spans="1:7" ht="13.5" x14ac:dyDescent="0.25">
      <c r="A51" s="469" t="s">
        <v>465</v>
      </c>
      <c r="B51" s="193">
        <v>4</v>
      </c>
      <c r="C51" s="571">
        <v>2</v>
      </c>
      <c r="D51" s="572">
        <f t="shared" si="0"/>
        <v>0.5</v>
      </c>
      <c r="F51" s="569"/>
      <c r="G51" s="572">
        <f t="shared" si="1"/>
        <v>0</v>
      </c>
    </row>
    <row r="52" spans="1:7" x14ac:dyDescent="0.2">
      <c r="A52" s="473" t="s">
        <v>466</v>
      </c>
      <c r="B52" s="471">
        <v>4</v>
      </c>
      <c r="C52" s="566">
        <v>2</v>
      </c>
      <c r="D52" s="575">
        <f t="shared" si="0"/>
        <v>0.5</v>
      </c>
      <c r="F52" s="576"/>
      <c r="G52" s="575">
        <f t="shared" si="1"/>
        <v>0</v>
      </c>
    </row>
    <row r="53" spans="1:7" ht="13.5" x14ac:dyDescent="0.25">
      <c r="A53" s="469" t="s">
        <v>481</v>
      </c>
      <c r="B53" s="193">
        <v>11</v>
      </c>
      <c r="C53" s="571">
        <v>6</v>
      </c>
      <c r="D53" s="572">
        <f t="shared" si="0"/>
        <v>0.54545454545454541</v>
      </c>
      <c r="F53" s="569">
        <v>2</v>
      </c>
      <c r="G53" s="572">
        <f t="shared" si="1"/>
        <v>0.33333333333333331</v>
      </c>
    </row>
    <row r="54" spans="1:7" x14ac:dyDescent="0.2">
      <c r="A54" s="473" t="s">
        <v>393</v>
      </c>
      <c r="B54" s="471">
        <v>4</v>
      </c>
      <c r="C54" s="566">
        <v>2</v>
      </c>
      <c r="D54" s="575">
        <f t="shared" si="0"/>
        <v>0.5</v>
      </c>
      <c r="F54" s="576"/>
      <c r="G54" s="573">
        <f t="shared" si="1"/>
        <v>0</v>
      </c>
    </row>
    <row r="55" spans="1:7" x14ac:dyDescent="0.2">
      <c r="A55" s="473" t="s">
        <v>136</v>
      </c>
      <c r="B55" s="470">
        <v>1</v>
      </c>
      <c r="C55" s="564"/>
      <c r="D55" s="573">
        <f t="shared" si="0"/>
        <v>0</v>
      </c>
      <c r="F55" s="574">
        <v>0</v>
      </c>
      <c r="G55" s="573"/>
    </row>
    <row r="56" spans="1:7" x14ac:dyDescent="0.2">
      <c r="A56" s="247" t="s">
        <v>137</v>
      </c>
      <c r="B56" s="470">
        <v>6</v>
      </c>
      <c r="C56" s="564">
        <v>4</v>
      </c>
      <c r="D56" s="573">
        <f t="shared" si="0"/>
        <v>0.66666666666666663</v>
      </c>
      <c r="F56" s="574">
        <v>2</v>
      </c>
      <c r="G56" s="573">
        <f t="shared" si="1"/>
        <v>0.5</v>
      </c>
    </row>
    <row r="57" spans="1:7" ht="13.5" x14ac:dyDescent="0.25">
      <c r="A57" s="469" t="s">
        <v>225</v>
      </c>
      <c r="B57" s="193">
        <v>20</v>
      </c>
      <c r="C57" s="571">
        <v>5</v>
      </c>
      <c r="D57" s="572">
        <f t="shared" si="0"/>
        <v>0.25</v>
      </c>
      <c r="F57" s="569">
        <v>4</v>
      </c>
      <c r="G57" s="572">
        <f t="shared" si="1"/>
        <v>0.8</v>
      </c>
    </row>
    <row r="58" spans="1:7" x14ac:dyDescent="0.2">
      <c r="A58" s="473" t="s">
        <v>138</v>
      </c>
      <c r="B58" s="471">
        <v>20</v>
      </c>
      <c r="C58" s="566">
        <v>5</v>
      </c>
      <c r="D58" s="575">
        <f t="shared" si="0"/>
        <v>0.25</v>
      </c>
      <c r="F58" s="576">
        <v>4</v>
      </c>
      <c r="G58" s="575">
        <f t="shared" si="1"/>
        <v>0.8</v>
      </c>
    </row>
    <row r="59" spans="1:7" ht="13.5" x14ac:dyDescent="0.25">
      <c r="A59" s="469" t="s">
        <v>226</v>
      </c>
      <c r="B59" s="193">
        <v>296</v>
      </c>
      <c r="C59" s="571">
        <v>76</v>
      </c>
      <c r="D59" s="572">
        <f t="shared" si="0"/>
        <v>0.25675675675675674</v>
      </c>
      <c r="F59" s="569">
        <v>18</v>
      </c>
      <c r="G59" s="572">
        <f t="shared" si="1"/>
        <v>0.23684210526315788</v>
      </c>
    </row>
    <row r="60" spans="1:7" x14ac:dyDescent="0.2">
      <c r="A60" s="473" t="s">
        <v>139</v>
      </c>
      <c r="B60" s="471">
        <v>36</v>
      </c>
      <c r="C60" s="566">
        <v>10</v>
      </c>
      <c r="D60" s="575">
        <f t="shared" si="0"/>
        <v>0.27777777777777779</v>
      </c>
      <c r="F60" s="576">
        <v>4</v>
      </c>
      <c r="G60" s="575">
        <f t="shared" si="1"/>
        <v>0.4</v>
      </c>
    </row>
    <row r="61" spans="1:7" x14ac:dyDescent="0.2">
      <c r="A61" s="473" t="s">
        <v>598</v>
      </c>
      <c r="B61" s="470">
        <v>7</v>
      </c>
      <c r="C61" s="564">
        <v>6</v>
      </c>
      <c r="D61" s="573"/>
      <c r="F61" s="574"/>
      <c r="G61" s="575">
        <f t="shared" si="1"/>
        <v>0</v>
      </c>
    </row>
    <row r="62" spans="1:7" x14ac:dyDescent="0.2">
      <c r="A62" s="473" t="s">
        <v>532</v>
      </c>
      <c r="B62" s="470">
        <v>185</v>
      </c>
      <c r="C62" s="564">
        <v>38</v>
      </c>
      <c r="D62" s="573">
        <f t="shared" si="0"/>
        <v>0.20540540540540542</v>
      </c>
      <c r="F62" s="574">
        <v>12</v>
      </c>
      <c r="G62" s="573">
        <f t="shared" si="1"/>
        <v>0.31578947368421051</v>
      </c>
    </row>
    <row r="63" spans="1:7" x14ac:dyDescent="0.2">
      <c r="A63" s="473" t="s">
        <v>140</v>
      </c>
      <c r="B63" s="471">
        <v>7</v>
      </c>
      <c r="C63" s="566">
        <v>4</v>
      </c>
      <c r="D63" s="575">
        <f t="shared" si="0"/>
        <v>0.5714285714285714</v>
      </c>
      <c r="F63" s="576">
        <v>0</v>
      </c>
      <c r="G63" s="575">
        <f t="shared" si="1"/>
        <v>0</v>
      </c>
    </row>
    <row r="64" spans="1:7" x14ac:dyDescent="0.2">
      <c r="A64" s="473" t="s">
        <v>141</v>
      </c>
      <c r="B64" s="471">
        <v>5</v>
      </c>
      <c r="C64" s="566">
        <v>1</v>
      </c>
      <c r="D64" s="575">
        <f t="shared" si="0"/>
        <v>0.2</v>
      </c>
      <c r="F64" s="576"/>
      <c r="G64" s="575">
        <f t="shared" si="1"/>
        <v>0</v>
      </c>
    </row>
    <row r="65" spans="1:7" x14ac:dyDescent="0.2">
      <c r="A65" s="473" t="s">
        <v>142</v>
      </c>
      <c r="B65" s="471">
        <v>14</v>
      </c>
      <c r="C65" s="566">
        <v>6</v>
      </c>
      <c r="D65" s="575">
        <f t="shared" si="0"/>
        <v>0.42857142857142855</v>
      </c>
      <c r="F65" s="576">
        <v>1</v>
      </c>
      <c r="G65" s="575">
        <f t="shared" si="1"/>
        <v>0.16666666666666666</v>
      </c>
    </row>
    <row r="66" spans="1:7" x14ac:dyDescent="0.2">
      <c r="A66" s="473" t="s">
        <v>143</v>
      </c>
      <c r="B66" s="471">
        <v>2</v>
      </c>
      <c r="C66" s="566">
        <v>2</v>
      </c>
      <c r="D66" s="575">
        <f t="shared" si="0"/>
        <v>1</v>
      </c>
      <c r="F66" s="576"/>
      <c r="G66" s="575">
        <f t="shared" si="1"/>
        <v>0</v>
      </c>
    </row>
    <row r="67" spans="1:7" x14ac:dyDescent="0.2">
      <c r="A67" s="247" t="s">
        <v>144</v>
      </c>
      <c r="B67" s="471">
        <v>40</v>
      </c>
      <c r="C67" s="566">
        <v>9</v>
      </c>
      <c r="D67" s="575">
        <f t="shared" si="0"/>
        <v>0.22500000000000001</v>
      </c>
      <c r="F67" s="576">
        <v>1</v>
      </c>
      <c r="G67" s="575">
        <f t="shared" si="1"/>
        <v>0.1111111111111111</v>
      </c>
    </row>
    <row r="68" spans="1:7" ht="13.5" x14ac:dyDescent="0.25">
      <c r="A68" s="469" t="s">
        <v>227</v>
      </c>
      <c r="B68" s="193">
        <v>40</v>
      </c>
      <c r="C68" s="571">
        <v>11</v>
      </c>
      <c r="D68" s="572">
        <f t="shared" si="0"/>
        <v>0.27500000000000002</v>
      </c>
      <c r="F68" s="569">
        <v>5</v>
      </c>
      <c r="G68" s="572">
        <f t="shared" si="1"/>
        <v>0.45454545454545453</v>
      </c>
    </row>
    <row r="69" spans="1:7" x14ac:dyDescent="0.2">
      <c r="A69" s="245" t="s">
        <v>145</v>
      </c>
      <c r="B69" s="472">
        <v>40</v>
      </c>
      <c r="C69" s="565">
        <v>11</v>
      </c>
      <c r="D69" s="577">
        <f t="shared" si="0"/>
        <v>0.27500000000000002</v>
      </c>
      <c r="F69" s="578">
        <v>5</v>
      </c>
      <c r="G69" s="577">
        <f t="shared" si="1"/>
        <v>0.45454545454545453</v>
      </c>
    </row>
    <row r="70" spans="1:7" ht="13.5" x14ac:dyDescent="0.25">
      <c r="A70" s="469" t="s">
        <v>228</v>
      </c>
      <c r="B70" s="193">
        <v>254</v>
      </c>
      <c r="C70" s="571">
        <v>77</v>
      </c>
      <c r="D70" s="572">
        <f t="shared" si="0"/>
        <v>0.30314960629921262</v>
      </c>
      <c r="F70" s="569">
        <v>15</v>
      </c>
      <c r="G70" s="572">
        <f t="shared" si="1"/>
        <v>0.19480519480519481</v>
      </c>
    </row>
    <row r="71" spans="1:7" x14ac:dyDescent="0.2">
      <c r="A71" s="473" t="s">
        <v>146</v>
      </c>
      <c r="B71" s="470">
        <v>44</v>
      </c>
      <c r="C71" s="564">
        <v>10</v>
      </c>
      <c r="D71" s="573">
        <f t="shared" si="0"/>
        <v>0.22727272727272727</v>
      </c>
      <c r="F71" s="574">
        <v>0</v>
      </c>
      <c r="G71" s="573">
        <f t="shared" si="1"/>
        <v>0</v>
      </c>
    </row>
    <row r="72" spans="1:7" x14ac:dyDescent="0.2">
      <c r="A72" s="245" t="s">
        <v>147</v>
      </c>
      <c r="B72" s="472">
        <v>66</v>
      </c>
      <c r="C72" s="565">
        <v>18</v>
      </c>
      <c r="D72" s="577">
        <f t="shared" si="0"/>
        <v>0.27272727272727271</v>
      </c>
      <c r="F72" s="578">
        <v>4</v>
      </c>
      <c r="G72" s="577">
        <f t="shared" si="1"/>
        <v>0.22222222222222221</v>
      </c>
    </row>
    <row r="73" spans="1:7" x14ac:dyDescent="0.2">
      <c r="A73" s="473" t="s">
        <v>148</v>
      </c>
      <c r="B73" s="471">
        <v>61</v>
      </c>
      <c r="C73" s="566">
        <v>9</v>
      </c>
      <c r="D73" s="575">
        <f t="shared" si="0"/>
        <v>0.14754098360655737</v>
      </c>
      <c r="F73" s="576">
        <v>4</v>
      </c>
      <c r="G73" s="575">
        <f t="shared" si="1"/>
        <v>0.44444444444444442</v>
      </c>
    </row>
    <row r="74" spans="1:7" x14ac:dyDescent="0.2">
      <c r="A74" s="473" t="s">
        <v>483</v>
      </c>
      <c r="B74" s="470">
        <v>7</v>
      </c>
      <c r="C74" s="564">
        <v>4</v>
      </c>
      <c r="D74" s="573">
        <f t="shared" ref="D74:D138" si="3">C74/B74</f>
        <v>0.5714285714285714</v>
      </c>
      <c r="F74" s="574">
        <v>0</v>
      </c>
      <c r="G74" s="573">
        <f t="shared" si="1"/>
        <v>0</v>
      </c>
    </row>
    <row r="75" spans="1:7" x14ac:dyDescent="0.2">
      <c r="A75" s="473" t="s">
        <v>149</v>
      </c>
      <c r="B75" s="471">
        <v>31</v>
      </c>
      <c r="C75" s="566">
        <v>20</v>
      </c>
      <c r="D75" s="575">
        <f t="shared" si="3"/>
        <v>0.64516129032258063</v>
      </c>
      <c r="F75" s="576">
        <v>4</v>
      </c>
      <c r="G75" s="575">
        <f t="shared" ref="G75:G139" si="4">F75/C75</f>
        <v>0.2</v>
      </c>
    </row>
    <row r="76" spans="1:7" x14ac:dyDescent="0.2">
      <c r="A76" s="473" t="s">
        <v>150</v>
      </c>
      <c r="B76" s="471">
        <v>1</v>
      </c>
      <c r="C76" s="566">
        <v>1</v>
      </c>
      <c r="D76" s="575">
        <f t="shared" si="3"/>
        <v>1</v>
      </c>
      <c r="F76" s="576"/>
      <c r="G76" s="575">
        <f t="shared" si="4"/>
        <v>0</v>
      </c>
    </row>
    <row r="77" spans="1:7" x14ac:dyDescent="0.2">
      <c r="A77" s="473" t="s">
        <v>151</v>
      </c>
      <c r="B77" s="471">
        <v>12</v>
      </c>
      <c r="C77" s="566">
        <v>3</v>
      </c>
      <c r="D77" s="575">
        <f t="shared" si="3"/>
        <v>0.25</v>
      </c>
      <c r="F77" s="576"/>
      <c r="G77" s="575">
        <f t="shared" si="4"/>
        <v>0</v>
      </c>
    </row>
    <row r="78" spans="1:7" x14ac:dyDescent="0.2">
      <c r="A78" s="473" t="s">
        <v>152</v>
      </c>
      <c r="B78" s="471">
        <v>15</v>
      </c>
      <c r="C78" s="566">
        <v>7</v>
      </c>
      <c r="D78" s="575">
        <f t="shared" si="3"/>
        <v>0.46666666666666667</v>
      </c>
      <c r="F78" s="576">
        <v>1</v>
      </c>
      <c r="G78" s="575">
        <f t="shared" si="4"/>
        <v>0.14285714285714285</v>
      </c>
    </row>
    <row r="79" spans="1:7" x14ac:dyDescent="0.2">
      <c r="A79" s="473" t="s">
        <v>153</v>
      </c>
      <c r="B79" s="471">
        <v>15</v>
      </c>
      <c r="C79" s="566">
        <v>3</v>
      </c>
      <c r="D79" s="575">
        <f t="shared" si="3"/>
        <v>0.2</v>
      </c>
      <c r="F79" s="576">
        <v>2</v>
      </c>
      <c r="G79" s="575">
        <f t="shared" si="4"/>
        <v>0.66666666666666663</v>
      </c>
    </row>
    <row r="80" spans="1:7" x14ac:dyDescent="0.2">
      <c r="A80" s="473" t="s">
        <v>154</v>
      </c>
      <c r="B80" s="471">
        <v>2</v>
      </c>
      <c r="C80" s="566">
        <v>2</v>
      </c>
      <c r="D80" s="575">
        <f t="shared" si="3"/>
        <v>1</v>
      </c>
      <c r="F80" s="576">
        <v>0</v>
      </c>
      <c r="G80" s="575">
        <f t="shared" si="4"/>
        <v>0</v>
      </c>
    </row>
    <row r="81" spans="1:7" ht="13.5" x14ac:dyDescent="0.25">
      <c r="A81" s="469" t="s">
        <v>229</v>
      </c>
      <c r="B81" s="193">
        <v>165</v>
      </c>
      <c r="C81" s="571">
        <v>59</v>
      </c>
      <c r="D81" s="572">
        <f t="shared" si="3"/>
        <v>0.3575757575757576</v>
      </c>
      <c r="F81" s="569">
        <v>24</v>
      </c>
      <c r="G81" s="572">
        <f t="shared" si="4"/>
        <v>0.40677966101694918</v>
      </c>
    </row>
    <row r="82" spans="1:7" x14ac:dyDescent="0.2">
      <c r="A82" s="473" t="s">
        <v>436</v>
      </c>
      <c r="B82" s="471">
        <v>83</v>
      </c>
      <c r="C82" s="566">
        <v>22</v>
      </c>
      <c r="D82" s="575">
        <f t="shared" si="3"/>
        <v>0.26506024096385544</v>
      </c>
      <c r="F82" s="576">
        <v>13</v>
      </c>
      <c r="G82" s="575">
        <f t="shared" si="4"/>
        <v>0.59090909090909094</v>
      </c>
    </row>
    <row r="83" spans="1:7" x14ac:dyDescent="0.2">
      <c r="A83" s="245" t="s">
        <v>155</v>
      </c>
      <c r="B83" s="472">
        <v>40</v>
      </c>
      <c r="C83" s="565">
        <v>18</v>
      </c>
      <c r="D83" s="577">
        <f t="shared" si="3"/>
        <v>0.45</v>
      </c>
      <c r="F83" s="578">
        <v>8</v>
      </c>
      <c r="G83" s="577">
        <f t="shared" si="4"/>
        <v>0.44444444444444442</v>
      </c>
    </row>
    <row r="84" spans="1:7" x14ac:dyDescent="0.2">
      <c r="A84" s="473" t="s">
        <v>156</v>
      </c>
      <c r="B84" s="471">
        <v>3</v>
      </c>
      <c r="C84" s="566">
        <v>3</v>
      </c>
      <c r="D84" s="575">
        <f t="shared" si="3"/>
        <v>1</v>
      </c>
      <c r="F84" s="576"/>
      <c r="G84" s="575">
        <f t="shared" si="4"/>
        <v>0</v>
      </c>
    </row>
    <row r="85" spans="1:7" x14ac:dyDescent="0.2">
      <c r="A85" s="473" t="s">
        <v>157</v>
      </c>
      <c r="B85" s="470">
        <v>10</v>
      </c>
      <c r="C85" s="564">
        <v>6</v>
      </c>
      <c r="D85" s="573">
        <f t="shared" si="3"/>
        <v>0.6</v>
      </c>
      <c r="F85" s="574"/>
      <c r="G85" s="573">
        <f t="shared" si="4"/>
        <v>0</v>
      </c>
    </row>
    <row r="86" spans="1:7" x14ac:dyDescent="0.2">
      <c r="A86" s="473" t="s">
        <v>158</v>
      </c>
      <c r="B86" s="471">
        <v>29</v>
      </c>
      <c r="C86" s="566">
        <v>10</v>
      </c>
      <c r="D86" s="575">
        <f t="shared" si="3"/>
        <v>0.34482758620689657</v>
      </c>
      <c r="F86" s="576">
        <v>3</v>
      </c>
      <c r="G86" s="575">
        <f t="shared" si="4"/>
        <v>0.3</v>
      </c>
    </row>
    <row r="87" spans="1:7" ht="13.5" x14ac:dyDescent="0.25">
      <c r="A87" s="469" t="s">
        <v>230</v>
      </c>
      <c r="B87" s="193">
        <v>171</v>
      </c>
      <c r="C87" s="571">
        <v>40</v>
      </c>
      <c r="D87" s="572">
        <f t="shared" si="3"/>
        <v>0.23391812865497075</v>
      </c>
      <c r="F87" s="569">
        <v>10</v>
      </c>
      <c r="G87" s="572">
        <f t="shared" si="4"/>
        <v>0.25</v>
      </c>
    </row>
    <row r="88" spans="1:7" x14ac:dyDescent="0.2">
      <c r="A88" s="473" t="s">
        <v>159</v>
      </c>
      <c r="B88" s="471">
        <v>171</v>
      </c>
      <c r="C88" s="566">
        <v>40</v>
      </c>
      <c r="D88" s="575">
        <f t="shared" si="3"/>
        <v>0.23391812865497075</v>
      </c>
      <c r="F88" s="576">
        <v>10</v>
      </c>
      <c r="G88" s="575">
        <f t="shared" si="4"/>
        <v>0.25</v>
      </c>
    </row>
    <row r="89" spans="1:7" ht="13.5" x14ac:dyDescent="0.25">
      <c r="A89" s="469" t="s">
        <v>231</v>
      </c>
      <c r="B89" s="193">
        <v>161</v>
      </c>
      <c r="C89" s="571">
        <v>62</v>
      </c>
      <c r="D89" s="572">
        <f t="shared" si="3"/>
        <v>0.38509316770186336</v>
      </c>
      <c r="F89" s="569">
        <v>11</v>
      </c>
      <c r="G89" s="572">
        <f t="shared" si="4"/>
        <v>0.17741935483870969</v>
      </c>
    </row>
    <row r="90" spans="1:7" x14ac:dyDescent="0.2">
      <c r="A90" s="473" t="s">
        <v>161</v>
      </c>
      <c r="B90" s="471">
        <v>58</v>
      </c>
      <c r="C90" s="566">
        <v>22</v>
      </c>
      <c r="D90" s="575">
        <f t="shared" si="3"/>
        <v>0.37931034482758619</v>
      </c>
      <c r="F90" s="576">
        <v>8</v>
      </c>
      <c r="G90" s="575">
        <f t="shared" si="4"/>
        <v>0.36363636363636365</v>
      </c>
    </row>
    <row r="91" spans="1:7" x14ac:dyDescent="0.2">
      <c r="A91" s="245" t="s">
        <v>162</v>
      </c>
      <c r="B91" s="194">
        <v>39</v>
      </c>
      <c r="C91" s="567">
        <v>17</v>
      </c>
      <c r="D91" s="579">
        <f t="shared" si="3"/>
        <v>0.4358974358974359</v>
      </c>
      <c r="F91" s="194">
        <v>3</v>
      </c>
      <c r="G91" s="579">
        <f t="shared" si="4"/>
        <v>0.17647058823529413</v>
      </c>
    </row>
    <row r="92" spans="1:7" x14ac:dyDescent="0.2">
      <c r="A92" s="473" t="s">
        <v>160</v>
      </c>
      <c r="B92" s="471">
        <v>64</v>
      </c>
      <c r="C92" s="566">
        <v>23</v>
      </c>
      <c r="D92" s="575">
        <f t="shared" si="3"/>
        <v>0.359375</v>
      </c>
      <c r="F92" s="576">
        <v>0</v>
      </c>
      <c r="G92" s="575">
        <f t="shared" si="4"/>
        <v>0</v>
      </c>
    </row>
    <row r="93" spans="1:7" ht="13.5" x14ac:dyDescent="0.25">
      <c r="A93" s="469" t="s">
        <v>232</v>
      </c>
      <c r="B93" s="193">
        <v>93</v>
      </c>
      <c r="C93" s="571">
        <v>30</v>
      </c>
      <c r="D93" s="572">
        <f t="shared" si="3"/>
        <v>0.32258064516129031</v>
      </c>
      <c r="F93" s="569">
        <v>5</v>
      </c>
      <c r="G93" s="572">
        <f t="shared" si="4"/>
        <v>0.16666666666666666</v>
      </c>
    </row>
    <row r="94" spans="1:7" x14ac:dyDescent="0.2">
      <c r="A94" s="473" t="s">
        <v>163</v>
      </c>
      <c r="B94" s="471">
        <v>77</v>
      </c>
      <c r="C94" s="566">
        <v>25</v>
      </c>
      <c r="D94" s="575">
        <f t="shared" si="3"/>
        <v>0.32467532467532467</v>
      </c>
      <c r="F94" s="576">
        <v>4</v>
      </c>
      <c r="G94" s="575">
        <f t="shared" si="4"/>
        <v>0.16</v>
      </c>
    </row>
    <row r="95" spans="1:7" x14ac:dyDescent="0.2">
      <c r="A95" s="245" t="s">
        <v>164</v>
      </c>
      <c r="B95" s="472">
        <v>16</v>
      </c>
      <c r="C95" s="565">
        <v>5</v>
      </c>
      <c r="D95" s="577">
        <f t="shared" si="3"/>
        <v>0.3125</v>
      </c>
      <c r="F95" s="578">
        <v>1</v>
      </c>
      <c r="G95" s="577">
        <f t="shared" si="4"/>
        <v>0.2</v>
      </c>
    </row>
    <row r="96" spans="1:7" ht="13.5" x14ac:dyDescent="0.25">
      <c r="A96" s="469" t="s">
        <v>243</v>
      </c>
      <c r="B96" s="193">
        <v>117</v>
      </c>
      <c r="C96" s="571">
        <v>14</v>
      </c>
      <c r="D96" s="572">
        <f t="shared" si="3"/>
        <v>0.11965811965811966</v>
      </c>
      <c r="F96" s="569">
        <v>6</v>
      </c>
      <c r="G96" s="572">
        <f t="shared" si="4"/>
        <v>0.42857142857142855</v>
      </c>
    </row>
    <row r="97" spans="1:7" x14ac:dyDescent="0.2">
      <c r="A97" s="245" t="s">
        <v>437</v>
      </c>
      <c r="B97" s="470">
        <v>1</v>
      </c>
      <c r="C97" s="564">
        <v>1</v>
      </c>
      <c r="D97" s="573">
        <f t="shared" si="3"/>
        <v>1</v>
      </c>
      <c r="F97" s="574">
        <v>0</v>
      </c>
      <c r="G97" s="577">
        <f t="shared" si="4"/>
        <v>0</v>
      </c>
    </row>
    <row r="98" spans="1:7" x14ac:dyDescent="0.2">
      <c r="A98" s="473" t="s">
        <v>165</v>
      </c>
      <c r="B98" s="472">
        <v>36</v>
      </c>
      <c r="C98" s="565">
        <v>6</v>
      </c>
      <c r="D98" s="577">
        <f t="shared" si="3"/>
        <v>0.16666666666666666</v>
      </c>
      <c r="F98" s="578">
        <v>4</v>
      </c>
      <c r="G98" s="577">
        <f t="shared" si="4"/>
        <v>0.66666666666666663</v>
      </c>
    </row>
    <row r="99" spans="1:7" x14ac:dyDescent="0.2">
      <c r="A99" s="473" t="s">
        <v>166</v>
      </c>
      <c r="B99" s="471">
        <v>80</v>
      </c>
      <c r="C99" s="566">
        <v>7</v>
      </c>
      <c r="D99" s="575">
        <f t="shared" si="3"/>
        <v>8.7499999999999994E-2</v>
      </c>
      <c r="F99" s="576">
        <v>2</v>
      </c>
      <c r="G99" s="575">
        <f t="shared" si="4"/>
        <v>0.2857142857142857</v>
      </c>
    </row>
    <row r="100" spans="1:7" ht="13.5" x14ac:dyDescent="0.25">
      <c r="A100" s="469" t="s">
        <v>233</v>
      </c>
      <c r="B100" s="193">
        <v>774</v>
      </c>
      <c r="C100" s="571">
        <v>119</v>
      </c>
      <c r="D100" s="572">
        <f t="shared" si="3"/>
        <v>0.15374677002583978</v>
      </c>
      <c r="F100" s="569">
        <v>18</v>
      </c>
      <c r="G100" s="572">
        <f t="shared" si="4"/>
        <v>0.15126050420168066</v>
      </c>
    </row>
    <row r="101" spans="1:7" x14ac:dyDescent="0.2">
      <c r="A101" s="247" t="s">
        <v>167</v>
      </c>
      <c r="B101" s="471">
        <v>213</v>
      </c>
      <c r="C101" s="566">
        <v>16</v>
      </c>
      <c r="D101" s="575">
        <f t="shared" si="3"/>
        <v>7.5117370892018781E-2</v>
      </c>
      <c r="F101" s="576">
        <v>7</v>
      </c>
      <c r="G101" s="575">
        <f t="shared" si="4"/>
        <v>0.4375</v>
      </c>
    </row>
    <row r="102" spans="1:7" x14ac:dyDescent="0.2">
      <c r="A102" s="473" t="s">
        <v>168</v>
      </c>
      <c r="B102" s="472">
        <v>87</v>
      </c>
      <c r="C102" s="565">
        <v>9</v>
      </c>
      <c r="D102" s="577">
        <f t="shared" si="3"/>
        <v>0.10344827586206896</v>
      </c>
      <c r="F102" s="578">
        <v>1</v>
      </c>
      <c r="G102" s="577">
        <f t="shared" si="4"/>
        <v>0.1111111111111111</v>
      </c>
    </row>
    <row r="103" spans="1:7" x14ac:dyDescent="0.2">
      <c r="A103" s="473" t="s">
        <v>169</v>
      </c>
      <c r="B103" s="471">
        <v>2</v>
      </c>
      <c r="C103" s="566">
        <v>2</v>
      </c>
      <c r="D103" s="575">
        <f t="shared" si="3"/>
        <v>1</v>
      </c>
      <c r="F103" s="576">
        <v>2</v>
      </c>
      <c r="G103" s="575">
        <f t="shared" si="4"/>
        <v>1</v>
      </c>
    </row>
    <row r="104" spans="1:7" x14ac:dyDescent="0.2">
      <c r="A104" s="247" t="s">
        <v>170</v>
      </c>
      <c r="B104" s="471">
        <v>67</v>
      </c>
      <c r="C104" s="566">
        <v>5</v>
      </c>
      <c r="D104" s="575">
        <f t="shared" si="3"/>
        <v>7.4626865671641784E-2</v>
      </c>
      <c r="F104" s="576">
        <v>0</v>
      </c>
      <c r="G104" s="575">
        <f t="shared" si="4"/>
        <v>0</v>
      </c>
    </row>
    <row r="105" spans="1:7" x14ac:dyDescent="0.2">
      <c r="A105" s="473" t="s">
        <v>171</v>
      </c>
      <c r="B105" s="471">
        <v>68</v>
      </c>
      <c r="C105" s="566">
        <v>10</v>
      </c>
      <c r="D105" s="575">
        <f t="shared" si="3"/>
        <v>0.14705882352941177</v>
      </c>
      <c r="F105" s="576">
        <v>0</v>
      </c>
      <c r="G105" s="575">
        <f t="shared" si="4"/>
        <v>0</v>
      </c>
    </row>
    <row r="106" spans="1:7" x14ac:dyDescent="0.2">
      <c r="A106" s="473" t="s">
        <v>172</v>
      </c>
      <c r="B106" s="471">
        <v>21</v>
      </c>
      <c r="C106" s="566">
        <v>8</v>
      </c>
      <c r="D106" s="575">
        <f t="shared" si="3"/>
        <v>0.38095238095238093</v>
      </c>
      <c r="F106" s="576">
        <v>2</v>
      </c>
      <c r="G106" s="575">
        <f t="shared" si="4"/>
        <v>0.25</v>
      </c>
    </row>
    <row r="107" spans="1:7" x14ac:dyDescent="0.2">
      <c r="A107" s="473" t="s">
        <v>438</v>
      </c>
      <c r="B107" s="471">
        <v>34</v>
      </c>
      <c r="C107" s="566">
        <v>16</v>
      </c>
      <c r="D107" s="575">
        <f t="shared" si="3"/>
        <v>0.47058823529411764</v>
      </c>
      <c r="F107" s="576"/>
      <c r="G107" s="575">
        <f t="shared" si="4"/>
        <v>0</v>
      </c>
    </row>
    <row r="108" spans="1:7" x14ac:dyDescent="0.2">
      <c r="A108" s="473" t="s">
        <v>173</v>
      </c>
      <c r="B108" s="471">
        <v>59</v>
      </c>
      <c r="C108" s="566">
        <v>1</v>
      </c>
      <c r="D108" s="575">
        <f t="shared" si="3"/>
        <v>1.6949152542372881E-2</v>
      </c>
      <c r="F108" s="576">
        <v>0</v>
      </c>
      <c r="G108" s="575">
        <f t="shared" si="4"/>
        <v>0</v>
      </c>
    </row>
    <row r="109" spans="1:7" x14ac:dyDescent="0.2">
      <c r="A109" s="473" t="s">
        <v>586</v>
      </c>
      <c r="B109" s="471">
        <v>1</v>
      </c>
      <c r="C109" s="566"/>
      <c r="D109" s="575"/>
      <c r="F109" s="576"/>
      <c r="G109" s="575"/>
    </row>
    <row r="110" spans="1:7" x14ac:dyDescent="0.2">
      <c r="A110" s="473" t="s">
        <v>174</v>
      </c>
      <c r="B110" s="471">
        <v>12</v>
      </c>
      <c r="C110" s="566">
        <v>2</v>
      </c>
      <c r="D110" s="575">
        <f t="shared" si="3"/>
        <v>0.16666666666666666</v>
      </c>
      <c r="F110" s="576">
        <v>0</v>
      </c>
      <c r="G110" s="575">
        <f t="shared" si="4"/>
        <v>0</v>
      </c>
    </row>
    <row r="111" spans="1:7" x14ac:dyDescent="0.2">
      <c r="A111" s="473" t="s">
        <v>175</v>
      </c>
      <c r="B111" s="471">
        <v>8</v>
      </c>
      <c r="C111" s="566">
        <v>2</v>
      </c>
      <c r="D111" s="575">
        <f t="shared" si="3"/>
        <v>0.25</v>
      </c>
      <c r="F111" s="576">
        <v>0</v>
      </c>
      <c r="G111" s="575">
        <f t="shared" si="4"/>
        <v>0</v>
      </c>
    </row>
    <row r="112" spans="1:7" x14ac:dyDescent="0.2">
      <c r="A112" s="473" t="s">
        <v>284</v>
      </c>
      <c r="B112" s="471">
        <v>2</v>
      </c>
      <c r="C112" s="566">
        <v>2</v>
      </c>
      <c r="D112" s="575">
        <f t="shared" si="3"/>
        <v>1</v>
      </c>
      <c r="F112" s="576"/>
      <c r="G112" s="575">
        <f t="shared" si="4"/>
        <v>0</v>
      </c>
    </row>
    <row r="113" spans="1:7" x14ac:dyDescent="0.2">
      <c r="A113" s="473" t="s">
        <v>176</v>
      </c>
      <c r="B113" s="471"/>
      <c r="C113" s="566"/>
      <c r="D113" s="575" t="e">
        <f t="shared" si="3"/>
        <v>#DIV/0!</v>
      </c>
      <c r="F113" s="576">
        <v>0</v>
      </c>
      <c r="G113" s="575"/>
    </row>
    <row r="114" spans="1:7" x14ac:dyDescent="0.2">
      <c r="A114" s="473" t="s">
        <v>177</v>
      </c>
      <c r="B114" s="471">
        <v>13</v>
      </c>
      <c r="C114" s="566">
        <v>5</v>
      </c>
      <c r="D114" s="575">
        <f t="shared" si="3"/>
        <v>0.38461538461538464</v>
      </c>
      <c r="F114" s="576">
        <v>2</v>
      </c>
      <c r="G114" s="575">
        <f t="shared" si="4"/>
        <v>0.4</v>
      </c>
    </row>
    <row r="115" spans="1:7" x14ac:dyDescent="0.2">
      <c r="A115" s="473" t="s">
        <v>178</v>
      </c>
      <c r="B115" s="471">
        <v>20</v>
      </c>
      <c r="C115" s="566">
        <v>1</v>
      </c>
      <c r="D115" s="575">
        <f t="shared" si="3"/>
        <v>0.05</v>
      </c>
      <c r="F115" s="576">
        <v>0</v>
      </c>
      <c r="G115" s="575">
        <f t="shared" si="4"/>
        <v>0</v>
      </c>
    </row>
    <row r="116" spans="1:7" x14ac:dyDescent="0.2">
      <c r="A116" s="473" t="s">
        <v>179</v>
      </c>
      <c r="B116" s="471">
        <v>4</v>
      </c>
      <c r="C116" s="566"/>
      <c r="D116" s="575">
        <f t="shared" si="3"/>
        <v>0</v>
      </c>
      <c r="F116" s="576">
        <v>0</v>
      </c>
      <c r="G116" s="575"/>
    </row>
    <row r="117" spans="1:7" x14ac:dyDescent="0.2">
      <c r="A117" s="473" t="s">
        <v>180</v>
      </c>
      <c r="B117" s="471">
        <v>4</v>
      </c>
      <c r="C117" s="566">
        <v>4</v>
      </c>
      <c r="D117" s="575">
        <f t="shared" si="3"/>
        <v>1</v>
      </c>
      <c r="F117" s="576"/>
      <c r="G117" s="575">
        <f t="shared" si="4"/>
        <v>0</v>
      </c>
    </row>
    <row r="118" spans="1:7" x14ac:dyDescent="0.2">
      <c r="A118" s="473" t="s">
        <v>181</v>
      </c>
      <c r="B118" s="471">
        <v>14</v>
      </c>
      <c r="C118" s="566"/>
      <c r="D118" s="575">
        <f t="shared" si="3"/>
        <v>0</v>
      </c>
      <c r="F118" s="576">
        <v>0</v>
      </c>
      <c r="G118" s="575"/>
    </row>
    <row r="119" spans="1:7" x14ac:dyDescent="0.2">
      <c r="A119" s="473" t="s">
        <v>182</v>
      </c>
      <c r="B119" s="471">
        <v>7</v>
      </c>
      <c r="C119" s="566">
        <v>4</v>
      </c>
      <c r="D119" s="575">
        <f t="shared" si="3"/>
        <v>0.5714285714285714</v>
      </c>
      <c r="F119" s="576">
        <v>0</v>
      </c>
      <c r="G119" s="575">
        <f t="shared" si="4"/>
        <v>0</v>
      </c>
    </row>
    <row r="120" spans="1:7" x14ac:dyDescent="0.2">
      <c r="A120" s="473" t="s">
        <v>183</v>
      </c>
      <c r="B120" s="471">
        <v>7</v>
      </c>
      <c r="C120" s="566">
        <v>3</v>
      </c>
      <c r="D120" s="575">
        <f t="shared" si="3"/>
        <v>0.42857142857142855</v>
      </c>
      <c r="F120" s="576">
        <v>0</v>
      </c>
      <c r="G120" s="575">
        <f t="shared" si="4"/>
        <v>0</v>
      </c>
    </row>
    <row r="121" spans="1:7" x14ac:dyDescent="0.2">
      <c r="A121" s="473" t="s">
        <v>535</v>
      </c>
      <c r="B121" s="471">
        <v>131</v>
      </c>
      <c r="C121" s="566">
        <v>29</v>
      </c>
      <c r="D121" s="575">
        <f t="shared" ref="D121" si="5">C121/B121</f>
        <v>0.22137404580152673</v>
      </c>
      <c r="F121" s="576">
        <v>4</v>
      </c>
      <c r="G121" s="575">
        <f t="shared" si="4"/>
        <v>0.13793103448275862</v>
      </c>
    </row>
    <row r="122" spans="1:7" ht="13.5" x14ac:dyDescent="0.25">
      <c r="A122" s="469" t="s">
        <v>234</v>
      </c>
      <c r="B122" s="193">
        <v>95</v>
      </c>
      <c r="C122" s="571">
        <v>25</v>
      </c>
      <c r="D122" s="572">
        <f t="shared" si="3"/>
        <v>0.26315789473684209</v>
      </c>
      <c r="F122" s="569">
        <v>8</v>
      </c>
      <c r="G122" s="572">
        <f t="shared" si="4"/>
        <v>0.32</v>
      </c>
    </row>
    <row r="123" spans="1:7" x14ac:dyDescent="0.2">
      <c r="A123" s="473" t="s">
        <v>185</v>
      </c>
      <c r="B123" s="471">
        <v>14</v>
      </c>
      <c r="C123" s="566">
        <v>3</v>
      </c>
      <c r="D123" s="575">
        <f t="shared" si="3"/>
        <v>0.21428571428571427</v>
      </c>
      <c r="F123" s="576">
        <v>0</v>
      </c>
      <c r="G123" s="575">
        <f t="shared" si="4"/>
        <v>0</v>
      </c>
    </row>
    <row r="124" spans="1:7" x14ac:dyDescent="0.2">
      <c r="A124" s="473" t="s">
        <v>184</v>
      </c>
      <c r="B124" s="471">
        <v>75</v>
      </c>
      <c r="C124" s="566">
        <v>16</v>
      </c>
      <c r="D124" s="575">
        <f t="shared" si="3"/>
        <v>0.21333333333333335</v>
      </c>
      <c r="F124" s="576">
        <v>4</v>
      </c>
      <c r="G124" s="575">
        <f t="shared" si="4"/>
        <v>0.25</v>
      </c>
    </row>
    <row r="125" spans="1:7" x14ac:dyDescent="0.2">
      <c r="A125" s="473" t="s">
        <v>186</v>
      </c>
      <c r="B125" s="472">
        <v>6</v>
      </c>
      <c r="C125" s="565">
        <v>6</v>
      </c>
      <c r="D125" s="577">
        <f t="shared" si="3"/>
        <v>1</v>
      </c>
      <c r="F125" s="578">
        <v>4</v>
      </c>
      <c r="G125" s="577">
        <f t="shared" si="4"/>
        <v>0.66666666666666663</v>
      </c>
    </row>
    <row r="126" spans="1:7" ht="13.5" x14ac:dyDescent="0.25">
      <c r="A126" s="469" t="s">
        <v>235</v>
      </c>
      <c r="B126" s="193">
        <v>52</v>
      </c>
      <c r="C126" s="571">
        <v>11</v>
      </c>
      <c r="D126" s="572">
        <f t="shared" si="3"/>
        <v>0.21153846153846154</v>
      </c>
      <c r="F126" s="569">
        <v>7</v>
      </c>
      <c r="G126" s="572">
        <f t="shared" si="4"/>
        <v>0.63636363636363635</v>
      </c>
    </row>
    <row r="127" spans="1:7" x14ac:dyDescent="0.2">
      <c r="A127" s="473" t="s">
        <v>187</v>
      </c>
      <c r="B127" s="470">
        <v>45</v>
      </c>
      <c r="C127" s="564">
        <v>4</v>
      </c>
      <c r="D127" s="573">
        <f t="shared" si="3"/>
        <v>8.8888888888888892E-2</v>
      </c>
      <c r="F127" s="574">
        <v>0</v>
      </c>
      <c r="G127" s="573">
        <f t="shared" si="4"/>
        <v>0</v>
      </c>
    </row>
    <row r="128" spans="1:7" x14ac:dyDescent="0.2">
      <c r="A128" s="473" t="s">
        <v>188</v>
      </c>
      <c r="B128" s="470">
        <v>7</v>
      </c>
      <c r="C128" s="564">
        <v>7</v>
      </c>
      <c r="D128" s="573">
        <f t="shared" ref="D128" si="6">C128/B128</f>
        <v>1</v>
      </c>
      <c r="F128" s="574">
        <v>7</v>
      </c>
      <c r="G128" s="573">
        <f t="shared" si="4"/>
        <v>1</v>
      </c>
    </row>
    <row r="129" spans="1:7" ht="13.5" x14ac:dyDescent="0.25">
      <c r="A129" s="469" t="s">
        <v>236</v>
      </c>
      <c r="B129" s="193">
        <v>137</v>
      </c>
      <c r="C129" s="571">
        <v>51</v>
      </c>
      <c r="D129" s="572">
        <f t="shared" si="3"/>
        <v>0.37226277372262773</v>
      </c>
      <c r="F129" s="569">
        <v>17</v>
      </c>
      <c r="G129" s="572">
        <f t="shared" si="4"/>
        <v>0.33333333333333331</v>
      </c>
    </row>
    <row r="130" spans="1:7" x14ac:dyDescent="0.2">
      <c r="A130" s="247" t="s">
        <v>189</v>
      </c>
      <c r="B130" s="472">
        <v>23</v>
      </c>
      <c r="C130" s="565">
        <v>6</v>
      </c>
      <c r="D130" s="577">
        <f t="shared" si="3"/>
        <v>0.2608695652173913</v>
      </c>
      <c r="F130" s="578">
        <v>0</v>
      </c>
      <c r="G130" s="577">
        <f t="shared" si="4"/>
        <v>0</v>
      </c>
    </row>
    <row r="131" spans="1:7" x14ac:dyDescent="0.2">
      <c r="A131" s="473" t="s">
        <v>190</v>
      </c>
      <c r="B131" s="471">
        <v>3</v>
      </c>
      <c r="C131" s="566">
        <v>1</v>
      </c>
      <c r="D131" s="575">
        <f t="shared" si="3"/>
        <v>0.33333333333333331</v>
      </c>
      <c r="F131" s="576"/>
      <c r="G131" s="575">
        <f t="shared" si="4"/>
        <v>0</v>
      </c>
    </row>
    <row r="132" spans="1:7" x14ac:dyDescent="0.2">
      <c r="A132" s="245" t="s">
        <v>191</v>
      </c>
      <c r="B132" s="470">
        <v>21</v>
      </c>
      <c r="C132" s="564">
        <v>11</v>
      </c>
      <c r="D132" s="573">
        <f t="shared" si="3"/>
        <v>0.52380952380952384</v>
      </c>
      <c r="F132" s="574">
        <v>0</v>
      </c>
      <c r="G132" s="573">
        <f t="shared" si="4"/>
        <v>0</v>
      </c>
    </row>
    <row r="133" spans="1:7" x14ac:dyDescent="0.2">
      <c r="A133" s="473" t="s">
        <v>192</v>
      </c>
      <c r="B133" s="472">
        <v>35</v>
      </c>
      <c r="C133" s="565">
        <v>8</v>
      </c>
      <c r="D133" s="577">
        <f t="shared" si="3"/>
        <v>0.22857142857142856</v>
      </c>
      <c r="F133" s="578">
        <v>6</v>
      </c>
      <c r="G133" s="577">
        <f t="shared" si="4"/>
        <v>0.75</v>
      </c>
    </row>
    <row r="134" spans="1:7" x14ac:dyDescent="0.2">
      <c r="A134" s="473" t="s">
        <v>193</v>
      </c>
      <c r="B134" s="471">
        <v>46</v>
      </c>
      <c r="C134" s="566">
        <v>22</v>
      </c>
      <c r="D134" s="575">
        <f t="shared" si="3"/>
        <v>0.47826086956521741</v>
      </c>
      <c r="F134" s="576">
        <v>10</v>
      </c>
      <c r="G134" s="575">
        <f t="shared" si="4"/>
        <v>0.45454545454545453</v>
      </c>
    </row>
    <row r="135" spans="1:7" x14ac:dyDescent="0.2">
      <c r="A135" s="473" t="s">
        <v>396</v>
      </c>
      <c r="B135" s="470">
        <v>1</v>
      </c>
      <c r="C135" s="564"/>
      <c r="D135" s="573">
        <f t="shared" si="3"/>
        <v>0</v>
      </c>
      <c r="F135" s="574"/>
      <c r="G135" s="575"/>
    </row>
    <row r="136" spans="1:7" x14ac:dyDescent="0.2">
      <c r="A136" s="245" t="s">
        <v>485</v>
      </c>
      <c r="B136" s="471">
        <v>1</v>
      </c>
      <c r="C136" s="566"/>
      <c r="D136" s="575">
        <f t="shared" si="3"/>
        <v>0</v>
      </c>
      <c r="F136" s="576"/>
      <c r="G136" s="575"/>
    </row>
    <row r="137" spans="1:7" x14ac:dyDescent="0.2">
      <c r="A137" s="247" t="s">
        <v>194</v>
      </c>
      <c r="B137" s="471">
        <v>4</v>
      </c>
      <c r="C137" s="566">
        <v>1</v>
      </c>
      <c r="D137" s="575">
        <f t="shared" si="3"/>
        <v>0.25</v>
      </c>
      <c r="F137" s="576"/>
      <c r="G137" s="575">
        <f t="shared" si="4"/>
        <v>0</v>
      </c>
    </row>
    <row r="138" spans="1:7" x14ac:dyDescent="0.2">
      <c r="A138" s="473" t="s">
        <v>195</v>
      </c>
      <c r="B138" s="471">
        <v>3</v>
      </c>
      <c r="C138" s="566">
        <v>2</v>
      </c>
      <c r="D138" s="575">
        <f t="shared" si="3"/>
        <v>0.66666666666666663</v>
      </c>
      <c r="F138" s="576">
        <v>1</v>
      </c>
      <c r="G138" s="575">
        <f t="shared" si="4"/>
        <v>0.5</v>
      </c>
    </row>
    <row r="139" spans="1:7" ht="13.5" x14ac:dyDescent="0.25">
      <c r="A139" s="469" t="s">
        <v>237</v>
      </c>
      <c r="B139" s="193">
        <v>89</v>
      </c>
      <c r="C139" s="571">
        <v>34</v>
      </c>
      <c r="D139" s="572">
        <f t="shared" ref="D139:D167" si="7">C139/B139</f>
        <v>0.38202247191011235</v>
      </c>
      <c r="F139" s="569">
        <v>6</v>
      </c>
      <c r="G139" s="572">
        <f t="shared" si="4"/>
        <v>0.17647058823529413</v>
      </c>
    </row>
    <row r="140" spans="1:7" x14ac:dyDescent="0.2">
      <c r="A140" s="473" t="s">
        <v>197</v>
      </c>
      <c r="B140" s="471">
        <v>38</v>
      </c>
      <c r="C140" s="566">
        <v>14</v>
      </c>
      <c r="D140" s="575">
        <f t="shared" si="7"/>
        <v>0.36842105263157893</v>
      </c>
      <c r="F140" s="576">
        <v>2</v>
      </c>
      <c r="G140" s="575">
        <f t="shared" ref="G140:G165" si="8">F140/C140</f>
        <v>0.14285714285714285</v>
      </c>
    </row>
    <row r="141" spans="1:7" x14ac:dyDescent="0.2">
      <c r="A141" s="473" t="s">
        <v>196</v>
      </c>
      <c r="B141" s="471">
        <v>44</v>
      </c>
      <c r="C141" s="566">
        <v>16</v>
      </c>
      <c r="D141" s="575">
        <f t="shared" si="7"/>
        <v>0.36363636363636365</v>
      </c>
      <c r="F141" s="576">
        <v>4</v>
      </c>
      <c r="G141" s="575">
        <f t="shared" si="8"/>
        <v>0.25</v>
      </c>
    </row>
    <row r="142" spans="1:7" x14ac:dyDescent="0.2">
      <c r="A142" s="473" t="s">
        <v>198</v>
      </c>
      <c r="B142" s="471">
        <v>7</v>
      </c>
      <c r="C142" s="566">
        <v>4</v>
      </c>
      <c r="D142" s="575">
        <f t="shared" si="7"/>
        <v>0.5714285714285714</v>
      </c>
      <c r="F142" s="576">
        <v>0</v>
      </c>
      <c r="G142" s="575">
        <f t="shared" si="8"/>
        <v>0</v>
      </c>
    </row>
    <row r="143" spans="1:7" ht="13.5" x14ac:dyDescent="0.25">
      <c r="A143" s="469" t="s">
        <v>238</v>
      </c>
      <c r="B143" s="193">
        <v>136</v>
      </c>
      <c r="C143" s="571">
        <v>28</v>
      </c>
      <c r="D143" s="572">
        <f t="shared" si="7"/>
        <v>0.20588235294117646</v>
      </c>
      <c r="F143" s="569">
        <v>8</v>
      </c>
      <c r="G143" s="572">
        <f t="shared" si="8"/>
        <v>0.2857142857142857</v>
      </c>
    </row>
    <row r="144" spans="1:7" x14ac:dyDescent="0.2">
      <c r="A144" s="473" t="s">
        <v>200</v>
      </c>
      <c r="B144" s="471">
        <v>18</v>
      </c>
      <c r="C144" s="566">
        <v>7</v>
      </c>
      <c r="D144" s="575">
        <f t="shared" si="7"/>
        <v>0.3888888888888889</v>
      </c>
      <c r="F144" s="576">
        <v>1</v>
      </c>
      <c r="G144" s="575">
        <f t="shared" si="8"/>
        <v>0.14285714285714285</v>
      </c>
    </row>
    <row r="145" spans="1:7" x14ac:dyDescent="0.2">
      <c r="A145" s="473" t="s">
        <v>199</v>
      </c>
      <c r="B145" s="470">
        <v>112</v>
      </c>
      <c r="C145" s="564">
        <v>19</v>
      </c>
      <c r="D145" s="573">
        <f t="shared" si="7"/>
        <v>0.16964285714285715</v>
      </c>
      <c r="F145" s="574">
        <v>7</v>
      </c>
      <c r="G145" s="573">
        <f t="shared" si="8"/>
        <v>0.36842105263157893</v>
      </c>
    </row>
    <row r="146" spans="1:7" x14ac:dyDescent="0.2">
      <c r="A146" s="473" t="s">
        <v>201</v>
      </c>
      <c r="B146" s="471">
        <v>6</v>
      </c>
      <c r="C146" s="566">
        <v>2</v>
      </c>
      <c r="D146" s="575">
        <f t="shared" si="7"/>
        <v>0.33333333333333331</v>
      </c>
      <c r="F146" s="576"/>
      <c r="G146" s="575">
        <f t="shared" si="8"/>
        <v>0</v>
      </c>
    </row>
    <row r="147" spans="1:7" ht="13.5" x14ac:dyDescent="0.25">
      <c r="A147" s="469" t="s">
        <v>239</v>
      </c>
      <c r="B147" s="193">
        <v>251</v>
      </c>
      <c r="C147" s="571">
        <v>51</v>
      </c>
      <c r="D147" s="572">
        <f t="shared" si="7"/>
        <v>0.20318725099601595</v>
      </c>
      <c r="F147" s="569">
        <v>6</v>
      </c>
      <c r="G147" s="572">
        <f t="shared" si="8"/>
        <v>0.11764705882352941</v>
      </c>
    </row>
    <row r="148" spans="1:7" x14ac:dyDescent="0.2">
      <c r="A148" s="473" t="s">
        <v>202</v>
      </c>
      <c r="B148" s="471">
        <v>2</v>
      </c>
      <c r="C148" s="566">
        <v>1</v>
      </c>
      <c r="D148" s="575">
        <f t="shared" ref="D148" si="9">C148/B148</f>
        <v>0.5</v>
      </c>
      <c r="F148" s="576"/>
      <c r="G148" s="575">
        <f t="shared" si="8"/>
        <v>0</v>
      </c>
    </row>
    <row r="149" spans="1:7" x14ac:dyDescent="0.2">
      <c r="A149" s="473" t="s">
        <v>203</v>
      </c>
      <c r="B149" s="471">
        <v>4</v>
      </c>
      <c r="C149" s="566"/>
      <c r="D149" s="575">
        <f t="shared" si="7"/>
        <v>0</v>
      </c>
      <c r="F149" s="576"/>
      <c r="G149" s="575"/>
    </row>
    <row r="150" spans="1:7" x14ac:dyDescent="0.2">
      <c r="A150" s="245" t="s">
        <v>204</v>
      </c>
      <c r="B150" s="470">
        <v>70</v>
      </c>
      <c r="C150" s="564">
        <v>2</v>
      </c>
      <c r="D150" s="573">
        <f t="shared" si="7"/>
        <v>2.8571428571428571E-2</v>
      </c>
      <c r="F150" s="574">
        <v>2</v>
      </c>
      <c r="G150" s="573">
        <f t="shared" si="8"/>
        <v>1</v>
      </c>
    </row>
    <row r="151" spans="1:7" x14ac:dyDescent="0.2">
      <c r="A151" s="473" t="s">
        <v>205</v>
      </c>
      <c r="B151" s="471">
        <v>96</v>
      </c>
      <c r="C151" s="566">
        <v>22</v>
      </c>
      <c r="D151" s="575">
        <f t="shared" si="7"/>
        <v>0.22916666666666666</v>
      </c>
      <c r="F151" s="576">
        <v>0</v>
      </c>
      <c r="G151" s="575">
        <f t="shared" si="8"/>
        <v>0</v>
      </c>
    </row>
    <row r="152" spans="1:7" x14ac:dyDescent="0.2">
      <c r="A152" s="247" t="s">
        <v>206</v>
      </c>
      <c r="B152" s="472">
        <v>27</v>
      </c>
      <c r="C152" s="565">
        <v>10</v>
      </c>
      <c r="D152" s="577">
        <f t="shared" si="7"/>
        <v>0.37037037037037035</v>
      </c>
      <c r="F152" s="578">
        <v>0</v>
      </c>
      <c r="G152" s="577">
        <f t="shared" si="8"/>
        <v>0</v>
      </c>
    </row>
    <row r="153" spans="1:7" x14ac:dyDescent="0.2">
      <c r="A153" s="473" t="s">
        <v>207</v>
      </c>
      <c r="B153" s="471">
        <v>16</v>
      </c>
      <c r="C153" s="566">
        <v>2</v>
      </c>
      <c r="D153" s="575">
        <f t="shared" si="7"/>
        <v>0.125</v>
      </c>
      <c r="F153" s="576"/>
      <c r="G153" s="575">
        <f t="shared" si="8"/>
        <v>0</v>
      </c>
    </row>
    <row r="154" spans="1:7" x14ac:dyDescent="0.2">
      <c r="A154" s="245" t="s">
        <v>208</v>
      </c>
      <c r="B154" s="470">
        <v>21</v>
      </c>
      <c r="C154" s="564"/>
      <c r="D154" s="573">
        <f t="shared" si="7"/>
        <v>0</v>
      </c>
      <c r="F154" s="574">
        <v>0</v>
      </c>
      <c r="G154" s="573"/>
    </row>
    <row r="155" spans="1:7" x14ac:dyDescent="0.2">
      <c r="A155" s="473" t="s">
        <v>209</v>
      </c>
      <c r="B155" s="471">
        <v>15</v>
      </c>
      <c r="C155" s="566">
        <v>14</v>
      </c>
      <c r="D155" s="575">
        <f t="shared" si="7"/>
        <v>0.93333333333333335</v>
      </c>
      <c r="F155" s="576">
        <v>4</v>
      </c>
      <c r="G155" s="575">
        <f t="shared" si="8"/>
        <v>0.2857142857142857</v>
      </c>
    </row>
    <row r="156" spans="1:7" ht="13.5" x14ac:dyDescent="0.25">
      <c r="A156" s="469" t="s">
        <v>240</v>
      </c>
      <c r="B156" s="193">
        <v>339</v>
      </c>
      <c r="C156" s="571">
        <v>72</v>
      </c>
      <c r="D156" s="572">
        <f t="shared" si="7"/>
        <v>0.21238938053097345</v>
      </c>
      <c r="F156" s="569">
        <v>13</v>
      </c>
      <c r="G156" s="572">
        <f t="shared" si="8"/>
        <v>0.18055555555555555</v>
      </c>
    </row>
    <row r="157" spans="1:7" x14ac:dyDescent="0.2">
      <c r="A157" s="473" t="s">
        <v>444</v>
      </c>
      <c r="B157" s="471">
        <v>3</v>
      </c>
      <c r="C157" s="566">
        <v>3</v>
      </c>
      <c r="D157" s="575">
        <f t="shared" si="7"/>
        <v>1</v>
      </c>
      <c r="F157" s="576">
        <v>0</v>
      </c>
      <c r="G157" s="575">
        <f t="shared" si="8"/>
        <v>0</v>
      </c>
    </row>
    <row r="158" spans="1:7" x14ac:dyDescent="0.2">
      <c r="A158" s="245" t="s">
        <v>210</v>
      </c>
      <c r="B158" s="471">
        <v>3</v>
      </c>
      <c r="C158" s="566">
        <v>1</v>
      </c>
      <c r="D158" s="575">
        <f t="shared" si="7"/>
        <v>0.33333333333333331</v>
      </c>
      <c r="F158" s="576"/>
      <c r="G158" s="575">
        <f t="shared" si="8"/>
        <v>0</v>
      </c>
    </row>
    <row r="159" spans="1:7" x14ac:dyDescent="0.2">
      <c r="A159" s="473" t="s">
        <v>211</v>
      </c>
      <c r="B159" s="471">
        <v>30</v>
      </c>
      <c r="C159" s="566">
        <v>3</v>
      </c>
      <c r="D159" s="575">
        <f t="shared" si="7"/>
        <v>0.1</v>
      </c>
      <c r="F159" s="576">
        <v>0</v>
      </c>
      <c r="G159" s="575">
        <f t="shared" si="8"/>
        <v>0</v>
      </c>
    </row>
    <row r="160" spans="1:7" x14ac:dyDescent="0.2">
      <c r="A160" s="473" t="s">
        <v>212</v>
      </c>
      <c r="B160" s="471">
        <v>28</v>
      </c>
      <c r="C160" s="566">
        <v>4</v>
      </c>
      <c r="D160" s="575">
        <f t="shared" si="7"/>
        <v>0.14285714285714285</v>
      </c>
      <c r="F160" s="576">
        <v>1</v>
      </c>
      <c r="G160" s="575">
        <f t="shared" si="8"/>
        <v>0.25</v>
      </c>
    </row>
    <row r="161" spans="1:7" x14ac:dyDescent="0.2">
      <c r="A161" s="473" t="s">
        <v>213</v>
      </c>
      <c r="B161" s="472">
        <v>3</v>
      </c>
      <c r="C161" s="565">
        <v>1</v>
      </c>
      <c r="D161" s="577">
        <f t="shared" si="7"/>
        <v>0.33333333333333331</v>
      </c>
      <c r="F161" s="578"/>
      <c r="G161" s="577">
        <f t="shared" si="8"/>
        <v>0</v>
      </c>
    </row>
    <row r="162" spans="1:7" x14ac:dyDescent="0.2">
      <c r="A162" s="473" t="s">
        <v>214</v>
      </c>
      <c r="B162" s="471">
        <v>170</v>
      </c>
      <c r="C162" s="566">
        <v>38</v>
      </c>
      <c r="D162" s="575">
        <f t="shared" si="7"/>
        <v>0.22352941176470589</v>
      </c>
      <c r="F162" s="576">
        <v>7</v>
      </c>
      <c r="G162" s="575">
        <f t="shared" si="8"/>
        <v>0.18421052631578946</v>
      </c>
    </row>
    <row r="163" spans="1:7" x14ac:dyDescent="0.2">
      <c r="A163" s="473" t="s">
        <v>215</v>
      </c>
      <c r="B163" s="470">
        <v>53</v>
      </c>
      <c r="C163" s="564">
        <v>6</v>
      </c>
      <c r="D163" s="573">
        <f t="shared" si="7"/>
        <v>0.11320754716981132</v>
      </c>
      <c r="F163" s="574">
        <v>1</v>
      </c>
      <c r="G163" s="573">
        <f t="shared" si="8"/>
        <v>0.16666666666666666</v>
      </c>
    </row>
    <row r="164" spans="1:7" x14ac:dyDescent="0.2">
      <c r="A164" s="473" t="s">
        <v>397</v>
      </c>
      <c r="B164" s="471">
        <v>2</v>
      </c>
      <c r="C164" s="566">
        <v>2</v>
      </c>
      <c r="D164" s="575">
        <f t="shared" ref="D164" si="10">C164/B164</f>
        <v>1</v>
      </c>
      <c r="F164" s="576">
        <v>1</v>
      </c>
      <c r="G164" s="573">
        <f t="shared" si="8"/>
        <v>0.5</v>
      </c>
    </row>
    <row r="165" spans="1:7" x14ac:dyDescent="0.2">
      <c r="A165" s="473" t="s">
        <v>285</v>
      </c>
      <c r="B165" s="471">
        <v>47</v>
      </c>
      <c r="C165" s="566">
        <v>14</v>
      </c>
      <c r="D165" s="575">
        <f t="shared" si="7"/>
        <v>0.2978723404255319</v>
      </c>
      <c r="F165" s="576">
        <v>3</v>
      </c>
      <c r="G165" s="575">
        <f t="shared" si="8"/>
        <v>0.21428571428571427</v>
      </c>
    </row>
    <row r="166" spans="1:7" ht="6" customHeight="1" x14ac:dyDescent="0.2">
      <c r="C166" s="379"/>
      <c r="D166" s="197"/>
      <c r="G166" s="197"/>
    </row>
    <row r="167" spans="1:7" ht="15.75" x14ac:dyDescent="0.25">
      <c r="A167" s="672" t="s">
        <v>2</v>
      </c>
      <c r="B167" s="25">
        <f>SUM(B9:B165)/2</f>
        <v>4491</v>
      </c>
      <c r="C167" s="234">
        <f>SUM(C9:C165)/2</f>
        <v>1110</v>
      </c>
      <c r="D167" s="572">
        <f t="shared" si="7"/>
        <v>0.24716098864395458</v>
      </c>
      <c r="F167" s="468">
        <f>SUM(F9:F165)/2</f>
        <v>271</v>
      </c>
      <c r="G167" s="572">
        <f t="shared" ref="G167" si="11">F167/C167</f>
        <v>0.24414414414414415</v>
      </c>
    </row>
  </sheetData>
  <mergeCells count="1">
    <mergeCell ref="A3:G3"/>
  </mergeCells>
  <printOptions horizontalCentered="1"/>
  <pageMargins left="0.70866141732283472" right="0.70866141732283472" top="0.74803149606299213" bottom="0.74803149606299213" header="0.31496062992125984" footer="0.31496062992125984"/>
  <pageSetup paperSize="9" scale="67" firstPageNumber="39" fitToHeight="0" orientation="portrait" r:id="rId1"/>
  <headerFoot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0070C0"/>
    <pageSetUpPr fitToPage="1"/>
  </sheetPr>
  <dimension ref="B1:J802"/>
  <sheetViews>
    <sheetView showGridLines="0" showZeros="0" showWhiteSpace="0" zoomScaleNormal="100" workbookViewId="0">
      <selection activeCell="L26" sqref="L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254</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576</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1" t="s">
        <v>745</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9">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2" fitToHeight="0" orientation="portrait" r:id="rId1"/>
  <headerFooter>
    <oddFooter>&amp;CPage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00B050"/>
    <pageSetUpPr fitToPage="1"/>
  </sheetPr>
  <dimension ref="A1:U85"/>
  <sheetViews>
    <sheetView showGridLines="0" zoomScaleNormal="100" workbookViewId="0">
      <selection activeCell="L26" sqref="L26"/>
    </sheetView>
  </sheetViews>
  <sheetFormatPr baseColWidth="10" defaultRowHeight="12.75" x14ac:dyDescent="0.2"/>
  <cols>
    <col min="1" max="1" width="13.1640625" customWidth="1"/>
    <col min="2" max="2" width="17.5" bestFit="1" customWidth="1"/>
    <col min="3" max="3" width="15.5" customWidth="1"/>
    <col min="4" max="5" width="9.1640625" customWidth="1"/>
    <col min="6" max="6" width="15" customWidth="1"/>
    <col min="7" max="8" width="9" customWidth="1"/>
    <col min="9" max="9" width="15" customWidth="1"/>
    <col min="10" max="10" width="4.33203125" customWidth="1"/>
    <col min="11" max="11" width="13.33203125" bestFit="1" customWidth="1"/>
    <col min="13" max="13" width="12" style="235"/>
  </cols>
  <sheetData>
    <row r="1" spans="1:21" ht="10.5" customHeight="1" x14ac:dyDescent="0.2"/>
    <row r="2" spans="1:21" ht="6.75" customHeight="1" x14ac:dyDescent="0.2"/>
    <row r="3" spans="1:21" s="649" customFormat="1" ht="29.25" customHeight="1" x14ac:dyDescent="0.25">
      <c r="A3" s="769" t="s">
        <v>804</v>
      </c>
      <c r="B3" s="769"/>
      <c r="C3" s="769"/>
      <c r="D3" s="769"/>
      <c r="E3" s="769"/>
      <c r="F3" s="769"/>
      <c r="G3" s="769"/>
      <c r="H3" s="769"/>
      <c r="I3" s="769"/>
      <c r="J3" s="769"/>
      <c r="K3" s="769"/>
      <c r="M3" s="665"/>
    </row>
    <row r="4" spans="1:21" ht="9" customHeight="1" x14ac:dyDescent="0.2"/>
    <row r="6" spans="1:21" ht="15.75" x14ac:dyDescent="0.2">
      <c r="A6" s="110"/>
      <c r="B6" s="110"/>
      <c r="C6" s="110"/>
      <c r="D6" s="777" t="s">
        <v>255</v>
      </c>
      <c r="E6" s="778"/>
      <c r="F6" s="778"/>
      <c r="G6" s="778" t="s">
        <v>256</v>
      </c>
      <c r="H6" s="778"/>
      <c r="I6" s="779"/>
      <c r="J6" s="110"/>
      <c r="K6" s="740" t="s">
        <v>2</v>
      </c>
    </row>
    <row r="7" spans="1:21" ht="26.25" customHeight="1" x14ac:dyDescent="0.2">
      <c r="A7" s="44" t="s">
        <v>258</v>
      </c>
      <c r="B7" s="238" t="s">
        <v>295</v>
      </c>
      <c r="C7" s="110" t="s">
        <v>3</v>
      </c>
      <c r="D7" s="392" t="s">
        <v>110</v>
      </c>
      <c r="E7" s="392" t="s">
        <v>111</v>
      </c>
      <c r="F7" s="108" t="s">
        <v>78</v>
      </c>
      <c r="G7" s="392" t="s">
        <v>110</v>
      </c>
      <c r="H7" s="392" t="s">
        <v>111</v>
      </c>
      <c r="I7" s="108" t="s">
        <v>78</v>
      </c>
      <c r="J7" s="110"/>
      <c r="K7" s="740"/>
    </row>
    <row r="8" spans="1:21" s="32" customFormat="1" x14ac:dyDescent="0.2">
      <c r="A8" s="111"/>
      <c r="B8" s="29"/>
      <c r="C8" s="29"/>
      <c r="D8" s="29"/>
      <c r="E8" s="29"/>
      <c r="F8" s="30"/>
      <c r="G8" s="29"/>
      <c r="H8" s="29"/>
      <c r="I8" s="30"/>
      <c r="J8" s="29"/>
      <c r="K8" s="30"/>
      <c r="M8" s="391"/>
    </row>
    <row r="9" spans="1:21" ht="12.75" customHeight="1" x14ac:dyDescent="0.2">
      <c r="A9" s="709" t="s">
        <v>4</v>
      </c>
      <c r="B9" s="728" t="s">
        <v>79</v>
      </c>
      <c r="C9" s="251" t="s">
        <v>5</v>
      </c>
      <c r="D9" s="33">
        <v>60</v>
      </c>
      <c r="E9" s="33">
        <v>34</v>
      </c>
      <c r="F9" s="163">
        <f>D9+E9</f>
        <v>94</v>
      </c>
      <c r="G9" s="33">
        <v>129</v>
      </c>
      <c r="H9" s="33">
        <v>91</v>
      </c>
      <c r="I9" s="165">
        <f t="shared" ref="I9:I72" si="0">G9+H9</f>
        <v>220</v>
      </c>
      <c r="J9" s="13"/>
      <c r="K9" s="45">
        <f>F9+I9</f>
        <v>314</v>
      </c>
      <c r="M9" s="235">
        <v>1</v>
      </c>
      <c r="O9" s="481"/>
      <c r="P9" s="481"/>
      <c r="Q9" s="481"/>
      <c r="R9" s="481"/>
      <c r="S9" s="481"/>
      <c r="T9" s="481"/>
      <c r="U9" s="464"/>
    </row>
    <row r="10" spans="1:21" x14ac:dyDescent="0.2">
      <c r="A10" s="709"/>
      <c r="B10" s="728"/>
      <c r="C10" s="252" t="s">
        <v>6</v>
      </c>
      <c r="D10" s="34">
        <v>66</v>
      </c>
      <c r="E10" s="34">
        <v>58</v>
      </c>
      <c r="F10" s="161">
        <f t="shared" ref="F10:F73" si="1">D10+E10</f>
        <v>124</v>
      </c>
      <c r="G10" s="34">
        <v>76</v>
      </c>
      <c r="H10" s="34">
        <v>85</v>
      </c>
      <c r="I10" s="166">
        <f t="shared" si="0"/>
        <v>161</v>
      </c>
      <c r="J10" s="13"/>
      <c r="K10" s="46">
        <f t="shared" ref="K10:K73" si="2">F10+I10</f>
        <v>285</v>
      </c>
      <c r="M10" s="235">
        <v>2</v>
      </c>
      <c r="N10" s="481"/>
      <c r="O10" s="481"/>
      <c r="P10" s="481"/>
      <c r="Q10" s="481"/>
      <c r="R10" s="481"/>
      <c r="S10" s="481"/>
      <c r="T10" s="481"/>
      <c r="U10" s="464"/>
    </row>
    <row r="11" spans="1:21" x14ac:dyDescent="0.2">
      <c r="A11" s="709"/>
      <c r="B11" s="728"/>
      <c r="C11" s="252" t="s">
        <v>7</v>
      </c>
      <c r="D11" s="34">
        <v>12</v>
      </c>
      <c r="E11" s="34">
        <v>17</v>
      </c>
      <c r="F11" s="161">
        <f t="shared" si="1"/>
        <v>29</v>
      </c>
      <c r="G11" s="34">
        <v>9</v>
      </c>
      <c r="H11" s="34">
        <v>19</v>
      </c>
      <c r="I11" s="166">
        <f t="shared" si="0"/>
        <v>28</v>
      </c>
      <c r="J11" s="13"/>
      <c r="K11" s="46">
        <f t="shared" si="2"/>
        <v>57</v>
      </c>
      <c r="M11" s="235">
        <v>3</v>
      </c>
      <c r="N11" s="481"/>
      <c r="O11" s="481"/>
      <c r="P11" s="481"/>
      <c r="Q11" s="481"/>
      <c r="R11" s="481"/>
      <c r="S11" s="481"/>
      <c r="T11" s="481"/>
      <c r="U11" s="464"/>
    </row>
    <row r="12" spans="1:21" x14ac:dyDescent="0.2">
      <c r="A12" s="709"/>
      <c r="B12" s="728"/>
      <c r="C12" s="253" t="s">
        <v>8</v>
      </c>
      <c r="D12" s="35">
        <v>38</v>
      </c>
      <c r="E12" s="35">
        <v>42</v>
      </c>
      <c r="F12" s="162">
        <f t="shared" si="1"/>
        <v>80</v>
      </c>
      <c r="G12" s="35">
        <v>41</v>
      </c>
      <c r="H12" s="35">
        <v>40</v>
      </c>
      <c r="I12" s="167">
        <f t="shared" si="0"/>
        <v>81</v>
      </c>
      <c r="J12" s="13"/>
      <c r="K12" s="47">
        <f t="shared" si="2"/>
        <v>161</v>
      </c>
      <c r="M12" s="235">
        <v>4</v>
      </c>
      <c r="N12" s="481"/>
      <c r="O12" s="481"/>
      <c r="P12" s="481"/>
      <c r="Q12" s="481"/>
      <c r="R12" s="481"/>
      <c r="S12" s="481"/>
      <c r="T12" s="481"/>
      <c r="U12" s="464"/>
    </row>
    <row r="13" spans="1:21" ht="13.5" x14ac:dyDescent="0.25">
      <c r="A13" s="709"/>
      <c r="B13" s="734" t="s">
        <v>9</v>
      </c>
      <c r="C13" s="775"/>
      <c r="D13" s="260">
        <v>176</v>
      </c>
      <c r="E13" s="260">
        <v>151</v>
      </c>
      <c r="F13" s="260">
        <f t="shared" si="1"/>
        <v>327</v>
      </c>
      <c r="G13" s="260">
        <v>255</v>
      </c>
      <c r="H13" s="260">
        <v>235</v>
      </c>
      <c r="I13" s="267">
        <f t="shared" si="0"/>
        <v>490</v>
      </c>
      <c r="J13" s="315"/>
      <c r="K13" s="48">
        <f t="shared" si="2"/>
        <v>817</v>
      </c>
      <c r="M13" s="235" t="s">
        <v>499</v>
      </c>
      <c r="N13" s="481"/>
      <c r="O13" s="481"/>
      <c r="P13" s="481"/>
      <c r="Q13" s="481"/>
      <c r="R13" s="481"/>
      <c r="S13" s="481"/>
      <c r="T13" s="481"/>
      <c r="U13" s="464"/>
    </row>
    <row r="14" spans="1:21" ht="24.75" customHeight="1" x14ac:dyDescent="0.2">
      <c r="A14" s="709"/>
      <c r="B14" s="736" t="s">
        <v>80</v>
      </c>
      <c r="C14" s="251" t="s">
        <v>10</v>
      </c>
      <c r="D14" s="33">
        <v>73</v>
      </c>
      <c r="E14" s="33">
        <v>119</v>
      </c>
      <c r="F14" s="163">
        <f t="shared" si="1"/>
        <v>192</v>
      </c>
      <c r="G14" s="33">
        <v>68</v>
      </c>
      <c r="H14" s="33">
        <v>121</v>
      </c>
      <c r="I14" s="165">
        <f t="shared" si="0"/>
        <v>189</v>
      </c>
      <c r="J14" s="13"/>
      <c r="K14" s="45">
        <f t="shared" si="2"/>
        <v>381</v>
      </c>
      <c r="M14" s="235">
        <v>5</v>
      </c>
      <c r="N14" s="481"/>
      <c r="O14" s="481"/>
      <c r="P14" s="481"/>
      <c r="Q14" s="481"/>
      <c r="R14" s="481"/>
      <c r="S14" s="481"/>
      <c r="T14" s="481"/>
      <c r="U14" s="464"/>
    </row>
    <row r="15" spans="1:21" ht="24.75" customHeight="1" x14ac:dyDescent="0.2">
      <c r="A15" s="709"/>
      <c r="B15" s="736"/>
      <c r="C15" s="253" t="s">
        <v>11</v>
      </c>
      <c r="D15" s="35">
        <v>65</v>
      </c>
      <c r="E15" s="35">
        <v>47</v>
      </c>
      <c r="F15" s="162">
        <f t="shared" si="1"/>
        <v>112</v>
      </c>
      <c r="G15" s="35">
        <v>52</v>
      </c>
      <c r="H15" s="35">
        <v>45</v>
      </c>
      <c r="I15" s="167">
        <f t="shared" si="0"/>
        <v>97</v>
      </c>
      <c r="J15" s="13"/>
      <c r="K15" s="47">
        <f t="shared" si="2"/>
        <v>209</v>
      </c>
      <c r="M15" s="235">
        <v>6</v>
      </c>
      <c r="N15" s="481"/>
      <c r="O15" s="481"/>
      <c r="P15" s="481"/>
      <c r="Q15" s="481"/>
      <c r="R15" s="481"/>
      <c r="S15" s="481"/>
      <c r="T15" s="481"/>
      <c r="U15" s="464"/>
    </row>
    <row r="16" spans="1:21" ht="13.5" x14ac:dyDescent="0.25">
      <c r="A16" s="780"/>
      <c r="B16" s="734" t="s">
        <v>12</v>
      </c>
      <c r="C16" s="775"/>
      <c r="D16" s="279">
        <v>138</v>
      </c>
      <c r="E16" s="279">
        <v>166</v>
      </c>
      <c r="F16" s="40">
        <f t="shared" si="1"/>
        <v>304</v>
      </c>
      <c r="G16" s="279">
        <v>120</v>
      </c>
      <c r="H16" s="279">
        <v>166</v>
      </c>
      <c r="I16" s="40">
        <f t="shared" si="0"/>
        <v>286</v>
      </c>
      <c r="J16" s="476"/>
      <c r="K16" s="477">
        <f t="shared" si="2"/>
        <v>590</v>
      </c>
      <c r="M16" s="235" t="s">
        <v>500</v>
      </c>
      <c r="N16" s="481"/>
      <c r="O16" s="481"/>
      <c r="P16" s="481"/>
      <c r="Q16" s="481"/>
      <c r="R16" s="481"/>
      <c r="S16" s="481"/>
      <c r="T16" s="481"/>
      <c r="U16" s="464"/>
    </row>
    <row r="17" spans="1:21" x14ac:dyDescent="0.2">
      <c r="A17" s="726" t="s">
        <v>13</v>
      </c>
      <c r="B17" s="726"/>
      <c r="C17" s="774"/>
      <c r="D17" s="440">
        <v>314</v>
      </c>
      <c r="E17" s="440">
        <v>317</v>
      </c>
      <c r="F17" s="269">
        <f t="shared" si="1"/>
        <v>631</v>
      </c>
      <c r="G17" s="440">
        <v>375</v>
      </c>
      <c r="H17" s="440">
        <v>401</v>
      </c>
      <c r="I17" s="269">
        <f t="shared" si="0"/>
        <v>776</v>
      </c>
      <c r="J17" s="478"/>
      <c r="K17" s="479">
        <f t="shared" si="2"/>
        <v>1407</v>
      </c>
      <c r="M17" s="235" t="s">
        <v>4</v>
      </c>
      <c r="N17" s="481"/>
      <c r="O17" s="481"/>
      <c r="P17" s="481"/>
      <c r="Q17" s="481"/>
      <c r="R17" s="481"/>
      <c r="S17" s="481"/>
      <c r="T17" s="481"/>
      <c r="U17" s="464"/>
    </row>
    <row r="18" spans="1:21" ht="12.75" customHeight="1" x14ac:dyDescent="0.2">
      <c r="A18" s="716" t="s">
        <v>486</v>
      </c>
      <c r="B18" s="729" t="s">
        <v>440</v>
      </c>
      <c r="C18" s="251" t="s">
        <v>15</v>
      </c>
      <c r="D18" s="33">
        <v>41</v>
      </c>
      <c r="E18" s="33">
        <v>31</v>
      </c>
      <c r="F18" s="163">
        <f t="shared" si="1"/>
        <v>72</v>
      </c>
      <c r="G18" s="33">
        <v>37</v>
      </c>
      <c r="H18" s="33">
        <v>19</v>
      </c>
      <c r="I18" s="165">
        <f t="shared" si="0"/>
        <v>56</v>
      </c>
      <c r="J18" s="13"/>
      <c r="K18" s="45">
        <f t="shared" si="2"/>
        <v>128</v>
      </c>
      <c r="M18" s="235">
        <v>7</v>
      </c>
      <c r="N18" s="481"/>
      <c r="O18" s="481"/>
      <c r="P18" s="481"/>
      <c r="Q18" s="481"/>
      <c r="R18" s="481"/>
      <c r="S18" s="481"/>
      <c r="T18" s="481"/>
      <c r="U18" s="464"/>
    </row>
    <row r="19" spans="1:21" x14ac:dyDescent="0.2">
      <c r="A19" s="717"/>
      <c r="B19" s="728"/>
      <c r="C19" s="252" t="s">
        <v>16</v>
      </c>
      <c r="D19" s="34">
        <v>10</v>
      </c>
      <c r="E19" s="34">
        <v>5</v>
      </c>
      <c r="F19" s="161">
        <f t="shared" si="1"/>
        <v>15</v>
      </c>
      <c r="G19" s="34">
        <v>25</v>
      </c>
      <c r="H19" s="34">
        <v>14</v>
      </c>
      <c r="I19" s="166">
        <f t="shared" si="0"/>
        <v>39</v>
      </c>
      <c r="J19" s="13"/>
      <c r="K19" s="46">
        <f t="shared" si="2"/>
        <v>54</v>
      </c>
      <c r="M19" s="235">
        <v>8</v>
      </c>
      <c r="N19" s="481"/>
      <c r="O19" s="481"/>
      <c r="P19" s="481"/>
      <c r="Q19" s="481"/>
      <c r="R19" s="481"/>
      <c r="S19" s="481"/>
      <c r="T19" s="481"/>
      <c r="U19" s="464"/>
    </row>
    <row r="20" spans="1:21" x14ac:dyDescent="0.2">
      <c r="A20" s="717"/>
      <c r="B20" s="728"/>
      <c r="C20" s="252" t="s">
        <v>17</v>
      </c>
      <c r="D20" s="34">
        <v>33</v>
      </c>
      <c r="E20" s="34">
        <v>13</v>
      </c>
      <c r="F20" s="161">
        <f t="shared" si="1"/>
        <v>46</v>
      </c>
      <c r="G20" s="34">
        <v>74</v>
      </c>
      <c r="H20" s="34">
        <v>31</v>
      </c>
      <c r="I20" s="166">
        <f t="shared" si="0"/>
        <v>105</v>
      </c>
      <c r="J20" s="13"/>
      <c r="K20" s="46">
        <f t="shared" si="2"/>
        <v>151</v>
      </c>
      <c r="M20" s="235">
        <v>9</v>
      </c>
      <c r="N20" s="481"/>
      <c r="O20" s="481"/>
      <c r="P20" s="481"/>
      <c r="Q20" s="481"/>
      <c r="R20" s="481"/>
      <c r="S20" s="481"/>
      <c r="T20" s="481"/>
      <c r="U20" s="464"/>
    </row>
    <row r="21" spans="1:21" x14ac:dyDescent="0.2">
      <c r="A21" s="717"/>
      <c r="B21" s="728"/>
      <c r="C21" s="252" t="s">
        <v>18</v>
      </c>
      <c r="D21" s="35">
        <v>12</v>
      </c>
      <c r="E21" s="35">
        <v>8</v>
      </c>
      <c r="F21" s="162">
        <f t="shared" si="1"/>
        <v>20</v>
      </c>
      <c r="G21" s="35">
        <v>36</v>
      </c>
      <c r="H21" s="35">
        <v>22</v>
      </c>
      <c r="I21" s="167">
        <f t="shared" si="0"/>
        <v>58</v>
      </c>
      <c r="J21" s="13"/>
      <c r="K21" s="47">
        <f t="shared" si="2"/>
        <v>78</v>
      </c>
      <c r="M21" s="235">
        <v>10</v>
      </c>
      <c r="N21" s="481"/>
      <c r="O21" s="481"/>
      <c r="P21" s="481"/>
      <c r="Q21" s="481"/>
      <c r="R21" s="481"/>
      <c r="S21" s="481"/>
      <c r="T21" s="481"/>
      <c r="U21" s="464"/>
    </row>
    <row r="22" spans="1:21" x14ac:dyDescent="0.2">
      <c r="A22" s="717"/>
      <c r="B22" s="728"/>
      <c r="C22" s="252" t="s">
        <v>19</v>
      </c>
      <c r="D22" s="34">
        <v>15</v>
      </c>
      <c r="E22" s="34">
        <v>13</v>
      </c>
      <c r="F22" s="161">
        <f t="shared" si="1"/>
        <v>28</v>
      </c>
      <c r="G22" s="34">
        <v>67</v>
      </c>
      <c r="H22" s="34">
        <v>21</v>
      </c>
      <c r="I22" s="166">
        <f t="shared" si="0"/>
        <v>88</v>
      </c>
      <c r="J22" s="13"/>
      <c r="K22" s="46">
        <f t="shared" si="2"/>
        <v>116</v>
      </c>
      <c r="M22" s="235">
        <v>11</v>
      </c>
      <c r="N22" s="481"/>
      <c r="O22" s="481"/>
      <c r="P22" s="481"/>
      <c r="Q22" s="481"/>
      <c r="R22" s="481"/>
      <c r="S22" s="481"/>
      <c r="T22" s="481"/>
      <c r="U22" s="464"/>
    </row>
    <row r="23" spans="1:21" ht="12.75" customHeight="1" x14ac:dyDescent="0.2">
      <c r="A23" s="717"/>
      <c r="B23" s="728"/>
      <c r="C23" s="252" t="s">
        <v>20</v>
      </c>
      <c r="D23" s="33">
        <v>5</v>
      </c>
      <c r="E23" s="33">
        <v>2</v>
      </c>
      <c r="F23" s="163">
        <f t="shared" si="1"/>
        <v>7</v>
      </c>
      <c r="G23" s="33">
        <v>13</v>
      </c>
      <c r="H23" s="33">
        <v>9</v>
      </c>
      <c r="I23" s="165">
        <f t="shared" si="0"/>
        <v>22</v>
      </c>
      <c r="J23" s="13"/>
      <c r="K23" s="45">
        <f t="shared" si="2"/>
        <v>29</v>
      </c>
      <c r="M23" s="235">
        <v>12</v>
      </c>
      <c r="N23" s="481"/>
      <c r="O23" s="481"/>
      <c r="P23" s="481"/>
      <c r="Q23" s="481"/>
      <c r="R23" s="481"/>
      <c r="S23" s="481"/>
      <c r="T23" s="481"/>
      <c r="U23" s="464"/>
    </row>
    <row r="24" spans="1:21" x14ac:dyDescent="0.2">
      <c r="A24" s="717"/>
      <c r="B24" s="728"/>
      <c r="C24" s="252" t="s">
        <v>21</v>
      </c>
      <c r="D24" s="34">
        <v>1</v>
      </c>
      <c r="E24" s="34">
        <v>1</v>
      </c>
      <c r="F24" s="161">
        <f t="shared" si="1"/>
        <v>2</v>
      </c>
      <c r="G24" s="34">
        <v>2</v>
      </c>
      <c r="H24" s="34">
        <v>2</v>
      </c>
      <c r="I24" s="166">
        <f t="shared" si="0"/>
        <v>4</v>
      </c>
      <c r="J24" s="13"/>
      <c r="K24" s="46">
        <f t="shared" si="2"/>
        <v>6</v>
      </c>
      <c r="M24" s="235">
        <v>13</v>
      </c>
      <c r="N24" s="481"/>
      <c r="O24" s="481"/>
      <c r="P24" s="481"/>
      <c r="Q24" s="481"/>
      <c r="R24" s="481"/>
      <c r="S24" s="481"/>
      <c r="T24" s="481"/>
      <c r="U24" s="464"/>
    </row>
    <row r="25" spans="1:21" x14ac:dyDescent="0.2">
      <c r="A25" s="717"/>
      <c r="B25" s="728"/>
      <c r="C25" s="252" t="s">
        <v>22</v>
      </c>
      <c r="D25" s="34">
        <v>9</v>
      </c>
      <c r="E25" s="34">
        <v>3</v>
      </c>
      <c r="F25" s="161">
        <f t="shared" si="1"/>
        <v>12</v>
      </c>
      <c r="G25" s="34">
        <v>32</v>
      </c>
      <c r="H25" s="34">
        <v>16</v>
      </c>
      <c r="I25" s="166">
        <f t="shared" si="0"/>
        <v>48</v>
      </c>
      <c r="J25" s="13"/>
      <c r="K25" s="46">
        <f t="shared" si="2"/>
        <v>60</v>
      </c>
      <c r="M25" s="235">
        <v>14</v>
      </c>
      <c r="N25" s="481"/>
      <c r="O25" s="481"/>
      <c r="P25" s="481"/>
      <c r="Q25" s="481"/>
      <c r="R25" s="481"/>
      <c r="S25" s="481"/>
      <c r="T25" s="481"/>
      <c r="U25" s="464"/>
    </row>
    <row r="26" spans="1:21" x14ac:dyDescent="0.2">
      <c r="A26" s="717"/>
      <c r="B26" s="728"/>
      <c r="C26" s="253" t="s">
        <v>23</v>
      </c>
      <c r="D26" s="34">
        <v>10</v>
      </c>
      <c r="E26" s="34">
        <v>2</v>
      </c>
      <c r="F26" s="161">
        <f t="shared" si="1"/>
        <v>12</v>
      </c>
      <c r="G26" s="34">
        <v>15</v>
      </c>
      <c r="H26" s="34">
        <v>4</v>
      </c>
      <c r="I26" s="166">
        <f t="shared" si="0"/>
        <v>19</v>
      </c>
      <c r="J26" s="13"/>
      <c r="K26" s="46">
        <f t="shared" si="2"/>
        <v>31</v>
      </c>
      <c r="M26" s="235">
        <v>15</v>
      </c>
      <c r="N26" s="481"/>
      <c r="O26" s="481"/>
      <c r="P26" s="481"/>
      <c r="Q26" s="481"/>
      <c r="R26" s="481"/>
      <c r="S26" s="481"/>
      <c r="T26" s="481"/>
      <c r="U26" s="464"/>
    </row>
    <row r="27" spans="1:21" ht="13.5" x14ac:dyDescent="0.25">
      <c r="A27" s="717"/>
      <c r="B27" s="734" t="s">
        <v>492</v>
      </c>
      <c r="C27" s="775"/>
      <c r="D27" s="260">
        <v>136</v>
      </c>
      <c r="E27" s="260">
        <v>78</v>
      </c>
      <c r="F27" s="260">
        <f t="shared" si="1"/>
        <v>214</v>
      </c>
      <c r="G27" s="260">
        <v>301</v>
      </c>
      <c r="H27" s="260">
        <v>138</v>
      </c>
      <c r="I27" s="267">
        <f t="shared" si="0"/>
        <v>439</v>
      </c>
      <c r="J27" s="315"/>
      <c r="K27" s="48">
        <f t="shared" si="2"/>
        <v>653</v>
      </c>
      <c r="M27" s="235" t="s">
        <v>501</v>
      </c>
      <c r="N27" s="481"/>
      <c r="O27" s="481"/>
      <c r="P27" s="481"/>
      <c r="Q27" s="481"/>
      <c r="R27" s="481"/>
      <c r="S27" s="481"/>
      <c r="T27" s="481"/>
      <c r="U27" s="464"/>
    </row>
    <row r="28" spans="1:21" ht="13.5" customHeight="1" x14ac:dyDescent="0.2">
      <c r="A28" s="717"/>
      <c r="B28" s="728" t="s">
        <v>441</v>
      </c>
      <c r="C28" s="252" t="s">
        <v>24</v>
      </c>
      <c r="D28" s="34">
        <v>84</v>
      </c>
      <c r="E28" s="34">
        <v>41</v>
      </c>
      <c r="F28" s="161">
        <f t="shared" si="1"/>
        <v>125</v>
      </c>
      <c r="G28" s="34">
        <v>122</v>
      </c>
      <c r="H28" s="34">
        <v>57</v>
      </c>
      <c r="I28" s="166">
        <f t="shared" si="0"/>
        <v>179</v>
      </c>
      <c r="J28" s="13"/>
      <c r="K28" s="46">
        <f t="shared" si="2"/>
        <v>304</v>
      </c>
      <c r="M28" s="235">
        <v>16</v>
      </c>
      <c r="N28" s="481"/>
      <c r="O28" s="481"/>
      <c r="P28" s="481"/>
      <c r="Q28" s="481"/>
      <c r="R28" s="481"/>
      <c r="S28" s="481"/>
      <c r="T28" s="481"/>
      <c r="U28" s="464"/>
    </row>
    <row r="29" spans="1:21" ht="12.75" customHeight="1" x14ac:dyDescent="0.2">
      <c r="A29" s="717"/>
      <c r="B29" s="728"/>
      <c r="C29" s="252" t="s">
        <v>25</v>
      </c>
      <c r="D29" s="33">
        <v>24</v>
      </c>
      <c r="E29" s="33">
        <v>34</v>
      </c>
      <c r="F29" s="163">
        <f t="shared" si="1"/>
        <v>58</v>
      </c>
      <c r="G29" s="33">
        <v>43</v>
      </c>
      <c r="H29" s="33">
        <v>67</v>
      </c>
      <c r="I29" s="165">
        <f t="shared" si="0"/>
        <v>110</v>
      </c>
      <c r="J29" s="13"/>
      <c r="K29" s="45">
        <f t="shared" si="2"/>
        <v>168</v>
      </c>
      <c r="M29" s="235">
        <v>17</v>
      </c>
      <c r="N29" s="481"/>
      <c r="O29" s="481"/>
      <c r="P29" s="481"/>
      <c r="Q29" s="481"/>
      <c r="R29" s="481"/>
      <c r="S29" s="481"/>
      <c r="T29" s="481"/>
      <c r="U29" s="464"/>
    </row>
    <row r="30" spans="1:21" x14ac:dyDescent="0.2">
      <c r="A30" s="717"/>
      <c r="B30" s="728"/>
      <c r="C30" s="252" t="s">
        <v>26</v>
      </c>
      <c r="D30" s="34">
        <v>40</v>
      </c>
      <c r="E30" s="34">
        <v>20</v>
      </c>
      <c r="F30" s="161">
        <f t="shared" si="1"/>
        <v>60</v>
      </c>
      <c r="G30" s="34">
        <v>48</v>
      </c>
      <c r="H30" s="34">
        <v>25</v>
      </c>
      <c r="I30" s="166">
        <f t="shared" si="0"/>
        <v>73</v>
      </c>
      <c r="J30" s="13"/>
      <c r="K30" s="46">
        <f t="shared" si="2"/>
        <v>133</v>
      </c>
      <c r="M30" s="235">
        <v>18</v>
      </c>
      <c r="N30" s="481"/>
      <c r="O30" s="481"/>
      <c r="P30" s="481"/>
      <c r="Q30" s="481"/>
      <c r="R30" s="481"/>
      <c r="S30" s="481"/>
      <c r="T30" s="481"/>
      <c r="U30" s="464"/>
    </row>
    <row r="31" spans="1:21" x14ac:dyDescent="0.2">
      <c r="A31" s="717"/>
      <c r="B31" s="728"/>
      <c r="C31" s="252" t="s">
        <v>27</v>
      </c>
      <c r="D31" s="34">
        <v>81</v>
      </c>
      <c r="E31" s="34">
        <v>56</v>
      </c>
      <c r="F31" s="161">
        <f t="shared" si="1"/>
        <v>137</v>
      </c>
      <c r="G31" s="34">
        <v>66</v>
      </c>
      <c r="H31" s="34">
        <v>52</v>
      </c>
      <c r="I31" s="166">
        <f t="shared" si="0"/>
        <v>118</v>
      </c>
      <c r="J31" s="13"/>
      <c r="K31" s="46">
        <f t="shared" si="2"/>
        <v>255</v>
      </c>
      <c r="M31" s="235">
        <v>19</v>
      </c>
      <c r="N31" s="481"/>
      <c r="O31" s="481"/>
      <c r="P31" s="481"/>
      <c r="Q31" s="481"/>
      <c r="R31" s="481"/>
      <c r="S31" s="481"/>
      <c r="T31" s="481"/>
      <c r="U31" s="464"/>
    </row>
    <row r="32" spans="1:21" x14ac:dyDescent="0.2">
      <c r="A32" s="717"/>
      <c r="B32" s="728"/>
      <c r="C32" s="252" t="s">
        <v>28</v>
      </c>
      <c r="D32" s="34">
        <v>43</v>
      </c>
      <c r="E32" s="34">
        <v>25</v>
      </c>
      <c r="F32" s="161">
        <f t="shared" si="1"/>
        <v>68</v>
      </c>
      <c r="G32" s="34">
        <v>37</v>
      </c>
      <c r="H32" s="34">
        <v>20</v>
      </c>
      <c r="I32" s="166">
        <f t="shared" si="0"/>
        <v>57</v>
      </c>
      <c r="J32" s="13"/>
      <c r="K32" s="46">
        <f t="shared" si="2"/>
        <v>125</v>
      </c>
      <c r="M32" s="235">
        <v>20</v>
      </c>
      <c r="N32" s="481"/>
      <c r="O32" s="481"/>
      <c r="P32" s="481"/>
      <c r="Q32" s="481"/>
      <c r="R32" s="481"/>
      <c r="S32" s="481"/>
      <c r="T32" s="481"/>
      <c r="U32" s="464"/>
    </row>
    <row r="33" spans="1:21" x14ac:dyDescent="0.2">
      <c r="A33" s="717"/>
      <c r="B33" s="728"/>
      <c r="C33" s="252" t="s">
        <v>29</v>
      </c>
      <c r="D33" s="35">
        <v>90</v>
      </c>
      <c r="E33" s="35">
        <v>56</v>
      </c>
      <c r="F33" s="162">
        <f t="shared" si="1"/>
        <v>146</v>
      </c>
      <c r="G33" s="35">
        <v>72</v>
      </c>
      <c r="H33" s="35">
        <v>73</v>
      </c>
      <c r="I33" s="167">
        <f t="shared" si="0"/>
        <v>145</v>
      </c>
      <c r="J33" s="13"/>
      <c r="K33" s="47">
        <f t="shared" si="2"/>
        <v>291</v>
      </c>
      <c r="M33" s="235">
        <v>21</v>
      </c>
      <c r="N33" s="481"/>
      <c r="O33" s="481"/>
      <c r="P33" s="481"/>
      <c r="Q33" s="481"/>
      <c r="R33" s="481"/>
      <c r="S33" s="481"/>
      <c r="T33" s="481"/>
      <c r="U33" s="464"/>
    </row>
    <row r="34" spans="1:21" x14ac:dyDescent="0.2">
      <c r="A34" s="717"/>
      <c r="B34" s="728"/>
      <c r="C34" s="252" t="s">
        <v>30</v>
      </c>
      <c r="D34" s="34">
        <v>68</v>
      </c>
      <c r="E34" s="34">
        <v>69</v>
      </c>
      <c r="F34" s="161">
        <f t="shared" si="1"/>
        <v>137</v>
      </c>
      <c r="G34" s="34">
        <v>56</v>
      </c>
      <c r="H34" s="34">
        <v>58</v>
      </c>
      <c r="I34" s="166">
        <f t="shared" si="0"/>
        <v>114</v>
      </c>
      <c r="J34" s="13"/>
      <c r="K34" s="46">
        <f t="shared" si="2"/>
        <v>251</v>
      </c>
      <c r="M34" s="235">
        <v>22</v>
      </c>
      <c r="N34" s="481"/>
      <c r="O34" s="481"/>
      <c r="P34" s="481"/>
      <c r="Q34" s="481"/>
      <c r="R34" s="481"/>
      <c r="S34" s="481"/>
      <c r="T34" s="481"/>
      <c r="U34" s="464"/>
    </row>
    <row r="35" spans="1:21" ht="12.75" customHeight="1" x14ac:dyDescent="0.2">
      <c r="A35" s="717"/>
      <c r="B35" s="728"/>
      <c r="C35" s="252" t="s">
        <v>31</v>
      </c>
      <c r="D35" s="33">
        <v>53</v>
      </c>
      <c r="E35" s="33">
        <v>37</v>
      </c>
      <c r="F35" s="163">
        <f t="shared" si="1"/>
        <v>90</v>
      </c>
      <c r="G35" s="33">
        <v>54</v>
      </c>
      <c r="H35" s="33">
        <v>46</v>
      </c>
      <c r="I35" s="165">
        <f t="shared" si="0"/>
        <v>100</v>
      </c>
      <c r="J35" s="13"/>
      <c r="K35" s="45">
        <f t="shared" si="2"/>
        <v>190</v>
      </c>
      <c r="M35" s="235">
        <v>23</v>
      </c>
      <c r="N35" s="481"/>
      <c r="O35" s="481"/>
      <c r="P35" s="481"/>
      <c r="Q35" s="481"/>
      <c r="R35" s="481"/>
      <c r="S35" s="481"/>
      <c r="T35" s="481"/>
      <c r="U35" s="464"/>
    </row>
    <row r="36" spans="1:21" x14ac:dyDescent="0.2">
      <c r="A36" s="717"/>
      <c r="B36" s="728"/>
      <c r="C36" s="253" t="s">
        <v>32</v>
      </c>
      <c r="D36" s="34">
        <v>19</v>
      </c>
      <c r="E36" s="34">
        <v>20</v>
      </c>
      <c r="F36" s="161">
        <f t="shared" si="1"/>
        <v>39</v>
      </c>
      <c r="G36" s="34">
        <v>17</v>
      </c>
      <c r="H36" s="34">
        <v>8</v>
      </c>
      <c r="I36" s="166">
        <f t="shared" si="0"/>
        <v>25</v>
      </c>
      <c r="J36" s="13"/>
      <c r="K36" s="46">
        <f t="shared" si="2"/>
        <v>64</v>
      </c>
      <c r="M36" s="235">
        <v>24</v>
      </c>
      <c r="N36" s="481"/>
      <c r="O36" s="481"/>
      <c r="P36" s="481"/>
      <c r="Q36" s="481"/>
      <c r="R36" s="481"/>
      <c r="S36" s="481"/>
      <c r="T36" s="481"/>
      <c r="U36" s="464"/>
    </row>
    <row r="37" spans="1:21" ht="13.5" x14ac:dyDescent="0.25">
      <c r="A37" s="717"/>
      <c r="B37" s="734" t="s">
        <v>493</v>
      </c>
      <c r="C37" s="775"/>
      <c r="D37" s="260">
        <v>502</v>
      </c>
      <c r="E37" s="260">
        <v>358</v>
      </c>
      <c r="F37" s="260">
        <f t="shared" si="1"/>
        <v>860</v>
      </c>
      <c r="G37" s="260">
        <v>515</v>
      </c>
      <c r="H37" s="260">
        <v>406</v>
      </c>
      <c r="I37" s="267">
        <f t="shared" si="0"/>
        <v>921</v>
      </c>
      <c r="J37" s="315"/>
      <c r="K37" s="48">
        <f t="shared" si="2"/>
        <v>1781</v>
      </c>
      <c r="M37" s="235" t="s">
        <v>321</v>
      </c>
      <c r="N37" s="481"/>
      <c r="O37" s="481"/>
      <c r="P37" s="481"/>
      <c r="Q37" s="481"/>
      <c r="R37" s="481"/>
      <c r="S37" s="481"/>
      <c r="T37" s="481"/>
      <c r="U37" s="464"/>
    </row>
    <row r="38" spans="1:21" ht="12.75" customHeight="1" x14ac:dyDescent="0.2">
      <c r="A38" s="717"/>
      <c r="B38" s="728" t="s">
        <v>820</v>
      </c>
      <c r="C38" s="251" t="s">
        <v>33</v>
      </c>
      <c r="D38" s="35">
        <v>26</v>
      </c>
      <c r="E38" s="35">
        <v>3</v>
      </c>
      <c r="F38" s="162">
        <f t="shared" si="1"/>
        <v>29</v>
      </c>
      <c r="G38" s="35">
        <v>17</v>
      </c>
      <c r="H38" s="35">
        <v>15</v>
      </c>
      <c r="I38" s="167">
        <f t="shared" si="0"/>
        <v>32</v>
      </c>
      <c r="J38" s="13"/>
      <c r="K38" s="47">
        <f t="shared" si="2"/>
        <v>61</v>
      </c>
      <c r="M38" s="235">
        <v>70</v>
      </c>
      <c r="N38" s="481"/>
      <c r="O38" s="481"/>
      <c r="P38" s="481"/>
      <c r="Q38" s="481"/>
      <c r="R38" s="481"/>
      <c r="S38" s="481"/>
      <c r="T38" s="481"/>
      <c r="U38" s="464"/>
    </row>
    <row r="39" spans="1:21" x14ac:dyDescent="0.2">
      <c r="A39" s="717"/>
      <c r="B39" s="728"/>
      <c r="C39" s="252" t="s">
        <v>34</v>
      </c>
      <c r="D39" s="34">
        <v>25</v>
      </c>
      <c r="E39" s="34">
        <v>17</v>
      </c>
      <c r="F39" s="161">
        <f t="shared" si="1"/>
        <v>42</v>
      </c>
      <c r="G39" s="34">
        <v>25</v>
      </c>
      <c r="H39" s="34">
        <v>15</v>
      </c>
      <c r="I39" s="166">
        <f t="shared" si="0"/>
        <v>40</v>
      </c>
      <c r="J39" s="13"/>
      <c r="K39" s="46">
        <f t="shared" si="2"/>
        <v>82</v>
      </c>
      <c r="M39" s="235">
        <v>71</v>
      </c>
      <c r="N39" s="481"/>
      <c r="O39" s="481"/>
      <c r="P39" s="481"/>
      <c r="Q39" s="481"/>
      <c r="R39" s="481"/>
      <c r="S39" s="481"/>
      <c r="T39" s="481"/>
      <c r="U39" s="464"/>
    </row>
    <row r="40" spans="1:21" ht="12.75" customHeight="1" x14ac:dyDescent="0.2">
      <c r="A40" s="717"/>
      <c r="B40" s="728"/>
      <c r="C40" s="252" t="s">
        <v>35</v>
      </c>
      <c r="D40" s="33">
        <v>3</v>
      </c>
      <c r="E40" s="33">
        <v>3</v>
      </c>
      <c r="F40" s="163">
        <f t="shared" si="1"/>
        <v>6</v>
      </c>
      <c r="G40" s="33">
        <v>5</v>
      </c>
      <c r="H40" s="33">
        <v>3</v>
      </c>
      <c r="I40" s="165">
        <f t="shared" si="0"/>
        <v>8</v>
      </c>
      <c r="J40" s="13"/>
      <c r="K40" s="45">
        <f t="shared" si="2"/>
        <v>14</v>
      </c>
      <c r="M40" s="235">
        <v>72</v>
      </c>
      <c r="N40" s="481"/>
      <c r="O40" s="481"/>
      <c r="P40" s="481"/>
      <c r="Q40" s="481"/>
      <c r="R40" s="481"/>
      <c r="S40" s="481"/>
      <c r="T40" s="481"/>
      <c r="U40" s="464"/>
    </row>
    <row r="41" spans="1:21" x14ac:dyDescent="0.2">
      <c r="A41" s="717"/>
      <c r="B41" s="728"/>
      <c r="C41" s="252" t="s">
        <v>36</v>
      </c>
      <c r="D41" s="34">
        <v>1</v>
      </c>
      <c r="E41" s="34">
        <v>2</v>
      </c>
      <c r="F41" s="161">
        <f t="shared" si="1"/>
        <v>3</v>
      </c>
      <c r="G41" s="34">
        <v>3</v>
      </c>
      <c r="H41" s="34">
        <v>1</v>
      </c>
      <c r="I41" s="166">
        <f t="shared" si="0"/>
        <v>4</v>
      </c>
      <c r="J41" s="13"/>
      <c r="K41" s="46">
        <f t="shared" si="2"/>
        <v>7</v>
      </c>
      <c r="M41" s="235">
        <v>73</v>
      </c>
      <c r="N41" s="481"/>
      <c r="O41" s="481"/>
      <c r="P41" s="481"/>
      <c r="Q41" s="481"/>
      <c r="R41" s="481"/>
      <c r="S41" s="481"/>
      <c r="T41" s="481"/>
      <c r="U41" s="464"/>
    </row>
    <row r="42" spans="1:21" x14ac:dyDescent="0.2">
      <c r="A42" s="717"/>
      <c r="B42" s="728"/>
      <c r="C42" s="252" t="s">
        <v>37</v>
      </c>
      <c r="D42" s="34">
        <v>25</v>
      </c>
      <c r="E42" s="34">
        <v>36</v>
      </c>
      <c r="F42" s="161">
        <f t="shared" si="1"/>
        <v>61</v>
      </c>
      <c r="G42" s="34">
        <v>34</v>
      </c>
      <c r="H42" s="34">
        <v>40</v>
      </c>
      <c r="I42" s="166">
        <f t="shared" si="0"/>
        <v>74</v>
      </c>
      <c r="J42" s="13"/>
      <c r="K42" s="46">
        <f t="shared" si="2"/>
        <v>135</v>
      </c>
      <c r="M42" s="235">
        <v>74</v>
      </c>
      <c r="N42" s="481"/>
      <c r="O42" s="481"/>
      <c r="P42" s="481"/>
      <c r="Q42" s="481"/>
      <c r="R42" s="481"/>
      <c r="S42" s="481"/>
      <c r="T42" s="481"/>
      <c r="U42" s="464"/>
    </row>
    <row r="43" spans="1:21" ht="13.5" x14ac:dyDescent="0.25">
      <c r="A43" s="717"/>
      <c r="B43" s="734" t="s">
        <v>821</v>
      </c>
      <c r="C43" s="775"/>
      <c r="D43" s="260">
        <v>80</v>
      </c>
      <c r="E43" s="260">
        <v>61</v>
      </c>
      <c r="F43" s="260">
        <f t="shared" si="1"/>
        <v>141</v>
      </c>
      <c r="G43" s="260">
        <v>84</v>
      </c>
      <c r="H43" s="260">
        <v>74</v>
      </c>
      <c r="I43" s="267">
        <f t="shared" si="0"/>
        <v>158</v>
      </c>
      <c r="J43" s="315"/>
      <c r="K43" s="48">
        <f t="shared" si="2"/>
        <v>299</v>
      </c>
      <c r="M43" s="235" t="s">
        <v>334</v>
      </c>
      <c r="N43" s="481"/>
      <c r="O43" s="481"/>
      <c r="P43" s="481"/>
      <c r="Q43" s="481"/>
      <c r="R43" s="481"/>
      <c r="S43" s="481"/>
      <c r="T43" s="481"/>
      <c r="U43" s="464"/>
    </row>
    <row r="44" spans="1:21" ht="13.5" customHeight="1" x14ac:dyDescent="0.2">
      <c r="A44" s="717"/>
      <c r="B44" s="728" t="s">
        <v>494</v>
      </c>
      <c r="C44" s="252" t="s">
        <v>39</v>
      </c>
      <c r="D44" s="34">
        <v>0</v>
      </c>
      <c r="E44" s="34">
        <v>0</v>
      </c>
      <c r="F44" s="161">
        <f t="shared" si="1"/>
        <v>0</v>
      </c>
      <c r="G44" s="34">
        <v>5</v>
      </c>
      <c r="H44" s="34">
        <v>3</v>
      </c>
      <c r="I44" s="166">
        <f t="shared" si="0"/>
        <v>8</v>
      </c>
      <c r="J44" s="13"/>
      <c r="K44" s="46">
        <f t="shared" si="2"/>
        <v>8</v>
      </c>
      <c r="M44" s="235">
        <v>76</v>
      </c>
      <c r="N44" s="481"/>
      <c r="O44" s="481"/>
      <c r="P44" s="481"/>
      <c r="Q44" s="481"/>
      <c r="R44" s="481"/>
      <c r="S44" s="481"/>
      <c r="T44" s="481"/>
      <c r="U44" s="464"/>
    </row>
    <row r="45" spans="1:21" x14ac:dyDescent="0.2">
      <c r="A45" s="717"/>
      <c r="B45" s="728"/>
      <c r="C45" s="381" t="s">
        <v>261</v>
      </c>
      <c r="D45" s="38">
        <v>0</v>
      </c>
      <c r="E45" s="38">
        <v>0</v>
      </c>
      <c r="F45" s="164">
        <f t="shared" si="1"/>
        <v>0</v>
      </c>
      <c r="G45" s="38">
        <v>2</v>
      </c>
      <c r="H45" s="38">
        <v>2</v>
      </c>
      <c r="I45" s="168">
        <f t="shared" si="0"/>
        <v>4</v>
      </c>
      <c r="J45" s="13"/>
      <c r="K45" s="50">
        <f t="shared" si="2"/>
        <v>4</v>
      </c>
      <c r="M45" s="235">
        <v>77</v>
      </c>
      <c r="N45" s="481"/>
      <c r="O45" s="481"/>
      <c r="P45" s="481"/>
      <c r="Q45" s="481"/>
      <c r="R45" s="481"/>
      <c r="S45" s="481"/>
      <c r="T45" s="481"/>
      <c r="U45" s="464"/>
    </row>
    <row r="46" spans="1:21" ht="13.5" x14ac:dyDescent="0.25">
      <c r="A46" s="718"/>
      <c r="B46" s="734" t="s">
        <v>40</v>
      </c>
      <c r="C46" s="775"/>
      <c r="D46" s="279">
        <v>0</v>
      </c>
      <c r="E46" s="279">
        <v>0</v>
      </c>
      <c r="F46" s="40">
        <f t="shared" si="1"/>
        <v>0</v>
      </c>
      <c r="G46" s="279">
        <v>7</v>
      </c>
      <c r="H46" s="279">
        <v>5</v>
      </c>
      <c r="I46" s="40">
        <f t="shared" si="0"/>
        <v>12</v>
      </c>
      <c r="J46" s="476"/>
      <c r="K46" s="477">
        <f t="shared" si="2"/>
        <v>12</v>
      </c>
      <c r="M46" s="235" t="s">
        <v>38</v>
      </c>
      <c r="N46" s="481"/>
      <c r="O46" s="481"/>
      <c r="P46" s="481"/>
      <c r="Q46" s="481"/>
      <c r="R46" s="481"/>
      <c r="S46" s="481"/>
      <c r="T46" s="481"/>
      <c r="U46" s="464"/>
    </row>
    <row r="47" spans="1:21" x14ac:dyDescent="0.2">
      <c r="A47" s="726" t="s">
        <v>495</v>
      </c>
      <c r="B47" s="726"/>
      <c r="C47" s="774"/>
      <c r="D47" s="37">
        <v>718</v>
      </c>
      <c r="E47" s="37">
        <v>497</v>
      </c>
      <c r="F47" s="40">
        <f t="shared" si="1"/>
        <v>1215</v>
      </c>
      <c r="G47" s="37">
        <v>907</v>
      </c>
      <c r="H47" s="37">
        <v>623</v>
      </c>
      <c r="I47" s="41">
        <f t="shared" si="0"/>
        <v>1530</v>
      </c>
      <c r="J47" s="13"/>
      <c r="K47" s="51">
        <f t="shared" si="2"/>
        <v>2745</v>
      </c>
      <c r="M47" s="235" t="s">
        <v>486</v>
      </c>
      <c r="N47" s="481"/>
      <c r="O47" s="481"/>
      <c r="P47" s="481"/>
      <c r="Q47" s="481"/>
      <c r="R47" s="481"/>
      <c r="S47" s="481"/>
      <c r="T47" s="481"/>
      <c r="U47" s="464"/>
    </row>
    <row r="48" spans="1:21" ht="12.75" customHeight="1" x14ac:dyDescent="0.2">
      <c r="A48" s="716" t="s">
        <v>487</v>
      </c>
      <c r="B48" s="714" t="s">
        <v>497</v>
      </c>
      <c r="C48" s="251" t="s">
        <v>43</v>
      </c>
      <c r="D48" s="35">
        <v>23</v>
      </c>
      <c r="E48" s="35">
        <v>97</v>
      </c>
      <c r="F48" s="162">
        <f t="shared" si="1"/>
        <v>120</v>
      </c>
      <c r="G48" s="35">
        <v>39</v>
      </c>
      <c r="H48" s="35">
        <v>183</v>
      </c>
      <c r="I48" s="167">
        <f t="shared" si="0"/>
        <v>222</v>
      </c>
      <c r="J48" s="13"/>
      <c r="K48" s="47">
        <f t="shared" si="2"/>
        <v>342</v>
      </c>
      <c r="M48" s="235">
        <v>25</v>
      </c>
      <c r="N48" s="481"/>
      <c r="O48" s="481"/>
      <c r="P48" s="481"/>
      <c r="Q48" s="481"/>
      <c r="R48" s="481"/>
      <c r="S48" s="481"/>
      <c r="T48" s="481"/>
      <c r="U48" s="464"/>
    </row>
    <row r="49" spans="1:21" x14ac:dyDescent="0.2">
      <c r="A49" s="717"/>
      <c r="B49" s="715"/>
      <c r="C49" s="252" t="s">
        <v>44</v>
      </c>
      <c r="D49" s="34">
        <v>56</v>
      </c>
      <c r="E49" s="34">
        <v>103</v>
      </c>
      <c r="F49" s="161">
        <f t="shared" si="1"/>
        <v>159</v>
      </c>
      <c r="G49" s="34">
        <v>43</v>
      </c>
      <c r="H49" s="34">
        <v>150</v>
      </c>
      <c r="I49" s="166">
        <f t="shared" si="0"/>
        <v>193</v>
      </c>
      <c r="J49" s="13"/>
      <c r="K49" s="46">
        <f t="shared" si="2"/>
        <v>352</v>
      </c>
      <c r="M49" s="235">
        <v>26</v>
      </c>
      <c r="N49" s="481"/>
      <c r="O49" s="481"/>
      <c r="P49" s="481"/>
      <c r="Q49" s="481"/>
      <c r="R49" s="481"/>
      <c r="S49" s="481"/>
      <c r="T49" s="481"/>
      <c r="U49" s="464"/>
    </row>
    <row r="50" spans="1:21" x14ac:dyDescent="0.2">
      <c r="A50" s="717"/>
      <c r="B50" s="715"/>
      <c r="C50" s="252" t="s">
        <v>45</v>
      </c>
      <c r="D50" s="34">
        <v>94</v>
      </c>
      <c r="E50" s="34">
        <v>305</v>
      </c>
      <c r="F50" s="161">
        <f t="shared" si="1"/>
        <v>399</v>
      </c>
      <c r="G50" s="34">
        <v>87</v>
      </c>
      <c r="H50" s="34">
        <v>313</v>
      </c>
      <c r="I50" s="166">
        <f t="shared" si="0"/>
        <v>400</v>
      </c>
      <c r="J50" s="13"/>
      <c r="K50" s="46">
        <f t="shared" si="2"/>
        <v>799</v>
      </c>
      <c r="M50" s="235">
        <v>27</v>
      </c>
      <c r="N50" s="481"/>
      <c r="O50" s="481"/>
      <c r="P50" s="481"/>
      <c r="Q50" s="481"/>
      <c r="R50" s="481"/>
      <c r="S50" s="481"/>
      <c r="T50" s="481"/>
      <c r="U50" s="464"/>
    </row>
    <row r="51" spans="1:21" ht="12.75" customHeight="1" x14ac:dyDescent="0.25">
      <c r="A51" s="717"/>
      <c r="B51" s="734" t="s">
        <v>498</v>
      </c>
      <c r="C51" s="775"/>
      <c r="D51" s="260">
        <v>173</v>
      </c>
      <c r="E51" s="260">
        <v>505</v>
      </c>
      <c r="F51" s="260">
        <f t="shared" si="1"/>
        <v>678</v>
      </c>
      <c r="G51" s="260">
        <v>169</v>
      </c>
      <c r="H51" s="260">
        <v>646</v>
      </c>
      <c r="I51" s="267">
        <f t="shared" si="0"/>
        <v>815</v>
      </c>
      <c r="J51" s="315"/>
      <c r="K51" s="48">
        <f t="shared" si="2"/>
        <v>1493</v>
      </c>
      <c r="M51" s="235" t="s">
        <v>488</v>
      </c>
      <c r="N51" s="481"/>
      <c r="O51" s="481"/>
      <c r="P51" s="481"/>
      <c r="Q51" s="481"/>
      <c r="R51" s="481"/>
      <c r="S51" s="481"/>
      <c r="T51" s="481"/>
      <c r="U51" s="464"/>
    </row>
    <row r="52" spans="1:21" ht="12.75" customHeight="1" x14ac:dyDescent="0.2">
      <c r="A52" s="717"/>
      <c r="B52" s="715" t="s">
        <v>81</v>
      </c>
      <c r="C52" s="251" t="s">
        <v>46</v>
      </c>
      <c r="D52" s="35">
        <v>79</v>
      </c>
      <c r="E52" s="35">
        <v>192</v>
      </c>
      <c r="F52" s="162">
        <f t="shared" si="1"/>
        <v>271</v>
      </c>
      <c r="G52" s="35">
        <v>60</v>
      </c>
      <c r="H52" s="35">
        <v>149</v>
      </c>
      <c r="I52" s="167">
        <f t="shared" si="0"/>
        <v>209</v>
      </c>
      <c r="J52" s="13"/>
      <c r="K52" s="47">
        <f t="shared" si="2"/>
        <v>480</v>
      </c>
      <c r="M52" s="235">
        <v>28</v>
      </c>
      <c r="N52" s="481"/>
      <c r="O52" s="481"/>
      <c r="P52" s="481"/>
      <c r="Q52" s="481"/>
      <c r="R52" s="481"/>
      <c r="S52" s="481"/>
      <c r="T52" s="481"/>
      <c r="U52" s="464"/>
    </row>
    <row r="53" spans="1:21" x14ac:dyDescent="0.2">
      <c r="A53" s="717"/>
      <c r="B53" s="715"/>
      <c r="C53" s="252" t="s">
        <v>47</v>
      </c>
      <c r="D53" s="34">
        <v>29</v>
      </c>
      <c r="E53" s="34">
        <v>95</v>
      </c>
      <c r="F53" s="161">
        <f t="shared" si="1"/>
        <v>124</v>
      </c>
      <c r="G53" s="34">
        <v>15</v>
      </c>
      <c r="H53" s="34">
        <v>71</v>
      </c>
      <c r="I53" s="166">
        <f t="shared" si="0"/>
        <v>86</v>
      </c>
      <c r="J53" s="13"/>
      <c r="K53" s="46">
        <f t="shared" si="2"/>
        <v>210</v>
      </c>
      <c r="M53" s="235">
        <v>29</v>
      </c>
      <c r="N53" s="481"/>
      <c r="O53" s="481"/>
      <c r="P53" s="481"/>
      <c r="Q53" s="481"/>
      <c r="R53" s="481"/>
      <c r="S53" s="481"/>
      <c r="T53" s="481"/>
      <c r="U53" s="464"/>
    </row>
    <row r="54" spans="1:21" x14ac:dyDescent="0.2">
      <c r="A54" s="717"/>
      <c r="B54" s="715"/>
      <c r="C54" s="253" t="s">
        <v>48</v>
      </c>
      <c r="D54" s="38">
        <v>28</v>
      </c>
      <c r="E54" s="38">
        <v>84</v>
      </c>
      <c r="F54" s="164">
        <f t="shared" si="1"/>
        <v>112</v>
      </c>
      <c r="G54" s="38">
        <v>20</v>
      </c>
      <c r="H54" s="38">
        <v>48</v>
      </c>
      <c r="I54" s="168">
        <f t="shared" si="0"/>
        <v>68</v>
      </c>
      <c r="J54" s="13"/>
      <c r="K54" s="50">
        <f t="shared" si="2"/>
        <v>180</v>
      </c>
      <c r="M54" s="235">
        <v>30</v>
      </c>
      <c r="N54" s="481"/>
      <c r="O54" s="481"/>
      <c r="P54" s="481"/>
      <c r="Q54" s="481"/>
      <c r="R54" s="481"/>
      <c r="S54" s="481"/>
      <c r="T54" s="481"/>
      <c r="U54" s="464"/>
    </row>
    <row r="55" spans="1:21" ht="13.5" x14ac:dyDescent="0.25">
      <c r="A55" s="717"/>
      <c r="B55" s="734" t="s">
        <v>49</v>
      </c>
      <c r="C55" s="775"/>
      <c r="D55" s="260">
        <v>136</v>
      </c>
      <c r="E55" s="260">
        <v>371</v>
      </c>
      <c r="F55" s="260">
        <f t="shared" si="1"/>
        <v>507</v>
      </c>
      <c r="G55" s="260">
        <v>95</v>
      </c>
      <c r="H55" s="260">
        <v>268</v>
      </c>
      <c r="I55" s="267">
        <f t="shared" si="0"/>
        <v>363</v>
      </c>
      <c r="J55" s="315"/>
      <c r="K55" s="48">
        <f t="shared" si="2"/>
        <v>870</v>
      </c>
      <c r="M55" s="235" t="s">
        <v>348</v>
      </c>
      <c r="N55" s="481"/>
      <c r="O55" s="481"/>
      <c r="P55" s="481"/>
      <c r="Q55" s="481"/>
      <c r="R55" s="481"/>
      <c r="S55" s="481"/>
      <c r="T55" s="481"/>
      <c r="U55" s="464"/>
    </row>
    <row r="56" spans="1:21" ht="12.75" customHeight="1" x14ac:dyDescent="0.2">
      <c r="A56" s="717"/>
      <c r="B56" s="715" t="s">
        <v>82</v>
      </c>
      <c r="C56" s="251" t="s">
        <v>50</v>
      </c>
      <c r="D56" s="33">
        <v>115</v>
      </c>
      <c r="E56" s="33">
        <v>163</v>
      </c>
      <c r="F56" s="163">
        <f t="shared" si="1"/>
        <v>278</v>
      </c>
      <c r="G56" s="33">
        <v>74</v>
      </c>
      <c r="H56" s="33">
        <v>100</v>
      </c>
      <c r="I56" s="165">
        <f t="shared" si="0"/>
        <v>174</v>
      </c>
      <c r="J56" s="13"/>
      <c r="K56" s="45">
        <f t="shared" si="2"/>
        <v>452</v>
      </c>
      <c r="M56" s="235">
        <v>31</v>
      </c>
      <c r="N56" s="481"/>
      <c r="O56" s="481"/>
      <c r="P56" s="481"/>
      <c r="Q56" s="481"/>
      <c r="R56" s="481"/>
      <c r="S56" s="481"/>
      <c r="T56" s="481"/>
      <c r="U56" s="464"/>
    </row>
    <row r="57" spans="1:21" x14ac:dyDescent="0.2">
      <c r="A57" s="717"/>
      <c r="B57" s="715"/>
      <c r="C57" s="252" t="s">
        <v>51</v>
      </c>
      <c r="D57" s="34">
        <v>99</v>
      </c>
      <c r="E57" s="34">
        <v>150</v>
      </c>
      <c r="F57" s="161">
        <f t="shared" si="1"/>
        <v>249</v>
      </c>
      <c r="G57" s="34">
        <v>75</v>
      </c>
      <c r="H57" s="34">
        <v>110</v>
      </c>
      <c r="I57" s="166">
        <f t="shared" si="0"/>
        <v>185</v>
      </c>
      <c r="J57" s="13"/>
      <c r="K57" s="46">
        <f t="shared" si="2"/>
        <v>434</v>
      </c>
      <c r="M57" s="235">
        <v>32</v>
      </c>
      <c r="N57" s="481"/>
      <c r="O57" s="481"/>
      <c r="P57" s="481"/>
      <c r="Q57" s="481"/>
      <c r="R57" s="481"/>
      <c r="S57" s="481"/>
      <c r="T57" s="481"/>
      <c r="U57" s="464"/>
    </row>
    <row r="58" spans="1:21" x14ac:dyDescent="0.2">
      <c r="A58" s="717"/>
      <c r="B58" s="715"/>
      <c r="C58" s="253" t="s">
        <v>52</v>
      </c>
      <c r="D58" s="35">
        <v>99</v>
      </c>
      <c r="E58" s="35">
        <v>141</v>
      </c>
      <c r="F58" s="162">
        <f t="shared" si="1"/>
        <v>240</v>
      </c>
      <c r="G58" s="35">
        <v>54</v>
      </c>
      <c r="H58" s="35">
        <v>82</v>
      </c>
      <c r="I58" s="167">
        <f t="shared" si="0"/>
        <v>136</v>
      </c>
      <c r="J58" s="13"/>
      <c r="K58" s="47">
        <f t="shared" si="2"/>
        <v>376</v>
      </c>
      <c r="M58" s="235">
        <v>33</v>
      </c>
      <c r="N58" s="481"/>
      <c r="O58" s="481"/>
      <c r="P58" s="481"/>
      <c r="Q58" s="481"/>
      <c r="R58" s="481"/>
      <c r="S58" s="481"/>
      <c r="T58" s="481"/>
      <c r="U58" s="464"/>
    </row>
    <row r="59" spans="1:21" ht="13.5" x14ac:dyDescent="0.25">
      <c r="A59" s="717"/>
      <c r="B59" s="734" t="s">
        <v>53</v>
      </c>
      <c r="C59" s="775"/>
      <c r="D59" s="260">
        <v>313</v>
      </c>
      <c r="E59" s="260">
        <v>454</v>
      </c>
      <c r="F59" s="260">
        <f t="shared" si="1"/>
        <v>767</v>
      </c>
      <c r="G59" s="260">
        <v>203</v>
      </c>
      <c r="H59" s="260">
        <v>292</v>
      </c>
      <c r="I59" s="267">
        <f t="shared" si="0"/>
        <v>495</v>
      </c>
      <c r="J59" s="315"/>
      <c r="K59" s="48">
        <f t="shared" si="2"/>
        <v>1262</v>
      </c>
      <c r="M59" s="235" t="s">
        <v>352</v>
      </c>
      <c r="N59" s="481"/>
      <c r="O59" s="481"/>
      <c r="P59" s="481"/>
      <c r="Q59" s="481"/>
      <c r="R59" s="481"/>
      <c r="S59" s="481"/>
      <c r="T59" s="481"/>
      <c r="U59" s="464"/>
    </row>
    <row r="60" spans="1:21" ht="12.75" customHeight="1" x14ac:dyDescent="0.2">
      <c r="A60" s="717"/>
      <c r="B60" s="715" t="s">
        <v>83</v>
      </c>
      <c r="C60" s="251" t="s">
        <v>54</v>
      </c>
      <c r="D60" s="33">
        <v>25</v>
      </c>
      <c r="E60" s="33">
        <v>59</v>
      </c>
      <c r="F60" s="163">
        <f t="shared" si="1"/>
        <v>84</v>
      </c>
      <c r="G60" s="33">
        <v>10</v>
      </c>
      <c r="H60" s="33">
        <v>51</v>
      </c>
      <c r="I60" s="165">
        <f t="shared" si="0"/>
        <v>61</v>
      </c>
      <c r="J60" s="13"/>
      <c r="K60" s="45">
        <f t="shared" si="2"/>
        <v>145</v>
      </c>
      <c r="M60" s="235">
        <v>34</v>
      </c>
      <c r="N60" s="481"/>
      <c r="O60" s="481"/>
      <c r="P60" s="481"/>
      <c r="Q60" s="481"/>
      <c r="R60" s="481"/>
      <c r="S60" s="481"/>
      <c r="T60" s="481"/>
      <c r="U60" s="464"/>
    </row>
    <row r="61" spans="1:21" x14ac:dyDescent="0.2">
      <c r="A61" s="717"/>
      <c r="B61" s="715"/>
      <c r="C61" s="252" t="s">
        <v>55</v>
      </c>
      <c r="D61" s="34">
        <v>49</v>
      </c>
      <c r="E61" s="34">
        <v>65</v>
      </c>
      <c r="F61" s="161">
        <f t="shared" si="1"/>
        <v>114</v>
      </c>
      <c r="G61" s="34">
        <v>40</v>
      </c>
      <c r="H61" s="34">
        <v>55</v>
      </c>
      <c r="I61" s="166">
        <f t="shared" si="0"/>
        <v>95</v>
      </c>
      <c r="J61" s="13"/>
      <c r="K61" s="46">
        <f t="shared" si="2"/>
        <v>209</v>
      </c>
      <c r="M61" s="235">
        <v>35</v>
      </c>
      <c r="N61" s="481"/>
      <c r="O61" s="481"/>
      <c r="P61" s="481"/>
      <c r="Q61" s="481"/>
      <c r="R61" s="481"/>
      <c r="S61" s="481"/>
      <c r="T61" s="481"/>
      <c r="U61" s="464"/>
    </row>
    <row r="62" spans="1:21" x14ac:dyDescent="0.2">
      <c r="A62" s="717"/>
      <c r="B62" s="715"/>
      <c r="C62" s="252" t="s">
        <v>56</v>
      </c>
      <c r="D62" s="35">
        <v>23</v>
      </c>
      <c r="E62" s="35">
        <v>33</v>
      </c>
      <c r="F62" s="162">
        <f t="shared" si="1"/>
        <v>56</v>
      </c>
      <c r="G62" s="35">
        <v>21</v>
      </c>
      <c r="H62" s="35">
        <v>26</v>
      </c>
      <c r="I62" s="167">
        <f t="shared" si="0"/>
        <v>47</v>
      </c>
      <c r="J62" s="13"/>
      <c r="K62" s="47">
        <f t="shared" si="2"/>
        <v>103</v>
      </c>
      <c r="M62" s="235">
        <v>36</v>
      </c>
      <c r="N62" s="481"/>
      <c r="O62" s="481"/>
      <c r="P62" s="481"/>
      <c r="Q62" s="481"/>
      <c r="R62" s="481"/>
      <c r="S62" s="481"/>
      <c r="T62" s="481"/>
      <c r="U62" s="464"/>
    </row>
    <row r="63" spans="1:21" x14ac:dyDescent="0.2">
      <c r="A63" s="717"/>
      <c r="B63" s="715"/>
      <c r="C63" s="252" t="s">
        <v>57</v>
      </c>
      <c r="D63" s="34">
        <v>36</v>
      </c>
      <c r="E63" s="34">
        <v>50</v>
      </c>
      <c r="F63" s="161">
        <f t="shared" si="1"/>
        <v>86</v>
      </c>
      <c r="G63" s="34">
        <v>17</v>
      </c>
      <c r="H63" s="34">
        <v>7</v>
      </c>
      <c r="I63" s="166">
        <f t="shared" si="0"/>
        <v>24</v>
      </c>
      <c r="J63" s="13"/>
      <c r="K63" s="46">
        <f t="shared" si="2"/>
        <v>110</v>
      </c>
      <c r="M63" s="235">
        <v>37</v>
      </c>
      <c r="N63" s="481"/>
      <c r="O63" s="481"/>
      <c r="P63" s="481"/>
      <c r="Q63" s="481"/>
      <c r="R63" s="481"/>
      <c r="S63" s="481"/>
      <c r="T63" s="481"/>
      <c r="U63" s="464"/>
    </row>
    <row r="64" spans="1:21" ht="12.75" customHeight="1" x14ac:dyDescent="0.25">
      <c r="A64" s="717"/>
      <c r="B64" s="734" t="s">
        <v>58</v>
      </c>
      <c r="C64" s="775"/>
      <c r="D64" s="260">
        <v>133</v>
      </c>
      <c r="E64" s="260">
        <v>207</v>
      </c>
      <c r="F64" s="260">
        <f t="shared" si="1"/>
        <v>340</v>
      </c>
      <c r="G64" s="260">
        <v>88</v>
      </c>
      <c r="H64" s="260">
        <v>139</v>
      </c>
      <c r="I64" s="267">
        <f t="shared" si="0"/>
        <v>227</v>
      </c>
      <c r="J64" s="315"/>
      <c r="K64" s="48">
        <f t="shared" si="2"/>
        <v>567</v>
      </c>
      <c r="M64" s="235" t="s">
        <v>356</v>
      </c>
      <c r="N64" s="481"/>
      <c r="O64" s="481"/>
      <c r="P64" s="481"/>
      <c r="Q64" s="481"/>
      <c r="R64" s="481"/>
      <c r="S64" s="481"/>
      <c r="T64" s="481"/>
      <c r="U64" s="464"/>
    </row>
    <row r="65" spans="1:21" ht="12.75" customHeight="1" x14ac:dyDescent="0.2">
      <c r="A65" s="717"/>
      <c r="B65" s="715" t="s">
        <v>84</v>
      </c>
      <c r="C65" s="251" t="s">
        <v>59</v>
      </c>
      <c r="D65" s="34">
        <v>99</v>
      </c>
      <c r="E65" s="34">
        <v>234</v>
      </c>
      <c r="F65" s="161">
        <f t="shared" si="1"/>
        <v>333</v>
      </c>
      <c r="G65" s="34">
        <v>82</v>
      </c>
      <c r="H65" s="34">
        <v>241</v>
      </c>
      <c r="I65" s="166">
        <f t="shared" si="0"/>
        <v>323</v>
      </c>
      <c r="J65" s="13"/>
      <c r="K65" s="46">
        <f t="shared" si="2"/>
        <v>656</v>
      </c>
      <c r="M65" s="235">
        <v>60</v>
      </c>
      <c r="N65" s="481"/>
      <c r="O65" s="481"/>
      <c r="P65" s="481"/>
      <c r="Q65" s="481"/>
      <c r="R65" s="481"/>
      <c r="S65" s="481"/>
      <c r="T65" s="481"/>
      <c r="U65" s="464"/>
    </row>
    <row r="66" spans="1:21" x14ac:dyDescent="0.2">
      <c r="A66" s="717"/>
      <c r="B66" s="715"/>
      <c r="C66" s="252" t="s">
        <v>60</v>
      </c>
      <c r="D66" s="34">
        <v>83</v>
      </c>
      <c r="E66" s="34">
        <v>186</v>
      </c>
      <c r="F66" s="161">
        <f t="shared" si="1"/>
        <v>269</v>
      </c>
      <c r="G66" s="34">
        <v>55</v>
      </c>
      <c r="H66" s="34">
        <v>115</v>
      </c>
      <c r="I66" s="166">
        <f t="shared" si="0"/>
        <v>170</v>
      </c>
      <c r="J66" s="13"/>
      <c r="K66" s="46">
        <f t="shared" si="2"/>
        <v>439</v>
      </c>
      <c r="M66" s="235">
        <v>61</v>
      </c>
      <c r="N66" s="481"/>
      <c r="O66" s="481"/>
      <c r="P66" s="481"/>
      <c r="Q66" s="481"/>
      <c r="R66" s="481"/>
      <c r="S66" s="481"/>
      <c r="T66" s="481"/>
      <c r="U66" s="464"/>
    </row>
    <row r="67" spans="1:21" x14ac:dyDescent="0.2">
      <c r="A67" s="717"/>
      <c r="B67" s="715"/>
      <c r="C67" s="252" t="s">
        <v>61</v>
      </c>
      <c r="D67" s="35">
        <v>52</v>
      </c>
      <c r="E67" s="35">
        <v>106</v>
      </c>
      <c r="F67" s="162">
        <f t="shared" si="1"/>
        <v>158</v>
      </c>
      <c r="G67" s="35">
        <v>38</v>
      </c>
      <c r="H67" s="35">
        <v>72</v>
      </c>
      <c r="I67" s="167">
        <f t="shared" si="0"/>
        <v>110</v>
      </c>
      <c r="J67" s="13"/>
      <c r="K67" s="47">
        <f t="shared" si="2"/>
        <v>268</v>
      </c>
      <c r="M67" s="235">
        <v>62</v>
      </c>
      <c r="N67" s="481"/>
      <c r="O67" s="481"/>
      <c r="P67" s="481"/>
      <c r="Q67" s="481"/>
      <c r="R67" s="481"/>
      <c r="S67" s="481"/>
      <c r="T67" s="481"/>
      <c r="U67" s="464"/>
    </row>
    <row r="68" spans="1:21" x14ac:dyDescent="0.2">
      <c r="A68" s="717"/>
      <c r="B68" s="715"/>
      <c r="C68" s="252" t="s">
        <v>62</v>
      </c>
      <c r="D68" s="34">
        <v>92</v>
      </c>
      <c r="E68" s="34">
        <v>222</v>
      </c>
      <c r="F68" s="161">
        <f t="shared" si="1"/>
        <v>314</v>
      </c>
      <c r="G68" s="34">
        <v>43</v>
      </c>
      <c r="H68" s="34">
        <v>148</v>
      </c>
      <c r="I68" s="166">
        <f t="shared" si="0"/>
        <v>191</v>
      </c>
      <c r="J68" s="13"/>
      <c r="K68" s="46">
        <f t="shared" si="2"/>
        <v>505</v>
      </c>
      <c r="M68" s="235">
        <v>63</v>
      </c>
      <c r="N68" s="481"/>
      <c r="O68" s="481"/>
      <c r="P68" s="481"/>
      <c r="Q68" s="481"/>
      <c r="R68" s="481"/>
      <c r="S68" s="481"/>
      <c r="T68" s="481"/>
      <c r="U68" s="464"/>
    </row>
    <row r="69" spans="1:21" ht="15" customHeight="1" x14ac:dyDescent="0.25">
      <c r="A69" s="717"/>
      <c r="B69" s="734" t="s">
        <v>63</v>
      </c>
      <c r="C69" s="775"/>
      <c r="D69" s="260">
        <v>326</v>
      </c>
      <c r="E69" s="260">
        <v>748</v>
      </c>
      <c r="F69" s="260">
        <f t="shared" si="1"/>
        <v>1074</v>
      </c>
      <c r="G69" s="260">
        <v>218</v>
      </c>
      <c r="H69" s="260">
        <v>576</v>
      </c>
      <c r="I69" s="267">
        <f t="shared" si="0"/>
        <v>794</v>
      </c>
      <c r="J69" s="315"/>
      <c r="K69" s="48">
        <f t="shared" si="2"/>
        <v>1868</v>
      </c>
      <c r="M69" s="235" t="s">
        <v>489</v>
      </c>
      <c r="N69" s="481"/>
      <c r="O69" s="481"/>
      <c r="P69" s="481"/>
      <c r="Q69" s="481"/>
      <c r="R69" s="481"/>
      <c r="S69" s="481"/>
      <c r="T69" s="481"/>
      <c r="U69" s="464"/>
    </row>
    <row r="70" spans="1:21" ht="15" customHeight="1" x14ac:dyDescent="0.2">
      <c r="A70" s="717"/>
      <c r="B70" s="715" t="s">
        <v>85</v>
      </c>
      <c r="C70" s="251" t="s">
        <v>64</v>
      </c>
      <c r="D70" s="34">
        <v>140</v>
      </c>
      <c r="E70" s="34">
        <v>108</v>
      </c>
      <c r="F70" s="161">
        <f t="shared" si="1"/>
        <v>248</v>
      </c>
      <c r="G70" s="34">
        <v>96</v>
      </c>
      <c r="H70" s="34">
        <v>72</v>
      </c>
      <c r="I70" s="166">
        <f t="shared" si="0"/>
        <v>168</v>
      </c>
      <c r="J70" s="13"/>
      <c r="K70" s="46">
        <f t="shared" si="2"/>
        <v>416</v>
      </c>
      <c r="M70" s="235">
        <v>64</v>
      </c>
      <c r="N70" s="481"/>
      <c r="O70" s="481"/>
      <c r="P70" s="481"/>
      <c r="Q70" s="481"/>
      <c r="R70" s="481"/>
      <c r="S70" s="481"/>
      <c r="T70" s="481"/>
      <c r="U70" s="464"/>
    </row>
    <row r="71" spans="1:21" ht="15" customHeight="1" x14ac:dyDescent="0.2">
      <c r="A71" s="717"/>
      <c r="B71" s="715"/>
      <c r="C71" s="252" t="s">
        <v>65</v>
      </c>
      <c r="D71" s="34">
        <v>120</v>
      </c>
      <c r="E71" s="34">
        <v>96</v>
      </c>
      <c r="F71" s="161">
        <f t="shared" si="1"/>
        <v>216</v>
      </c>
      <c r="G71" s="34">
        <v>114</v>
      </c>
      <c r="H71" s="34">
        <v>75</v>
      </c>
      <c r="I71" s="166">
        <f t="shared" si="0"/>
        <v>189</v>
      </c>
      <c r="J71" s="13"/>
      <c r="K71" s="46">
        <f t="shared" si="2"/>
        <v>405</v>
      </c>
      <c r="M71" s="235">
        <v>65</v>
      </c>
      <c r="N71" s="481"/>
      <c r="O71" s="481"/>
      <c r="P71" s="481"/>
      <c r="Q71" s="481"/>
      <c r="R71" s="481"/>
      <c r="S71" s="481"/>
      <c r="T71" s="481"/>
      <c r="U71" s="464"/>
    </row>
    <row r="72" spans="1:21" ht="15" customHeight="1" x14ac:dyDescent="0.2">
      <c r="A72" s="717"/>
      <c r="B72" s="715"/>
      <c r="C72" s="252" t="s">
        <v>66</v>
      </c>
      <c r="D72" s="35">
        <v>66</v>
      </c>
      <c r="E72" s="35">
        <v>48</v>
      </c>
      <c r="F72" s="162">
        <f t="shared" si="1"/>
        <v>114</v>
      </c>
      <c r="G72" s="35">
        <v>46</v>
      </c>
      <c r="H72" s="35">
        <v>37</v>
      </c>
      <c r="I72" s="167">
        <f t="shared" si="0"/>
        <v>83</v>
      </c>
      <c r="J72" s="13"/>
      <c r="K72" s="47">
        <f t="shared" si="2"/>
        <v>197</v>
      </c>
      <c r="M72" s="235">
        <v>66</v>
      </c>
      <c r="N72" s="481"/>
      <c r="O72" s="481"/>
      <c r="P72" s="481"/>
      <c r="Q72" s="481"/>
      <c r="R72" s="481"/>
      <c r="S72" s="481"/>
      <c r="T72" s="481"/>
      <c r="U72" s="464"/>
    </row>
    <row r="73" spans="1:21" x14ac:dyDescent="0.2">
      <c r="A73" s="717"/>
      <c r="B73" s="715"/>
      <c r="C73" s="252" t="s">
        <v>67</v>
      </c>
      <c r="D73" s="34">
        <v>87</v>
      </c>
      <c r="E73" s="34">
        <v>69</v>
      </c>
      <c r="F73" s="161">
        <f t="shared" si="1"/>
        <v>156</v>
      </c>
      <c r="G73" s="34">
        <v>71</v>
      </c>
      <c r="H73" s="34">
        <v>57</v>
      </c>
      <c r="I73" s="166">
        <f t="shared" ref="I73:I85" si="3">G73+H73</f>
        <v>128</v>
      </c>
      <c r="J73" s="13"/>
      <c r="K73" s="46">
        <f t="shared" si="2"/>
        <v>284</v>
      </c>
      <c r="M73" s="235">
        <v>67</v>
      </c>
      <c r="N73" s="481"/>
      <c r="O73" s="481"/>
      <c r="P73" s="481"/>
      <c r="Q73" s="481"/>
      <c r="R73" s="481"/>
      <c r="S73" s="481"/>
      <c r="T73" s="481"/>
      <c r="U73" s="464"/>
    </row>
    <row r="74" spans="1:21" ht="12.75" customHeight="1" x14ac:dyDescent="0.2">
      <c r="A74" s="717"/>
      <c r="B74" s="715"/>
      <c r="C74" s="252" t="s">
        <v>68</v>
      </c>
      <c r="D74" s="33">
        <v>40</v>
      </c>
      <c r="E74" s="33">
        <v>30</v>
      </c>
      <c r="F74" s="163">
        <f t="shared" ref="F74:F85" si="4">D74+E74</f>
        <v>70</v>
      </c>
      <c r="G74" s="33">
        <v>36</v>
      </c>
      <c r="H74" s="33">
        <v>29</v>
      </c>
      <c r="I74" s="165">
        <f t="shared" si="3"/>
        <v>65</v>
      </c>
      <c r="J74" s="13"/>
      <c r="K74" s="45">
        <f t="shared" ref="K74:K83" si="5">F74+I74</f>
        <v>135</v>
      </c>
      <c r="M74" s="235">
        <v>68</v>
      </c>
      <c r="N74" s="481"/>
      <c r="O74" s="481"/>
      <c r="P74" s="481"/>
      <c r="Q74" s="481"/>
      <c r="R74" s="481"/>
      <c r="S74" s="481"/>
      <c r="T74" s="481"/>
      <c r="U74" s="464"/>
    </row>
    <row r="75" spans="1:21" x14ac:dyDescent="0.2">
      <c r="A75" s="717"/>
      <c r="B75" s="715"/>
      <c r="C75" s="253" t="s">
        <v>69</v>
      </c>
      <c r="D75" s="34">
        <v>123</v>
      </c>
      <c r="E75" s="34">
        <v>75</v>
      </c>
      <c r="F75" s="161">
        <f t="shared" si="4"/>
        <v>198</v>
      </c>
      <c r="G75" s="34">
        <v>63</v>
      </c>
      <c r="H75" s="34">
        <v>41</v>
      </c>
      <c r="I75" s="166">
        <f t="shared" si="3"/>
        <v>104</v>
      </c>
      <c r="J75" s="13"/>
      <c r="K75" s="46">
        <f t="shared" si="5"/>
        <v>302</v>
      </c>
      <c r="M75" s="235">
        <v>69</v>
      </c>
      <c r="N75" s="481"/>
      <c r="O75" s="481"/>
      <c r="P75" s="481"/>
      <c r="Q75" s="481"/>
      <c r="R75" s="481"/>
      <c r="S75" s="481"/>
      <c r="T75" s="481"/>
      <c r="U75" s="464"/>
    </row>
    <row r="76" spans="1:21" ht="13.5" x14ac:dyDescent="0.25">
      <c r="A76" s="718"/>
      <c r="B76" s="734" t="s">
        <v>70</v>
      </c>
      <c r="C76" s="775"/>
      <c r="D76" s="279">
        <v>576</v>
      </c>
      <c r="E76" s="279">
        <v>426</v>
      </c>
      <c r="F76" s="40">
        <f t="shared" si="4"/>
        <v>1002</v>
      </c>
      <c r="G76" s="279">
        <v>426</v>
      </c>
      <c r="H76" s="279">
        <v>311</v>
      </c>
      <c r="I76" s="40">
        <f t="shared" si="3"/>
        <v>737</v>
      </c>
      <c r="J76" s="476"/>
      <c r="K76" s="477">
        <f t="shared" si="5"/>
        <v>1739</v>
      </c>
      <c r="M76" s="235" t="s">
        <v>490</v>
      </c>
      <c r="N76" s="481"/>
      <c r="O76" s="481"/>
      <c r="P76" s="481"/>
      <c r="Q76" s="481"/>
      <c r="R76" s="481"/>
      <c r="S76" s="481"/>
      <c r="T76" s="481"/>
      <c r="U76" s="464"/>
    </row>
    <row r="77" spans="1:21" x14ac:dyDescent="0.2">
      <c r="A77" s="726" t="s">
        <v>496</v>
      </c>
      <c r="B77" s="726"/>
      <c r="C77" s="774"/>
      <c r="D77" s="37">
        <v>1657</v>
      </c>
      <c r="E77" s="37">
        <v>2711</v>
      </c>
      <c r="F77" s="40">
        <f t="shared" si="4"/>
        <v>4368</v>
      </c>
      <c r="G77" s="37">
        <v>1199</v>
      </c>
      <c r="H77" s="37">
        <v>2232</v>
      </c>
      <c r="I77" s="41">
        <f t="shared" si="3"/>
        <v>3431</v>
      </c>
      <c r="J77" s="13"/>
      <c r="K77" s="51">
        <f t="shared" si="5"/>
        <v>7799</v>
      </c>
      <c r="M77" s="235" t="s">
        <v>487</v>
      </c>
      <c r="N77" s="481"/>
      <c r="O77" s="481"/>
      <c r="P77" s="481"/>
      <c r="Q77" s="481"/>
      <c r="R77" s="481"/>
      <c r="S77" s="481"/>
      <c r="T77" s="481"/>
      <c r="U77" s="464"/>
    </row>
    <row r="78" spans="1:21" x14ac:dyDescent="0.2">
      <c r="A78" s="708" t="s">
        <v>72</v>
      </c>
      <c r="B78" s="710" t="s">
        <v>73</v>
      </c>
      <c r="C78" s="251" t="s">
        <v>74</v>
      </c>
      <c r="D78" s="34">
        <v>23</v>
      </c>
      <c r="E78" s="34">
        <v>13</v>
      </c>
      <c r="F78" s="161">
        <f t="shared" si="4"/>
        <v>36</v>
      </c>
      <c r="G78" s="34">
        <v>19</v>
      </c>
      <c r="H78" s="34">
        <v>19</v>
      </c>
      <c r="I78" s="166">
        <f t="shared" si="3"/>
        <v>38</v>
      </c>
      <c r="J78" s="13"/>
      <c r="K78" s="46">
        <f t="shared" si="5"/>
        <v>74</v>
      </c>
      <c r="M78" s="235">
        <v>85</v>
      </c>
      <c r="N78" s="481"/>
      <c r="O78" s="481"/>
      <c r="P78" s="481"/>
      <c r="Q78" s="481"/>
      <c r="R78" s="481"/>
      <c r="S78" s="481"/>
      <c r="T78" s="481"/>
      <c r="U78" s="464"/>
    </row>
    <row r="79" spans="1:21" x14ac:dyDescent="0.2">
      <c r="A79" s="709"/>
      <c r="B79" s="711"/>
      <c r="C79" s="252" t="s">
        <v>75</v>
      </c>
      <c r="D79" s="35">
        <v>30</v>
      </c>
      <c r="E79" s="35">
        <v>30</v>
      </c>
      <c r="F79" s="162">
        <f t="shared" si="4"/>
        <v>60</v>
      </c>
      <c r="G79" s="35">
        <v>39</v>
      </c>
      <c r="H79" s="35">
        <v>25</v>
      </c>
      <c r="I79" s="167">
        <f t="shared" si="3"/>
        <v>64</v>
      </c>
      <c r="J79" s="13"/>
      <c r="K79" s="47">
        <f t="shared" si="5"/>
        <v>124</v>
      </c>
      <c r="M79" s="235">
        <v>86</v>
      </c>
      <c r="N79" s="481"/>
      <c r="O79" s="481"/>
      <c r="P79" s="481"/>
      <c r="Q79" s="481"/>
      <c r="R79" s="481"/>
      <c r="S79" s="481"/>
      <c r="T79" s="481"/>
      <c r="U79" s="464"/>
    </row>
    <row r="80" spans="1:21" x14ac:dyDescent="0.2">
      <c r="A80" s="709"/>
      <c r="B80" s="711"/>
      <c r="C80" s="252" t="s">
        <v>76</v>
      </c>
      <c r="D80" s="34">
        <v>52</v>
      </c>
      <c r="E80" s="34">
        <v>38</v>
      </c>
      <c r="F80" s="161">
        <f t="shared" si="4"/>
        <v>90</v>
      </c>
      <c r="G80" s="34">
        <v>30</v>
      </c>
      <c r="H80" s="34">
        <v>22</v>
      </c>
      <c r="I80" s="166">
        <f t="shared" si="3"/>
        <v>52</v>
      </c>
      <c r="J80" s="13"/>
      <c r="K80" s="46">
        <f t="shared" si="5"/>
        <v>142</v>
      </c>
      <c r="M80" s="235">
        <v>87</v>
      </c>
      <c r="N80" s="481"/>
      <c r="O80" s="481"/>
      <c r="P80" s="481"/>
      <c r="Q80" s="481"/>
      <c r="R80" s="481"/>
      <c r="S80" s="481"/>
      <c r="T80" s="481"/>
      <c r="U80" s="464"/>
    </row>
    <row r="81" spans="1:21" x14ac:dyDescent="0.2">
      <c r="A81" s="719" t="s">
        <v>77</v>
      </c>
      <c r="B81" s="719"/>
      <c r="C81" s="776"/>
      <c r="D81" s="37">
        <v>105</v>
      </c>
      <c r="E81" s="37">
        <v>81</v>
      </c>
      <c r="F81" s="40">
        <f t="shared" si="4"/>
        <v>186</v>
      </c>
      <c r="G81" s="37">
        <v>88</v>
      </c>
      <c r="H81" s="37">
        <v>66</v>
      </c>
      <c r="I81" s="41">
        <f t="shared" si="3"/>
        <v>154</v>
      </c>
      <c r="J81" s="13"/>
      <c r="K81" s="51">
        <f t="shared" si="5"/>
        <v>340</v>
      </c>
      <c r="M81" s="235" t="s">
        <v>72</v>
      </c>
      <c r="N81" s="481"/>
      <c r="O81" s="481"/>
      <c r="P81" s="481"/>
      <c r="Q81" s="481"/>
      <c r="R81" s="481"/>
      <c r="S81" s="481"/>
      <c r="T81" s="481"/>
      <c r="U81" s="464"/>
    </row>
    <row r="82" spans="1:21" ht="13.5" x14ac:dyDescent="0.25">
      <c r="A82" s="156"/>
      <c r="B82" s="156"/>
      <c r="C82" s="157"/>
      <c r="D82" s="158" t="e">
        <v>#N/A</v>
      </c>
      <c r="E82" s="158" t="e">
        <v>#N/A</v>
      </c>
      <c r="F82" s="158" t="e">
        <f t="shared" si="4"/>
        <v>#N/A</v>
      </c>
      <c r="G82" s="158" t="e">
        <v>#N/A</v>
      </c>
      <c r="H82" s="158" t="e">
        <v>#N/A</v>
      </c>
      <c r="I82" s="158" t="e">
        <f t="shared" si="3"/>
        <v>#N/A</v>
      </c>
      <c r="J82" s="159"/>
      <c r="K82" s="160" t="e">
        <f t="shared" si="5"/>
        <v>#N/A</v>
      </c>
      <c r="N82" s="481"/>
      <c r="O82" s="481"/>
      <c r="P82" s="481"/>
      <c r="Q82" s="481"/>
      <c r="R82" s="481"/>
      <c r="S82" s="481"/>
      <c r="T82" s="481"/>
      <c r="U82" s="464"/>
    </row>
    <row r="83" spans="1:21" ht="15.75" x14ac:dyDescent="0.2">
      <c r="A83" s="753" t="s">
        <v>521</v>
      </c>
      <c r="B83" s="753"/>
      <c r="C83" s="754"/>
      <c r="D83" s="36">
        <v>1054</v>
      </c>
      <c r="E83" s="36">
        <v>1256</v>
      </c>
      <c r="F83" s="42">
        <f t="shared" si="4"/>
        <v>2310</v>
      </c>
      <c r="G83" s="36">
        <v>411</v>
      </c>
      <c r="H83" s="36">
        <v>617</v>
      </c>
      <c r="I83" s="43">
        <f t="shared" si="3"/>
        <v>1028</v>
      </c>
      <c r="J83" s="13"/>
      <c r="K83" s="49">
        <f t="shared" si="5"/>
        <v>3338</v>
      </c>
      <c r="L83" s="160"/>
      <c r="M83" s="235" t="s">
        <v>491</v>
      </c>
      <c r="N83" s="481"/>
      <c r="O83" s="481"/>
      <c r="P83" s="481"/>
      <c r="Q83" s="481"/>
      <c r="R83" s="481"/>
      <c r="S83" s="481"/>
      <c r="T83" s="481"/>
      <c r="U83" s="464"/>
    </row>
    <row r="84" spans="1:21" x14ac:dyDescent="0.2">
      <c r="D84" s="13"/>
      <c r="E84" s="13"/>
      <c r="F84" s="13">
        <f t="shared" si="4"/>
        <v>0</v>
      </c>
      <c r="G84" s="13"/>
      <c r="H84" s="13"/>
      <c r="I84" s="169">
        <f t="shared" si="3"/>
        <v>0</v>
      </c>
      <c r="J84" s="13"/>
      <c r="K84" s="50"/>
    </row>
    <row r="85" spans="1:21" ht="15.75" x14ac:dyDescent="0.2">
      <c r="A85" s="720" t="s">
        <v>2</v>
      </c>
      <c r="B85" s="720"/>
      <c r="C85" s="721"/>
      <c r="D85" s="25">
        <f>D83+D81+D77+D47+D17</f>
        <v>3848</v>
      </c>
      <c r="E85" s="25">
        <f t="shared" ref="E85:H85" si="6">E83+E81+E77+E47+E17</f>
        <v>4862</v>
      </c>
      <c r="F85" s="27">
        <f t="shared" si="4"/>
        <v>8710</v>
      </c>
      <c r="G85" s="25">
        <f t="shared" si="6"/>
        <v>2980</v>
      </c>
      <c r="H85" s="25">
        <f t="shared" si="6"/>
        <v>3939</v>
      </c>
      <c r="I85" s="26">
        <f t="shared" si="3"/>
        <v>6919</v>
      </c>
      <c r="J85" s="13"/>
      <c r="K85" s="49">
        <f>F85+I85</f>
        <v>15629</v>
      </c>
      <c r="O85" s="481"/>
      <c r="P85" s="481"/>
      <c r="Q85" s="481"/>
      <c r="R85" s="481"/>
      <c r="S85" s="481"/>
    </row>
  </sheetData>
  <mergeCells count="39">
    <mergeCell ref="B78:B80"/>
    <mergeCell ref="B43:C43"/>
    <mergeCell ref="B44:B45"/>
    <mergeCell ref="A47:C47"/>
    <mergeCell ref="A48:A76"/>
    <mergeCell ref="B48:B50"/>
    <mergeCell ref="B51:C51"/>
    <mergeCell ref="B52:B54"/>
    <mergeCell ref="B60:B63"/>
    <mergeCell ref="B64:C64"/>
    <mergeCell ref="B65:B68"/>
    <mergeCell ref="B69:C69"/>
    <mergeCell ref="B70:B75"/>
    <mergeCell ref="B76:C76"/>
    <mergeCell ref="A3:K3"/>
    <mergeCell ref="D6:F6"/>
    <mergeCell ref="G6:I6"/>
    <mergeCell ref="K6:K7"/>
    <mergeCell ref="A9:A16"/>
    <mergeCell ref="B9:B12"/>
    <mergeCell ref="B14:B15"/>
    <mergeCell ref="B13:C13"/>
    <mergeCell ref="B16:C16"/>
    <mergeCell ref="A85:C85"/>
    <mergeCell ref="A83:C83"/>
    <mergeCell ref="A17:C17"/>
    <mergeCell ref="B46:C46"/>
    <mergeCell ref="A18:A46"/>
    <mergeCell ref="A81:C81"/>
    <mergeCell ref="B56:B58"/>
    <mergeCell ref="B59:C59"/>
    <mergeCell ref="B55:C55"/>
    <mergeCell ref="A77:C77"/>
    <mergeCell ref="B18:B26"/>
    <mergeCell ref="B27:C27"/>
    <mergeCell ref="B28:B36"/>
    <mergeCell ref="B37:C37"/>
    <mergeCell ref="B38:B42"/>
    <mergeCell ref="A78:A80"/>
  </mergeCells>
  <printOptions horizontalCentered="1"/>
  <pageMargins left="0.70866141732283472" right="0.70866141732283472" top="0.74803149606299213" bottom="0.74803149606299213" header="0.31496062992125984" footer="0.31496062992125984"/>
  <pageSetup paperSize="9" scale="74" firstPageNumber="43" fitToHeight="0" orientation="portrait" r:id="rId1"/>
  <headerFooter>
    <oddFooter>&amp;CPage &amp;P</oddFooter>
  </headerFooter>
  <rowBreaks count="1" manualBreakCount="1">
    <brk id="50"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00B050"/>
    <pageSetUpPr fitToPage="1"/>
  </sheetPr>
  <dimension ref="A1:S73"/>
  <sheetViews>
    <sheetView showGridLines="0" zoomScaleNormal="100" workbookViewId="0">
      <selection activeCell="L26" sqref="L26"/>
    </sheetView>
  </sheetViews>
  <sheetFormatPr baseColWidth="10" defaultRowHeight="12.75" x14ac:dyDescent="0.2"/>
  <cols>
    <col min="1" max="1" width="17" customWidth="1"/>
    <col min="2" max="2" width="15" bestFit="1" customWidth="1"/>
    <col min="3" max="3" width="16.83203125" customWidth="1"/>
    <col min="4" max="7" width="11.1640625" bestFit="1" customWidth="1"/>
    <col min="8" max="8" width="16.33203125" customWidth="1"/>
    <col min="9" max="9" width="4.33203125" customWidth="1"/>
    <col min="10" max="10" width="19.1640625" customWidth="1"/>
    <col min="11" max="11" width="12" style="481"/>
    <col min="12" max="12" width="22.1640625" style="480" customWidth="1"/>
  </cols>
  <sheetData>
    <row r="1" spans="1:19" x14ac:dyDescent="0.2">
      <c r="K1" s="32"/>
      <c r="L1" s="584"/>
      <c r="M1" s="32"/>
      <c r="N1" s="32"/>
      <c r="O1" s="32"/>
      <c r="P1" s="32"/>
      <c r="Q1" s="32"/>
      <c r="R1" s="32"/>
      <c r="S1" s="32"/>
    </row>
    <row r="2" spans="1:19" ht="6" customHeight="1" x14ac:dyDescent="0.2">
      <c r="K2" s="32"/>
      <c r="L2" s="584"/>
      <c r="M2" s="32"/>
      <c r="N2" s="32"/>
      <c r="O2" s="32"/>
      <c r="P2" s="32"/>
      <c r="Q2" s="32"/>
      <c r="R2" s="32"/>
      <c r="S2" s="32"/>
    </row>
    <row r="3" spans="1:19" s="622" customFormat="1" ht="33.75" customHeight="1" x14ac:dyDescent="0.3">
      <c r="A3" s="700" t="s">
        <v>805</v>
      </c>
      <c r="B3" s="700"/>
      <c r="C3" s="700"/>
      <c r="D3" s="700"/>
      <c r="E3" s="700"/>
      <c r="F3" s="700"/>
      <c r="G3" s="700"/>
      <c r="H3" s="700"/>
      <c r="I3" s="700"/>
      <c r="J3" s="700"/>
      <c r="K3" s="666"/>
      <c r="L3" s="667"/>
      <c r="M3" s="666"/>
      <c r="N3" s="666"/>
      <c r="O3" s="666"/>
      <c r="P3" s="666"/>
      <c r="Q3" s="666"/>
      <c r="R3" s="666"/>
      <c r="S3" s="666"/>
    </row>
    <row r="4" spans="1:19" ht="9" customHeight="1" x14ac:dyDescent="0.2">
      <c r="K4" s="32"/>
      <c r="L4" s="584"/>
      <c r="M4" s="32"/>
      <c r="N4" s="32"/>
      <c r="O4" s="32"/>
      <c r="P4" s="32"/>
      <c r="Q4" s="32"/>
      <c r="R4" s="32"/>
      <c r="S4" s="32"/>
    </row>
    <row r="5" spans="1:19" ht="15.75" x14ac:dyDescent="0.25">
      <c r="D5" s="781" t="s">
        <v>260</v>
      </c>
      <c r="E5" s="781"/>
      <c r="F5" s="781"/>
      <c r="G5" s="781"/>
      <c r="K5" s="32"/>
      <c r="L5" s="584"/>
      <c r="M5" s="32"/>
      <c r="N5" s="32"/>
      <c r="O5" s="32"/>
      <c r="P5" s="32"/>
      <c r="Q5" s="32"/>
      <c r="R5" s="32"/>
      <c r="S5" s="32"/>
    </row>
    <row r="6" spans="1:19" ht="51" customHeight="1" x14ac:dyDescent="0.2">
      <c r="A6" s="44" t="s">
        <v>258</v>
      </c>
      <c r="B6" s="44" t="s">
        <v>257</v>
      </c>
      <c r="C6" s="431" t="s">
        <v>579</v>
      </c>
      <c r="D6" s="329" t="s">
        <v>506</v>
      </c>
      <c r="E6" s="330" t="s">
        <v>545</v>
      </c>
      <c r="F6" s="330" t="s">
        <v>580</v>
      </c>
      <c r="G6" s="380" t="s">
        <v>581</v>
      </c>
      <c r="H6" s="430" t="s">
        <v>582</v>
      </c>
      <c r="I6" s="86"/>
      <c r="J6" s="109" t="s">
        <v>259</v>
      </c>
      <c r="K6" s="32"/>
      <c r="L6" s="584"/>
      <c r="M6" s="32"/>
      <c r="N6" s="32"/>
      <c r="O6" s="32"/>
      <c r="P6" s="32"/>
      <c r="Q6" s="32"/>
      <c r="R6" s="32"/>
      <c r="S6" s="32"/>
    </row>
    <row r="7" spans="1:19" x14ac:dyDescent="0.2">
      <c r="K7" s="32"/>
      <c r="L7" s="584"/>
      <c r="M7" s="32"/>
      <c r="N7" s="32"/>
      <c r="O7" s="32"/>
      <c r="P7" s="32"/>
      <c r="Q7" s="32"/>
      <c r="R7" s="32"/>
      <c r="S7" s="32"/>
    </row>
    <row r="8" spans="1:19" x14ac:dyDescent="0.2">
      <c r="A8" s="784" t="s">
        <v>4</v>
      </c>
      <c r="B8" s="188" t="s">
        <v>5</v>
      </c>
      <c r="C8" s="487">
        <v>356</v>
      </c>
      <c r="D8" s="186">
        <v>4</v>
      </c>
      <c r="E8" s="186">
        <v>83</v>
      </c>
      <c r="F8" s="186">
        <v>116</v>
      </c>
      <c r="G8" s="186">
        <v>111</v>
      </c>
      <c r="H8" s="187">
        <f>SUM(D8:G8)</f>
        <v>314</v>
      </c>
      <c r="J8" s="189">
        <f>G8/C8</f>
        <v>0.31179775280898875</v>
      </c>
      <c r="K8" s="32"/>
      <c r="L8" s="584"/>
      <c r="M8" s="32"/>
      <c r="N8" s="32"/>
      <c r="O8" s="32"/>
      <c r="P8" s="32"/>
      <c r="Q8" s="32"/>
      <c r="R8" s="32"/>
      <c r="S8" s="32"/>
    </row>
    <row r="9" spans="1:19" x14ac:dyDescent="0.2">
      <c r="A9" s="785"/>
      <c r="B9" s="60" t="s">
        <v>6</v>
      </c>
      <c r="C9" s="484">
        <v>327</v>
      </c>
      <c r="D9" s="18">
        <v>2</v>
      </c>
      <c r="E9" s="18">
        <v>80</v>
      </c>
      <c r="F9" s="18">
        <v>74</v>
      </c>
      <c r="G9" s="18">
        <v>129</v>
      </c>
      <c r="H9" s="176">
        <f t="shared" ref="H9:H66" si="0">SUM(D9:G9)</f>
        <v>285</v>
      </c>
      <c r="J9" s="182">
        <f t="shared" ref="J9:J68" si="1">G9/C9</f>
        <v>0.39449541284403672</v>
      </c>
      <c r="K9" s="32"/>
      <c r="L9" s="584"/>
      <c r="M9" s="32"/>
      <c r="N9" s="32"/>
      <c r="O9" s="32"/>
      <c r="P9" s="32"/>
      <c r="Q9" s="32"/>
      <c r="R9" s="32"/>
      <c r="S9" s="32"/>
    </row>
    <row r="10" spans="1:19" x14ac:dyDescent="0.2">
      <c r="A10" s="785"/>
      <c r="B10" s="60" t="s">
        <v>7</v>
      </c>
      <c r="C10" s="484">
        <v>59</v>
      </c>
      <c r="D10" s="18"/>
      <c r="E10" s="18">
        <v>17</v>
      </c>
      <c r="F10" s="18">
        <v>20</v>
      </c>
      <c r="G10" s="18">
        <v>20</v>
      </c>
      <c r="H10" s="176">
        <f t="shared" si="0"/>
        <v>57</v>
      </c>
      <c r="J10" s="182">
        <f t="shared" si="1"/>
        <v>0.33898305084745761</v>
      </c>
      <c r="K10" s="32"/>
      <c r="L10" s="584"/>
      <c r="M10" s="32"/>
      <c r="N10" s="32"/>
      <c r="O10" s="32"/>
      <c r="P10" s="32"/>
      <c r="Q10" s="32"/>
      <c r="R10" s="32"/>
      <c r="S10" s="32"/>
    </row>
    <row r="11" spans="1:19" x14ac:dyDescent="0.2">
      <c r="A11" s="785"/>
      <c r="B11" s="60" t="s">
        <v>8</v>
      </c>
      <c r="C11" s="484">
        <v>164</v>
      </c>
      <c r="D11" s="18">
        <v>4</v>
      </c>
      <c r="E11" s="18">
        <v>45</v>
      </c>
      <c r="F11" s="18">
        <v>54</v>
      </c>
      <c r="G11" s="18">
        <v>58</v>
      </c>
      <c r="H11" s="176">
        <f t="shared" si="0"/>
        <v>161</v>
      </c>
      <c r="J11" s="182">
        <f t="shared" si="1"/>
        <v>0.35365853658536583</v>
      </c>
      <c r="K11" s="32"/>
      <c r="L11" s="584"/>
      <c r="M11" s="32"/>
      <c r="N11" s="32"/>
      <c r="O11" s="32"/>
      <c r="P11" s="32"/>
      <c r="Q11" s="32"/>
      <c r="R11" s="32"/>
      <c r="S11" s="32"/>
    </row>
    <row r="12" spans="1:19" x14ac:dyDescent="0.2">
      <c r="A12" s="785"/>
      <c r="B12" s="60" t="s">
        <v>10</v>
      </c>
      <c r="C12" s="484">
        <v>427</v>
      </c>
      <c r="D12" s="18">
        <v>12</v>
      </c>
      <c r="E12" s="18">
        <v>103</v>
      </c>
      <c r="F12" s="18">
        <v>123</v>
      </c>
      <c r="G12" s="18">
        <v>143</v>
      </c>
      <c r="H12" s="176">
        <f t="shared" si="0"/>
        <v>381</v>
      </c>
      <c r="J12" s="182">
        <f t="shared" si="1"/>
        <v>0.33489461358313816</v>
      </c>
      <c r="K12" s="32"/>
      <c r="L12" s="584"/>
      <c r="M12" s="32"/>
      <c r="N12" s="32"/>
      <c r="O12" s="32"/>
      <c r="P12" s="32"/>
      <c r="Q12" s="32"/>
      <c r="R12" s="32"/>
      <c r="S12" s="32"/>
    </row>
    <row r="13" spans="1:19" x14ac:dyDescent="0.2">
      <c r="A13" s="786"/>
      <c r="B13" s="60" t="s">
        <v>11</v>
      </c>
      <c r="C13" s="484">
        <v>231</v>
      </c>
      <c r="D13" s="18">
        <v>3</v>
      </c>
      <c r="E13" s="18">
        <v>54</v>
      </c>
      <c r="F13" s="18">
        <v>73</v>
      </c>
      <c r="G13" s="18">
        <v>79</v>
      </c>
      <c r="H13" s="176">
        <f t="shared" si="0"/>
        <v>209</v>
      </c>
      <c r="J13" s="182">
        <f t="shared" si="1"/>
        <v>0.34199134199134201</v>
      </c>
      <c r="K13" s="32"/>
      <c r="L13" s="584"/>
      <c r="M13" s="32"/>
      <c r="N13" s="32"/>
      <c r="O13" s="32"/>
      <c r="P13" s="32"/>
      <c r="Q13" s="32"/>
      <c r="R13" s="32"/>
      <c r="S13" s="32"/>
    </row>
    <row r="14" spans="1:19" x14ac:dyDescent="0.2">
      <c r="A14" s="784" t="s">
        <v>14</v>
      </c>
      <c r="B14" s="60" t="s">
        <v>15</v>
      </c>
      <c r="C14" s="484">
        <v>129</v>
      </c>
      <c r="D14" s="18">
        <v>3</v>
      </c>
      <c r="E14" s="18">
        <v>39</v>
      </c>
      <c r="F14" s="18">
        <v>41</v>
      </c>
      <c r="G14" s="18">
        <v>45</v>
      </c>
      <c r="H14" s="176">
        <f t="shared" si="0"/>
        <v>128</v>
      </c>
      <c r="J14" s="182">
        <f t="shared" si="1"/>
        <v>0.34883720930232559</v>
      </c>
      <c r="K14" s="32"/>
      <c r="L14" s="584"/>
      <c r="M14" s="32"/>
      <c r="N14" s="32"/>
      <c r="O14" s="32"/>
      <c r="P14" s="32"/>
      <c r="Q14" s="32"/>
      <c r="R14" s="32"/>
      <c r="S14" s="32"/>
    </row>
    <row r="15" spans="1:19" x14ac:dyDescent="0.2">
      <c r="A15" s="785"/>
      <c r="B15" s="60" t="s">
        <v>16</v>
      </c>
      <c r="C15" s="484">
        <v>62</v>
      </c>
      <c r="D15" s="18"/>
      <c r="E15" s="18">
        <v>23</v>
      </c>
      <c r="F15" s="18">
        <v>17</v>
      </c>
      <c r="G15" s="18">
        <v>14</v>
      </c>
      <c r="H15" s="176">
        <f t="shared" si="0"/>
        <v>54</v>
      </c>
      <c r="J15" s="182">
        <f t="shared" si="1"/>
        <v>0.22580645161290322</v>
      </c>
      <c r="K15" s="32"/>
      <c r="L15" s="584"/>
      <c r="M15" s="32"/>
      <c r="N15" s="32"/>
      <c r="O15" s="32"/>
      <c r="P15" s="32"/>
      <c r="Q15" s="32"/>
      <c r="R15" s="32"/>
      <c r="S15" s="32"/>
    </row>
    <row r="16" spans="1:19" x14ac:dyDescent="0.2">
      <c r="A16" s="785"/>
      <c r="B16" s="60" t="s">
        <v>17</v>
      </c>
      <c r="C16" s="484">
        <v>183</v>
      </c>
      <c r="D16" s="18">
        <v>1</v>
      </c>
      <c r="E16" s="18">
        <v>51</v>
      </c>
      <c r="F16" s="18">
        <v>49</v>
      </c>
      <c r="G16" s="18">
        <v>50</v>
      </c>
      <c r="H16" s="176">
        <f t="shared" si="0"/>
        <v>151</v>
      </c>
      <c r="J16" s="182">
        <f t="shared" si="1"/>
        <v>0.27322404371584702</v>
      </c>
      <c r="K16" s="32"/>
      <c r="L16" s="584"/>
      <c r="M16" s="32"/>
      <c r="N16" s="32"/>
      <c r="O16" s="32"/>
      <c r="P16" s="32"/>
      <c r="Q16" s="32"/>
      <c r="R16" s="32"/>
      <c r="S16" s="32"/>
    </row>
    <row r="17" spans="1:19" x14ac:dyDescent="0.2">
      <c r="A17" s="785"/>
      <c r="B17" s="60" t="s">
        <v>18</v>
      </c>
      <c r="C17" s="484">
        <v>81</v>
      </c>
      <c r="D17" s="18">
        <v>1</v>
      </c>
      <c r="E17" s="18">
        <v>20</v>
      </c>
      <c r="F17" s="18">
        <v>31</v>
      </c>
      <c r="G17" s="18">
        <v>26</v>
      </c>
      <c r="H17" s="176">
        <f t="shared" si="0"/>
        <v>78</v>
      </c>
      <c r="J17" s="182">
        <f t="shared" si="1"/>
        <v>0.32098765432098764</v>
      </c>
      <c r="K17" s="32"/>
      <c r="L17" s="584"/>
      <c r="M17" s="32"/>
      <c r="N17" s="32"/>
      <c r="O17" s="32"/>
      <c r="P17" s="32"/>
      <c r="Q17" s="32"/>
      <c r="R17" s="32"/>
      <c r="S17" s="32"/>
    </row>
    <row r="18" spans="1:19" x14ac:dyDescent="0.2">
      <c r="A18" s="785"/>
      <c r="B18" s="60" t="s">
        <v>19</v>
      </c>
      <c r="C18" s="484">
        <v>142</v>
      </c>
      <c r="D18" s="18"/>
      <c r="E18" s="18">
        <v>45</v>
      </c>
      <c r="F18" s="18">
        <v>32</v>
      </c>
      <c r="G18" s="18">
        <v>39</v>
      </c>
      <c r="H18" s="176">
        <f t="shared" si="0"/>
        <v>116</v>
      </c>
      <c r="J18" s="182">
        <f t="shared" si="1"/>
        <v>0.27464788732394368</v>
      </c>
      <c r="K18" s="32"/>
      <c r="L18" s="584"/>
      <c r="M18" s="32"/>
      <c r="N18" s="32"/>
      <c r="O18" s="32"/>
      <c r="P18" s="32"/>
      <c r="Q18" s="32"/>
      <c r="R18" s="32"/>
      <c r="S18" s="32"/>
    </row>
    <row r="19" spans="1:19" x14ac:dyDescent="0.2">
      <c r="A19" s="785"/>
      <c r="B19" s="60" t="s">
        <v>20</v>
      </c>
      <c r="C19" s="484">
        <v>23</v>
      </c>
      <c r="D19" s="18"/>
      <c r="E19" s="18">
        <v>8</v>
      </c>
      <c r="F19" s="18">
        <v>5</v>
      </c>
      <c r="G19" s="18">
        <v>16</v>
      </c>
      <c r="H19" s="176">
        <f t="shared" si="0"/>
        <v>29</v>
      </c>
      <c r="J19" s="182">
        <f t="shared" si="1"/>
        <v>0.69565217391304346</v>
      </c>
      <c r="K19" s="32"/>
      <c r="L19" s="584"/>
      <c r="M19" s="32"/>
      <c r="N19" s="32"/>
      <c r="O19" s="32"/>
      <c r="P19" s="32"/>
      <c r="Q19" s="32"/>
      <c r="R19" s="32"/>
      <c r="S19" s="32"/>
    </row>
    <row r="20" spans="1:19" x14ac:dyDescent="0.2">
      <c r="A20" s="785"/>
      <c r="B20" s="60" t="s">
        <v>21</v>
      </c>
      <c r="C20" s="484">
        <v>5</v>
      </c>
      <c r="D20" s="18"/>
      <c r="E20" s="18">
        <v>1</v>
      </c>
      <c r="F20" s="18">
        <v>2</v>
      </c>
      <c r="G20" s="18">
        <v>3</v>
      </c>
      <c r="H20" s="176">
        <f t="shared" si="0"/>
        <v>6</v>
      </c>
      <c r="J20" s="182">
        <f t="shared" si="1"/>
        <v>0.6</v>
      </c>
      <c r="K20" s="32"/>
      <c r="L20" s="584"/>
      <c r="M20" s="32"/>
      <c r="N20" s="32"/>
      <c r="O20" s="32"/>
      <c r="P20" s="32"/>
      <c r="Q20" s="32"/>
      <c r="R20" s="32"/>
      <c r="S20" s="32"/>
    </row>
    <row r="21" spans="1:19" x14ac:dyDescent="0.2">
      <c r="A21" s="785"/>
      <c r="B21" s="60" t="s">
        <v>22</v>
      </c>
      <c r="C21" s="484">
        <v>69</v>
      </c>
      <c r="D21" s="18"/>
      <c r="E21" s="18">
        <v>21</v>
      </c>
      <c r="F21" s="18">
        <v>16</v>
      </c>
      <c r="G21" s="18">
        <v>23</v>
      </c>
      <c r="H21" s="176">
        <f t="shared" si="0"/>
        <v>60</v>
      </c>
      <c r="J21" s="182">
        <f t="shared" si="1"/>
        <v>0.33333333333333331</v>
      </c>
      <c r="K21" s="32"/>
      <c r="L21" s="584"/>
      <c r="M21" s="32"/>
      <c r="N21" s="32"/>
      <c r="O21" s="32"/>
      <c r="P21" s="32"/>
      <c r="Q21" s="32"/>
      <c r="R21" s="32"/>
      <c r="S21" s="32"/>
    </row>
    <row r="22" spans="1:19" x14ac:dyDescent="0.2">
      <c r="A22" s="785"/>
      <c r="B22" s="60" t="s">
        <v>23</v>
      </c>
      <c r="C22" s="484">
        <v>30</v>
      </c>
      <c r="D22" s="18"/>
      <c r="E22" s="18">
        <v>14</v>
      </c>
      <c r="F22" s="18">
        <v>8</v>
      </c>
      <c r="G22" s="18">
        <v>9</v>
      </c>
      <c r="H22" s="176">
        <f t="shared" si="0"/>
        <v>31</v>
      </c>
      <c r="J22" s="182">
        <f t="shared" si="1"/>
        <v>0.3</v>
      </c>
      <c r="K22" s="32"/>
      <c r="L22" s="584"/>
      <c r="M22" s="32"/>
      <c r="N22" s="32"/>
      <c r="O22" s="32"/>
      <c r="P22" s="32"/>
      <c r="Q22" s="32"/>
      <c r="R22" s="32"/>
      <c r="S22" s="32"/>
    </row>
    <row r="23" spans="1:19" x14ac:dyDescent="0.2">
      <c r="A23" s="785"/>
      <c r="B23" s="60" t="s">
        <v>24</v>
      </c>
      <c r="C23" s="484">
        <v>311</v>
      </c>
      <c r="D23" s="18">
        <v>10</v>
      </c>
      <c r="E23" s="18">
        <v>76</v>
      </c>
      <c r="F23" s="18">
        <v>91</v>
      </c>
      <c r="G23" s="18">
        <v>127</v>
      </c>
      <c r="H23" s="176">
        <f t="shared" si="0"/>
        <v>304</v>
      </c>
      <c r="J23" s="182">
        <f t="shared" si="1"/>
        <v>0.40836012861736337</v>
      </c>
      <c r="K23" s="32"/>
      <c r="L23" s="584"/>
      <c r="M23" s="32"/>
      <c r="N23" s="32"/>
      <c r="O23" s="32"/>
      <c r="P23" s="32"/>
      <c r="Q23" s="32"/>
      <c r="R23" s="32"/>
      <c r="S23" s="32"/>
    </row>
    <row r="24" spans="1:19" x14ac:dyDescent="0.2">
      <c r="A24" s="785"/>
      <c r="B24" s="60" t="s">
        <v>25</v>
      </c>
      <c r="C24" s="484">
        <v>175</v>
      </c>
      <c r="D24" s="18">
        <v>1</v>
      </c>
      <c r="E24" s="18">
        <v>41</v>
      </c>
      <c r="F24" s="18">
        <v>64</v>
      </c>
      <c r="G24" s="18">
        <v>62</v>
      </c>
      <c r="H24" s="176">
        <f t="shared" si="0"/>
        <v>168</v>
      </c>
      <c r="J24" s="182">
        <f t="shared" si="1"/>
        <v>0.35428571428571426</v>
      </c>
      <c r="K24" s="32"/>
      <c r="L24" s="584"/>
      <c r="M24" s="32"/>
      <c r="N24" s="32"/>
      <c r="O24" s="32"/>
      <c r="P24" s="32"/>
      <c r="Q24" s="32"/>
      <c r="R24" s="32"/>
      <c r="S24" s="32"/>
    </row>
    <row r="25" spans="1:19" x14ac:dyDescent="0.2">
      <c r="A25" s="785"/>
      <c r="B25" s="60" t="s">
        <v>26</v>
      </c>
      <c r="C25" s="484">
        <v>160</v>
      </c>
      <c r="D25" s="18">
        <v>7</v>
      </c>
      <c r="E25" s="18">
        <v>36</v>
      </c>
      <c r="F25" s="18">
        <v>43</v>
      </c>
      <c r="G25" s="18">
        <v>47</v>
      </c>
      <c r="H25" s="176">
        <f t="shared" si="0"/>
        <v>133</v>
      </c>
      <c r="J25" s="182">
        <f t="shared" si="1"/>
        <v>0.29375000000000001</v>
      </c>
      <c r="K25" s="32"/>
      <c r="L25" s="584"/>
      <c r="M25" s="32"/>
      <c r="N25" s="32"/>
      <c r="O25" s="32"/>
      <c r="P25" s="32"/>
      <c r="Q25" s="32"/>
      <c r="R25" s="32"/>
      <c r="S25" s="32"/>
    </row>
    <row r="26" spans="1:19" x14ac:dyDescent="0.2">
      <c r="A26" s="785"/>
      <c r="B26" s="60" t="s">
        <v>27</v>
      </c>
      <c r="C26" s="484">
        <v>253</v>
      </c>
      <c r="D26" s="18">
        <v>13</v>
      </c>
      <c r="E26" s="18">
        <v>65</v>
      </c>
      <c r="F26" s="18">
        <v>86</v>
      </c>
      <c r="G26" s="18">
        <v>91</v>
      </c>
      <c r="H26" s="176">
        <f t="shared" si="0"/>
        <v>255</v>
      </c>
      <c r="J26" s="182">
        <f t="shared" si="1"/>
        <v>0.35968379446640314</v>
      </c>
      <c r="K26" s="32"/>
      <c r="L26" s="584"/>
      <c r="M26" s="32"/>
      <c r="N26" s="32"/>
      <c r="O26" s="32"/>
      <c r="P26" s="32"/>
      <c r="Q26" s="32"/>
      <c r="R26" s="32"/>
      <c r="S26" s="32"/>
    </row>
    <row r="27" spans="1:19" x14ac:dyDescent="0.2">
      <c r="A27" s="785"/>
      <c r="B27" s="60" t="s">
        <v>28</v>
      </c>
      <c r="C27" s="484">
        <v>114</v>
      </c>
      <c r="D27" s="18">
        <v>4</v>
      </c>
      <c r="E27" s="18">
        <v>40</v>
      </c>
      <c r="F27" s="18">
        <v>39</v>
      </c>
      <c r="G27" s="18">
        <v>42</v>
      </c>
      <c r="H27" s="176">
        <f t="shared" si="0"/>
        <v>125</v>
      </c>
      <c r="J27" s="182">
        <f t="shared" si="1"/>
        <v>0.36842105263157893</v>
      </c>
      <c r="K27" s="32"/>
      <c r="L27" s="584"/>
      <c r="M27" s="32"/>
      <c r="N27" s="32"/>
      <c r="O27" s="32"/>
      <c r="P27" s="32"/>
      <c r="Q27" s="32"/>
      <c r="R27" s="32"/>
      <c r="S27" s="32"/>
    </row>
    <row r="28" spans="1:19" x14ac:dyDescent="0.2">
      <c r="A28" s="785"/>
      <c r="B28" s="60" t="s">
        <v>29</v>
      </c>
      <c r="C28" s="484">
        <v>306</v>
      </c>
      <c r="D28" s="18">
        <v>7</v>
      </c>
      <c r="E28" s="18">
        <v>117</v>
      </c>
      <c r="F28" s="18">
        <v>92</v>
      </c>
      <c r="G28" s="18">
        <v>75</v>
      </c>
      <c r="H28" s="176">
        <f t="shared" si="0"/>
        <v>291</v>
      </c>
      <c r="J28" s="182">
        <f t="shared" si="1"/>
        <v>0.24509803921568626</v>
      </c>
      <c r="K28" s="32"/>
      <c r="L28" s="584"/>
      <c r="M28" s="32"/>
      <c r="N28" s="32"/>
      <c r="O28" s="32"/>
      <c r="P28" s="32"/>
      <c r="Q28" s="32"/>
      <c r="R28" s="32"/>
      <c r="S28" s="32"/>
    </row>
    <row r="29" spans="1:19" x14ac:dyDescent="0.2">
      <c r="A29" s="785"/>
      <c r="B29" s="60" t="s">
        <v>30</v>
      </c>
      <c r="C29" s="484">
        <v>279</v>
      </c>
      <c r="D29" s="18">
        <v>6</v>
      </c>
      <c r="E29" s="18">
        <v>61</v>
      </c>
      <c r="F29" s="18">
        <v>90</v>
      </c>
      <c r="G29" s="18">
        <v>94</v>
      </c>
      <c r="H29" s="176">
        <f t="shared" si="0"/>
        <v>251</v>
      </c>
      <c r="J29" s="182">
        <f t="shared" si="1"/>
        <v>0.33691756272401435</v>
      </c>
      <c r="K29" s="32"/>
      <c r="L29" s="584"/>
      <c r="M29" s="32"/>
      <c r="N29" s="32"/>
      <c r="O29" s="32"/>
      <c r="P29" s="32"/>
      <c r="Q29" s="32"/>
      <c r="R29" s="32"/>
      <c r="S29" s="32"/>
    </row>
    <row r="30" spans="1:19" x14ac:dyDescent="0.2">
      <c r="A30" s="785"/>
      <c r="B30" s="60" t="s">
        <v>31</v>
      </c>
      <c r="C30" s="484">
        <v>212</v>
      </c>
      <c r="D30" s="18">
        <v>4</v>
      </c>
      <c r="E30" s="18">
        <v>56</v>
      </c>
      <c r="F30" s="18">
        <v>52</v>
      </c>
      <c r="G30" s="18">
        <v>78</v>
      </c>
      <c r="H30" s="176">
        <f t="shared" si="0"/>
        <v>190</v>
      </c>
      <c r="J30" s="182">
        <f t="shared" si="1"/>
        <v>0.36792452830188677</v>
      </c>
      <c r="K30" s="32"/>
      <c r="L30" s="584"/>
      <c r="M30" s="32"/>
      <c r="N30" s="32"/>
      <c r="O30" s="32"/>
      <c r="P30" s="32"/>
      <c r="Q30" s="32"/>
      <c r="R30" s="32"/>
      <c r="S30" s="32"/>
    </row>
    <row r="31" spans="1:19" x14ac:dyDescent="0.2">
      <c r="A31" s="785"/>
      <c r="B31" s="60" t="s">
        <v>32</v>
      </c>
      <c r="C31" s="484">
        <v>44</v>
      </c>
      <c r="D31" s="18">
        <v>4</v>
      </c>
      <c r="E31" s="18">
        <v>17</v>
      </c>
      <c r="F31" s="18">
        <v>16</v>
      </c>
      <c r="G31" s="18">
        <v>27</v>
      </c>
      <c r="H31" s="176">
        <f t="shared" si="0"/>
        <v>64</v>
      </c>
      <c r="J31" s="182">
        <f t="shared" si="1"/>
        <v>0.61363636363636365</v>
      </c>
      <c r="K31" s="32"/>
      <c r="L31" s="584"/>
      <c r="M31" s="32"/>
      <c r="N31" s="32"/>
      <c r="O31" s="32"/>
      <c r="P31" s="32"/>
      <c r="Q31" s="32"/>
      <c r="R31" s="32"/>
      <c r="S31" s="32"/>
    </row>
    <row r="32" spans="1:19" x14ac:dyDescent="0.2">
      <c r="A32" s="785"/>
      <c r="B32" s="60" t="s">
        <v>33</v>
      </c>
      <c r="C32" s="484">
        <v>66</v>
      </c>
      <c r="D32" s="18">
        <v>5</v>
      </c>
      <c r="E32" s="18">
        <v>14</v>
      </c>
      <c r="F32" s="18">
        <v>20</v>
      </c>
      <c r="G32" s="18">
        <v>22</v>
      </c>
      <c r="H32" s="176">
        <f t="shared" si="0"/>
        <v>61</v>
      </c>
      <c r="J32" s="182">
        <f t="shared" si="1"/>
        <v>0.33333333333333331</v>
      </c>
      <c r="K32" s="32"/>
      <c r="L32" s="584"/>
      <c r="M32" s="32"/>
      <c r="N32" s="32"/>
      <c r="O32" s="32"/>
      <c r="P32" s="32"/>
      <c r="Q32" s="32"/>
      <c r="R32" s="32"/>
      <c r="S32" s="32"/>
    </row>
    <row r="33" spans="1:19" x14ac:dyDescent="0.2">
      <c r="A33" s="785"/>
      <c r="B33" s="60" t="s">
        <v>34</v>
      </c>
      <c r="C33" s="484">
        <v>76</v>
      </c>
      <c r="D33" s="18"/>
      <c r="E33" s="18">
        <v>24</v>
      </c>
      <c r="F33" s="18">
        <v>21</v>
      </c>
      <c r="G33" s="18">
        <v>37</v>
      </c>
      <c r="H33" s="176">
        <f t="shared" si="0"/>
        <v>82</v>
      </c>
      <c r="J33" s="182">
        <f t="shared" si="1"/>
        <v>0.48684210526315791</v>
      </c>
      <c r="K33" s="32"/>
      <c r="L33" s="584"/>
      <c r="M33" s="32"/>
      <c r="N33" s="32"/>
      <c r="O33" s="32"/>
      <c r="P33" s="32"/>
      <c r="Q33" s="32"/>
      <c r="R33" s="32"/>
      <c r="S33" s="32"/>
    </row>
    <row r="34" spans="1:19" x14ac:dyDescent="0.2">
      <c r="A34" s="785"/>
      <c r="B34" s="60" t="s">
        <v>35</v>
      </c>
      <c r="C34" s="484">
        <v>19</v>
      </c>
      <c r="D34" s="18"/>
      <c r="E34" s="18">
        <v>7</v>
      </c>
      <c r="F34" s="18">
        <v>3</v>
      </c>
      <c r="G34" s="18">
        <v>4</v>
      </c>
      <c r="H34" s="176">
        <f t="shared" si="0"/>
        <v>14</v>
      </c>
      <c r="J34" s="182">
        <f t="shared" si="1"/>
        <v>0.21052631578947367</v>
      </c>
      <c r="K34" s="32"/>
      <c r="L34" s="584"/>
      <c r="M34" s="32"/>
      <c r="N34" s="32"/>
      <c r="O34" s="32"/>
      <c r="P34" s="32"/>
      <c r="Q34" s="32"/>
      <c r="R34" s="32"/>
      <c r="S34" s="32"/>
    </row>
    <row r="35" spans="1:19" x14ac:dyDescent="0.2">
      <c r="A35" s="785"/>
      <c r="B35" s="60" t="s">
        <v>36</v>
      </c>
      <c r="C35" s="484">
        <v>8</v>
      </c>
      <c r="D35" s="18"/>
      <c r="E35" s="18">
        <v>1</v>
      </c>
      <c r="F35" s="18">
        <v>3</v>
      </c>
      <c r="G35" s="18">
        <v>3</v>
      </c>
      <c r="H35" s="176">
        <f t="shared" si="0"/>
        <v>7</v>
      </c>
      <c r="J35" s="182">
        <f t="shared" si="1"/>
        <v>0.375</v>
      </c>
      <c r="K35" s="32"/>
      <c r="L35" s="584"/>
      <c r="M35" s="32"/>
      <c r="N35" s="32"/>
      <c r="O35" s="32"/>
      <c r="P35" s="32"/>
      <c r="Q35" s="32"/>
      <c r="R35" s="32"/>
      <c r="S35" s="32"/>
    </row>
    <row r="36" spans="1:19" x14ac:dyDescent="0.2">
      <c r="A36" s="785"/>
      <c r="B36" s="60" t="s">
        <v>37</v>
      </c>
      <c r="C36" s="484">
        <v>142</v>
      </c>
      <c r="D36" s="18">
        <v>2</v>
      </c>
      <c r="E36" s="18">
        <v>37</v>
      </c>
      <c r="F36" s="18">
        <v>40</v>
      </c>
      <c r="G36" s="18">
        <v>56</v>
      </c>
      <c r="H36" s="176">
        <f t="shared" si="0"/>
        <v>135</v>
      </c>
      <c r="J36" s="182">
        <f t="shared" si="1"/>
        <v>0.39436619718309857</v>
      </c>
      <c r="K36" s="32"/>
      <c r="L36" s="584"/>
      <c r="M36" s="32"/>
      <c r="N36" s="32"/>
      <c r="O36" s="32"/>
      <c r="P36" s="32"/>
      <c r="Q36" s="32"/>
      <c r="R36" s="32"/>
      <c r="S36" s="32"/>
    </row>
    <row r="37" spans="1:19" x14ac:dyDescent="0.2">
      <c r="A37" s="785"/>
      <c r="B37" s="60" t="s">
        <v>39</v>
      </c>
      <c r="C37" s="484">
        <v>9</v>
      </c>
      <c r="D37" s="18"/>
      <c r="E37" s="18">
        <v>2</v>
      </c>
      <c r="F37" s="18">
        <v>3</v>
      </c>
      <c r="G37" s="18">
        <v>3</v>
      </c>
      <c r="H37" s="176">
        <f t="shared" si="0"/>
        <v>8</v>
      </c>
      <c r="J37" s="182">
        <f t="shared" si="1"/>
        <v>0.33333333333333331</v>
      </c>
      <c r="K37" s="32"/>
      <c r="L37" s="584"/>
      <c r="M37" s="32"/>
      <c r="N37" s="32"/>
      <c r="O37" s="32"/>
      <c r="P37" s="32"/>
      <c r="Q37" s="32"/>
      <c r="R37" s="32"/>
      <c r="S37" s="32"/>
    </row>
    <row r="38" spans="1:19" x14ac:dyDescent="0.2">
      <c r="A38" s="787"/>
      <c r="B38" s="60" t="s">
        <v>261</v>
      </c>
      <c r="C38" s="484">
        <v>4</v>
      </c>
      <c r="D38" s="18"/>
      <c r="E38" s="18">
        <v>2</v>
      </c>
      <c r="F38" s="18">
        <v>1</v>
      </c>
      <c r="G38" s="18">
        <v>1</v>
      </c>
      <c r="H38" s="176">
        <f t="shared" si="0"/>
        <v>4</v>
      </c>
      <c r="J38" s="182">
        <f t="shared" si="1"/>
        <v>0.25</v>
      </c>
      <c r="K38" s="32"/>
      <c r="L38" s="584"/>
      <c r="M38" s="32"/>
      <c r="N38" s="32"/>
      <c r="O38" s="32"/>
      <c r="P38" s="32"/>
      <c r="Q38" s="32"/>
      <c r="R38" s="32"/>
      <c r="S38" s="32"/>
    </row>
    <row r="39" spans="1:19" x14ac:dyDescent="0.2">
      <c r="A39" s="788" t="s">
        <v>42</v>
      </c>
      <c r="B39" s="60" t="s">
        <v>43</v>
      </c>
      <c r="C39" s="484">
        <v>391</v>
      </c>
      <c r="D39" s="18">
        <v>3</v>
      </c>
      <c r="E39" s="18">
        <v>98</v>
      </c>
      <c r="F39" s="18">
        <v>105</v>
      </c>
      <c r="G39" s="18">
        <v>136</v>
      </c>
      <c r="H39" s="176">
        <f t="shared" si="0"/>
        <v>342</v>
      </c>
      <c r="J39" s="182">
        <f t="shared" si="1"/>
        <v>0.34782608695652173</v>
      </c>
      <c r="K39" s="32"/>
      <c r="L39" s="584"/>
      <c r="M39" s="32"/>
      <c r="N39" s="32"/>
      <c r="O39" s="32"/>
      <c r="P39" s="32"/>
      <c r="Q39" s="32"/>
      <c r="R39" s="32"/>
      <c r="S39" s="32"/>
    </row>
    <row r="40" spans="1:19" x14ac:dyDescent="0.2">
      <c r="A40" s="789"/>
      <c r="B40" s="60" t="s">
        <v>44</v>
      </c>
      <c r="C40" s="484">
        <v>358</v>
      </c>
      <c r="D40" s="18">
        <v>6</v>
      </c>
      <c r="E40" s="18">
        <v>98</v>
      </c>
      <c r="F40" s="18">
        <v>110</v>
      </c>
      <c r="G40" s="18">
        <v>138</v>
      </c>
      <c r="H40" s="176">
        <f t="shared" si="0"/>
        <v>352</v>
      </c>
      <c r="J40" s="182">
        <f t="shared" si="1"/>
        <v>0.38547486033519551</v>
      </c>
      <c r="K40" s="32"/>
      <c r="L40" s="584"/>
      <c r="M40" s="32"/>
      <c r="N40" s="32"/>
      <c r="O40" s="32"/>
      <c r="P40" s="32"/>
      <c r="Q40" s="32"/>
      <c r="R40" s="32"/>
      <c r="S40" s="32"/>
    </row>
    <row r="41" spans="1:19" x14ac:dyDescent="0.2">
      <c r="A41" s="789"/>
      <c r="B41" s="60" t="s">
        <v>45</v>
      </c>
      <c r="C41" s="484">
        <v>811</v>
      </c>
      <c r="D41" s="18">
        <v>31</v>
      </c>
      <c r="E41" s="18">
        <v>205</v>
      </c>
      <c r="F41" s="18">
        <v>237</v>
      </c>
      <c r="G41" s="18">
        <v>326</v>
      </c>
      <c r="H41" s="176">
        <f t="shared" si="0"/>
        <v>799</v>
      </c>
      <c r="J41" s="182">
        <f t="shared" si="1"/>
        <v>0.40197287299630086</v>
      </c>
      <c r="K41" s="32"/>
      <c r="L41" s="584"/>
      <c r="M41" s="32"/>
      <c r="N41" s="32"/>
      <c r="O41" s="32"/>
      <c r="P41" s="32"/>
      <c r="Q41" s="32"/>
      <c r="R41" s="32"/>
      <c r="S41" s="32"/>
    </row>
    <row r="42" spans="1:19" x14ac:dyDescent="0.2">
      <c r="A42" s="789"/>
      <c r="B42" s="60" t="s">
        <v>46</v>
      </c>
      <c r="C42" s="484">
        <v>480</v>
      </c>
      <c r="D42" s="18">
        <v>19</v>
      </c>
      <c r="E42" s="18">
        <v>152</v>
      </c>
      <c r="F42" s="18">
        <v>125</v>
      </c>
      <c r="G42" s="18">
        <v>184</v>
      </c>
      <c r="H42" s="176">
        <f t="shared" si="0"/>
        <v>480</v>
      </c>
      <c r="J42" s="182">
        <f t="shared" si="1"/>
        <v>0.38333333333333336</v>
      </c>
      <c r="K42" s="32"/>
      <c r="L42" s="584"/>
      <c r="M42" s="32"/>
      <c r="N42" s="32"/>
      <c r="O42" s="32"/>
      <c r="P42" s="32"/>
      <c r="Q42" s="32"/>
      <c r="R42" s="32"/>
      <c r="S42" s="32"/>
    </row>
    <row r="43" spans="1:19" x14ac:dyDescent="0.2">
      <c r="A43" s="789"/>
      <c r="B43" s="60" t="s">
        <v>47</v>
      </c>
      <c r="C43" s="484">
        <v>205</v>
      </c>
      <c r="D43" s="18">
        <v>3</v>
      </c>
      <c r="E43" s="18">
        <v>53</v>
      </c>
      <c r="F43" s="18">
        <v>70</v>
      </c>
      <c r="G43" s="18">
        <v>84</v>
      </c>
      <c r="H43" s="176">
        <f t="shared" si="0"/>
        <v>210</v>
      </c>
      <c r="J43" s="182">
        <f t="shared" si="1"/>
        <v>0.40975609756097559</v>
      </c>
      <c r="K43" s="32"/>
      <c r="L43" s="584"/>
      <c r="M43" s="32"/>
      <c r="N43" s="32"/>
      <c r="O43" s="32"/>
      <c r="P43" s="32"/>
      <c r="Q43" s="32"/>
      <c r="R43" s="32"/>
      <c r="S43" s="32"/>
    </row>
    <row r="44" spans="1:19" x14ac:dyDescent="0.2">
      <c r="A44" s="789"/>
      <c r="B44" s="60" t="s">
        <v>48</v>
      </c>
      <c r="C44" s="484">
        <v>190</v>
      </c>
      <c r="D44" s="18">
        <v>7</v>
      </c>
      <c r="E44" s="18">
        <v>47</v>
      </c>
      <c r="F44" s="18">
        <v>51</v>
      </c>
      <c r="G44" s="18">
        <v>75</v>
      </c>
      <c r="H44" s="176">
        <f t="shared" si="0"/>
        <v>180</v>
      </c>
      <c r="J44" s="182">
        <f t="shared" si="1"/>
        <v>0.39473684210526316</v>
      </c>
      <c r="K44" s="32"/>
      <c r="L44" s="584"/>
      <c r="M44" s="32"/>
      <c r="N44" s="32"/>
      <c r="O44" s="32"/>
      <c r="P44" s="32"/>
      <c r="Q44" s="32"/>
      <c r="R44" s="32"/>
      <c r="S44" s="32"/>
    </row>
    <row r="45" spans="1:19" x14ac:dyDescent="0.2">
      <c r="A45" s="789"/>
      <c r="B45" s="60" t="s">
        <v>50</v>
      </c>
      <c r="C45" s="484">
        <v>531</v>
      </c>
      <c r="D45" s="18">
        <v>37</v>
      </c>
      <c r="E45" s="18">
        <v>138</v>
      </c>
      <c r="F45" s="18">
        <v>160</v>
      </c>
      <c r="G45" s="18">
        <v>117</v>
      </c>
      <c r="H45" s="176">
        <f t="shared" si="0"/>
        <v>452</v>
      </c>
      <c r="J45" s="182">
        <f t="shared" si="1"/>
        <v>0.22033898305084745</v>
      </c>
      <c r="K45" s="32"/>
      <c r="L45" s="584"/>
      <c r="M45" s="32"/>
      <c r="N45" s="32"/>
      <c r="O45" s="32"/>
      <c r="P45" s="32"/>
      <c r="Q45" s="32"/>
      <c r="R45" s="32"/>
      <c r="S45" s="32"/>
    </row>
    <row r="46" spans="1:19" x14ac:dyDescent="0.2">
      <c r="A46" s="789"/>
      <c r="B46" s="60" t="s">
        <v>51</v>
      </c>
      <c r="C46" s="484">
        <v>418</v>
      </c>
      <c r="D46" s="18">
        <v>13</v>
      </c>
      <c r="E46" s="18">
        <v>100</v>
      </c>
      <c r="F46" s="18">
        <v>125</v>
      </c>
      <c r="G46" s="18">
        <v>196</v>
      </c>
      <c r="H46" s="176">
        <f t="shared" si="0"/>
        <v>434</v>
      </c>
      <c r="J46" s="182">
        <f t="shared" si="1"/>
        <v>0.46889952153110048</v>
      </c>
      <c r="K46" s="32"/>
      <c r="L46" s="584"/>
      <c r="M46" s="32"/>
      <c r="N46" s="32"/>
      <c r="O46" s="32"/>
      <c r="P46" s="32"/>
      <c r="Q46" s="32"/>
      <c r="R46" s="32"/>
      <c r="S46" s="32"/>
    </row>
    <row r="47" spans="1:19" x14ac:dyDescent="0.2">
      <c r="A47" s="789"/>
      <c r="B47" s="60" t="s">
        <v>52</v>
      </c>
      <c r="C47" s="484">
        <v>358</v>
      </c>
      <c r="D47" s="18">
        <v>28</v>
      </c>
      <c r="E47" s="18">
        <v>97</v>
      </c>
      <c r="F47" s="18">
        <v>109</v>
      </c>
      <c r="G47" s="18">
        <v>142</v>
      </c>
      <c r="H47" s="176">
        <f t="shared" si="0"/>
        <v>376</v>
      </c>
      <c r="J47" s="182">
        <f t="shared" si="1"/>
        <v>0.39664804469273746</v>
      </c>
      <c r="K47" s="32"/>
      <c r="L47" s="584"/>
      <c r="M47" s="32"/>
      <c r="N47" s="32"/>
      <c r="O47" s="32"/>
      <c r="P47" s="32"/>
      <c r="Q47" s="32"/>
      <c r="R47" s="32"/>
      <c r="S47" s="32"/>
    </row>
    <row r="48" spans="1:19" x14ac:dyDescent="0.2">
      <c r="A48" s="789"/>
      <c r="B48" s="60" t="s">
        <v>54</v>
      </c>
      <c r="C48" s="484">
        <v>154</v>
      </c>
      <c r="D48" s="18">
        <v>4</v>
      </c>
      <c r="E48" s="18">
        <v>44</v>
      </c>
      <c r="F48" s="18">
        <v>49</v>
      </c>
      <c r="G48" s="18">
        <v>48</v>
      </c>
      <c r="H48" s="176">
        <f t="shared" si="0"/>
        <v>145</v>
      </c>
      <c r="J48" s="182">
        <f t="shared" si="1"/>
        <v>0.31168831168831168</v>
      </c>
      <c r="K48" s="32"/>
      <c r="L48" s="584"/>
      <c r="M48" s="32"/>
      <c r="N48" s="32"/>
      <c r="O48" s="32"/>
      <c r="P48" s="32"/>
      <c r="Q48" s="32"/>
      <c r="R48" s="32"/>
      <c r="S48" s="32"/>
    </row>
    <row r="49" spans="1:19" x14ac:dyDescent="0.2">
      <c r="A49" s="789"/>
      <c r="B49" s="60" t="s">
        <v>55</v>
      </c>
      <c r="C49" s="484">
        <v>206</v>
      </c>
      <c r="D49" s="18">
        <v>9</v>
      </c>
      <c r="E49" s="18">
        <v>63</v>
      </c>
      <c r="F49" s="18">
        <v>64</v>
      </c>
      <c r="G49" s="18">
        <v>73</v>
      </c>
      <c r="H49" s="176">
        <f t="shared" si="0"/>
        <v>209</v>
      </c>
      <c r="J49" s="182">
        <f t="shared" si="1"/>
        <v>0.35436893203883496</v>
      </c>
      <c r="K49" s="32"/>
      <c r="L49" s="584"/>
      <c r="M49" s="32"/>
      <c r="N49" s="32"/>
      <c r="O49" s="32"/>
      <c r="P49" s="32"/>
      <c r="Q49" s="32"/>
      <c r="R49" s="32"/>
      <c r="S49" s="32"/>
    </row>
    <row r="50" spans="1:19" x14ac:dyDescent="0.2">
      <c r="A50" s="789"/>
      <c r="B50" s="60" t="s">
        <v>56</v>
      </c>
      <c r="C50" s="484">
        <v>108</v>
      </c>
      <c r="D50" s="18">
        <v>3</v>
      </c>
      <c r="E50" s="18">
        <v>23</v>
      </c>
      <c r="F50" s="18">
        <v>29</v>
      </c>
      <c r="G50" s="18">
        <v>48</v>
      </c>
      <c r="H50" s="176">
        <f t="shared" si="0"/>
        <v>103</v>
      </c>
      <c r="J50" s="182">
        <f t="shared" si="1"/>
        <v>0.44444444444444442</v>
      </c>
      <c r="K50" s="32"/>
      <c r="L50" s="584"/>
      <c r="M50" s="32"/>
      <c r="N50" s="32"/>
      <c r="O50" s="32"/>
      <c r="P50" s="32"/>
      <c r="Q50" s="32"/>
      <c r="R50" s="32"/>
      <c r="S50" s="32"/>
    </row>
    <row r="51" spans="1:19" x14ac:dyDescent="0.2">
      <c r="A51" s="789"/>
      <c r="B51" s="60" t="s">
        <v>57</v>
      </c>
      <c r="C51" s="484">
        <v>149</v>
      </c>
      <c r="D51" s="18">
        <v>7</v>
      </c>
      <c r="E51" s="18">
        <v>28</v>
      </c>
      <c r="F51" s="18">
        <v>33</v>
      </c>
      <c r="G51" s="18">
        <v>42</v>
      </c>
      <c r="H51" s="176">
        <f t="shared" si="0"/>
        <v>110</v>
      </c>
      <c r="J51" s="182">
        <f t="shared" si="1"/>
        <v>0.28187919463087246</v>
      </c>
      <c r="K51" s="32"/>
      <c r="L51" s="584"/>
      <c r="M51" s="32"/>
      <c r="N51" s="32"/>
      <c r="O51" s="32"/>
      <c r="P51" s="32"/>
      <c r="Q51" s="32"/>
      <c r="R51" s="32"/>
      <c r="S51" s="32"/>
    </row>
    <row r="52" spans="1:19" x14ac:dyDescent="0.2">
      <c r="A52" s="789"/>
      <c r="B52" s="60" t="s">
        <v>59</v>
      </c>
      <c r="C52" s="484">
        <v>678</v>
      </c>
      <c r="D52" s="18">
        <v>43</v>
      </c>
      <c r="E52" s="18">
        <v>154</v>
      </c>
      <c r="F52" s="18">
        <v>215</v>
      </c>
      <c r="G52" s="18">
        <v>244</v>
      </c>
      <c r="H52" s="176">
        <f t="shared" si="0"/>
        <v>656</v>
      </c>
      <c r="J52" s="182">
        <f t="shared" si="1"/>
        <v>0.35988200589970504</v>
      </c>
      <c r="K52" s="32"/>
      <c r="L52" s="584"/>
      <c r="M52" s="32"/>
      <c r="N52" s="32"/>
      <c r="O52" s="32"/>
      <c r="P52" s="32"/>
      <c r="Q52" s="32"/>
      <c r="R52" s="32"/>
      <c r="S52" s="32"/>
    </row>
    <row r="53" spans="1:19" x14ac:dyDescent="0.2">
      <c r="A53" s="789"/>
      <c r="B53" s="60" t="s">
        <v>60</v>
      </c>
      <c r="C53" s="484">
        <v>502</v>
      </c>
      <c r="D53" s="18">
        <v>27</v>
      </c>
      <c r="E53" s="18">
        <v>123</v>
      </c>
      <c r="F53" s="18">
        <v>136</v>
      </c>
      <c r="G53" s="18">
        <v>153</v>
      </c>
      <c r="H53" s="176">
        <f t="shared" si="0"/>
        <v>439</v>
      </c>
      <c r="J53" s="182">
        <f t="shared" si="1"/>
        <v>0.30478087649402391</v>
      </c>
      <c r="K53" s="32"/>
      <c r="L53" s="584"/>
      <c r="M53" s="32"/>
      <c r="N53" s="32"/>
      <c r="O53" s="32"/>
      <c r="P53" s="32"/>
      <c r="Q53" s="32"/>
      <c r="R53" s="32"/>
      <c r="S53" s="32"/>
    </row>
    <row r="54" spans="1:19" x14ac:dyDescent="0.2">
      <c r="A54" s="789"/>
      <c r="B54" s="60" t="s">
        <v>61</v>
      </c>
      <c r="C54" s="484">
        <v>287</v>
      </c>
      <c r="D54" s="18">
        <v>21</v>
      </c>
      <c r="E54" s="18">
        <v>74</v>
      </c>
      <c r="F54" s="18">
        <v>83</v>
      </c>
      <c r="G54" s="18">
        <v>90</v>
      </c>
      <c r="H54" s="176">
        <f t="shared" si="0"/>
        <v>268</v>
      </c>
      <c r="J54" s="182">
        <f t="shared" si="1"/>
        <v>0.31358885017421601</v>
      </c>
      <c r="K54" s="32"/>
      <c r="L54" s="584"/>
      <c r="M54" s="32"/>
      <c r="N54" s="32"/>
      <c r="O54" s="32"/>
      <c r="P54" s="32"/>
      <c r="Q54" s="32"/>
      <c r="R54" s="32"/>
      <c r="S54" s="32"/>
    </row>
    <row r="55" spans="1:19" x14ac:dyDescent="0.2">
      <c r="A55" s="789"/>
      <c r="B55" s="60" t="s">
        <v>62</v>
      </c>
      <c r="C55" s="484">
        <v>550</v>
      </c>
      <c r="D55" s="18">
        <v>20</v>
      </c>
      <c r="E55" s="18">
        <v>134</v>
      </c>
      <c r="F55" s="18">
        <v>173</v>
      </c>
      <c r="G55" s="18">
        <v>178</v>
      </c>
      <c r="H55" s="176">
        <f t="shared" si="0"/>
        <v>505</v>
      </c>
      <c r="J55" s="182">
        <f t="shared" si="1"/>
        <v>0.32363636363636361</v>
      </c>
      <c r="K55" s="32"/>
      <c r="L55" s="584"/>
      <c r="M55" s="32"/>
      <c r="N55" s="32"/>
      <c r="O55" s="32"/>
      <c r="P55" s="32"/>
      <c r="Q55" s="32"/>
      <c r="R55" s="32"/>
      <c r="S55" s="32"/>
    </row>
    <row r="56" spans="1:19" x14ac:dyDescent="0.2">
      <c r="A56" s="789"/>
      <c r="B56" s="60" t="s">
        <v>64</v>
      </c>
      <c r="C56" s="484">
        <v>475</v>
      </c>
      <c r="D56" s="18">
        <v>12</v>
      </c>
      <c r="E56" s="18">
        <v>118</v>
      </c>
      <c r="F56" s="18">
        <v>135</v>
      </c>
      <c r="G56" s="18">
        <v>151</v>
      </c>
      <c r="H56" s="176">
        <f t="shared" si="0"/>
        <v>416</v>
      </c>
      <c r="J56" s="182">
        <f t="shared" si="1"/>
        <v>0.31789473684210529</v>
      </c>
      <c r="K56" s="32"/>
      <c r="L56" s="584"/>
      <c r="M56" s="32"/>
      <c r="N56" s="32"/>
      <c r="O56" s="32"/>
      <c r="P56" s="32"/>
      <c r="Q56" s="32"/>
      <c r="R56" s="32"/>
      <c r="S56" s="32"/>
    </row>
    <row r="57" spans="1:19" x14ac:dyDescent="0.2">
      <c r="A57" s="789"/>
      <c r="B57" s="60" t="s">
        <v>65</v>
      </c>
      <c r="C57" s="484">
        <v>449</v>
      </c>
      <c r="D57" s="18">
        <v>23</v>
      </c>
      <c r="E57" s="18">
        <v>120</v>
      </c>
      <c r="F57" s="18">
        <v>120</v>
      </c>
      <c r="G57" s="18">
        <v>142</v>
      </c>
      <c r="H57" s="176">
        <f t="shared" si="0"/>
        <v>405</v>
      </c>
      <c r="J57" s="182">
        <f t="shared" si="1"/>
        <v>0.31625835189309576</v>
      </c>
      <c r="K57" s="32"/>
      <c r="L57" s="584"/>
      <c r="M57" s="32"/>
      <c r="N57" s="32"/>
      <c r="O57" s="32"/>
      <c r="P57" s="32"/>
      <c r="Q57" s="32"/>
      <c r="R57" s="32"/>
      <c r="S57" s="32"/>
    </row>
    <row r="58" spans="1:19" x14ac:dyDescent="0.2">
      <c r="A58" s="789"/>
      <c r="B58" s="60" t="s">
        <v>66</v>
      </c>
      <c r="C58" s="484">
        <v>183</v>
      </c>
      <c r="D58" s="18">
        <v>2</v>
      </c>
      <c r="E58" s="18">
        <v>53</v>
      </c>
      <c r="F58" s="18">
        <v>58</v>
      </c>
      <c r="G58" s="18">
        <v>84</v>
      </c>
      <c r="H58" s="176">
        <f t="shared" si="0"/>
        <v>197</v>
      </c>
      <c r="J58" s="182">
        <f t="shared" si="1"/>
        <v>0.45901639344262296</v>
      </c>
      <c r="K58" s="32"/>
      <c r="L58" s="584"/>
      <c r="M58" s="32"/>
      <c r="N58" s="32"/>
      <c r="O58" s="32"/>
      <c r="P58" s="32"/>
      <c r="Q58" s="32"/>
      <c r="R58" s="32"/>
      <c r="S58" s="32"/>
    </row>
    <row r="59" spans="1:19" x14ac:dyDescent="0.2">
      <c r="A59" s="789"/>
      <c r="B59" s="60" t="s">
        <v>67</v>
      </c>
      <c r="C59" s="484">
        <v>247</v>
      </c>
      <c r="D59" s="18">
        <v>13</v>
      </c>
      <c r="E59" s="18">
        <v>71</v>
      </c>
      <c r="F59" s="18">
        <v>76</v>
      </c>
      <c r="G59" s="18">
        <v>124</v>
      </c>
      <c r="H59" s="176">
        <f t="shared" si="0"/>
        <v>284</v>
      </c>
      <c r="J59" s="182">
        <f t="shared" si="1"/>
        <v>0.50202429149797567</v>
      </c>
      <c r="K59" s="32"/>
      <c r="L59" s="584"/>
      <c r="M59" s="32"/>
      <c r="N59" s="32"/>
      <c r="O59" s="32"/>
      <c r="P59" s="32"/>
      <c r="Q59" s="32"/>
      <c r="R59" s="32"/>
      <c r="S59" s="32"/>
    </row>
    <row r="60" spans="1:19" x14ac:dyDescent="0.2">
      <c r="A60" s="789"/>
      <c r="B60" s="60" t="s">
        <v>68</v>
      </c>
      <c r="C60" s="484">
        <v>147</v>
      </c>
      <c r="D60" s="18">
        <v>2</v>
      </c>
      <c r="E60" s="18">
        <v>31</v>
      </c>
      <c r="F60" s="18">
        <v>37</v>
      </c>
      <c r="G60" s="18">
        <v>65</v>
      </c>
      <c r="H60" s="176">
        <f t="shared" si="0"/>
        <v>135</v>
      </c>
      <c r="J60" s="182">
        <f t="shared" si="1"/>
        <v>0.44217687074829931</v>
      </c>
      <c r="K60" s="32"/>
      <c r="L60" s="584"/>
      <c r="M60" s="32"/>
      <c r="N60" s="32"/>
      <c r="O60" s="32"/>
      <c r="P60" s="32"/>
      <c r="Q60" s="32"/>
      <c r="R60" s="32"/>
      <c r="S60" s="32"/>
    </row>
    <row r="61" spans="1:19" x14ac:dyDescent="0.2">
      <c r="A61" s="790"/>
      <c r="B61" s="60" t="s">
        <v>69</v>
      </c>
      <c r="C61" s="484">
        <v>219</v>
      </c>
      <c r="D61" s="18">
        <v>13</v>
      </c>
      <c r="E61" s="18">
        <v>64</v>
      </c>
      <c r="F61" s="18">
        <v>96</v>
      </c>
      <c r="G61" s="18">
        <v>129</v>
      </c>
      <c r="H61" s="176">
        <f t="shared" si="0"/>
        <v>302</v>
      </c>
      <c r="J61" s="182">
        <f t="shared" si="1"/>
        <v>0.58904109589041098</v>
      </c>
      <c r="K61" s="32"/>
      <c r="L61" s="584"/>
      <c r="M61" s="32"/>
      <c r="N61" s="32"/>
      <c r="O61" s="32"/>
      <c r="P61" s="32"/>
      <c r="Q61" s="32"/>
      <c r="R61" s="32"/>
      <c r="S61" s="32"/>
    </row>
    <row r="62" spans="1:19" x14ac:dyDescent="0.2">
      <c r="A62" s="791" t="s">
        <v>72</v>
      </c>
      <c r="B62" s="60" t="s">
        <v>74</v>
      </c>
      <c r="C62" s="484">
        <v>59</v>
      </c>
      <c r="D62" s="18">
        <v>1</v>
      </c>
      <c r="E62" s="18">
        <v>20</v>
      </c>
      <c r="F62" s="18">
        <v>19</v>
      </c>
      <c r="G62" s="18">
        <v>34</v>
      </c>
      <c r="H62" s="176">
        <f t="shared" si="0"/>
        <v>74</v>
      </c>
      <c r="J62" s="182">
        <f t="shared" si="1"/>
        <v>0.57627118644067798</v>
      </c>
      <c r="K62" s="32"/>
      <c r="L62" s="584"/>
      <c r="M62" s="32"/>
      <c r="N62" s="32"/>
      <c r="O62" s="32"/>
      <c r="P62" s="32"/>
      <c r="Q62" s="32"/>
      <c r="R62" s="32"/>
      <c r="S62" s="32"/>
    </row>
    <row r="63" spans="1:19" x14ac:dyDescent="0.2">
      <c r="A63" s="792"/>
      <c r="B63" s="60" t="s">
        <v>75</v>
      </c>
      <c r="C63" s="484">
        <v>138</v>
      </c>
      <c r="D63" s="18">
        <v>6</v>
      </c>
      <c r="E63" s="18">
        <v>35</v>
      </c>
      <c r="F63" s="18">
        <v>35</v>
      </c>
      <c r="G63" s="18">
        <v>48</v>
      </c>
      <c r="H63" s="176">
        <f t="shared" si="0"/>
        <v>124</v>
      </c>
      <c r="J63" s="182">
        <f t="shared" si="1"/>
        <v>0.34782608695652173</v>
      </c>
      <c r="K63" s="32"/>
      <c r="L63" s="584"/>
      <c r="M63" s="32"/>
      <c r="N63" s="32"/>
      <c r="O63" s="32"/>
      <c r="P63" s="32"/>
      <c r="Q63" s="32"/>
      <c r="R63" s="32"/>
      <c r="S63" s="32"/>
    </row>
    <row r="64" spans="1:19" x14ac:dyDescent="0.2">
      <c r="A64" s="793"/>
      <c r="B64" s="174" t="s">
        <v>76</v>
      </c>
      <c r="C64" s="485">
        <v>154</v>
      </c>
      <c r="D64" s="177">
        <v>6</v>
      </c>
      <c r="E64" s="177">
        <v>48</v>
      </c>
      <c r="F64" s="177">
        <v>52</v>
      </c>
      <c r="G64" s="177">
        <v>36</v>
      </c>
      <c r="H64" s="178">
        <f t="shared" si="0"/>
        <v>142</v>
      </c>
      <c r="J64" s="183">
        <f t="shared" si="1"/>
        <v>0.23376623376623376</v>
      </c>
      <c r="K64" s="32"/>
      <c r="L64" s="584"/>
      <c r="M64" s="32"/>
      <c r="N64" s="32"/>
      <c r="O64" s="32"/>
      <c r="P64" s="32"/>
      <c r="Q64" s="32"/>
      <c r="R64" s="32"/>
      <c r="S64" s="32"/>
    </row>
    <row r="65" spans="1:19" x14ac:dyDescent="0.2">
      <c r="C65" s="482"/>
      <c r="D65" s="13"/>
      <c r="E65" s="13"/>
      <c r="F65" s="13"/>
      <c r="G65" s="13"/>
      <c r="H65" s="13"/>
      <c r="J65" s="184"/>
      <c r="K65" s="32"/>
      <c r="L65" s="584"/>
      <c r="M65" s="32"/>
      <c r="N65" s="32"/>
      <c r="O65" s="32"/>
      <c r="P65" s="32"/>
      <c r="Q65" s="32"/>
      <c r="R65" s="32"/>
      <c r="S65" s="32"/>
    </row>
    <row r="66" spans="1:19" ht="15.75" x14ac:dyDescent="0.2">
      <c r="A66" s="794" t="s">
        <v>404</v>
      </c>
      <c r="B66" s="795"/>
      <c r="C66" s="486">
        <v>3146</v>
      </c>
      <c r="D66" s="179">
        <v>137</v>
      </c>
      <c r="E66" s="179">
        <v>837</v>
      </c>
      <c r="F66" s="179">
        <v>979</v>
      </c>
      <c r="G66" s="179">
        <v>1385</v>
      </c>
      <c r="H66" s="180">
        <f t="shared" si="0"/>
        <v>3338</v>
      </c>
      <c r="J66" s="383">
        <f t="shared" si="1"/>
        <v>0.44024157660521296</v>
      </c>
      <c r="K66" s="32"/>
      <c r="L66" s="584"/>
      <c r="M66" s="32"/>
      <c r="N66" s="32"/>
      <c r="O66" s="32"/>
      <c r="P66" s="32"/>
      <c r="Q66" s="32"/>
      <c r="R66" s="32"/>
      <c r="S66" s="32"/>
    </row>
    <row r="67" spans="1:19" x14ac:dyDescent="0.2">
      <c r="C67" s="482"/>
      <c r="D67" s="13"/>
      <c r="E67" s="13"/>
      <c r="F67" s="13"/>
      <c r="G67" s="13"/>
      <c r="H67" s="13"/>
      <c r="J67" s="184"/>
      <c r="K67" s="32"/>
      <c r="L67" s="584"/>
      <c r="M67" s="32"/>
      <c r="N67" s="32"/>
      <c r="O67" s="32"/>
      <c r="P67" s="32"/>
      <c r="Q67" s="32"/>
      <c r="R67" s="32"/>
      <c r="S67" s="32"/>
    </row>
    <row r="68" spans="1:19" ht="15.75" x14ac:dyDescent="0.25">
      <c r="A68" s="782" t="s">
        <v>78</v>
      </c>
      <c r="B68" s="783"/>
      <c r="C68" s="483">
        <v>16059</v>
      </c>
      <c r="D68" s="25">
        <f t="shared" ref="D68:G68" si="2">SUM(D8:D66)</f>
        <v>589</v>
      </c>
      <c r="E68" s="25">
        <f t="shared" si="2"/>
        <v>4228</v>
      </c>
      <c r="F68" s="25">
        <f t="shared" si="2"/>
        <v>4806</v>
      </c>
      <c r="G68" s="25">
        <f t="shared" si="2"/>
        <v>6006</v>
      </c>
      <c r="H68" s="26">
        <f>SUM(H8:H66)</f>
        <v>15629</v>
      </c>
      <c r="J68" s="185">
        <f t="shared" si="1"/>
        <v>0.37399589015505325</v>
      </c>
      <c r="K68" s="32"/>
      <c r="L68" s="584"/>
      <c r="M68" s="32"/>
      <c r="N68" s="32"/>
      <c r="O68" s="32"/>
      <c r="P68" s="32"/>
      <c r="Q68" s="32"/>
      <c r="R68" s="32"/>
      <c r="S68" s="32"/>
    </row>
    <row r="69" spans="1:19" x14ac:dyDescent="0.2">
      <c r="K69" s="32"/>
      <c r="L69" s="584"/>
      <c r="M69" s="32"/>
      <c r="N69" s="32"/>
      <c r="O69" s="32"/>
      <c r="P69" s="32"/>
      <c r="Q69" s="32"/>
      <c r="R69" s="32"/>
      <c r="S69" s="32"/>
    </row>
    <row r="70" spans="1:19" x14ac:dyDescent="0.2">
      <c r="K70" s="32"/>
      <c r="L70" s="584"/>
      <c r="M70" s="32"/>
      <c r="N70" s="32"/>
      <c r="O70" s="32"/>
      <c r="P70" s="32"/>
      <c r="Q70" s="32"/>
      <c r="R70" s="32"/>
      <c r="S70" s="32"/>
    </row>
    <row r="71" spans="1:19" x14ac:dyDescent="0.2">
      <c r="D71" s="441"/>
      <c r="E71" s="441"/>
      <c r="F71" s="441"/>
      <c r="G71" s="441"/>
      <c r="H71" s="441"/>
      <c r="K71" s="32"/>
      <c r="L71" s="584"/>
      <c r="M71" s="32"/>
      <c r="N71" s="32"/>
      <c r="O71" s="32"/>
      <c r="P71" s="32"/>
      <c r="Q71" s="32"/>
      <c r="R71" s="32"/>
      <c r="S71" s="32"/>
    </row>
    <row r="72" spans="1:19" x14ac:dyDescent="0.2">
      <c r="K72" s="32"/>
      <c r="L72" s="584"/>
      <c r="M72" s="32"/>
      <c r="N72" s="32"/>
      <c r="O72" s="32"/>
      <c r="P72" s="32"/>
      <c r="Q72" s="32"/>
      <c r="R72" s="32"/>
      <c r="S72" s="32"/>
    </row>
    <row r="73" spans="1:19" x14ac:dyDescent="0.2">
      <c r="K73" s="32"/>
      <c r="L73" s="584"/>
      <c r="M73" s="32"/>
      <c r="N73" s="32"/>
      <c r="O73" s="32"/>
      <c r="P73" s="32"/>
      <c r="Q73" s="32"/>
      <c r="R73" s="32"/>
      <c r="S73" s="32"/>
    </row>
  </sheetData>
  <mergeCells count="8">
    <mergeCell ref="A3:J3"/>
    <mergeCell ref="D5:G5"/>
    <mergeCell ref="A68:B68"/>
    <mergeCell ref="A8:A13"/>
    <mergeCell ref="A14:A38"/>
    <mergeCell ref="A39:A61"/>
    <mergeCell ref="A62:A64"/>
    <mergeCell ref="A66:B66"/>
  </mergeCells>
  <printOptions horizontalCentered="1"/>
  <pageMargins left="0.70866141732283472" right="0.70866141732283472" top="0.74803149606299213" bottom="0.74803149606299213" header="0.31496062992125984" footer="0.31496062992125984"/>
  <pageSetup paperSize="9" scale="72" firstPageNumber="45" fitToHeight="0" orientation="portrait" r:id="rId1"/>
  <headerFoot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00B050"/>
    <pageSetUpPr fitToPage="1"/>
  </sheetPr>
  <dimension ref="A1:P56"/>
  <sheetViews>
    <sheetView showGridLines="0" zoomScaleNormal="100" workbookViewId="0">
      <selection activeCell="L26" sqref="L26"/>
    </sheetView>
  </sheetViews>
  <sheetFormatPr baseColWidth="10" defaultRowHeight="12.75" x14ac:dyDescent="0.2"/>
  <cols>
    <col min="1" max="1" width="16.6640625" bestFit="1" customWidth="1"/>
    <col min="2" max="3" width="16" bestFit="1" customWidth="1"/>
    <col min="4" max="4" width="17.1640625" customWidth="1"/>
    <col min="5" max="5" width="8.6640625" customWidth="1"/>
    <col min="6" max="6" width="19" bestFit="1" customWidth="1"/>
    <col min="7" max="7" width="14.83203125" bestFit="1" customWidth="1"/>
    <col min="8" max="9" width="16" bestFit="1" customWidth="1"/>
    <col min="10" max="10" width="14.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5" bestFit="1" customWidth="1"/>
  </cols>
  <sheetData>
    <row r="1" spans="1:16" ht="7.5" customHeight="1" x14ac:dyDescent="0.2"/>
    <row r="2" spans="1:16" ht="5.25" customHeight="1" x14ac:dyDescent="0.2"/>
    <row r="3" spans="1:16" ht="35.25" customHeight="1" x14ac:dyDescent="0.2">
      <c r="A3" s="700" t="s">
        <v>568</v>
      </c>
      <c r="B3" s="700"/>
      <c r="C3" s="700"/>
      <c r="D3" s="700"/>
      <c r="E3" s="700"/>
      <c r="F3" s="700"/>
      <c r="G3" s="700"/>
      <c r="H3" s="700"/>
      <c r="I3" s="700"/>
      <c r="J3" s="106"/>
      <c r="K3" s="106"/>
      <c r="L3" s="106"/>
      <c r="M3" s="106"/>
      <c r="N3" s="106"/>
      <c r="O3" s="106"/>
      <c r="P3" s="106"/>
    </row>
    <row r="4" spans="1:16" ht="6" customHeight="1" x14ac:dyDescent="0.2"/>
    <row r="5" spans="1:16" ht="6" customHeight="1" x14ac:dyDescent="0.2"/>
    <row r="6" spans="1:16" s="644" customFormat="1" ht="15.75" x14ac:dyDescent="0.25">
      <c r="B6" s="797" t="s">
        <v>551</v>
      </c>
      <c r="C6" s="797"/>
      <c r="D6" s="797"/>
      <c r="G6" s="797" t="s">
        <v>552</v>
      </c>
      <c r="H6" s="797"/>
      <c r="I6" s="797"/>
    </row>
    <row r="7" spans="1:16" x14ac:dyDescent="0.2">
      <c r="A7" s="202" t="s">
        <v>270</v>
      </c>
      <c r="B7" s="202" t="s">
        <v>265</v>
      </c>
      <c r="C7" s="202" t="s">
        <v>266</v>
      </c>
      <c r="D7" s="201" t="s">
        <v>269</v>
      </c>
      <c r="F7" s="202" t="s">
        <v>270</v>
      </c>
      <c r="G7" s="202" t="s">
        <v>265</v>
      </c>
      <c r="H7" s="202" t="s">
        <v>266</v>
      </c>
      <c r="I7" s="201" t="s">
        <v>269</v>
      </c>
    </row>
    <row r="8" spans="1:16" x14ac:dyDescent="0.2">
      <c r="A8" s="202"/>
      <c r="B8" s="202"/>
      <c r="C8" s="202"/>
      <c r="D8" s="202"/>
      <c r="F8" s="202"/>
      <c r="G8" s="202"/>
      <c r="H8" s="202"/>
      <c r="I8" s="202"/>
    </row>
    <row r="9" spans="1:16" x14ac:dyDescent="0.2">
      <c r="A9" s="171" t="s">
        <v>271</v>
      </c>
      <c r="B9" s="15">
        <v>602</v>
      </c>
      <c r="C9" s="15">
        <v>630</v>
      </c>
      <c r="D9" s="175">
        <v>1232</v>
      </c>
      <c r="F9" s="171" t="s">
        <v>271</v>
      </c>
      <c r="G9" s="15">
        <v>1313</v>
      </c>
      <c r="H9" s="15">
        <v>886</v>
      </c>
      <c r="I9" s="175">
        <v>2199</v>
      </c>
    </row>
    <row r="10" spans="1:16" x14ac:dyDescent="0.2">
      <c r="A10" s="173" t="s">
        <v>272</v>
      </c>
      <c r="B10" s="18">
        <v>60</v>
      </c>
      <c r="C10" s="18">
        <v>62</v>
      </c>
      <c r="D10" s="176">
        <v>122</v>
      </c>
      <c r="F10" s="173" t="s">
        <v>272</v>
      </c>
      <c r="G10" s="18">
        <v>210</v>
      </c>
      <c r="H10" s="18">
        <v>151</v>
      </c>
      <c r="I10" s="176">
        <v>361</v>
      </c>
    </row>
    <row r="11" spans="1:16" x14ac:dyDescent="0.2">
      <c r="A11" s="173" t="s">
        <v>273</v>
      </c>
      <c r="B11" s="18">
        <v>17</v>
      </c>
      <c r="C11" s="18">
        <v>17</v>
      </c>
      <c r="D11" s="176">
        <v>34</v>
      </c>
      <c r="F11" s="173" t="s">
        <v>273</v>
      </c>
      <c r="G11" s="18">
        <v>63</v>
      </c>
      <c r="H11" s="18">
        <v>52</v>
      </c>
      <c r="I11" s="176">
        <v>115</v>
      </c>
    </row>
    <row r="12" spans="1:16" x14ac:dyDescent="0.2">
      <c r="A12" s="173" t="s">
        <v>274</v>
      </c>
      <c r="B12" s="18">
        <v>8</v>
      </c>
      <c r="C12" s="18">
        <v>6</v>
      </c>
      <c r="D12" s="176">
        <v>14</v>
      </c>
      <c r="F12" s="173" t="s">
        <v>274</v>
      </c>
      <c r="G12" s="18">
        <v>19</v>
      </c>
      <c r="H12" s="18">
        <v>15</v>
      </c>
      <c r="I12" s="176">
        <v>34</v>
      </c>
    </row>
    <row r="13" spans="1:16" x14ac:dyDescent="0.2">
      <c r="A13" s="173" t="s">
        <v>275</v>
      </c>
      <c r="B13" s="18"/>
      <c r="C13" s="18">
        <v>2</v>
      </c>
      <c r="D13" s="176">
        <v>2</v>
      </c>
      <c r="F13" s="173" t="s">
        <v>275</v>
      </c>
      <c r="G13" s="18">
        <v>12</v>
      </c>
      <c r="H13" s="18">
        <v>11</v>
      </c>
      <c r="I13" s="176">
        <v>23</v>
      </c>
    </row>
    <row r="14" spans="1:16" x14ac:dyDescent="0.2">
      <c r="A14" s="173" t="s">
        <v>276</v>
      </c>
      <c r="B14" s="18">
        <v>1</v>
      </c>
      <c r="C14" s="18"/>
      <c r="D14" s="176">
        <v>1</v>
      </c>
      <c r="F14" s="173" t="s">
        <v>276</v>
      </c>
      <c r="G14" s="18">
        <v>5</v>
      </c>
      <c r="H14" s="18">
        <v>1</v>
      </c>
      <c r="I14" s="176">
        <v>6</v>
      </c>
    </row>
    <row r="15" spans="1:16" s="481" customFormat="1" x14ac:dyDescent="0.2">
      <c r="A15" s="518" t="s">
        <v>277</v>
      </c>
      <c r="B15" s="21">
        <v>1</v>
      </c>
      <c r="C15" s="21"/>
      <c r="D15" s="200">
        <v>1</v>
      </c>
      <c r="F15" s="518" t="s">
        <v>277</v>
      </c>
      <c r="G15" s="21">
        <v>1</v>
      </c>
      <c r="H15" s="21">
        <v>3</v>
      </c>
      <c r="I15" s="200">
        <v>4</v>
      </c>
    </row>
    <row r="16" spans="1:16" s="481" customFormat="1" x14ac:dyDescent="0.2">
      <c r="A16" s="385" t="s">
        <v>491</v>
      </c>
      <c r="B16" s="386"/>
      <c r="C16" s="386">
        <v>1</v>
      </c>
      <c r="D16" s="387">
        <v>1</v>
      </c>
      <c r="F16" s="385" t="s">
        <v>491</v>
      </c>
      <c r="G16" s="386">
        <v>2</v>
      </c>
      <c r="H16" s="386">
        <v>1</v>
      </c>
      <c r="I16" s="387">
        <v>3</v>
      </c>
    </row>
    <row r="18" spans="1:9" x14ac:dyDescent="0.2">
      <c r="A18" s="95" t="s">
        <v>13</v>
      </c>
      <c r="B18" s="25">
        <f>SUM(B9:B16)</f>
        <v>689</v>
      </c>
      <c r="C18" s="25">
        <f>SUM(C9:C16)</f>
        <v>718</v>
      </c>
      <c r="D18" s="26">
        <f>SUM(D9:D16)</f>
        <v>1407</v>
      </c>
      <c r="F18" s="95" t="s">
        <v>41</v>
      </c>
      <c r="G18" s="25">
        <f>SUM(G9:G16)</f>
        <v>1625</v>
      </c>
      <c r="H18" s="25">
        <f>SUM(H9:H16)</f>
        <v>1120</v>
      </c>
      <c r="I18" s="26">
        <f>SUM(I9:I16)</f>
        <v>2745</v>
      </c>
    </row>
    <row r="19" spans="1:9" ht="13.5" x14ac:dyDescent="0.25">
      <c r="A19" s="206" t="s">
        <v>280</v>
      </c>
      <c r="B19" s="239">
        <f>B18/D18</f>
        <v>0.48969438521677328</v>
      </c>
      <c r="C19" s="239">
        <f>C18/D18</f>
        <v>0.51030561478322667</v>
      </c>
      <c r="D19" s="239">
        <f>D18/D18</f>
        <v>1</v>
      </c>
      <c r="F19" s="206" t="s">
        <v>280</v>
      </c>
      <c r="G19" s="239">
        <f>G18/I18</f>
        <v>0.59198542805100185</v>
      </c>
      <c r="H19" s="239">
        <f>H18/I18</f>
        <v>0.40801457194899821</v>
      </c>
      <c r="I19" s="239">
        <f>I18/I18</f>
        <v>1</v>
      </c>
    </row>
    <row r="20" spans="1:9" ht="13.5" x14ac:dyDescent="0.25">
      <c r="A20" s="207" t="s">
        <v>246</v>
      </c>
      <c r="B20" s="556" t="s">
        <v>469</v>
      </c>
      <c r="C20" s="556" t="s">
        <v>469</v>
      </c>
      <c r="D20" s="556" t="s">
        <v>469</v>
      </c>
      <c r="F20" s="207" t="s">
        <v>246</v>
      </c>
      <c r="G20" s="556" t="s">
        <v>468</v>
      </c>
      <c r="H20" s="556" t="s">
        <v>468</v>
      </c>
      <c r="I20" s="556" t="s">
        <v>468</v>
      </c>
    </row>
    <row r="22" spans="1:9" ht="8.25" customHeight="1" x14ac:dyDescent="0.2"/>
    <row r="23" spans="1:9" s="644" customFormat="1" ht="15.75" x14ac:dyDescent="0.25">
      <c r="B23" s="797" t="s">
        <v>553</v>
      </c>
      <c r="C23" s="797"/>
      <c r="D23" s="797"/>
      <c r="G23" s="797" t="s">
        <v>554</v>
      </c>
      <c r="H23" s="797"/>
      <c r="I23" s="797"/>
    </row>
    <row r="24" spans="1:9" x14ac:dyDescent="0.2">
      <c r="A24" s="202" t="s">
        <v>270</v>
      </c>
      <c r="B24" s="202" t="s">
        <v>265</v>
      </c>
      <c r="C24" s="202" t="s">
        <v>266</v>
      </c>
      <c r="D24" s="201" t="s">
        <v>269</v>
      </c>
      <c r="F24" s="202" t="s">
        <v>270</v>
      </c>
      <c r="G24" s="202" t="s">
        <v>265</v>
      </c>
      <c r="H24" s="202" t="s">
        <v>266</v>
      </c>
      <c r="I24" s="201" t="s">
        <v>269</v>
      </c>
    </row>
    <row r="25" spans="1:9" x14ac:dyDescent="0.2">
      <c r="A25" s="202"/>
      <c r="B25" s="202"/>
      <c r="C25" s="202"/>
      <c r="D25" s="202"/>
      <c r="F25" s="202"/>
      <c r="G25" s="202"/>
      <c r="H25" s="202"/>
      <c r="I25" s="202"/>
    </row>
    <row r="26" spans="1:9" x14ac:dyDescent="0.2">
      <c r="A26" s="171" t="s">
        <v>271</v>
      </c>
      <c r="B26" s="15">
        <v>2640</v>
      </c>
      <c r="C26" s="15">
        <v>4527</v>
      </c>
      <c r="D26" s="175">
        <v>7167</v>
      </c>
      <c r="F26" s="171" t="s">
        <v>271</v>
      </c>
      <c r="G26" s="15">
        <v>184</v>
      </c>
      <c r="H26" s="15">
        <v>137</v>
      </c>
      <c r="I26" s="175">
        <v>321</v>
      </c>
    </row>
    <row r="27" spans="1:9" x14ac:dyDescent="0.2">
      <c r="A27" s="173" t="s">
        <v>272</v>
      </c>
      <c r="B27" s="18">
        <v>154</v>
      </c>
      <c r="C27" s="18">
        <v>306</v>
      </c>
      <c r="D27" s="176">
        <v>460</v>
      </c>
      <c r="F27" s="173" t="s">
        <v>272</v>
      </c>
      <c r="G27" s="18">
        <v>7</v>
      </c>
      <c r="H27" s="18">
        <v>8</v>
      </c>
      <c r="I27" s="176">
        <v>15</v>
      </c>
    </row>
    <row r="28" spans="1:9" x14ac:dyDescent="0.2">
      <c r="A28" s="173" t="s">
        <v>273</v>
      </c>
      <c r="B28" s="18">
        <v>16</v>
      </c>
      <c r="C28" s="18">
        <v>46</v>
      </c>
      <c r="D28" s="176">
        <v>62</v>
      </c>
      <c r="F28" s="173" t="s">
        <v>273</v>
      </c>
      <c r="G28" s="18">
        <v>1</v>
      </c>
      <c r="H28" s="18">
        <v>2</v>
      </c>
      <c r="I28" s="176">
        <v>3</v>
      </c>
    </row>
    <row r="29" spans="1:9" x14ac:dyDescent="0.2">
      <c r="A29" s="173" t="s">
        <v>274</v>
      </c>
      <c r="B29" s="18">
        <v>6</v>
      </c>
      <c r="C29" s="18">
        <v>5</v>
      </c>
      <c r="D29" s="176">
        <v>11</v>
      </c>
      <c r="F29" s="173" t="s">
        <v>274</v>
      </c>
      <c r="G29" s="18">
        <v>1</v>
      </c>
      <c r="H29" s="18"/>
      <c r="I29" s="176">
        <v>1</v>
      </c>
    </row>
    <row r="30" spans="1:9" x14ac:dyDescent="0.2">
      <c r="A30" s="173" t="s">
        <v>275</v>
      </c>
      <c r="B30" s="18"/>
      <c r="C30" s="18">
        <v>1</v>
      </c>
      <c r="D30" s="176">
        <v>1</v>
      </c>
      <c r="F30" s="173" t="s">
        <v>275</v>
      </c>
      <c r="G30" s="18"/>
      <c r="H30" s="18"/>
      <c r="I30" s="176"/>
    </row>
    <row r="31" spans="1:9" x14ac:dyDescent="0.2">
      <c r="A31" s="173" t="s">
        <v>276</v>
      </c>
      <c r="B31" s="18"/>
      <c r="C31" s="18">
        <v>1</v>
      </c>
      <c r="D31" s="176">
        <v>1</v>
      </c>
      <c r="F31" s="173" t="s">
        <v>276</v>
      </c>
      <c r="G31" s="18"/>
      <c r="H31" s="18"/>
      <c r="I31" s="176"/>
    </row>
    <row r="32" spans="1:9" s="481" customFormat="1" x14ac:dyDescent="0.2">
      <c r="A32" s="518" t="s">
        <v>277</v>
      </c>
      <c r="B32" s="21"/>
      <c r="C32" s="21"/>
      <c r="D32" s="200"/>
      <c r="F32" s="518" t="s">
        <v>277</v>
      </c>
      <c r="G32" s="21"/>
      <c r="H32" s="21"/>
      <c r="I32" s="200"/>
    </row>
    <row r="33" spans="1:9" x14ac:dyDescent="0.2">
      <c r="A33" s="385" t="s">
        <v>491</v>
      </c>
      <c r="B33" s="386">
        <v>40</v>
      </c>
      <c r="C33" s="386">
        <v>57</v>
      </c>
      <c r="D33" s="387">
        <v>97</v>
      </c>
      <c r="F33" s="385" t="s">
        <v>491</v>
      </c>
      <c r="G33" s="386"/>
      <c r="H33" s="386"/>
      <c r="I33" s="387"/>
    </row>
    <row r="35" spans="1:9" x14ac:dyDescent="0.2">
      <c r="A35" s="95" t="s">
        <v>71</v>
      </c>
      <c r="B35" s="25">
        <f>SUM(B26:B33)</f>
        <v>2856</v>
      </c>
      <c r="C35" s="25">
        <f>SUM(C26:C33)</f>
        <v>4943</v>
      </c>
      <c r="D35" s="26">
        <f>SUM(D26:D33)</f>
        <v>7799</v>
      </c>
      <c r="F35" s="95" t="s">
        <v>77</v>
      </c>
      <c r="G35" s="25">
        <f>SUM(G26:G33)</f>
        <v>193</v>
      </c>
      <c r="H35" s="25">
        <f>SUM(H26:H33)</f>
        <v>147</v>
      </c>
      <c r="I35" s="26">
        <f>SUM(I26:I33)</f>
        <v>340</v>
      </c>
    </row>
    <row r="36" spans="1:9" ht="13.5" x14ac:dyDescent="0.25">
      <c r="A36" s="206" t="s">
        <v>280</v>
      </c>
      <c r="B36" s="239">
        <f>B35/D35</f>
        <v>0.36620079497371461</v>
      </c>
      <c r="C36" s="239">
        <f>C35/D35</f>
        <v>0.63379920502628539</v>
      </c>
      <c r="D36" s="239">
        <f>D35/D35</f>
        <v>1</v>
      </c>
      <c r="F36" s="206" t="s">
        <v>280</v>
      </c>
      <c r="G36" s="239">
        <f>G35/I35</f>
        <v>0.56764705882352939</v>
      </c>
      <c r="H36" s="239">
        <f>H35/I35</f>
        <v>0.43235294117647061</v>
      </c>
      <c r="I36" s="239">
        <f>I35/I35</f>
        <v>1</v>
      </c>
    </row>
    <row r="37" spans="1:9" s="559" customFormat="1" ht="13.5" x14ac:dyDescent="0.25">
      <c r="A37" s="557" t="s">
        <v>246</v>
      </c>
      <c r="B37" s="558" t="s">
        <v>469</v>
      </c>
      <c r="C37" s="558" t="s">
        <v>469</v>
      </c>
      <c r="D37" s="558" t="s">
        <v>469</v>
      </c>
      <c r="F37" s="557" t="s">
        <v>246</v>
      </c>
      <c r="G37" s="558" t="s">
        <v>469</v>
      </c>
      <c r="H37" s="558" t="s">
        <v>469</v>
      </c>
      <c r="I37" s="558" t="s">
        <v>469</v>
      </c>
    </row>
    <row r="38" spans="1:9" x14ac:dyDescent="0.2">
      <c r="A38" s="519"/>
      <c r="B38" s="519"/>
      <c r="C38" s="519"/>
      <c r="D38" s="519"/>
      <c r="E38" s="519"/>
      <c r="F38" s="519"/>
      <c r="G38" s="519"/>
      <c r="H38" s="519"/>
      <c r="I38" s="519"/>
    </row>
    <row r="39" spans="1:9" x14ac:dyDescent="0.2">
      <c r="A39" s="519"/>
      <c r="B39" s="519"/>
      <c r="C39" s="519"/>
      <c r="D39" s="519"/>
      <c r="E39" s="519"/>
      <c r="F39" s="519"/>
      <c r="G39" s="519"/>
      <c r="H39" s="519"/>
      <c r="I39" s="519"/>
    </row>
    <row r="40" spans="1:9" s="642" customFormat="1" ht="15" x14ac:dyDescent="0.25">
      <c r="B40" s="796" t="s">
        <v>555</v>
      </c>
      <c r="C40" s="796"/>
      <c r="D40" s="796"/>
      <c r="E40" s="668"/>
      <c r="F40" s="668"/>
      <c r="G40" s="668"/>
      <c r="H40" s="668"/>
    </row>
    <row r="41" spans="1:9" x14ac:dyDescent="0.2">
      <c r="A41" s="202" t="s">
        <v>270</v>
      </c>
      <c r="B41" s="202" t="s">
        <v>265</v>
      </c>
      <c r="C41" s="202" t="s">
        <v>266</v>
      </c>
      <c r="D41" s="201" t="s">
        <v>269</v>
      </c>
    </row>
    <row r="42" spans="1:9" x14ac:dyDescent="0.2">
      <c r="A42" s="202"/>
      <c r="B42" s="202"/>
      <c r="C42" s="202"/>
      <c r="D42" s="202"/>
    </row>
    <row r="43" spans="1:9" x14ac:dyDescent="0.2">
      <c r="A43" s="171" t="s">
        <v>271</v>
      </c>
      <c r="B43" s="15">
        <v>6076</v>
      </c>
      <c r="C43" s="15">
        <v>7864</v>
      </c>
      <c r="D43" s="175">
        <v>13940</v>
      </c>
    </row>
    <row r="44" spans="1:9" x14ac:dyDescent="0.2">
      <c r="A44" s="173" t="s">
        <v>272</v>
      </c>
      <c r="B44" s="18">
        <v>524</v>
      </c>
      <c r="C44" s="18">
        <v>673</v>
      </c>
      <c r="D44" s="176">
        <v>1197</v>
      </c>
    </row>
    <row r="45" spans="1:9" x14ac:dyDescent="0.2">
      <c r="A45" s="173" t="s">
        <v>273</v>
      </c>
      <c r="B45" s="18">
        <v>124</v>
      </c>
      <c r="C45" s="18">
        <v>140</v>
      </c>
      <c r="D45" s="176">
        <v>264</v>
      </c>
    </row>
    <row r="46" spans="1:9" x14ac:dyDescent="0.2">
      <c r="A46" s="173" t="s">
        <v>274</v>
      </c>
      <c r="B46" s="18">
        <v>38</v>
      </c>
      <c r="C46" s="18">
        <v>38</v>
      </c>
      <c r="D46" s="176">
        <v>76</v>
      </c>
    </row>
    <row r="47" spans="1:9" x14ac:dyDescent="0.2">
      <c r="A47" s="173" t="s">
        <v>275</v>
      </c>
      <c r="B47" s="18">
        <v>13</v>
      </c>
      <c r="C47" s="18">
        <v>20</v>
      </c>
      <c r="D47" s="176">
        <v>33</v>
      </c>
    </row>
    <row r="48" spans="1:9" x14ac:dyDescent="0.2">
      <c r="A48" s="173" t="s">
        <v>276</v>
      </c>
      <c r="B48" s="18">
        <v>8</v>
      </c>
      <c r="C48" s="18">
        <v>4</v>
      </c>
      <c r="D48" s="176">
        <v>12</v>
      </c>
    </row>
    <row r="49" spans="1:9" s="481" customFormat="1" x14ac:dyDescent="0.2">
      <c r="A49" s="518" t="s">
        <v>277</v>
      </c>
      <c r="B49" s="21">
        <v>3</v>
      </c>
      <c r="C49" s="21">
        <v>3</v>
      </c>
      <c r="D49" s="200">
        <v>6</v>
      </c>
    </row>
    <row r="50" spans="1:9" x14ac:dyDescent="0.2">
      <c r="A50" s="385" t="s">
        <v>491</v>
      </c>
      <c r="B50" s="386">
        <v>42</v>
      </c>
      <c r="C50" s="386">
        <v>59</v>
      </c>
      <c r="D50" s="387">
        <v>101</v>
      </c>
    </row>
    <row r="52" spans="1:9" ht="25.5" x14ac:dyDescent="0.2">
      <c r="A52" s="240" t="s">
        <v>377</v>
      </c>
      <c r="B52" s="241">
        <f>SUM(B43:B50)</f>
        <v>6828</v>
      </c>
      <c r="C52" s="241">
        <f>SUM(C43:C50)</f>
        <v>8801</v>
      </c>
      <c r="D52" s="242">
        <f>SUM(D43:D50)</f>
        <v>15629</v>
      </c>
    </row>
    <row r="53" spans="1:9" ht="13.5" x14ac:dyDescent="0.25">
      <c r="A53" s="206" t="s">
        <v>280</v>
      </c>
      <c r="B53" s="239">
        <f>B52/D52</f>
        <v>0.43688015867937807</v>
      </c>
      <c r="C53" s="239">
        <f>C52/D52</f>
        <v>0.56311984132062187</v>
      </c>
      <c r="D53" s="239">
        <f>D52/D52</f>
        <v>1</v>
      </c>
    </row>
    <row r="54" spans="1:9" ht="13.5" x14ac:dyDescent="0.25">
      <c r="A54" s="557" t="s">
        <v>246</v>
      </c>
      <c r="B54" s="558" t="s">
        <v>469</v>
      </c>
      <c r="C54" s="558" t="s">
        <v>469</v>
      </c>
      <c r="D54" s="558" t="s">
        <v>469</v>
      </c>
    </row>
    <row r="55" spans="1:9" s="646" customFormat="1" ht="15.75" x14ac:dyDescent="0.25">
      <c r="A55" s="650" t="s">
        <v>806</v>
      </c>
      <c r="B55" s="669"/>
      <c r="C55" s="669"/>
      <c r="D55" s="669"/>
      <c r="E55" s="669"/>
      <c r="F55" s="669"/>
      <c r="G55" s="669"/>
      <c r="H55" s="669"/>
      <c r="I55" s="669"/>
    </row>
    <row r="56" spans="1:9" x14ac:dyDescent="0.2">
      <c r="A56" s="447"/>
      <c r="B56" s="447"/>
      <c r="C56" s="447"/>
      <c r="D56" s="447"/>
      <c r="E56" s="447"/>
      <c r="F56" s="447"/>
      <c r="G56" s="447"/>
      <c r="H56" s="447"/>
      <c r="I56" s="447"/>
    </row>
  </sheetData>
  <mergeCells count="6">
    <mergeCell ref="B40:D40"/>
    <mergeCell ref="A3:I3"/>
    <mergeCell ref="B6:D6"/>
    <mergeCell ref="G6:I6"/>
    <mergeCell ref="B23:D23"/>
    <mergeCell ref="G23:I23"/>
  </mergeCells>
  <printOptions horizontalCentered="1"/>
  <pageMargins left="0.70866141732283472" right="0.70866141732283472" top="0.74803149606299213" bottom="0.74803149606299213" header="0.31496062992125984" footer="0.31496062992125984"/>
  <pageSetup paperSize="9" scale="70" firstPageNumber="46" fitToHeight="0" orientation="portrait" r:id="rId1"/>
  <headerFoot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00B050"/>
    <pageSetUpPr fitToPage="1"/>
  </sheetPr>
  <dimension ref="B1:J802"/>
  <sheetViews>
    <sheetView showGridLines="0" showZeros="0" showWhiteSpace="0" zoomScaleNormal="100" workbookViewId="0">
      <selection activeCell="L26" sqref="L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262</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576</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1" t="s">
        <v>745</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30">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7" fitToHeight="0" orientation="portrait" r:id="rId1"/>
  <headerFooter>
    <oddFooter>&amp;CPage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00B050"/>
    <pageSetUpPr fitToPage="1"/>
  </sheetPr>
  <dimension ref="A1:W84"/>
  <sheetViews>
    <sheetView showGridLines="0" zoomScale="115" zoomScaleNormal="115" workbookViewId="0">
      <selection activeCell="L26" sqref="L26"/>
    </sheetView>
  </sheetViews>
  <sheetFormatPr baseColWidth="10" defaultRowHeight="12.75" x14ac:dyDescent="0.2"/>
  <cols>
    <col min="1" max="1" width="15.5" style="481" customWidth="1"/>
    <col min="2" max="2" width="17.5" style="481" customWidth="1"/>
    <col min="3" max="3" width="19" bestFit="1" customWidth="1"/>
    <col min="4" max="4" width="9.6640625" bestFit="1" customWidth="1"/>
    <col min="5" max="5" width="10.5" bestFit="1" customWidth="1"/>
    <col min="6" max="6" width="5.83203125" bestFit="1" customWidth="1"/>
    <col min="7" max="7" width="9.6640625" bestFit="1" customWidth="1"/>
    <col min="8" max="8" width="10.5" bestFit="1" customWidth="1"/>
    <col min="9" max="9" width="5.83203125" bestFit="1" customWidth="1"/>
    <col min="10" max="10" width="3.6640625" customWidth="1"/>
    <col min="11" max="11" width="11.83203125" bestFit="1" customWidth="1"/>
    <col min="12" max="12" width="10.5" bestFit="1" customWidth="1"/>
    <col min="13" max="13" width="5.83203125" bestFit="1" customWidth="1"/>
    <col min="14" max="14" width="3.5" customWidth="1"/>
    <col min="15" max="15" width="14" customWidth="1"/>
    <col min="17" max="17" width="20.1640625" style="235" customWidth="1"/>
  </cols>
  <sheetData>
    <row r="1" spans="1:23" ht="4.9000000000000004" customHeight="1" x14ac:dyDescent="0.2"/>
    <row r="2" spans="1:23" s="622" customFormat="1" ht="29.25" customHeight="1" x14ac:dyDescent="0.3">
      <c r="A2" s="700" t="s">
        <v>807</v>
      </c>
      <c r="B2" s="700"/>
      <c r="C2" s="700"/>
      <c r="D2" s="700"/>
      <c r="E2" s="700"/>
      <c r="F2" s="700"/>
      <c r="G2" s="700"/>
      <c r="H2" s="700"/>
      <c r="I2" s="700"/>
      <c r="J2" s="700"/>
      <c r="K2" s="700"/>
      <c r="L2" s="700"/>
      <c r="M2" s="700"/>
      <c r="N2" s="700"/>
      <c r="O2" s="700"/>
      <c r="Q2" s="639"/>
    </row>
    <row r="3" spans="1:23" ht="3.75" customHeight="1" x14ac:dyDescent="0.2"/>
    <row r="4" spans="1:23" ht="15.75" x14ac:dyDescent="0.2">
      <c r="C4" s="113"/>
      <c r="D4" s="777" t="s">
        <v>263</v>
      </c>
      <c r="E4" s="778"/>
      <c r="F4" s="778"/>
      <c r="G4" s="778" t="s">
        <v>264</v>
      </c>
      <c r="H4" s="778"/>
      <c r="I4" s="779"/>
      <c r="J4" s="670"/>
      <c r="K4" s="799" t="s">
        <v>583</v>
      </c>
      <c r="L4" s="799"/>
      <c r="M4" s="799"/>
      <c r="O4" s="749" t="s">
        <v>439</v>
      </c>
    </row>
    <row r="5" spans="1:23" ht="40.15" customHeight="1" x14ac:dyDescent="0.2">
      <c r="A5" s="44" t="s">
        <v>258</v>
      </c>
      <c r="B5" s="475" t="s">
        <v>295</v>
      </c>
      <c r="C5" s="475" t="s">
        <v>3</v>
      </c>
      <c r="D5" s="355" t="s">
        <v>110</v>
      </c>
      <c r="E5" s="356" t="s">
        <v>111</v>
      </c>
      <c r="F5" s="108" t="s">
        <v>78</v>
      </c>
      <c r="G5" s="355" t="s">
        <v>110</v>
      </c>
      <c r="H5" s="356" t="s">
        <v>111</v>
      </c>
      <c r="I5" s="108" t="s">
        <v>78</v>
      </c>
      <c r="J5" s="113"/>
      <c r="K5" s="355" t="s">
        <v>110</v>
      </c>
      <c r="L5" s="356" t="s">
        <v>111</v>
      </c>
      <c r="M5" s="108" t="s">
        <v>78</v>
      </c>
      <c r="O5" s="749"/>
    </row>
    <row r="6" spans="1:23" s="32" customFormat="1" ht="5.25" customHeight="1" x14ac:dyDescent="0.2">
      <c r="A6" s="111"/>
      <c r="B6" s="29"/>
      <c r="C6" s="29"/>
      <c r="D6" s="29"/>
      <c r="E6" s="29"/>
      <c r="F6" s="30"/>
      <c r="G6" s="29"/>
      <c r="H6" s="29"/>
      <c r="I6" s="30"/>
      <c r="J6" s="190"/>
      <c r="K6" s="29"/>
      <c r="L6" s="29"/>
      <c r="M6" s="30"/>
      <c r="O6" s="112"/>
      <c r="Q6" s="391"/>
    </row>
    <row r="7" spans="1:23" ht="12.75" customHeight="1" x14ac:dyDescent="0.2">
      <c r="A7" s="709" t="s">
        <v>4</v>
      </c>
      <c r="B7" s="715" t="s">
        <v>808</v>
      </c>
      <c r="C7" s="251" t="s">
        <v>5</v>
      </c>
      <c r="D7" s="470">
        <v>1</v>
      </c>
      <c r="E7" s="470">
        <v>0</v>
      </c>
      <c r="F7" s="470">
        <f>D7+E7</f>
        <v>1</v>
      </c>
      <c r="G7" s="470">
        <v>0</v>
      </c>
      <c r="H7" s="470">
        <v>0</v>
      </c>
      <c r="I7" s="326">
        <f t="shared" ref="I7:I70" si="0">G7+H7</f>
        <v>0</v>
      </c>
      <c r="J7" s="75"/>
      <c r="K7" s="14">
        <f>+D7+G7</f>
        <v>1</v>
      </c>
      <c r="L7" s="470">
        <f>E7+H7</f>
        <v>0</v>
      </c>
      <c r="M7" s="470">
        <f>L7+K7</f>
        <v>1</v>
      </c>
      <c r="N7" s="481"/>
      <c r="O7" s="350">
        <f>M7/$M$83</f>
        <v>1.1764705882352941E-2</v>
      </c>
      <c r="Q7" s="235">
        <v>1</v>
      </c>
      <c r="S7" s="481"/>
      <c r="T7" s="481"/>
      <c r="U7" s="481"/>
      <c r="V7" s="481"/>
      <c r="W7" s="481"/>
    </row>
    <row r="8" spans="1:23" x14ac:dyDescent="0.2">
      <c r="A8" s="709"/>
      <c r="B8" s="715"/>
      <c r="C8" s="252" t="s">
        <v>6</v>
      </c>
      <c r="D8" s="471">
        <v>1</v>
      </c>
      <c r="E8" s="471">
        <v>2</v>
      </c>
      <c r="F8" s="471">
        <f t="shared" ref="F8:F71" si="1">D8+E8</f>
        <v>3</v>
      </c>
      <c r="G8" s="471">
        <v>0</v>
      </c>
      <c r="H8" s="471">
        <v>0</v>
      </c>
      <c r="I8" s="327">
        <f t="shared" si="0"/>
        <v>0</v>
      </c>
      <c r="J8" s="75"/>
      <c r="K8" s="17">
        <f t="shared" ref="K8:K71" si="2">+D8+G8</f>
        <v>1</v>
      </c>
      <c r="L8" s="471">
        <f t="shared" ref="L8:L71" si="3">E8+H8</f>
        <v>2</v>
      </c>
      <c r="M8" s="471">
        <f t="shared" ref="M8:M71" si="4">L8+K8</f>
        <v>3</v>
      </c>
      <c r="N8" s="481"/>
      <c r="O8" s="351">
        <f t="shared" ref="O8:O71" si="5">M8/$M$83</f>
        <v>3.5294117647058823E-2</v>
      </c>
      <c r="Q8" s="235">
        <v>2</v>
      </c>
      <c r="R8" s="481"/>
      <c r="S8" s="481"/>
      <c r="T8" s="481"/>
      <c r="U8" s="481"/>
      <c r="V8" s="481"/>
      <c r="W8" s="481"/>
    </row>
    <row r="9" spans="1:23" x14ac:dyDescent="0.2">
      <c r="A9" s="709"/>
      <c r="B9" s="715"/>
      <c r="C9" s="252" t="s">
        <v>7</v>
      </c>
      <c r="D9" s="170">
        <v>0</v>
      </c>
      <c r="E9" s="170">
        <v>0</v>
      </c>
      <c r="F9" s="170">
        <f t="shared" si="1"/>
        <v>0</v>
      </c>
      <c r="G9" s="170">
        <v>0</v>
      </c>
      <c r="H9" s="170">
        <v>0</v>
      </c>
      <c r="I9" s="326">
        <f t="shared" si="0"/>
        <v>0</v>
      </c>
      <c r="J9" s="75"/>
      <c r="K9" s="14">
        <f t="shared" si="2"/>
        <v>0</v>
      </c>
      <c r="L9" s="170">
        <f t="shared" si="3"/>
        <v>0</v>
      </c>
      <c r="M9" s="170">
        <f t="shared" si="4"/>
        <v>0</v>
      </c>
      <c r="O9" s="350">
        <f t="shared" si="5"/>
        <v>0</v>
      </c>
      <c r="Q9" s="235">
        <v>3</v>
      </c>
      <c r="R9" s="481"/>
      <c r="S9" s="481"/>
      <c r="T9" s="481"/>
      <c r="U9" s="481"/>
      <c r="V9" s="481"/>
      <c r="W9" s="481"/>
    </row>
    <row r="10" spans="1:23" x14ac:dyDescent="0.2">
      <c r="A10" s="709"/>
      <c r="B10" s="715"/>
      <c r="C10" s="253" t="s">
        <v>8</v>
      </c>
      <c r="D10" s="172">
        <v>0</v>
      </c>
      <c r="E10" s="172">
        <v>1</v>
      </c>
      <c r="F10" s="172">
        <f t="shared" si="1"/>
        <v>1</v>
      </c>
      <c r="G10" s="172">
        <v>0</v>
      </c>
      <c r="H10" s="172">
        <v>1</v>
      </c>
      <c r="I10" s="327">
        <f t="shared" si="0"/>
        <v>1</v>
      </c>
      <c r="J10" s="75"/>
      <c r="K10" s="17">
        <f t="shared" si="2"/>
        <v>0</v>
      </c>
      <c r="L10" s="172">
        <f t="shared" si="3"/>
        <v>2</v>
      </c>
      <c r="M10" s="172">
        <f t="shared" si="4"/>
        <v>2</v>
      </c>
      <c r="O10" s="351">
        <f t="shared" si="5"/>
        <v>2.3529411764705882E-2</v>
      </c>
      <c r="Q10" s="235">
        <v>4</v>
      </c>
      <c r="R10" s="481"/>
      <c r="S10" s="481"/>
      <c r="T10" s="481"/>
      <c r="U10" s="481"/>
      <c r="V10" s="481"/>
      <c r="W10" s="481"/>
    </row>
    <row r="11" spans="1:23" ht="12.75" customHeight="1" x14ac:dyDescent="0.25">
      <c r="A11" s="709"/>
      <c r="B11" s="734" t="s">
        <v>9</v>
      </c>
      <c r="C11" s="775"/>
      <c r="D11" s="349">
        <v>2</v>
      </c>
      <c r="E11" s="349">
        <v>3</v>
      </c>
      <c r="F11" s="433">
        <f t="shared" si="1"/>
        <v>5</v>
      </c>
      <c r="G11" s="349">
        <v>0</v>
      </c>
      <c r="H11" s="349">
        <v>1</v>
      </c>
      <c r="I11" s="434">
        <f t="shared" si="0"/>
        <v>1</v>
      </c>
      <c r="J11" s="74"/>
      <c r="K11" s="348">
        <f t="shared" si="2"/>
        <v>2</v>
      </c>
      <c r="L11" s="349">
        <f t="shared" si="3"/>
        <v>4</v>
      </c>
      <c r="M11" s="434">
        <f t="shared" si="4"/>
        <v>6</v>
      </c>
      <c r="N11" s="481"/>
      <c r="O11" s="467">
        <f t="shared" si="5"/>
        <v>7.0588235294117646E-2</v>
      </c>
      <c r="Q11" s="235" t="s">
        <v>499</v>
      </c>
      <c r="R11" s="481"/>
      <c r="S11" s="481"/>
      <c r="T11" s="481"/>
      <c r="U11" s="481"/>
      <c r="V11" s="481"/>
      <c r="W11" s="481"/>
    </row>
    <row r="12" spans="1:23" ht="23.25" customHeight="1" x14ac:dyDescent="0.2">
      <c r="A12" s="709"/>
      <c r="B12" s="736" t="s">
        <v>809</v>
      </c>
      <c r="C12" s="251" t="s">
        <v>10</v>
      </c>
      <c r="D12" s="470">
        <v>0</v>
      </c>
      <c r="E12" s="470">
        <v>1</v>
      </c>
      <c r="F12" s="470">
        <f t="shared" si="1"/>
        <v>1</v>
      </c>
      <c r="G12" s="470">
        <v>0</v>
      </c>
      <c r="H12" s="470">
        <v>3</v>
      </c>
      <c r="I12" s="326">
        <f t="shared" si="0"/>
        <v>3</v>
      </c>
      <c r="J12" s="75"/>
      <c r="K12" s="14">
        <f t="shared" si="2"/>
        <v>0</v>
      </c>
      <c r="L12" s="470">
        <f t="shared" si="3"/>
        <v>4</v>
      </c>
      <c r="M12" s="470">
        <f t="shared" si="4"/>
        <v>4</v>
      </c>
      <c r="N12" s="481"/>
      <c r="O12" s="350">
        <f t="shared" si="5"/>
        <v>4.7058823529411764E-2</v>
      </c>
      <c r="Q12" s="235">
        <v>5</v>
      </c>
      <c r="R12" s="481"/>
      <c r="S12" s="481"/>
      <c r="T12" s="481"/>
      <c r="U12" s="481"/>
      <c r="V12" s="481"/>
      <c r="W12" s="481"/>
    </row>
    <row r="13" spans="1:23" ht="27.75" customHeight="1" x14ac:dyDescent="0.2">
      <c r="A13" s="709"/>
      <c r="B13" s="736"/>
      <c r="C13" s="253" t="s">
        <v>11</v>
      </c>
      <c r="D13" s="471">
        <v>6</v>
      </c>
      <c r="E13" s="471">
        <v>2</v>
      </c>
      <c r="F13" s="471">
        <f t="shared" si="1"/>
        <v>8</v>
      </c>
      <c r="G13" s="471">
        <v>0</v>
      </c>
      <c r="H13" s="471">
        <v>1</v>
      </c>
      <c r="I13" s="327">
        <f t="shared" si="0"/>
        <v>1</v>
      </c>
      <c r="J13" s="75"/>
      <c r="K13" s="17">
        <f t="shared" si="2"/>
        <v>6</v>
      </c>
      <c r="L13" s="471">
        <f t="shared" si="3"/>
        <v>3</v>
      </c>
      <c r="M13" s="471">
        <f t="shared" si="4"/>
        <v>9</v>
      </c>
      <c r="N13" s="481"/>
      <c r="O13" s="351">
        <f t="shared" si="5"/>
        <v>0.10588235294117647</v>
      </c>
      <c r="Q13" s="235">
        <v>6</v>
      </c>
      <c r="R13" s="481"/>
      <c r="S13" s="481"/>
      <c r="T13" s="481"/>
      <c r="U13" s="481"/>
      <c r="V13" s="481"/>
      <c r="W13" s="481"/>
    </row>
    <row r="14" spans="1:23" ht="13.5" x14ac:dyDescent="0.25">
      <c r="A14" s="780"/>
      <c r="B14" s="734" t="s">
        <v>12</v>
      </c>
      <c r="C14" s="775"/>
      <c r="D14" s="349">
        <v>6</v>
      </c>
      <c r="E14" s="349">
        <v>3</v>
      </c>
      <c r="F14" s="433">
        <f t="shared" si="1"/>
        <v>9</v>
      </c>
      <c r="G14" s="349">
        <v>0</v>
      </c>
      <c r="H14" s="349">
        <v>4</v>
      </c>
      <c r="I14" s="434">
        <f t="shared" si="0"/>
        <v>4</v>
      </c>
      <c r="J14" s="74"/>
      <c r="K14" s="348">
        <f t="shared" si="2"/>
        <v>6</v>
      </c>
      <c r="L14" s="349">
        <f t="shared" si="3"/>
        <v>7</v>
      </c>
      <c r="M14" s="434">
        <f t="shared" si="4"/>
        <v>13</v>
      </c>
      <c r="N14" s="481"/>
      <c r="O14" s="489">
        <f t="shared" si="5"/>
        <v>0.15294117647058825</v>
      </c>
      <c r="Q14" s="235" t="s">
        <v>500</v>
      </c>
      <c r="R14" s="481"/>
      <c r="S14" s="481"/>
      <c r="T14" s="481"/>
      <c r="U14" s="481"/>
      <c r="V14" s="481"/>
      <c r="W14" s="481"/>
    </row>
    <row r="15" spans="1:23" x14ac:dyDescent="0.2">
      <c r="A15" s="726" t="s">
        <v>13</v>
      </c>
      <c r="B15" s="726"/>
      <c r="C15" s="774"/>
      <c r="D15" s="442">
        <v>8</v>
      </c>
      <c r="E15" s="442">
        <v>6</v>
      </c>
      <c r="F15" s="443">
        <f t="shared" si="1"/>
        <v>14</v>
      </c>
      <c r="G15" s="442">
        <v>0</v>
      </c>
      <c r="H15" s="442">
        <v>5</v>
      </c>
      <c r="I15" s="443">
        <f t="shared" si="0"/>
        <v>5</v>
      </c>
      <c r="J15" s="74"/>
      <c r="K15" s="442">
        <f t="shared" si="2"/>
        <v>8</v>
      </c>
      <c r="L15" s="442">
        <f t="shared" si="3"/>
        <v>11</v>
      </c>
      <c r="M15" s="443">
        <f t="shared" si="4"/>
        <v>19</v>
      </c>
      <c r="O15" s="490">
        <f t="shared" si="5"/>
        <v>0.22352941176470589</v>
      </c>
      <c r="Q15" s="235" t="s">
        <v>4</v>
      </c>
      <c r="R15" s="481"/>
      <c r="S15" s="481"/>
      <c r="T15" s="481"/>
      <c r="U15" s="481"/>
      <c r="V15" s="481"/>
      <c r="W15" s="481"/>
    </row>
    <row r="16" spans="1:23" ht="12.75" customHeight="1" x14ac:dyDescent="0.2">
      <c r="A16" s="716" t="s">
        <v>486</v>
      </c>
      <c r="B16" s="714" t="s">
        <v>810</v>
      </c>
      <c r="C16" s="251" t="s">
        <v>15</v>
      </c>
      <c r="D16" s="470">
        <v>2</v>
      </c>
      <c r="E16" s="470">
        <v>0</v>
      </c>
      <c r="F16" s="470">
        <f t="shared" si="1"/>
        <v>2</v>
      </c>
      <c r="G16" s="470">
        <v>0</v>
      </c>
      <c r="H16" s="470">
        <v>0</v>
      </c>
      <c r="I16" s="326">
        <f t="shared" si="0"/>
        <v>0</v>
      </c>
      <c r="J16" s="75"/>
      <c r="K16" s="14">
        <f t="shared" si="2"/>
        <v>2</v>
      </c>
      <c r="L16" s="470">
        <f t="shared" si="3"/>
        <v>0</v>
      </c>
      <c r="M16" s="470">
        <f t="shared" si="4"/>
        <v>2</v>
      </c>
      <c r="N16" s="481"/>
      <c r="O16" s="350">
        <f t="shared" si="5"/>
        <v>2.3529411764705882E-2</v>
      </c>
      <c r="Q16" s="235">
        <v>7</v>
      </c>
      <c r="R16" s="481"/>
      <c r="S16" s="481"/>
      <c r="T16" s="481"/>
      <c r="U16" s="481"/>
      <c r="V16" s="481"/>
      <c r="W16" s="481"/>
    </row>
    <row r="17" spans="1:23" x14ac:dyDescent="0.2">
      <c r="A17" s="717"/>
      <c r="B17" s="715"/>
      <c r="C17" s="252" t="s">
        <v>16</v>
      </c>
      <c r="D17" s="471"/>
      <c r="E17" s="471"/>
      <c r="F17" s="471">
        <f t="shared" si="1"/>
        <v>0</v>
      </c>
      <c r="G17" s="471"/>
      <c r="H17" s="471"/>
      <c r="I17" s="327">
        <f t="shared" si="0"/>
        <v>0</v>
      </c>
      <c r="J17" s="75"/>
      <c r="K17" s="17">
        <f t="shared" si="2"/>
        <v>0</v>
      </c>
      <c r="L17" s="471">
        <f t="shared" si="3"/>
        <v>0</v>
      </c>
      <c r="M17" s="471">
        <f t="shared" si="4"/>
        <v>0</v>
      </c>
      <c r="N17" s="481"/>
      <c r="O17" s="351">
        <f t="shared" si="5"/>
        <v>0</v>
      </c>
      <c r="Q17" s="235">
        <v>8</v>
      </c>
      <c r="R17" s="481"/>
      <c r="S17" s="481"/>
      <c r="T17" s="481"/>
      <c r="U17" s="481"/>
      <c r="V17" s="481"/>
      <c r="W17" s="481"/>
    </row>
    <row r="18" spans="1:23" x14ac:dyDescent="0.2">
      <c r="A18" s="717"/>
      <c r="B18" s="715"/>
      <c r="C18" s="252" t="s">
        <v>17</v>
      </c>
      <c r="D18" s="172">
        <v>0</v>
      </c>
      <c r="E18" s="172">
        <v>0</v>
      </c>
      <c r="F18" s="172">
        <f t="shared" si="1"/>
        <v>0</v>
      </c>
      <c r="G18" s="172">
        <v>2</v>
      </c>
      <c r="H18" s="172">
        <v>1</v>
      </c>
      <c r="I18" s="327">
        <f t="shared" si="0"/>
        <v>3</v>
      </c>
      <c r="J18" s="75"/>
      <c r="K18" s="17">
        <f t="shared" si="2"/>
        <v>2</v>
      </c>
      <c r="L18" s="172">
        <f t="shared" si="3"/>
        <v>1</v>
      </c>
      <c r="M18" s="172">
        <f t="shared" si="4"/>
        <v>3</v>
      </c>
      <c r="O18" s="351">
        <f t="shared" si="5"/>
        <v>3.5294117647058823E-2</v>
      </c>
      <c r="Q18" s="235">
        <v>9</v>
      </c>
      <c r="R18" s="481"/>
      <c r="S18" s="481"/>
      <c r="T18" s="481"/>
      <c r="U18" s="481"/>
      <c r="V18" s="481"/>
      <c r="W18" s="481"/>
    </row>
    <row r="19" spans="1:23" x14ac:dyDescent="0.2">
      <c r="A19" s="717"/>
      <c r="B19" s="715"/>
      <c r="C19" s="252" t="s">
        <v>18</v>
      </c>
      <c r="D19" s="172">
        <v>1</v>
      </c>
      <c r="E19" s="172">
        <v>0</v>
      </c>
      <c r="F19" s="172">
        <f t="shared" si="1"/>
        <v>1</v>
      </c>
      <c r="G19" s="172">
        <v>0</v>
      </c>
      <c r="H19" s="172">
        <v>0</v>
      </c>
      <c r="I19" s="327">
        <f t="shared" si="0"/>
        <v>0</v>
      </c>
      <c r="J19" s="75"/>
      <c r="K19" s="17">
        <f t="shared" si="2"/>
        <v>1</v>
      </c>
      <c r="L19" s="172">
        <f t="shared" si="3"/>
        <v>0</v>
      </c>
      <c r="M19" s="172">
        <f t="shared" si="4"/>
        <v>1</v>
      </c>
      <c r="O19" s="351">
        <f t="shared" si="5"/>
        <v>1.1764705882352941E-2</v>
      </c>
      <c r="Q19" s="235">
        <v>1</v>
      </c>
      <c r="R19" s="481"/>
      <c r="S19" s="481"/>
      <c r="T19" s="481"/>
      <c r="U19" s="481"/>
      <c r="V19" s="481"/>
      <c r="W19" s="481"/>
    </row>
    <row r="20" spans="1:23" x14ac:dyDescent="0.2">
      <c r="A20" s="717"/>
      <c r="B20" s="715"/>
      <c r="C20" s="252" t="s">
        <v>19</v>
      </c>
      <c r="D20" s="172">
        <v>1</v>
      </c>
      <c r="E20" s="172">
        <v>2</v>
      </c>
      <c r="F20" s="172">
        <f t="shared" si="1"/>
        <v>3</v>
      </c>
      <c r="G20" s="172">
        <v>0</v>
      </c>
      <c r="H20" s="172">
        <v>0</v>
      </c>
      <c r="I20" s="327">
        <f t="shared" si="0"/>
        <v>0</v>
      </c>
      <c r="J20" s="75"/>
      <c r="K20" s="17">
        <f t="shared" si="2"/>
        <v>1</v>
      </c>
      <c r="L20" s="172">
        <f t="shared" si="3"/>
        <v>2</v>
      </c>
      <c r="M20" s="172">
        <f t="shared" si="4"/>
        <v>3</v>
      </c>
      <c r="O20" s="351">
        <f t="shared" si="5"/>
        <v>3.5294117647058823E-2</v>
      </c>
      <c r="Q20" s="235">
        <v>11</v>
      </c>
      <c r="R20" s="481"/>
      <c r="S20" s="481"/>
      <c r="T20" s="481"/>
      <c r="U20" s="481"/>
      <c r="V20" s="481"/>
      <c r="W20" s="481"/>
    </row>
    <row r="21" spans="1:23" x14ac:dyDescent="0.2">
      <c r="A21" s="717"/>
      <c r="B21" s="715"/>
      <c r="C21" s="252" t="s">
        <v>20</v>
      </c>
      <c r="D21" s="172">
        <v>0</v>
      </c>
      <c r="E21" s="172">
        <v>0</v>
      </c>
      <c r="F21" s="172">
        <f t="shared" si="1"/>
        <v>0</v>
      </c>
      <c r="G21" s="172">
        <v>0</v>
      </c>
      <c r="H21" s="172">
        <v>0</v>
      </c>
      <c r="I21" s="327">
        <f t="shared" si="0"/>
        <v>0</v>
      </c>
      <c r="J21" s="75"/>
      <c r="K21" s="17">
        <f t="shared" si="2"/>
        <v>0</v>
      </c>
      <c r="L21" s="172">
        <f t="shared" si="3"/>
        <v>0</v>
      </c>
      <c r="M21" s="172">
        <f t="shared" si="4"/>
        <v>0</v>
      </c>
      <c r="O21" s="351">
        <f t="shared" si="5"/>
        <v>0</v>
      </c>
      <c r="Q21" s="235">
        <v>12</v>
      </c>
      <c r="R21" s="481"/>
      <c r="S21" s="481"/>
      <c r="T21" s="481"/>
      <c r="U21" s="481"/>
      <c r="V21" s="481"/>
      <c r="W21" s="481"/>
    </row>
    <row r="22" spans="1:23" x14ac:dyDescent="0.2">
      <c r="A22" s="717"/>
      <c r="B22" s="715"/>
      <c r="C22" s="252" t="s">
        <v>21</v>
      </c>
      <c r="D22" s="172">
        <v>0</v>
      </c>
      <c r="E22" s="172">
        <v>0</v>
      </c>
      <c r="F22" s="172">
        <f t="shared" si="1"/>
        <v>0</v>
      </c>
      <c r="G22" s="172">
        <v>0</v>
      </c>
      <c r="H22" s="172">
        <v>1</v>
      </c>
      <c r="I22" s="327">
        <f t="shared" si="0"/>
        <v>1</v>
      </c>
      <c r="J22" s="75"/>
      <c r="K22" s="17">
        <f t="shared" si="2"/>
        <v>0</v>
      </c>
      <c r="L22" s="172">
        <f t="shared" si="3"/>
        <v>1</v>
      </c>
      <c r="M22" s="172">
        <f t="shared" si="4"/>
        <v>1</v>
      </c>
      <c r="O22" s="351"/>
      <c r="Q22" s="235">
        <v>13</v>
      </c>
      <c r="R22" s="481"/>
      <c r="S22" s="481"/>
      <c r="T22" s="481"/>
      <c r="U22" s="481"/>
      <c r="V22" s="481"/>
      <c r="W22" s="481"/>
    </row>
    <row r="23" spans="1:23" x14ac:dyDescent="0.2">
      <c r="A23" s="717"/>
      <c r="B23" s="715"/>
      <c r="C23" s="252" t="s">
        <v>22</v>
      </c>
      <c r="D23" s="470">
        <v>2</v>
      </c>
      <c r="E23" s="470">
        <v>1</v>
      </c>
      <c r="F23" s="470">
        <f t="shared" si="1"/>
        <v>3</v>
      </c>
      <c r="G23" s="470">
        <v>0</v>
      </c>
      <c r="H23" s="470">
        <v>0</v>
      </c>
      <c r="I23" s="326">
        <f t="shared" si="0"/>
        <v>0</v>
      </c>
      <c r="J23" s="75"/>
      <c r="K23" s="14">
        <f t="shared" si="2"/>
        <v>2</v>
      </c>
      <c r="L23" s="470">
        <f t="shared" si="3"/>
        <v>1</v>
      </c>
      <c r="M23" s="470">
        <f t="shared" si="4"/>
        <v>3</v>
      </c>
      <c r="N23" s="481"/>
      <c r="O23" s="350">
        <f t="shared" si="5"/>
        <v>3.5294117647058823E-2</v>
      </c>
      <c r="Q23" s="235">
        <v>14</v>
      </c>
      <c r="R23" s="481"/>
      <c r="S23" s="481"/>
      <c r="T23" s="481"/>
      <c r="U23" s="481"/>
      <c r="V23" s="481"/>
      <c r="W23" s="481"/>
    </row>
    <row r="24" spans="1:23" x14ac:dyDescent="0.2">
      <c r="A24" s="717"/>
      <c r="B24" s="715"/>
      <c r="C24" s="253" t="s">
        <v>23</v>
      </c>
      <c r="D24" s="471">
        <v>0</v>
      </c>
      <c r="E24" s="471">
        <v>0</v>
      </c>
      <c r="F24" s="471">
        <f t="shared" si="1"/>
        <v>0</v>
      </c>
      <c r="G24" s="471">
        <v>0</v>
      </c>
      <c r="H24" s="471">
        <v>0</v>
      </c>
      <c r="I24" s="327">
        <f t="shared" si="0"/>
        <v>0</v>
      </c>
      <c r="J24" s="75"/>
      <c r="K24" s="17">
        <f t="shared" si="2"/>
        <v>0</v>
      </c>
      <c r="L24" s="471">
        <f t="shared" si="3"/>
        <v>0</v>
      </c>
      <c r="M24" s="471">
        <f t="shared" si="4"/>
        <v>0</v>
      </c>
      <c r="N24" s="481"/>
      <c r="O24" s="351">
        <f t="shared" si="5"/>
        <v>0</v>
      </c>
      <c r="Q24" s="235">
        <v>15</v>
      </c>
      <c r="R24" s="481"/>
      <c r="S24" s="481"/>
      <c r="T24" s="481"/>
      <c r="U24" s="481"/>
      <c r="V24" s="481"/>
      <c r="W24" s="481"/>
    </row>
    <row r="25" spans="1:23" ht="13.5" x14ac:dyDescent="0.25">
      <c r="A25" s="717"/>
      <c r="B25" s="734" t="s">
        <v>492</v>
      </c>
      <c r="C25" s="775"/>
      <c r="D25" s="349">
        <v>5</v>
      </c>
      <c r="E25" s="349">
        <v>3</v>
      </c>
      <c r="F25" s="433">
        <f t="shared" si="1"/>
        <v>8</v>
      </c>
      <c r="G25" s="349">
        <v>2</v>
      </c>
      <c r="H25" s="349">
        <v>2</v>
      </c>
      <c r="I25" s="434">
        <f t="shared" si="0"/>
        <v>4</v>
      </c>
      <c r="J25" s="74"/>
      <c r="K25" s="348">
        <f t="shared" si="2"/>
        <v>7</v>
      </c>
      <c r="L25" s="349">
        <f t="shared" si="3"/>
        <v>5</v>
      </c>
      <c r="M25" s="434">
        <f t="shared" si="4"/>
        <v>12</v>
      </c>
      <c r="N25" s="481"/>
      <c r="O25" s="467">
        <f t="shared" si="5"/>
        <v>0.14117647058823529</v>
      </c>
      <c r="Q25" s="235" t="s">
        <v>501</v>
      </c>
      <c r="R25" s="481"/>
      <c r="S25" s="481"/>
      <c r="T25" s="481"/>
      <c r="U25" s="481"/>
      <c r="V25" s="481"/>
      <c r="W25" s="481"/>
    </row>
    <row r="26" spans="1:23" ht="12.75" customHeight="1" x14ac:dyDescent="0.2">
      <c r="A26" s="717"/>
      <c r="B26" s="715" t="s">
        <v>811</v>
      </c>
      <c r="C26" s="252" t="s">
        <v>24</v>
      </c>
      <c r="D26" s="172">
        <v>0</v>
      </c>
      <c r="E26" s="172">
        <v>1</v>
      </c>
      <c r="F26" s="172">
        <f t="shared" si="1"/>
        <v>1</v>
      </c>
      <c r="G26" s="172">
        <v>0</v>
      </c>
      <c r="H26" s="172">
        <v>0</v>
      </c>
      <c r="I26" s="327">
        <f t="shared" si="0"/>
        <v>0</v>
      </c>
      <c r="J26" s="75"/>
      <c r="K26" s="17">
        <f t="shared" si="2"/>
        <v>0</v>
      </c>
      <c r="L26" s="172">
        <f t="shared" si="3"/>
        <v>1</v>
      </c>
      <c r="M26" s="172">
        <f t="shared" si="4"/>
        <v>1</v>
      </c>
      <c r="O26" s="351">
        <f t="shared" si="5"/>
        <v>1.1764705882352941E-2</v>
      </c>
      <c r="Q26" s="235">
        <v>16</v>
      </c>
      <c r="R26" s="481"/>
      <c r="S26" s="481"/>
      <c r="T26" s="481"/>
      <c r="U26" s="481"/>
      <c r="V26" s="481"/>
      <c r="W26" s="481"/>
    </row>
    <row r="27" spans="1:23" x14ac:dyDescent="0.2">
      <c r="A27" s="717"/>
      <c r="B27" s="715"/>
      <c r="C27" s="252" t="s">
        <v>25</v>
      </c>
      <c r="D27" s="172">
        <v>0</v>
      </c>
      <c r="E27" s="172">
        <v>1</v>
      </c>
      <c r="F27" s="172">
        <f t="shared" si="1"/>
        <v>1</v>
      </c>
      <c r="G27" s="172">
        <v>0</v>
      </c>
      <c r="H27" s="172">
        <v>0</v>
      </c>
      <c r="I27" s="327">
        <f t="shared" si="0"/>
        <v>0</v>
      </c>
      <c r="J27" s="75"/>
      <c r="K27" s="17">
        <f t="shared" si="2"/>
        <v>0</v>
      </c>
      <c r="L27" s="172">
        <f t="shared" si="3"/>
        <v>1</v>
      </c>
      <c r="M27" s="172">
        <f t="shared" si="4"/>
        <v>1</v>
      </c>
      <c r="O27" s="351">
        <f t="shared" si="5"/>
        <v>1.1764705882352941E-2</v>
      </c>
      <c r="Q27" s="235">
        <v>17</v>
      </c>
      <c r="R27" s="481"/>
      <c r="S27" s="481"/>
      <c r="T27" s="481"/>
      <c r="U27" s="481"/>
      <c r="V27" s="481"/>
      <c r="W27" s="481"/>
    </row>
    <row r="28" spans="1:23" x14ac:dyDescent="0.2">
      <c r="A28" s="717"/>
      <c r="B28" s="715"/>
      <c r="C28" s="252" t="s">
        <v>26</v>
      </c>
      <c r="D28" s="172">
        <v>6</v>
      </c>
      <c r="E28" s="172">
        <v>10</v>
      </c>
      <c r="F28" s="172">
        <f t="shared" si="1"/>
        <v>16</v>
      </c>
      <c r="G28" s="172">
        <v>2</v>
      </c>
      <c r="H28" s="172">
        <v>0</v>
      </c>
      <c r="I28" s="327">
        <f t="shared" si="0"/>
        <v>2</v>
      </c>
      <c r="J28" s="75"/>
      <c r="K28" s="17">
        <f t="shared" si="2"/>
        <v>8</v>
      </c>
      <c r="L28" s="172">
        <f t="shared" si="3"/>
        <v>10</v>
      </c>
      <c r="M28" s="172">
        <f t="shared" si="4"/>
        <v>18</v>
      </c>
      <c r="O28" s="351">
        <f t="shared" si="5"/>
        <v>0.21176470588235294</v>
      </c>
      <c r="Q28" s="235">
        <v>18</v>
      </c>
      <c r="R28" s="481"/>
      <c r="S28" s="481"/>
      <c r="T28" s="481"/>
      <c r="U28" s="481"/>
      <c r="V28" s="481"/>
      <c r="W28" s="481"/>
    </row>
    <row r="29" spans="1:23" x14ac:dyDescent="0.2">
      <c r="A29" s="717"/>
      <c r="B29" s="715"/>
      <c r="C29" s="252" t="s">
        <v>27</v>
      </c>
      <c r="D29" s="172">
        <v>1</v>
      </c>
      <c r="E29" s="172">
        <v>0</v>
      </c>
      <c r="F29" s="172">
        <f t="shared" si="1"/>
        <v>1</v>
      </c>
      <c r="G29" s="172">
        <v>1</v>
      </c>
      <c r="H29" s="172">
        <v>0</v>
      </c>
      <c r="I29" s="327">
        <f t="shared" si="0"/>
        <v>1</v>
      </c>
      <c r="J29" s="75"/>
      <c r="K29" s="17">
        <f t="shared" si="2"/>
        <v>2</v>
      </c>
      <c r="L29" s="172">
        <f t="shared" si="3"/>
        <v>0</v>
      </c>
      <c r="M29" s="172">
        <f t="shared" si="4"/>
        <v>2</v>
      </c>
      <c r="O29" s="351">
        <f t="shared" si="5"/>
        <v>2.3529411764705882E-2</v>
      </c>
      <c r="Q29" s="235">
        <v>19</v>
      </c>
      <c r="R29" s="481"/>
      <c r="S29" s="481"/>
      <c r="T29" s="481"/>
      <c r="U29" s="481"/>
      <c r="V29" s="481"/>
      <c r="W29" s="481"/>
    </row>
    <row r="30" spans="1:23" x14ac:dyDescent="0.2">
      <c r="A30" s="717"/>
      <c r="B30" s="715"/>
      <c r="C30" s="252">
        <v>2</v>
      </c>
      <c r="D30" s="172">
        <v>1</v>
      </c>
      <c r="E30" s="172">
        <v>2</v>
      </c>
      <c r="F30" s="172">
        <f t="shared" si="1"/>
        <v>3</v>
      </c>
      <c r="G30" s="172">
        <v>0</v>
      </c>
      <c r="H30" s="172">
        <v>0</v>
      </c>
      <c r="I30" s="327">
        <f t="shared" si="0"/>
        <v>0</v>
      </c>
      <c r="J30" s="75"/>
      <c r="K30" s="17">
        <f t="shared" si="2"/>
        <v>1</v>
      </c>
      <c r="L30" s="172">
        <f t="shared" si="3"/>
        <v>2</v>
      </c>
      <c r="M30" s="172">
        <f t="shared" si="4"/>
        <v>3</v>
      </c>
      <c r="O30" s="351">
        <f t="shared" si="5"/>
        <v>3.5294117647058823E-2</v>
      </c>
      <c r="Q30" s="235">
        <v>2</v>
      </c>
      <c r="R30" s="481"/>
      <c r="S30" s="481"/>
      <c r="T30" s="481"/>
      <c r="U30" s="481"/>
      <c r="V30" s="481"/>
      <c r="W30" s="481"/>
    </row>
    <row r="31" spans="1:23" x14ac:dyDescent="0.2">
      <c r="A31" s="717"/>
      <c r="B31" s="715"/>
      <c r="C31" s="252" t="s">
        <v>29</v>
      </c>
      <c r="D31" s="470">
        <v>0</v>
      </c>
      <c r="E31" s="470">
        <v>1</v>
      </c>
      <c r="F31" s="470">
        <f t="shared" si="1"/>
        <v>1</v>
      </c>
      <c r="G31" s="470">
        <v>0</v>
      </c>
      <c r="H31" s="470">
        <v>0</v>
      </c>
      <c r="I31" s="326">
        <f t="shared" si="0"/>
        <v>0</v>
      </c>
      <c r="J31" s="75"/>
      <c r="K31" s="14">
        <f t="shared" si="2"/>
        <v>0</v>
      </c>
      <c r="L31" s="470">
        <f t="shared" si="3"/>
        <v>1</v>
      </c>
      <c r="M31" s="470">
        <f t="shared" si="4"/>
        <v>1</v>
      </c>
      <c r="N31" s="481"/>
      <c r="O31" s="350">
        <f t="shared" si="5"/>
        <v>1.1764705882352941E-2</v>
      </c>
      <c r="Q31" s="235">
        <v>21</v>
      </c>
      <c r="R31" s="481"/>
      <c r="S31" s="481"/>
      <c r="T31" s="481"/>
      <c r="U31" s="481"/>
      <c r="V31" s="481"/>
      <c r="W31" s="481"/>
    </row>
    <row r="32" spans="1:23" x14ac:dyDescent="0.2">
      <c r="A32" s="717"/>
      <c r="B32" s="715"/>
      <c r="C32" s="252" t="s">
        <v>30</v>
      </c>
      <c r="D32" s="471">
        <v>0</v>
      </c>
      <c r="E32" s="471">
        <v>0</v>
      </c>
      <c r="F32" s="471">
        <f t="shared" si="1"/>
        <v>0</v>
      </c>
      <c r="G32" s="471">
        <v>1</v>
      </c>
      <c r="H32" s="471">
        <v>0</v>
      </c>
      <c r="I32" s="327">
        <f t="shared" si="0"/>
        <v>1</v>
      </c>
      <c r="J32" s="75"/>
      <c r="K32" s="17">
        <f t="shared" si="2"/>
        <v>1</v>
      </c>
      <c r="L32" s="471">
        <f t="shared" si="3"/>
        <v>0</v>
      </c>
      <c r="M32" s="471">
        <f t="shared" si="4"/>
        <v>1</v>
      </c>
      <c r="N32" s="481"/>
      <c r="O32" s="351">
        <f t="shared" si="5"/>
        <v>1.1764705882352941E-2</v>
      </c>
      <c r="Q32" s="235">
        <v>22</v>
      </c>
      <c r="R32" s="481"/>
      <c r="S32" s="481"/>
      <c r="T32" s="481"/>
      <c r="U32" s="481"/>
      <c r="V32" s="481"/>
      <c r="W32" s="481"/>
    </row>
    <row r="33" spans="1:23" x14ac:dyDescent="0.2">
      <c r="A33" s="717"/>
      <c r="B33" s="715"/>
      <c r="C33" s="252" t="s">
        <v>31</v>
      </c>
      <c r="D33" s="470">
        <v>0</v>
      </c>
      <c r="E33" s="470">
        <v>0</v>
      </c>
      <c r="F33" s="470">
        <f t="shared" si="1"/>
        <v>0</v>
      </c>
      <c r="G33" s="470">
        <v>0</v>
      </c>
      <c r="H33" s="470">
        <v>0</v>
      </c>
      <c r="I33" s="326">
        <f t="shared" si="0"/>
        <v>0</v>
      </c>
      <c r="J33" s="75"/>
      <c r="K33" s="14">
        <f t="shared" si="2"/>
        <v>0</v>
      </c>
      <c r="L33" s="470">
        <f t="shared" si="3"/>
        <v>0</v>
      </c>
      <c r="M33" s="470">
        <f t="shared" si="4"/>
        <v>0</v>
      </c>
      <c r="N33" s="481"/>
      <c r="O33" s="350">
        <f t="shared" si="5"/>
        <v>0</v>
      </c>
      <c r="Q33" s="235">
        <v>23</v>
      </c>
      <c r="R33" s="481"/>
      <c r="S33" s="481"/>
      <c r="T33" s="481"/>
      <c r="U33" s="481"/>
      <c r="V33" s="481"/>
      <c r="W33" s="481"/>
    </row>
    <row r="34" spans="1:23" x14ac:dyDescent="0.2">
      <c r="A34" s="717"/>
      <c r="B34" s="715"/>
      <c r="C34" s="253" t="s">
        <v>32</v>
      </c>
      <c r="D34" s="172">
        <v>0</v>
      </c>
      <c r="E34" s="172">
        <v>0</v>
      </c>
      <c r="F34" s="172">
        <f t="shared" si="1"/>
        <v>0</v>
      </c>
      <c r="G34" s="172">
        <v>0</v>
      </c>
      <c r="H34" s="172">
        <v>1</v>
      </c>
      <c r="I34" s="327">
        <f t="shared" si="0"/>
        <v>1</v>
      </c>
      <c r="J34" s="75"/>
      <c r="K34" s="17">
        <f t="shared" si="2"/>
        <v>0</v>
      </c>
      <c r="L34" s="172">
        <f t="shared" si="3"/>
        <v>1</v>
      </c>
      <c r="M34" s="172">
        <f t="shared" si="4"/>
        <v>1</v>
      </c>
      <c r="O34" s="351">
        <f t="shared" si="5"/>
        <v>1.1764705882352941E-2</v>
      </c>
      <c r="Q34" s="235">
        <v>24</v>
      </c>
      <c r="R34" s="481"/>
      <c r="S34" s="481"/>
      <c r="T34" s="481"/>
      <c r="U34" s="481"/>
      <c r="V34" s="481"/>
      <c r="W34" s="481"/>
    </row>
    <row r="35" spans="1:23" ht="13.5" x14ac:dyDescent="0.25">
      <c r="A35" s="717"/>
      <c r="B35" s="734" t="s">
        <v>493</v>
      </c>
      <c r="C35" s="775"/>
      <c r="D35" s="349">
        <v>7</v>
      </c>
      <c r="E35" s="349">
        <v>13</v>
      </c>
      <c r="F35" s="433">
        <f t="shared" si="1"/>
        <v>20</v>
      </c>
      <c r="G35" s="349">
        <v>4</v>
      </c>
      <c r="H35" s="349">
        <v>1</v>
      </c>
      <c r="I35" s="434">
        <f t="shared" si="0"/>
        <v>5</v>
      </c>
      <c r="J35" s="74"/>
      <c r="K35" s="348">
        <f t="shared" si="2"/>
        <v>11</v>
      </c>
      <c r="L35" s="349">
        <f t="shared" si="3"/>
        <v>14</v>
      </c>
      <c r="M35" s="434">
        <f t="shared" si="4"/>
        <v>25</v>
      </c>
      <c r="N35" s="481"/>
      <c r="O35" s="467">
        <f t="shared" si="5"/>
        <v>0.29411764705882354</v>
      </c>
      <c r="Q35" s="235" t="s">
        <v>321</v>
      </c>
      <c r="R35" s="481"/>
      <c r="S35" s="481"/>
      <c r="T35" s="481"/>
      <c r="U35" s="481"/>
      <c r="V35" s="481"/>
      <c r="W35" s="481"/>
    </row>
    <row r="36" spans="1:23" ht="12.75" customHeight="1" x14ac:dyDescent="0.2">
      <c r="A36" s="717"/>
      <c r="B36" s="715" t="s">
        <v>822</v>
      </c>
      <c r="C36" s="251">
        <v>7</v>
      </c>
      <c r="D36" s="470">
        <v>2</v>
      </c>
      <c r="E36" s="470">
        <v>0</v>
      </c>
      <c r="F36" s="470">
        <f t="shared" si="1"/>
        <v>2</v>
      </c>
      <c r="G36" s="470">
        <v>0</v>
      </c>
      <c r="H36" s="470">
        <v>0</v>
      </c>
      <c r="I36" s="326">
        <f t="shared" si="0"/>
        <v>0</v>
      </c>
      <c r="J36" s="75"/>
      <c r="K36" s="14">
        <f t="shared" si="2"/>
        <v>2</v>
      </c>
      <c r="L36" s="470">
        <f t="shared" si="3"/>
        <v>0</v>
      </c>
      <c r="M36" s="470">
        <f t="shared" si="4"/>
        <v>2</v>
      </c>
      <c r="N36" s="481"/>
      <c r="O36" s="350">
        <f t="shared" si="5"/>
        <v>2.3529411764705882E-2</v>
      </c>
      <c r="Q36" s="235">
        <v>7</v>
      </c>
      <c r="R36" s="481"/>
      <c r="S36" s="481"/>
      <c r="T36" s="481"/>
      <c r="U36" s="481"/>
      <c r="V36" s="481"/>
      <c r="W36" s="481"/>
    </row>
    <row r="37" spans="1:23" x14ac:dyDescent="0.2">
      <c r="A37" s="717"/>
      <c r="B37" s="715"/>
      <c r="C37" s="252" t="s">
        <v>34</v>
      </c>
      <c r="D37" s="471">
        <v>7</v>
      </c>
      <c r="E37" s="471">
        <v>1</v>
      </c>
      <c r="F37" s="471">
        <f t="shared" si="1"/>
        <v>8</v>
      </c>
      <c r="G37" s="471">
        <v>1</v>
      </c>
      <c r="H37" s="471">
        <v>1</v>
      </c>
      <c r="I37" s="327">
        <f t="shared" si="0"/>
        <v>2</v>
      </c>
      <c r="J37" s="75"/>
      <c r="K37" s="17">
        <f t="shared" si="2"/>
        <v>8</v>
      </c>
      <c r="L37" s="471">
        <f t="shared" si="3"/>
        <v>2</v>
      </c>
      <c r="M37" s="471">
        <f t="shared" si="4"/>
        <v>10</v>
      </c>
      <c r="N37" s="481"/>
      <c r="O37" s="351">
        <f t="shared" si="5"/>
        <v>0.11764705882352941</v>
      </c>
      <c r="Q37" s="235">
        <v>71</v>
      </c>
      <c r="R37" s="481"/>
      <c r="S37" s="481"/>
      <c r="T37" s="481"/>
      <c r="U37" s="481"/>
      <c r="V37" s="481"/>
      <c r="W37" s="481"/>
    </row>
    <row r="38" spans="1:23" x14ac:dyDescent="0.2">
      <c r="A38" s="717"/>
      <c r="B38" s="715"/>
      <c r="C38" s="252" t="s">
        <v>35</v>
      </c>
      <c r="D38" s="170"/>
      <c r="E38" s="170"/>
      <c r="F38" s="170">
        <f t="shared" si="1"/>
        <v>0</v>
      </c>
      <c r="G38" s="170"/>
      <c r="H38" s="170"/>
      <c r="I38" s="326">
        <f t="shared" si="0"/>
        <v>0</v>
      </c>
      <c r="J38" s="75"/>
      <c r="K38" s="14">
        <f t="shared" si="2"/>
        <v>0</v>
      </c>
      <c r="L38" s="170">
        <f t="shared" si="3"/>
        <v>0</v>
      </c>
      <c r="M38" s="170">
        <f t="shared" si="4"/>
        <v>0</v>
      </c>
      <c r="O38" s="350">
        <f t="shared" si="5"/>
        <v>0</v>
      </c>
      <c r="Q38" s="235">
        <v>72</v>
      </c>
      <c r="R38" s="481"/>
      <c r="S38" s="481"/>
      <c r="T38" s="481"/>
      <c r="U38" s="481"/>
      <c r="V38" s="481"/>
      <c r="W38" s="481"/>
    </row>
    <row r="39" spans="1:23" x14ac:dyDescent="0.2">
      <c r="A39" s="717"/>
      <c r="B39" s="715"/>
      <c r="C39" s="252" t="s">
        <v>36</v>
      </c>
      <c r="D39" s="172"/>
      <c r="E39" s="172"/>
      <c r="F39" s="172">
        <f t="shared" si="1"/>
        <v>0</v>
      </c>
      <c r="G39" s="172"/>
      <c r="H39" s="172"/>
      <c r="I39" s="327">
        <f t="shared" si="0"/>
        <v>0</v>
      </c>
      <c r="J39" s="75"/>
      <c r="K39" s="17">
        <f t="shared" si="2"/>
        <v>0</v>
      </c>
      <c r="L39" s="172">
        <f t="shared" si="3"/>
        <v>0</v>
      </c>
      <c r="M39" s="172">
        <f t="shared" si="4"/>
        <v>0</v>
      </c>
      <c r="O39" s="351">
        <f t="shared" si="5"/>
        <v>0</v>
      </c>
      <c r="Q39" s="235">
        <v>73</v>
      </c>
      <c r="R39" s="481"/>
      <c r="S39" s="481"/>
      <c r="T39" s="481"/>
      <c r="U39" s="481"/>
      <c r="V39" s="481"/>
      <c r="W39" s="481"/>
    </row>
    <row r="40" spans="1:23" x14ac:dyDescent="0.2">
      <c r="A40" s="717"/>
      <c r="B40" s="715"/>
      <c r="C40" s="252" t="s">
        <v>37</v>
      </c>
      <c r="D40" s="191">
        <v>0</v>
      </c>
      <c r="E40" s="191">
        <v>2</v>
      </c>
      <c r="F40" s="191">
        <f t="shared" si="1"/>
        <v>2</v>
      </c>
      <c r="G40" s="191">
        <v>0</v>
      </c>
      <c r="H40" s="191">
        <v>0</v>
      </c>
      <c r="I40" s="340">
        <f t="shared" si="0"/>
        <v>0</v>
      </c>
      <c r="J40" s="75"/>
      <c r="K40" s="20">
        <f t="shared" si="2"/>
        <v>0</v>
      </c>
      <c r="L40" s="191">
        <f t="shared" si="3"/>
        <v>2</v>
      </c>
      <c r="M40" s="191">
        <f t="shared" si="4"/>
        <v>2</v>
      </c>
      <c r="O40" s="352">
        <f t="shared" si="5"/>
        <v>2.3529411764705882E-2</v>
      </c>
      <c r="Q40" s="235">
        <v>74</v>
      </c>
      <c r="R40" s="481"/>
      <c r="S40" s="481"/>
      <c r="T40" s="481"/>
      <c r="U40" s="481"/>
      <c r="V40" s="481"/>
      <c r="W40" s="481"/>
    </row>
    <row r="41" spans="1:23" ht="13.5" x14ac:dyDescent="0.25">
      <c r="A41" s="717"/>
      <c r="B41" s="734" t="s">
        <v>821</v>
      </c>
      <c r="C41" s="775"/>
      <c r="D41" s="349">
        <v>7</v>
      </c>
      <c r="E41" s="349">
        <v>3</v>
      </c>
      <c r="F41" s="433">
        <f t="shared" si="1"/>
        <v>10</v>
      </c>
      <c r="G41" s="349">
        <v>1</v>
      </c>
      <c r="H41" s="349">
        <v>1</v>
      </c>
      <c r="I41" s="434">
        <f t="shared" si="0"/>
        <v>2</v>
      </c>
      <c r="J41" s="74"/>
      <c r="K41" s="348">
        <f t="shared" si="2"/>
        <v>8</v>
      </c>
      <c r="L41" s="349">
        <f t="shared" si="3"/>
        <v>4</v>
      </c>
      <c r="M41" s="434">
        <f t="shared" si="4"/>
        <v>12</v>
      </c>
      <c r="O41" s="78">
        <f t="shared" si="5"/>
        <v>0.14117647058823529</v>
      </c>
      <c r="Q41" s="235" t="s">
        <v>334</v>
      </c>
      <c r="R41" s="481"/>
      <c r="S41" s="481"/>
      <c r="T41" s="481"/>
      <c r="U41" s="481"/>
      <c r="V41" s="481"/>
      <c r="W41" s="481"/>
    </row>
    <row r="42" spans="1:23" ht="12.75" customHeight="1" x14ac:dyDescent="0.2">
      <c r="A42" s="717"/>
      <c r="B42" s="715" t="s">
        <v>812</v>
      </c>
      <c r="C42" s="252" t="s">
        <v>39</v>
      </c>
      <c r="D42" s="170"/>
      <c r="E42" s="170"/>
      <c r="F42" s="170">
        <f t="shared" si="1"/>
        <v>0</v>
      </c>
      <c r="G42" s="170"/>
      <c r="H42" s="170"/>
      <c r="I42" s="326">
        <f t="shared" si="0"/>
        <v>0</v>
      </c>
      <c r="J42" s="435"/>
      <c r="K42" s="14">
        <f t="shared" si="2"/>
        <v>0</v>
      </c>
      <c r="L42" s="170">
        <f t="shared" si="3"/>
        <v>0</v>
      </c>
      <c r="M42" s="170">
        <f t="shared" si="4"/>
        <v>0</v>
      </c>
      <c r="O42" s="350">
        <f t="shared" si="5"/>
        <v>0</v>
      </c>
      <c r="Q42" s="235">
        <v>76</v>
      </c>
      <c r="R42" s="481"/>
      <c r="S42" s="481"/>
      <c r="T42" s="481"/>
      <c r="U42" s="481"/>
      <c r="V42" s="481"/>
      <c r="W42" s="481"/>
    </row>
    <row r="43" spans="1:23" x14ac:dyDescent="0.2">
      <c r="A43" s="717"/>
      <c r="B43" s="715"/>
      <c r="C43" s="381" t="s">
        <v>261</v>
      </c>
      <c r="D43" s="191"/>
      <c r="E43" s="191"/>
      <c r="F43" s="191">
        <f t="shared" si="1"/>
        <v>0</v>
      </c>
      <c r="G43" s="191"/>
      <c r="H43" s="191"/>
      <c r="I43" s="340">
        <f t="shared" si="0"/>
        <v>0</v>
      </c>
      <c r="J43" s="436"/>
      <c r="K43" s="20">
        <f t="shared" si="2"/>
        <v>0</v>
      </c>
      <c r="L43" s="191">
        <f t="shared" si="3"/>
        <v>0</v>
      </c>
      <c r="M43" s="191">
        <f t="shared" si="4"/>
        <v>0</v>
      </c>
      <c r="O43" s="352">
        <f t="shared" si="5"/>
        <v>0</v>
      </c>
      <c r="Q43" s="235">
        <v>77</v>
      </c>
      <c r="R43" s="481"/>
      <c r="S43" s="481"/>
      <c r="T43" s="481"/>
      <c r="U43" s="481"/>
      <c r="V43" s="481"/>
      <c r="W43" s="481"/>
    </row>
    <row r="44" spans="1:23" ht="13.5" x14ac:dyDescent="0.25">
      <c r="A44" s="718"/>
      <c r="B44" s="734" t="s">
        <v>40</v>
      </c>
      <c r="C44" s="775"/>
      <c r="D44" s="349"/>
      <c r="E44" s="349"/>
      <c r="F44" s="433">
        <f t="shared" si="1"/>
        <v>0</v>
      </c>
      <c r="G44" s="349"/>
      <c r="H44" s="349"/>
      <c r="I44" s="434">
        <f t="shared" si="0"/>
        <v>0</v>
      </c>
      <c r="J44" s="74"/>
      <c r="K44" s="348">
        <f t="shared" si="2"/>
        <v>0</v>
      </c>
      <c r="L44" s="349">
        <f t="shared" si="3"/>
        <v>0</v>
      </c>
      <c r="M44" s="434">
        <f t="shared" si="4"/>
        <v>0</v>
      </c>
      <c r="N44" s="481"/>
      <c r="O44" s="489">
        <f t="shared" si="5"/>
        <v>0</v>
      </c>
      <c r="Q44" s="235" t="s">
        <v>38</v>
      </c>
      <c r="R44" s="481"/>
      <c r="S44" s="481"/>
      <c r="T44" s="481"/>
      <c r="U44" s="481"/>
      <c r="V44" s="481"/>
      <c r="W44" s="481"/>
    </row>
    <row r="45" spans="1:23" x14ac:dyDescent="0.2">
      <c r="A45" s="726" t="s">
        <v>495</v>
      </c>
      <c r="B45" s="726"/>
      <c r="C45" s="774"/>
      <c r="D45" s="442">
        <v>19</v>
      </c>
      <c r="E45" s="442">
        <v>19</v>
      </c>
      <c r="F45" s="443">
        <f t="shared" si="1"/>
        <v>38</v>
      </c>
      <c r="G45" s="442">
        <v>7</v>
      </c>
      <c r="H45" s="442">
        <v>4</v>
      </c>
      <c r="I45" s="443">
        <f t="shared" si="0"/>
        <v>11</v>
      </c>
      <c r="J45" s="74"/>
      <c r="K45" s="442">
        <f t="shared" si="2"/>
        <v>26</v>
      </c>
      <c r="L45" s="442">
        <f t="shared" si="3"/>
        <v>23</v>
      </c>
      <c r="M45" s="443">
        <f t="shared" si="4"/>
        <v>49</v>
      </c>
      <c r="N45" s="481"/>
      <c r="O45" s="490">
        <f t="shared" si="5"/>
        <v>0.57647058823529407</v>
      </c>
      <c r="Q45" s="235" t="s">
        <v>486</v>
      </c>
      <c r="R45" s="481"/>
      <c r="S45" s="481"/>
      <c r="T45" s="481"/>
      <c r="U45" s="481"/>
      <c r="V45" s="481"/>
      <c r="W45" s="481"/>
    </row>
    <row r="46" spans="1:23" ht="12.75" customHeight="1" x14ac:dyDescent="0.2">
      <c r="A46" s="716" t="s">
        <v>487</v>
      </c>
      <c r="B46" s="714" t="s">
        <v>813</v>
      </c>
      <c r="C46" s="251" t="s">
        <v>43</v>
      </c>
      <c r="D46" s="172">
        <v>0</v>
      </c>
      <c r="E46" s="172">
        <v>0</v>
      </c>
      <c r="F46" s="172">
        <f t="shared" si="1"/>
        <v>0</v>
      </c>
      <c r="G46" s="172">
        <v>0</v>
      </c>
      <c r="H46" s="172">
        <v>0</v>
      </c>
      <c r="I46" s="327">
        <f t="shared" si="0"/>
        <v>0</v>
      </c>
      <c r="J46" s="75"/>
      <c r="K46" s="17">
        <f t="shared" si="2"/>
        <v>0</v>
      </c>
      <c r="L46" s="172">
        <f t="shared" si="3"/>
        <v>0</v>
      </c>
      <c r="M46" s="172">
        <f t="shared" si="4"/>
        <v>0</v>
      </c>
      <c r="O46" s="351">
        <f t="shared" si="5"/>
        <v>0</v>
      </c>
      <c r="Q46" s="235">
        <v>25</v>
      </c>
      <c r="R46" s="481"/>
      <c r="S46" s="481"/>
      <c r="T46" s="481"/>
      <c r="U46" s="481"/>
      <c r="V46" s="481"/>
      <c r="W46" s="481"/>
    </row>
    <row r="47" spans="1:23" x14ac:dyDescent="0.2">
      <c r="A47" s="717"/>
      <c r="B47" s="715"/>
      <c r="C47" s="252" t="s">
        <v>44</v>
      </c>
      <c r="D47" s="470">
        <v>0</v>
      </c>
      <c r="E47" s="470">
        <v>0</v>
      </c>
      <c r="F47" s="470">
        <f t="shared" si="1"/>
        <v>0</v>
      </c>
      <c r="G47" s="470">
        <v>0</v>
      </c>
      <c r="H47" s="470">
        <v>0</v>
      </c>
      <c r="I47" s="326">
        <f t="shared" si="0"/>
        <v>0</v>
      </c>
      <c r="J47" s="75"/>
      <c r="K47" s="14">
        <f t="shared" si="2"/>
        <v>0</v>
      </c>
      <c r="L47" s="470">
        <f t="shared" si="3"/>
        <v>0</v>
      </c>
      <c r="M47" s="470">
        <f t="shared" si="4"/>
        <v>0</v>
      </c>
      <c r="N47" s="481"/>
      <c r="O47" s="350">
        <f t="shared" si="5"/>
        <v>0</v>
      </c>
      <c r="Q47" s="235">
        <v>26</v>
      </c>
      <c r="R47" s="481"/>
      <c r="S47" s="481"/>
      <c r="T47" s="481"/>
      <c r="U47" s="481"/>
      <c r="V47" s="481"/>
      <c r="W47" s="481"/>
    </row>
    <row r="48" spans="1:23" x14ac:dyDescent="0.2">
      <c r="A48" s="717"/>
      <c r="B48" s="715"/>
      <c r="C48" s="252" t="s">
        <v>45</v>
      </c>
      <c r="D48" s="471">
        <v>0</v>
      </c>
      <c r="E48" s="471">
        <v>0</v>
      </c>
      <c r="F48" s="471">
        <f t="shared" si="1"/>
        <v>0</v>
      </c>
      <c r="G48" s="471">
        <v>0</v>
      </c>
      <c r="H48" s="471">
        <v>0</v>
      </c>
      <c r="I48" s="327">
        <f t="shared" si="0"/>
        <v>0</v>
      </c>
      <c r="J48" s="75"/>
      <c r="K48" s="17">
        <f t="shared" si="2"/>
        <v>0</v>
      </c>
      <c r="L48" s="471">
        <f t="shared" si="3"/>
        <v>0</v>
      </c>
      <c r="M48" s="471">
        <f t="shared" si="4"/>
        <v>0</v>
      </c>
      <c r="N48" s="481"/>
      <c r="O48" s="351">
        <f t="shared" si="5"/>
        <v>0</v>
      </c>
      <c r="Q48" s="235">
        <v>27</v>
      </c>
      <c r="R48" s="481"/>
      <c r="S48" s="481"/>
      <c r="T48" s="481"/>
      <c r="U48" s="481"/>
      <c r="V48" s="481"/>
      <c r="W48" s="481"/>
    </row>
    <row r="49" spans="1:23" ht="13.5" x14ac:dyDescent="0.25">
      <c r="A49" s="717"/>
      <c r="B49" s="734" t="s">
        <v>498</v>
      </c>
      <c r="C49" s="775"/>
      <c r="D49" s="349">
        <v>0</v>
      </c>
      <c r="E49" s="349">
        <v>0</v>
      </c>
      <c r="F49" s="433">
        <f t="shared" si="1"/>
        <v>0</v>
      </c>
      <c r="G49" s="349">
        <v>0</v>
      </c>
      <c r="H49" s="349">
        <v>0</v>
      </c>
      <c r="I49" s="434">
        <f t="shared" si="0"/>
        <v>0</v>
      </c>
      <c r="J49" s="74"/>
      <c r="K49" s="348">
        <f t="shared" si="2"/>
        <v>0</v>
      </c>
      <c r="L49" s="349">
        <f t="shared" si="3"/>
        <v>0</v>
      </c>
      <c r="M49" s="434">
        <f t="shared" si="4"/>
        <v>0</v>
      </c>
      <c r="N49" s="481"/>
      <c r="O49" s="467">
        <f t="shared" si="5"/>
        <v>0</v>
      </c>
      <c r="Q49" s="235" t="s">
        <v>488</v>
      </c>
      <c r="R49" s="481"/>
      <c r="S49" s="481"/>
      <c r="T49" s="481"/>
      <c r="U49" s="481"/>
      <c r="V49" s="481"/>
      <c r="W49" s="481"/>
    </row>
    <row r="50" spans="1:23" ht="12.75" customHeight="1" x14ac:dyDescent="0.2">
      <c r="A50" s="717"/>
      <c r="B50" s="715" t="s">
        <v>814</v>
      </c>
      <c r="C50" s="251" t="s">
        <v>46</v>
      </c>
      <c r="D50" s="172">
        <v>0</v>
      </c>
      <c r="E50" s="172">
        <v>0</v>
      </c>
      <c r="F50" s="172">
        <f t="shared" si="1"/>
        <v>0</v>
      </c>
      <c r="G50" s="172">
        <v>0</v>
      </c>
      <c r="H50" s="172">
        <v>1</v>
      </c>
      <c r="I50" s="327">
        <f t="shared" si="0"/>
        <v>1</v>
      </c>
      <c r="J50" s="75"/>
      <c r="K50" s="17">
        <f t="shared" si="2"/>
        <v>0</v>
      </c>
      <c r="L50" s="172">
        <f t="shared" si="3"/>
        <v>1</v>
      </c>
      <c r="M50" s="172">
        <f t="shared" si="4"/>
        <v>1</v>
      </c>
      <c r="O50" s="351">
        <f t="shared" si="5"/>
        <v>1.1764705882352941E-2</v>
      </c>
      <c r="Q50" s="235">
        <v>28</v>
      </c>
      <c r="R50" s="481"/>
      <c r="S50" s="481"/>
      <c r="T50" s="481"/>
      <c r="U50" s="481"/>
      <c r="V50" s="481"/>
      <c r="W50" s="481"/>
    </row>
    <row r="51" spans="1:23" x14ac:dyDescent="0.2">
      <c r="A51" s="717"/>
      <c r="B51" s="715"/>
      <c r="C51" s="252" t="s">
        <v>47</v>
      </c>
      <c r="D51" s="470">
        <v>0</v>
      </c>
      <c r="E51" s="470">
        <v>0</v>
      </c>
      <c r="F51" s="470">
        <f t="shared" si="1"/>
        <v>0</v>
      </c>
      <c r="G51" s="470">
        <v>0</v>
      </c>
      <c r="H51" s="470">
        <v>0</v>
      </c>
      <c r="I51" s="326">
        <f t="shared" si="0"/>
        <v>0</v>
      </c>
      <c r="J51" s="75"/>
      <c r="K51" s="14">
        <f t="shared" si="2"/>
        <v>0</v>
      </c>
      <c r="L51" s="470">
        <f t="shared" si="3"/>
        <v>0</v>
      </c>
      <c r="M51" s="470">
        <f t="shared" si="4"/>
        <v>0</v>
      </c>
      <c r="N51" s="481"/>
      <c r="O51" s="350">
        <f t="shared" si="5"/>
        <v>0</v>
      </c>
      <c r="Q51" s="235">
        <v>29</v>
      </c>
      <c r="R51" s="481"/>
      <c r="S51" s="481"/>
      <c r="T51" s="481"/>
      <c r="U51" s="481"/>
      <c r="V51" s="481"/>
      <c r="W51" s="481"/>
    </row>
    <row r="52" spans="1:23" x14ac:dyDescent="0.2">
      <c r="A52" s="717"/>
      <c r="B52" s="715"/>
      <c r="C52" s="253">
        <v>30</v>
      </c>
      <c r="D52" s="471">
        <v>0</v>
      </c>
      <c r="E52" s="471">
        <v>0</v>
      </c>
      <c r="F52" s="471">
        <f t="shared" si="1"/>
        <v>0</v>
      </c>
      <c r="G52" s="471">
        <v>0</v>
      </c>
      <c r="H52" s="471">
        <v>0</v>
      </c>
      <c r="I52" s="327">
        <f t="shared" si="0"/>
        <v>0</v>
      </c>
      <c r="J52" s="75"/>
      <c r="K52" s="17">
        <f t="shared" si="2"/>
        <v>0</v>
      </c>
      <c r="L52" s="471">
        <f t="shared" si="3"/>
        <v>0</v>
      </c>
      <c r="M52" s="471">
        <f t="shared" si="4"/>
        <v>0</v>
      </c>
      <c r="N52" s="481"/>
      <c r="O52" s="351">
        <f t="shared" si="5"/>
        <v>0</v>
      </c>
      <c r="Q52" s="235">
        <v>3</v>
      </c>
      <c r="R52" s="481"/>
      <c r="S52" s="481"/>
      <c r="T52" s="481"/>
      <c r="U52" s="481"/>
      <c r="V52" s="481"/>
      <c r="W52" s="481"/>
    </row>
    <row r="53" spans="1:23" ht="13.5" x14ac:dyDescent="0.25">
      <c r="A53" s="717"/>
      <c r="B53" s="734" t="s">
        <v>49</v>
      </c>
      <c r="C53" s="775"/>
      <c r="D53" s="349">
        <v>0</v>
      </c>
      <c r="E53" s="349">
        <v>0</v>
      </c>
      <c r="F53" s="433">
        <f t="shared" si="1"/>
        <v>0</v>
      </c>
      <c r="G53" s="349">
        <v>0</v>
      </c>
      <c r="H53" s="349">
        <v>1</v>
      </c>
      <c r="I53" s="434">
        <f t="shared" si="0"/>
        <v>1</v>
      </c>
      <c r="J53" s="74"/>
      <c r="K53" s="348">
        <f t="shared" si="2"/>
        <v>0</v>
      </c>
      <c r="L53" s="349">
        <f t="shared" si="3"/>
        <v>1</v>
      </c>
      <c r="M53" s="434">
        <f t="shared" si="4"/>
        <v>1</v>
      </c>
      <c r="N53" s="481"/>
      <c r="O53" s="467">
        <f t="shared" si="5"/>
        <v>1.1764705882352941E-2</v>
      </c>
      <c r="Q53" s="235" t="s">
        <v>348</v>
      </c>
      <c r="R53" s="481"/>
      <c r="S53" s="481"/>
      <c r="T53" s="481"/>
      <c r="U53" s="481"/>
      <c r="V53" s="481"/>
      <c r="W53" s="481"/>
    </row>
    <row r="54" spans="1:23" ht="12.75" customHeight="1" x14ac:dyDescent="0.2">
      <c r="A54" s="717"/>
      <c r="B54" s="715" t="s">
        <v>815</v>
      </c>
      <c r="C54" s="251" t="s">
        <v>50</v>
      </c>
      <c r="D54" s="172">
        <v>0</v>
      </c>
      <c r="E54" s="172">
        <v>2</v>
      </c>
      <c r="F54" s="172">
        <f t="shared" si="1"/>
        <v>2</v>
      </c>
      <c r="G54" s="172">
        <v>0</v>
      </c>
      <c r="H54" s="172">
        <v>0</v>
      </c>
      <c r="I54" s="327">
        <f t="shared" si="0"/>
        <v>0</v>
      </c>
      <c r="J54" s="75"/>
      <c r="K54" s="17">
        <f t="shared" si="2"/>
        <v>0</v>
      </c>
      <c r="L54" s="172">
        <f t="shared" si="3"/>
        <v>2</v>
      </c>
      <c r="M54" s="172">
        <f t="shared" si="4"/>
        <v>2</v>
      </c>
      <c r="O54" s="351">
        <f t="shared" si="5"/>
        <v>2.3529411764705882E-2</v>
      </c>
      <c r="Q54" s="235">
        <v>31</v>
      </c>
      <c r="R54" s="481"/>
      <c r="S54" s="481"/>
      <c r="T54" s="481"/>
      <c r="U54" s="481"/>
      <c r="V54" s="481"/>
      <c r="W54" s="481"/>
    </row>
    <row r="55" spans="1:23" x14ac:dyDescent="0.2">
      <c r="A55" s="717"/>
      <c r="B55" s="715"/>
      <c r="C55" s="252" t="s">
        <v>51</v>
      </c>
      <c r="D55" s="172">
        <v>0</v>
      </c>
      <c r="E55" s="172">
        <v>1</v>
      </c>
      <c r="F55" s="172">
        <f t="shared" si="1"/>
        <v>1</v>
      </c>
      <c r="G55" s="172">
        <v>0</v>
      </c>
      <c r="H55" s="172">
        <v>1</v>
      </c>
      <c r="I55" s="327">
        <f t="shared" si="0"/>
        <v>1</v>
      </c>
      <c r="J55" s="75"/>
      <c r="K55" s="17">
        <f t="shared" si="2"/>
        <v>0</v>
      </c>
      <c r="L55" s="172">
        <f t="shared" si="3"/>
        <v>2</v>
      </c>
      <c r="M55" s="172">
        <f t="shared" si="4"/>
        <v>2</v>
      </c>
      <c r="O55" s="351">
        <f t="shared" si="5"/>
        <v>2.3529411764705882E-2</v>
      </c>
      <c r="Q55" s="235">
        <v>32</v>
      </c>
      <c r="R55" s="481"/>
      <c r="S55" s="481"/>
      <c r="T55" s="481"/>
      <c r="U55" s="481"/>
      <c r="V55" s="481"/>
      <c r="W55" s="481"/>
    </row>
    <row r="56" spans="1:23" x14ac:dyDescent="0.2">
      <c r="A56" s="717"/>
      <c r="B56" s="715"/>
      <c r="C56" s="253" t="s">
        <v>52</v>
      </c>
      <c r="D56" s="191">
        <v>0</v>
      </c>
      <c r="E56" s="191">
        <v>1</v>
      </c>
      <c r="F56" s="191">
        <f t="shared" si="1"/>
        <v>1</v>
      </c>
      <c r="G56" s="191">
        <v>0</v>
      </c>
      <c r="H56" s="191">
        <v>0</v>
      </c>
      <c r="I56" s="340">
        <f t="shared" si="0"/>
        <v>0</v>
      </c>
      <c r="J56" s="75"/>
      <c r="K56" s="20">
        <f t="shared" si="2"/>
        <v>0</v>
      </c>
      <c r="L56" s="191">
        <f t="shared" si="3"/>
        <v>1</v>
      </c>
      <c r="M56" s="191">
        <f t="shared" si="4"/>
        <v>1</v>
      </c>
      <c r="O56" s="352">
        <f t="shared" si="5"/>
        <v>1.1764705882352941E-2</v>
      </c>
      <c r="Q56" s="235">
        <v>33</v>
      </c>
      <c r="R56" s="481"/>
      <c r="S56" s="481"/>
      <c r="T56" s="481"/>
      <c r="U56" s="481"/>
      <c r="V56" s="481"/>
      <c r="W56" s="481"/>
    </row>
    <row r="57" spans="1:23" ht="13.5" x14ac:dyDescent="0.25">
      <c r="A57" s="717"/>
      <c r="B57" s="734" t="s">
        <v>53</v>
      </c>
      <c r="C57" s="775"/>
      <c r="D57" s="349">
        <v>0</v>
      </c>
      <c r="E57" s="349">
        <v>4</v>
      </c>
      <c r="F57" s="433">
        <f t="shared" si="1"/>
        <v>4</v>
      </c>
      <c r="G57" s="349">
        <v>0</v>
      </c>
      <c r="H57" s="349">
        <v>1</v>
      </c>
      <c r="I57" s="434">
        <f t="shared" si="0"/>
        <v>1</v>
      </c>
      <c r="J57" s="74"/>
      <c r="K57" s="348">
        <f t="shared" si="2"/>
        <v>0</v>
      </c>
      <c r="L57" s="349">
        <f t="shared" si="3"/>
        <v>5</v>
      </c>
      <c r="M57" s="434">
        <f t="shared" si="4"/>
        <v>5</v>
      </c>
      <c r="O57" s="78">
        <f t="shared" si="5"/>
        <v>5.8823529411764705E-2</v>
      </c>
      <c r="Q57" s="235" t="s">
        <v>352</v>
      </c>
      <c r="R57" s="481"/>
      <c r="S57" s="481"/>
      <c r="T57" s="481"/>
      <c r="U57" s="481"/>
      <c r="V57" s="481"/>
      <c r="W57" s="481"/>
    </row>
    <row r="58" spans="1:23" ht="12.75" customHeight="1" x14ac:dyDescent="0.2">
      <c r="A58" s="717"/>
      <c r="B58" s="715" t="s">
        <v>816</v>
      </c>
      <c r="C58" s="251" t="s">
        <v>54</v>
      </c>
      <c r="D58" s="170"/>
      <c r="E58" s="170"/>
      <c r="F58" s="170">
        <f t="shared" si="1"/>
        <v>0</v>
      </c>
      <c r="G58" s="170"/>
      <c r="H58" s="170"/>
      <c r="I58" s="326">
        <f t="shared" si="0"/>
        <v>0</v>
      </c>
      <c r="J58" s="75"/>
      <c r="K58" s="14">
        <f t="shared" si="2"/>
        <v>0</v>
      </c>
      <c r="L58" s="170">
        <f t="shared" si="3"/>
        <v>0</v>
      </c>
      <c r="M58" s="170">
        <f t="shared" si="4"/>
        <v>0</v>
      </c>
      <c r="O58" s="350">
        <f t="shared" si="5"/>
        <v>0</v>
      </c>
      <c r="Q58" s="235">
        <v>34</v>
      </c>
      <c r="R58" s="481"/>
      <c r="S58" s="481"/>
      <c r="T58" s="481"/>
      <c r="U58" s="481"/>
      <c r="V58" s="481"/>
      <c r="W58" s="481"/>
    </row>
    <row r="59" spans="1:23" x14ac:dyDescent="0.2">
      <c r="A59" s="717"/>
      <c r="B59" s="715"/>
      <c r="C59" s="252" t="s">
        <v>55</v>
      </c>
      <c r="D59" s="170">
        <v>0</v>
      </c>
      <c r="E59" s="170">
        <v>0</v>
      </c>
      <c r="F59" s="170">
        <f t="shared" si="1"/>
        <v>0</v>
      </c>
      <c r="G59" s="170">
        <v>0</v>
      </c>
      <c r="H59" s="170">
        <v>0</v>
      </c>
      <c r="I59" s="326">
        <f t="shared" si="0"/>
        <v>0</v>
      </c>
      <c r="J59" s="75"/>
      <c r="K59" s="14">
        <f t="shared" si="2"/>
        <v>0</v>
      </c>
      <c r="L59" s="170">
        <f t="shared" si="3"/>
        <v>0</v>
      </c>
      <c r="M59" s="170">
        <f t="shared" si="4"/>
        <v>0</v>
      </c>
      <c r="O59" s="350">
        <f t="shared" si="5"/>
        <v>0</v>
      </c>
      <c r="Q59" s="235">
        <v>35</v>
      </c>
      <c r="R59" s="481"/>
      <c r="S59" s="481"/>
      <c r="T59" s="481"/>
      <c r="U59" s="481"/>
      <c r="V59" s="481"/>
      <c r="W59" s="481"/>
    </row>
    <row r="60" spans="1:23" x14ac:dyDescent="0.2">
      <c r="A60" s="717"/>
      <c r="B60" s="715"/>
      <c r="C60" s="252" t="s">
        <v>56</v>
      </c>
      <c r="D60" s="172">
        <v>0</v>
      </c>
      <c r="E60" s="172">
        <v>0</v>
      </c>
      <c r="F60" s="172">
        <f t="shared" si="1"/>
        <v>0</v>
      </c>
      <c r="G60" s="172">
        <v>0</v>
      </c>
      <c r="H60" s="172">
        <v>0</v>
      </c>
      <c r="I60" s="327">
        <f t="shared" si="0"/>
        <v>0</v>
      </c>
      <c r="J60" s="75"/>
      <c r="K60" s="17">
        <f t="shared" si="2"/>
        <v>0</v>
      </c>
      <c r="L60" s="172">
        <f t="shared" si="3"/>
        <v>0</v>
      </c>
      <c r="M60" s="172">
        <f t="shared" si="4"/>
        <v>0</v>
      </c>
      <c r="O60" s="351">
        <f t="shared" si="5"/>
        <v>0</v>
      </c>
      <c r="Q60" s="235">
        <v>36</v>
      </c>
      <c r="R60" s="481"/>
      <c r="S60" s="481"/>
      <c r="T60" s="481"/>
      <c r="U60" s="481"/>
      <c r="V60" s="481"/>
      <c r="W60" s="481"/>
    </row>
    <row r="61" spans="1:23" x14ac:dyDescent="0.2">
      <c r="A61" s="717"/>
      <c r="B61" s="715"/>
      <c r="C61" s="252" t="s">
        <v>57</v>
      </c>
      <c r="D61" s="172">
        <v>0</v>
      </c>
      <c r="E61" s="172">
        <v>0</v>
      </c>
      <c r="F61" s="172">
        <f t="shared" si="1"/>
        <v>0</v>
      </c>
      <c r="G61" s="172">
        <v>0</v>
      </c>
      <c r="H61" s="172">
        <v>0</v>
      </c>
      <c r="I61" s="327">
        <f t="shared" si="0"/>
        <v>0</v>
      </c>
      <c r="J61" s="75"/>
      <c r="K61" s="17">
        <f t="shared" si="2"/>
        <v>0</v>
      </c>
      <c r="L61" s="172">
        <f t="shared" si="3"/>
        <v>0</v>
      </c>
      <c r="M61" s="172">
        <f t="shared" si="4"/>
        <v>0</v>
      </c>
      <c r="O61" s="351">
        <f t="shared" si="5"/>
        <v>0</v>
      </c>
      <c r="Q61" s="235">
        <v>37</v>
      </c>
      <c r="R61" s="481"/>
      <c r="S61" s="481"/>
      <c r="T61" s="481"/>
      <c r="U61" s="481"/>
      <c r="V61" s="481"/>
      <c r="W61" s="481"/>
    </row>
    <row r="62" spans="1:23" ht="13.5" x14ac:dyDescent="0.25">
      <c r="A62" s="717"/>
      <c r="B62" s="734" t="s">
        <v>58</v>
      </c>
      <c r="C62" s="775"/>
      <c r="D62" s="349">
        <v>0</v>
      </c>
      <c r="E62" s="349">
        <v>0</v>
      </c>
      <c r="F62" s="433">
        <f t="shared" si="1"/>
        <v>0</v>
      </c>
      <c r="G62" s="349">
        <v>0</v>
      </c>
      <c r="H62" s="349">
        <v>0</v>
      </c>
      <c r="I62" s="434">
        <f t="shared" si="0"/>
        <v>0</v>
      </c>
      <c r="J62" s="74"/>
      <c r="K62" s="348">
        <f t="shared" si="2"/>
        <v>0</v>
      </c>
      <c r="L62" s="349">
        <f t="shared" si="3"/>
        <v>0</v>
      </c>
      <c r="M62" s="434">
        <f t="shared" si="4"/>
        <v>0</v>
      </c>
      <c r="N62" s="481"/>
      <c r="O62" s="467">
        <f t="shared" si="5"/>
        <v>0</v>
      </c>
      <c r="Q62" s="235" t="s">
        <v>356</v>
      </c>
      <c r="R62" s="481"/>
      <c r="S62" s="481"/>
      <c r="T62" s="481"/>
      <c r="U62" s="481"/>
      <c r="V62" s="481"/>
      <c r="W62" s="481"/>
    </row>
    <row r="63" spans="1:23" ht="15" customHeight="1" x14ac:dyDescent="0.2">
      <c r="A63" s="717"/>
      <c r="B63" s="715" t="s">
        <v>817</v>
      </c>
      <c r="C63" s="251">
        <v>6</v>
      </c>
      <c r="D63" s="470">
        <v>6</v>
      </c>
      <c r="E63" s="470">
        <v>2</v>
      </c>
      <c r="F63" s="470">
        <f t="shared" si="1"/>
        <v>8</v>
      </c>
      <c r="G63" s="470">
        <v>0</v>
      </c>
      <c r="H63" s="470">
        <v>1</v>
      </c>
      <c r="I63" s="326">
        <f t="shared" si="0"/>
        <v>1</v>
      </c>
      <c r="J63" s="75"/>
      <c r="K63" s="14">
        <f t="shared" si="2"/>
        <v>6</v>
      </c>
      <c r="L63" s="470">
        <f t="shared" si="3"/>
        <v>3</v>
      </c>
      <c r="M63" s="470">
        <f t="shared" si="4"/>
        <v>9</v>
      </c>
      <c r="N63" s="481"/>
      <c r="O63" s="350">
        <f t="shared" si="5"/>
        <v>0.10588235294117647</v>
      </c>
      <c r="Q63" s="235">
        <v>6</v>
      </c>
      <c r="R63" s="481"/>
      <c r="S63" s="481"/>
      <c r="T63" s="481"/>
      <c r="U63" s="481"/>
      <c r="V63" s="481"/>
      <c r="W63" s="481"/>
    </row>
    <row r="64" spans="1:23" ht="16.5" customHeight="1" x14ac:dyDescent="0.2">
      <c r="A64" s="717"/>
      <c r="B64" s="715"/>
      <c r="C64" s="252" t="s">
        <v>60</v>
      </c>
      <c r="D64" s="471">
        <v>0</v>
      </c>
      <c r="E64" s="471">
        <v>1</v>
      </c>
      <c r="F64" s="471">
        <f t="shared" si="1"/>
        <v>1</v>
      </c>
      <c r="G64" s="471">
        <v>0</v>
      </c>
      <c r="H64" s="471">
        <v>2</v>
      </c>
      <c r="I64" s="327">
        <f t="shared" si="0"/>
        <v>2</v>
      </c>
      <c r="J64" s="75"/>
      <c r="K64" s="17">
        <f t="shared" si="2"/>
        <v>0</v>
      </c>
      <c r="L64" s="471">
        <f t="shared" si="3"/>
        <v>3</v>
      </c>
      <c r="M64" s="471">
        <f t="shared" si="4"/>
        <v>3</v>
      </c>
      <c r="N64" s="481"/>
      <c r="O64" s="351">
        <f t="shared" si="5"/>
        <v>3.5294117647058823E-2</v>
      </c>
      <c r="Q64" s="235">
        <v>61</v>
      </c>
      <c r="R64" s="481"/>
      <c r="S64" s="481"/>
      <c r="T64" s="481"/>
      <c r="U64" s="481"/>
      <c r="V64" s="481"/>
      <c r="W64" s="481"/>
    </row>
    <row r="65" spans="1:23" ht="14.25" customHeight="1" x14ac:dyDescent="0.2">
      <c r="A65" s="717"/>
      <c r="B65" s="715"/>
      <c r="C65" s="252" t="s">
        <v>61</v>
      </c>
      <c r="D65" s="471">
        <v>0</v>
      </c>
      <c r="E65" s="471">
        <v>0</v>
      </c>
      <c r="F65" s="471">
        <f t="shared" si="1"/>
        <v>0</v>
      </c>
      <c r="G65" s="471">
        <v>0</v>
      </c>
      <c r="H65" s="471">
        <v>0</v>
      </c>
      <c r="I65" s="327">
        <f t="shared" si="0"/>
        <v>0</v>
      </c>
      <c r="J65" s="75"/>
      <c r="K65" s="17">
        <f t="shared" si="2"/>
        <v>0</v>
      </c>
      <c r="L65" s="471">
        <f t="shared" si="3"/>
        <v>0</v>
      </c>
      <c r="M65" s="471">
        <f t="shared" si="4"/>
        <v>0</v>
      </c>
      <c r="N65" s="481"/>
      <c r="O65" s="351">
        <f t="shared" si="5"/>
        <v>0</v>
      </c>
      <c r="Q65" s="235">
        <v>62</v>
      </c>
      <c r="R65" s="481"/>
      <c r="S65" s="481"/>
      <c r="T65" s="481"/>
      <c r="U65" s="481"/>
      <c r="V65" s="481"/>
      <c r="W65" s="481"/>
    </row>
    <row r="66" spans="1:23" ht="18.75" customHeight="1" x14ac:dyDescent="0.2">
      <c r="A66" s="717"/>
      <c r="B66" s="715"/>
      <c r="C66" s="252" t="s">
        <v>62</v>
      </c>
      <c r="D66" s="347">
        <v>0</v>
      </c>
      <c r="E66" s="347">
        <v>0</v>
      </c>
      <c r="F66" s="347">
        <f t="shared" si="1"/>
        <v>0</v>
      </c>
      <c r="G66" s="347">
        <v>1</v>
      </c>
      <c r="H66" s="347">
        <v>0</v>
      </c>
      <c r="I66" s="357">
        <f t="shared" si="0"/>
        <v>1</v>
      </c>
      <c r="J66" s="75"/>
      <c r="K66" s="346">
        <f t="shared" si="2"/>
        <v>1</v>
      </c>
      <c r="L66" s="347">
        <f t="shared" si="3"/>
        <v>0</v>
      </c>
      <c r="M66" s="347">
        <f t="shared" si="4"/>
        <v>1</v>
      </c>
      <c r="O66" s="353">
        <f t="shared" si="5"/>
        <v>1.1764705882352941E-2</v>
      </c>
      <c r="Q66" s="235">
        <v>63</v>
      </c>
      <c r="R66" s="481"/>
      <c r="S66" s="481"/>
      <c r="T66" s="481"/>
      <c r="U66" s="481"/>
      <c r="V66" s="481"/>
      <c r="W66" s="481"/>
    </row>
    <row r="67" spans="1:23" ht="13.5" x14ac:dyDescent="0.25">
      <c r="A67" s="717"/>
      <c r="B67" s="734" t="s">
        <v>63</v>
      </c>
      <c r="C67" s="775"/>
      <c r="D67" s="349">
        <v>0</v>
      </c>
      <c r="E67" s="349">
        <v>1</v>
      </c>
      <c r="F67" s="433">
        <f t="shared" si="1"/>
        <v>1</v>
      </c>
      <c r="G67" s="349">
        <v>1</v>
      </c>
      <c r="H67" s="349">
        <v>3</v>
      </c>
      <c r="I67" s="434">
        <f t="shared" si="0"/>
        <v>4</v>
      </c>
      <c r="J67" s="74"/>
      <c r="K67" s="348">
        <f t="shared" si="2"/>
        <v>1</v>
      </c>
      <c r="L67" s="349">
        <f t="shared" si="3"/>
        <v>4</v>
      </c>
      <c r="M67" s="434">
        <f t="shared" si="4"/>
        <v>5</v>
      </c>
      <c r="N67" s="481"/>
      <c r="O67" s="467">
        <f t="shared" si="5"/>
        <v>5.8823529411764705E-2</v>
      </c>
      <c r="Q67" s="235" t="s">
        <v>489</v>
      </c>
      <c r="R67" s="481"/>
      <c r="S67" s="481"/>
      <c r="T67" s="481"/>
      <c r="U67" s="481"/>
      <c r="V67" s="481"/>
      <c r="W67" s="481"/>
    </row>
    <row r="68" spans="1:23" ht="12.75" customHeight="1" x14ac:dyDescent="0.2">
      <c r="A68" s="717"/>
      <c r="B68" s="715" t="s">
        <v>522</v>
      </c>
      <c r="C68" s="251" t="s">
        <v>64</v>
      </c>
      <c r="D68" s="470">
        <v>1</v>
      </c>
      <c r="E68" s="470">
        <v>0</v>
      </c>
      <c r="F68" s="470">
        <f t="shared" si="1"/>
        <v>1</v>
      </c>
      <c r="G68" s="470">
        <v>0</v>
      </c>
      <c r="H68" s="470">
        <v>0</v>
      </c>
      <c r="I68" s="326">
        <f t="shared" si="0"/>
        <v>0</v>
      </c>
      <c r="J68" s="75"/>
      <c r="K68" s="14">
        <f t="shared" si="2"/>
        <v>1</v>
      </c>
      <c r="L68" s="470">
        <f t="shared" si="3"/>
        <v>0</v>
      </c>
      <c r="M68" s="470">
        <f t="shared" si="4"/>
        <v>1</v>
      </c>
      <c r="N68" s="481"/>
      <c r="O68" s="350">
        <f t="shared" si="5"/>
        <v>1.1764705882352941E-2</v>
      </c>
      <c r="Q68" s="235">
        <v>64</v>
      </c>
      <c r="R68" s="481"/>
      <c r="S68" s="481"/>
      <c r="T68" s="481"/>
      <c r="U68" s="481"/>
      <c r="V68" s="481"/>
      <c r="W68" s="481"/>
    </row>
    <row r="69" spans="1:23" x14ac:dyDescent="0.2">
      <c r="A69" s="717"/>
      <c r="B69" s="715"/>
      <c r="C69" s="252" t="s">
        <v>65</v>
      </c>
      <c r="D69" s="471">
        <v>0</v>
      </c>
      <c r="E69" s="471">
        <v>0</v>
      </c>
      <c r="F69" s="471">
        <f t="shared" si="1"/>
        <v>0</v>
      </c>
      <c r="G69" s="471">
        <v>0</v>
      </c>
      <c r="H69" s="471">
        <v>0</v>
      </c>
      <c r="I69" s="327">
        <f t="shared" si="0"/>
        <v>0</v>
      </c>
      <c r="J69" s="75"/>
      <c r="K69" s="17">
        <f t="shared" si="2"/>
        <v>0</v>
      </c>
      <c r="L69" s="471">
        <f t="shared" si="3"/>
        <v>0</v>
      </c>
      <c r="M69" s="471">
        <f t="shared" si="4"/>
        <v>0</v>
      </c>
      <c r="N69" s="481"/>
      <c r="O69" s="351">
        <f t="shared" si="5"/>
        <v>0</v>
      </c>
      <c r="Q69" s="235">
        <v>65</v>
      </c>
      <c r="R69" s="481"/>
      <c r="S69" s="481"/>
      <c r="T69" s="481"/>
      <c r="U69" s="481"/>
      <c r="V69" s="481"/>
      <c r="W69" s="481"/>
    </row>
    <row r="70" spans="1:23" x14ac:dyDescent="0.2">
      <c r="A70" s="717"/>
      <c r="B70" s="715"/>
      <c r="C70" s="252" t="s">
        <v>66</v>
      </c>
      <c r="D70" s="470">
        <v>0</v>
      </c>
      <c r="E70" s="470">
        <v>0</v>
      </c>
      <c r="F70" s="470">
        <f t="shared" si="1"/>
        <v>0</v>
      </c>
      <c r="G70" s="470">
        <v>0</v>
      </c>
      <c r="H70" s="470">
        <v>0</v>
      </c>
      <c r="I70" s="326">
        <f t="shared" si="0"/>
        <v>0</v>
      </c>
      <c r="J70" s="75"/>
      <c r="K70" s="14">
        <f t="shared" si="2"/>
        <v>0</v>
      </c>
      <c r="L70" s="470">
        <f t="shared" si="3"/>
        <v>0</v>
      </c>
      <c r="M70" s="470">
        <f t="shared" si="4"/>
        <v>0</v>
      </c>
      <c r="N70" s="481"/>
      <c r="O70" s="350">
        <f t="shared" si="5"/>
        <v>0</v>
      </c>
      <c r="Q70" s="235">
        <v>66</v>
      </c>
      <c r="R70" s="481"/>
      <c r="S70" s="481"/>
      <c r="T70" s="481"/>
      <c r="U70" s="481"/>
      <c r="V70" s="481"/>
      <c r="W70" s="481"/>
    </row>
    <row r="71" spans="1:23" x14ac:dyDescent="0.2">
      <c r="A71" s="717"/>
      <c r="B71" s="715"/>
      <c r="C71" s="252" t="s">
        <v>67</v>
      </c>
      <c r="D71" s="471">
        <v>0</v>
      </c>
      <c r="E71" s="471">
        <v>0</v>
      </c>
      <c r="F71" s="471">
        <f t="shared" si="1"/>
        <v>0</v>
      </c>
      <c r="G71" s="471">
        <v>0</v>
      </c>
      <c r="H71" s="471">
        <v>0</v>
      </c>
      <c r="I71" s="327">
        <f t="shared" ref="I71:I81" si="6">G71+H71</f>
        <v>0</v>
      </c>
      <c r="J71" s="75"/>
      <c r="K71" s="17">
        <f t="shared" si="2"/>
        <v>0</v>
      </c>
      <c r="L71" s="471">
        <f t="shared" si="3"/>
        <v>0</v>
      </c>
      <c r="M71" s="471">
        <f t="shared" si="4"/>
        <v>0</v>
      </c>
      <c r="N71" s="481"/>
      <c r="O71" s="351">
        <f t="shared" si="5"/>
        <v>0</v>
      </c>
      <c r="Q71" s="235">
        <v>67</v>
      </c>
      <c r="R71" s="481"/>
      <c r="S71" s="481"/>
      <c r="T71" s="481"/>
      <c r="U71" s="481"/>
      <c r="V71" s="481"/>
      <c r="W71" s="481"/>
    </row>
    <row r="72" spans="1:23" x14ac:dyDescent="0.2">
      <c r="A72" s="717"/>
      <c r="B72" s="715"/>
      <c r="C72" s="252" t="s">
        <v>68</v>
      </c>
      <c r="D72" s="470">
        <v>0</v>
      </c>
      <c r="E72" s="470">
        <v>0</v>
      </c>
      <c r="F72" s="470">
        <f t="shared" ref="F72:F81" si="7">D72+E72</f>
        <v>0</v>
      </c>
      <c r="G72" s="470">
        <v>0</v>
      </c>
      <c r="H72" s="470">
        <v>0</v>
      </c>
      <c r="I72" s="326">
        <f t="shared" si="6"/>
        <v>0</v>
      </c>
      <c r="J72" s="75"/>
      <c r="K72" s="14">
        <f t="shared" ref="K72:K81" si="8">+D72+G72</f>
        <v>0</v>
      </c>
      <c r="L72" s="470">
        <f t="shared" ref="L72:L81" si="9">E72+H72</f>
        <v>0</v>
      </c>
      <c r="M72" s="470">
        <f t="shared" ref="M72:M81" si="10">L72+K72</f>
        <v>0</v>
      </c>
      <c r="N72" s="481"/>
      <c r="O72" s="350">
        <f t="shared" ref="O72:O83" si="11">M72/$M$83</f>
        <v>0</v>
      </c>
      <c r="Q72" s="235">
        <v>68</v>
      </c>
      <c r="R72" s="481"/>
      <c r="S72" s="481"/>
      <c r="T72" s="481"/>
      <c r="U72" s="481"/>
      <c r="V72" s="481"/>
      <c r="W72" s="481"/>
    </row>
    <row r="73" spans="1:23" x14ac:dyDescent="0.2">
      <c r="A73" s="717"/>
      <c r="B73" s="715"/>
      <c r="C73" s="253" t="s">
        <v>69</v>
      </c>
      <c r="D73" s="471">
        <v>0</v>
      </c>
      <c r="E73" s="471">
        <v>0</v>
      </c>
      <c r="F73" s="471">
        <f t="shared" si="7"/>
        <v>0</v>
      </c>
      <c r="G73" s="471">
        <v>0</v>
      </c>
      <c r="H73" s="471">
        <v>0</v>
      </c>
      <c r="I73" s="327">
        <f t="shared" si="6"/>
        <v>0</v>
      </c>
      <c r="J73" s="75"/>
      <c r="K73" s="17">
        <f t="shared" si="8"/>
        <v>0</v>
      </c>
      <c r="L73" s="471">
        <f t="shared" si="9"/>
        <v>0</v>
      </c>
      <c r="M73" s="471">
        <f t="shared" si="10"/>
        <v>0</v>
      </c>
      <c r="N73" s="481"/>
      <c r="O73" s="351">
        <f t="shared" si="11"/>
        <v>0</v>
      </c>
      <c r="Q73" s="235">
        <v>69</v>
      </c>
      <c r="R73" s="481"/>
      <c r="S73" s="481"/>
      <c r="T73" s="481"/>
      <c r="U73" s="481"/>
      <c r="V73" s="481"/>
      <c r="W73" s="481"/>
    </row>
    <row r="74" spans="1:23" ht="13.5" x14ac:dyDescent="0.25">
      <c r="A74" s="718"/>
      <c r="B74" s="734" t="s">
        <v>70</v>
      </c>
      <c r="C74" s="775"/>
      <c r="D74" s="349">
        <v>1</v>
      </c>
      <c r="E74" s="349">
        <v>0</v>
      </c>
      <c r="F74" s="433">
        <f t="shared" si="7"/>
        <v>1</v>
      </c>
      <c r="G74" s="349">
        <v>0</v>
      </c>
      <c r="H74" s="349">
        <v>0</v>
      </c>
      <c r="I74" s="434">
        <f t="shared" si="6"/>
        <v>0</v>
      </c>
      <c r="J74" s="74"/>
      <c r="K74" s="348">
        <f t="shared" si="8"/>
        <v>1</v>
      </c>
      <c r="L74" s="349">
        <f t="shared" si="9"/>
        <v>0</v>
      </c>
      <c r="M74" s="434">
        <f t="shared" si="10"/>
        <v>1</v>
      </c>
      <c r="N74" s="481"/>
      <c r="O74" s="489">
        <f t="shared" si="11"/>
        <v>1.1764705882352941E-2</v>
      </c>
      <c r="Q74" s="235" t="s">
        <v>490</v>
      </c>
      <c r="R74" s="481"/>
      <c r="S74" s="481"/>
      <c r="T74" s="481"/>
      <c r="U74" s="481"/>
      <c r="V74" s="481"/>
      <c r="W74" s="481"/>
    </row>
    <row r="75" spans="1:23" x14ac:dyDescent="0.2">
      <c r="A75" s="726" t="s">
        <v>496</v>
      </c>
      <c r="B75" s="726"/>
      <c r="C75" s="774"/>
      <c r="D75" s="442">
        <v>1</v>
      </c>
      <c r="E75" s="442">
        <v>5</v>
      </c>
      <c r="F75" s="443">
        <f t="shared" si="7"/>
        <v>6</v>
      </c>
      <c r="G75" s="442">
        <v>1</v>
      </c>
      <c r="H75" s="442">
        <v>5</v>
      </c>
      <c r="I75" s="443">
        <f t="shared" si="6"/>
        <v>6</v>
      </c>
      <c r="J75" s="74"/>
      <c r="K75" s="442">
        <f t="shared" si="8"/>
        <v>2</v>
      </c>
      <c r="L75" s="442">
        <f t="shared" si="9"/>
        <v>10</v>
      </c>
      <c r="M75" s="443">
        <f t="shared" si="10"/>
        <v>12</v>
      </c>
      <c r="N75" s="481"/>
      <c r="O75" s="490">
        <f t="shared" si="11"/>
        <v>0.14117647058823529</v>
      </c>
      <c r="Q75" s="235" t="s">
        <v>487</v>
      </c>
      <c r="R75" s="481"/>
      <c r="S75" s="481"/>
      <c r="T75" s="481"/>
      <c r="U75" s="481"/>
      <c r="V75" s="481"/>
      <c r="W75" s="481"/>
    </row>
    <row r="76" spans="1:23" x14ac:dyDescent="0.2">
      <c r="A76" s="708" t="s">
        <v>72</v>
      </c>
      <c r="B76" s="710" t="s">
        <v>73</v>
      </c>
      <c r="C76" s="251" t="s">
        <v>74</v>
      </c>
      <c r="D76" s="470">
        <v>0</v>
      </c>
      <c r="E76" s="470">
        <v>0</v>
      </c>
      <c r="F76" s="470">
        <f t="shared" si="7"/>
        <v>0</v>
      </c>
      <c r="G76" s="470">
        <v>0</v>
      </c>
      <c r="H76" s="470">
        <v>0</v>
      </c>
      <c r="I76" s="326">
        <f t="shared" si="6"/>
        <v>0</v>
      </c>
      <c r="J76" s="75"/>
      <c r="K76" s="14">
        <f t="shared" si="8"/>
        <v>0</v>
      </c>
      <c r="L76" s="470">
        <f t="shared" si="9"/>
        <v>0</v>
      </c>
      <c r="M76" s="470">
        <f t="shared" si="10"/>
        <v>0</v>
      </c>
      <c r="N76" s="481"/>
      <c r="O76" s="350">
        <f t="shared" si="11"/>
        <v>0</v>
      </c>
      <c r="Q76" s="235">
        <v>85</v>
      </c>
      <c r="R76" s="481"/>
      <c r="S76" s="481"/>
      <c r="T76" s="481"/>
      <c r="U76" s="481"/>
      <c r="V76" s="481"/>
      <c r="W76" s="481"/>
    </row>
    <row r="77" spans="1:23" x14ac:dyDescent="0.2">
      <c r="A77" s="709"/>
      <c r="B77" s="711"/>
      <c r="C77" s="252" t="s">
        <v>75</v>
      </c>
      <c r="D77" s="471">
        <v>0</v>
      </c>
      <c r="E77" s="471">
        <v>1</v>
      </c>
      <c r="F77" s="471">
        <f t="shared" si="7"/>
        <v>1</v>
      </c>
      <c r="G77" s="471">
        <v>0</v>
      </c>
      <c r="H77" s="471">
        <v>0</v>
      </c>
      <c r="I77" s="327">
        <f t="shared" si="6"/>
        <v>0</v>
      </c>
      <c r="J77" s="75"/>
      <c r="K77" s="17">
        <f t="shared" si="8"/>
        <v>0</v>
      </c>
      <c r="L77" s="471">
        <f t="shared" si="9"/>
        <v>1</v>
      </c>
      <c r="M77" s="471">
        <f t="shared" si="10"/>
        <v>1</v>
      </c>
      <c r="N77" s="481"/>
      <c r="O77" s="351">
        <f t="shared" si="11"/>
        <v>1.1764705882352941E-2</v>
      </c>
      <c r="Q77" s="235">
        <v>86</v>
      </c>
      <c r="R77" s="481"/>
      <c r="S77" s="481"/>
      <c r="T77" s="481"/>
      <c r="U77" s="481"/>
      <c r="V77" s="481"/>
      <c r="W77" s="481"/>
    </row>
    <row r="78" spans="1:23" x14ac:dyDescent="0.2">
      <c r="A78" s="709"/>
      <c r="B78" s="711"/>
      <c r="C78" s="252" t="s">
        <v>76</v>
      </c>
      <c r="D78" s="470">
        <v>0</v>
      </c>
      <c r="E78" s="470">
        <v>0</v>
      </c>
      <c r="F78" s="470">
        <f t="shared" si="7"/>
        <v>0</v>
      </c>
      <c r="G78" s="470">
        <v>0</v>
      </c>
      <c r="H78" s="470">
        <v>0</v>
      </c>
      <c r="I78" s="326">
        <f t="shared" si="6"/>
        <v>0</v>
      </c>
      <c r="J78" s="75"/>
      <c r="K78" s="14">
        <f t="shared" si="8"/>
        <v>0</v>
      </c>
      <c r="L78" s="470">
        <f t="shared" si="9"/>
        <v>0</v>
      </c>
      <c r="M78" s="470">
        <f t="shared" si="10"/>
        <v>0</v>
      </c>
      <c r="N78" s="481"/>
      <c r="O78" s="350">
        <f t="shared" si="11"/>
        <v>0</v>
      </c>
      <c r="Q78" s="235">
        <v>87</v>
      </c>
      <c r="R78" s="481"/>
      <c r="S78" s="481"/>
      <c r="T78" s="481"/>
      <c r="U78" s="481"/>
      <c r="V78" s="481"/>
      <c r="W78" s="481"/>
    </row>
    <row r="79" spans="1:23" x14ac:dyDescent="0.2">
      <c r="A79" s="719" t="s">
        <v>77</v>
      </c>
      <c r="B79" s="719"/>
      <c r="C79" s="776"/>
      <c r="D79" s="442">
        <v>0</v>
      </c>
      <c r="E79" s="442">
        <v>1</v>
      </c>
      <c r="F79" s="443">
        <f t="shared" si="7"/>
        <v>1</v>
      </c>
      <c r="G79" s="442">
        <v>0</v>
      </c>
      <c r="H79" s="442">
        <v>0</v>
      </c>
      <c r="I79" s="443">
        <f t="shared" si="6"/>
        <v>0</v>
      </c>
      <c r="J79" s="74"/>
      <c r="K79" s="442">
        <f t="shared" si="8"/>
        <v>0</v>
      </c>
      <c r="L79" s="442">
        <f t="shared" si="9"/>
        <v>1</v>
      </c>
      <c r="M79" s="443">
        <f t="shared" si="10"/>
        <v>1</v>
      </c>
      <c r="N79" s="481"/>
      <c r="O79" s="490">
        <f t="shared" si="11"/>
        <v>1.1764705882352941E-2</v>
      </c>
      <c r="Q79" s="235" t="s">
        <v>72</v>
      </c>
      <c r="R79" s="481"/>
      <c r="S79" s="481"/>
      <c r="T79" s="481"/>
      <c r="U79" s="481"/>
      <c r="V79" s="481"/>
      <c r="W79" s="481"/>
    </row>
    <row r="80" spans="1:23" ht="6.75" customHeight="1" x14ac:dyDescent="0.25">
      <c r="A80" s="156"/>
      <c r="B80" s="156"/>
      <c r="C80" s="157"/>
      <c r="R80" s="481"/>
      <c r="S80" s="481"/>
      <c r="T80" s="481"/>
      <c r="U80" s="481"/>
      <c r="V80" s="481"/>
      <c r="W80" s="481"/>
    </row>
    <row r="81" spans="1:23" ht="15.75" x14ac:dyDescent="0.25">
      <c r="A81" s="770" t="s">
        <v>404</v>
      </c>
      <c r="B81" s="770"/>
      <c r="C81" s="798"/>
      <c r="D81" s="349">
        <v>2</v>
      </c>
      <c r="E81" s="349">
        <v>1</v>
      </c>
      <c r="F81" s="433">
        <f t="shared" si="7"/>
        <v>3</v>
      </c>
      <c r="G81" s="349">
        <v>0</v>
      </c>
      <c r="H81" s="349">
        <v>1</v>
      </c>
      <c r="I81" s="434">
        <f t="shared" si="6"/>
        <v>1</v>
      </c>
      <c r="J81" s="74"/>
      <c r="K81" s="348">
        <f t="shared" si="8"/>
        <v>2</v>
      </c>
      <c r="L81" s="349">
        <f t="shared" si="9"/>
        <v>2</v>
      </c>
      <c r="M81" s="434">
        <f t="shared" si="10"/>
        <v>4</v>
      </c>
      <c r="N81" s="481"/>
      <c r="O81" s="467">
        <f t="shared" si="11"/>
        <v>4.7058823529411764E-2</v>
      </c>
      <c r="Q81" s="235" t="s">
        <v>491</v>
      </c>
      <c r="R81" s="481"/>
      <c r="S81" s="481"/>
      <c r="T81" s="481"/>
      <c r="U81" s="481"/>
      <c r="V81" s="481"/>
      <c r="W81" s="481"/>
    </row>
    <row r="82" spans="1:23" ht="7.5" customHeight="1" x14ac:dyDescent="0.2">
      <c r="C82" s="481"/>
      <c r="R82" s="481"/>
      <c r="S82" s="481"/>
      <c r="T82" s="481"/>
      <c r="U82" s="481"/>
      <c r="V82" s="481"/>
      <c r="W82" s="481"/>
    </row>
    <row r="83" spans="1:23" ht="15.75" x14ac:dyDescent="0.25">
      <c r="A83" s="782" t="s">
        <v>2</v>
      </c>
      <c r="B83" s="783"/>
      <c r="C83" s="783"/>
      <c r="D83" s="442">
        <f>D15+D45+D75+D79+D81</f>
        <v>30</v>
      </c>
      <c r="E83" s="442">
        <f t="shared" ref="E83:M83" si="12">E15+E45+E75+E79+E81</f>
        <v>32</v>
      </c>
      <c r="F83" s="443">
        <f>F15+F45+F75+F79+F81</f>
        <v>62</v>
      </c>
      <c r="G83" s="442">
        <f t="shared" si="12"/>
        <v>8</v>
      </c>
      <c r="H83" s="442">
        <f t="shared" si="12"/>
        <v>15</v>
      </c>
      <c r="I83" s="443">
        <f t="shared" si="12"/>
        <v>23</v>
      </c>
      <c r="J83" s="74"/>
      <c r="K83" s="442">
        <f>K15+K45+K75+K79+K81</f>
        <v>38</v>
      </c>
      <c r="L83" s="442">
        <f t="shared" si="12"/>
        <v>47</v>
      </c>
      <c r="M83" s="443">
        <f t="shared" si="12"/>
        <v>85</v>
      </c>
      <c r="N83" s="481"/>
      <c r="O83" s="490">
        <f t="shared" si="11"/>
        <v>1</v>
      </c>
    </row>
    <row r="84" spans="1:23" ht="15.75" x14ac:dyDescent="0.25">
      <c r="A84" s="644" t="s">
        <v>584</v>
      </c>
    </row>
  </sheetData>
  <mergeCells count="40">
    <mergeCell ref="O4:O5"/>
    <mergeCell ref="D4:F4"/>
    <mergeCell ref="G4:I4"/>
    <mergeCell ref="K4:M4"/>
    <mergeCell ref="A2:O2"/>
    <mergeCell ref="A7:A14"/>
    <mergeCell ref="B7:B10"/>
    <mergeCell ref="B11:C11"/>
    <mergeCell ref="B12:B13"/>
    <mergeCell ref="B14:C14"/>
    <mergeCell ref="A15:C15"/>
    <mergeCell ref="A16:A44"/>
    <mergeCell ref="B16:B24"/>
    <mergeCell ref="B25:C25"/>
    <mergeCell ref="B26:B34"/>
    <mergeCell ref="B35:C35"/>
    <mergeCell ref="B36:B40"/>
    <mergeCell ref="B41:C41"/>
    <mergeCell ref="B42:B43"/>
    <mergeCell ref="B44:C44"/>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83:C83"/>
    <mergeCell ref="A75:C75"/>
    <mergeCell ref="A76:A78"/>
    <mergeCell ref="B76:B78"/>
    <mergeCell ref="A79:C79"/>
    <mergeCell ref="A81:C81"/>
  </mergeCells>
  <printOptions horizontalCentered="1"/>
  <pageMargins left="0.70866141732283472" right="0.70866141732283472" top="0.74803149606299213" bottom="0.74803149606299213" header="0.31496062992125984" footer="0.31496062992125984"/>
  <pageSetup paperSize="9" scale="62" firstPageNumber="48" fitToHeight="0" orientation="portrait" r:id="rId1"/>
  <headerFooter>
    <oddFooter>&amp;CPage &amp;P</oddFooter>
  </headerFooter>
  <ignoredErrors>
    <ignoredError sqref="C24 C26:C34 C37:C40 C42:C43 C46:C48 C50:C51 C54:C56 C58:C61 C64:C66 C68:C73 C76:C7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rgb="FF00B050"/>
    <pageSetUpPr fitToPage="1"/>
  </sheetPr>
  <dimension ref="A1:Y84"/>
  <sheetViews>
    <sheetView showGridLines="0" zoomScaleNormal="100" workbookViewId="0">
      <selection activeCell="L26" sqref="L26"/>
    </sheetView>
  </sheetViews>
  <sheetFormatPr baseColWidth="10" defaultRowHeight="12.75" x14ac:dyDescent="0.2"/>
  <cols>
    <col min="1" max="1" width="14.33203125" style="481" customWidth="1"/>
    <col min="2" max="2" width="20" style="481" customWidth="1"/>
    <col min="3" max="3" width="19" bestFit="1" customWidth="1"/>
    <col min="4" max="4" width="10" bestFit="1" customWidth="1"/>
    <col min="5" max="5" width="10.83203125" bestFit="1" customWidth="1"/>
    <col min="6" max="6" width="8.5" bestFit="1" customWidth="1"/>
    <col min="7" max="7" width="10" bestFit="1" customWidth="1"/>
    <col min="8" max="8" width="10.83203125" bestFit="1" customWidth="1"/>
    <col min="9" max="9" width="7.33203125" bestFit="1" customWidth="1"/>
    <col min="10" max="10" width="3.6640625" customWidth="1"/>
    <col min="11" max="11" width="10" bestFit="1" customWidth="1"/>
    <col min="12" max="12" width="10.83203125" bestFit="1" customWidth="1"/>
    <col min="13" max="13" width="9.33203125" bestFit="1" customWidth="1"/>
    <col min="14" max="14" width="3.5" customWidth="1"/>
    <col min="15" max="15" width="14" customWidth="1"/>
    <col min="17" max="17" width="20" style="235" customWidth="1"/>
  </cols>
  <sheetData>
    <row r="1" spans="1:25" ht="6.6" customHeight="1" x14ac:dyDescent="0.2"/>
    <row r="2" spans="1:25" s="622" customFormat="1" ht="12.75" customHeight="1" x14ac:dyDescent="0.3">
      <c r="A2" s="700" t="s">
        <v>818</v>
      </c>
      <c r="B2" s="700"/>
      <c r="C2" s="700"/>
      <c r="D2" s="700"/>
      <c r="E2" s="700"/>
      <c r="F2" s="700"/>
      <c r="G2" s="700"/>
      <c r="H2" s="700"/>
      <c r="I2" s="700"/>
      <c r="J2" s="700"/>
      <c r="K2" s="700"/>
      <c r="L2" s="700"/>
      <c r="M2" s="700"/>
      <c r="N2" s="700"/>
      <c r="O2" s="700"/>
      <c r="Q2" s="639"/>
    </row>
    <row r="3" spans="1:25" ht="6" customHeight="1" x14ac:dyDescent="0.2"/>
    <row r="4" spans="1:25" ht="12.75" customHeight="1" x14ac:dyDescent="0.2">
      <c r="C4" s="113"/>
      <c r="D4" s="777" t="s">
        <v>267</v>
      </c>
      <c r="E4" s="778"/>
      <c r="F4" s="778"/>
      <c r="G4" s="778" t="s">
        <v>268</v>
      </c>
      <c r="H4" s="778"/>
      <c r="I4" s="779"/>
      <c r="J4" s="670"/>
      <c r="K4" s="799" t="s">
        <v>585</v>
      </c>
      <c r="L4" s="799"/>
      <c r="M4" s="799"/>
      <c r="O4" s="749" t="s">
        <v>439</v>
      </c>
    </row>
    <row r="5" spans="1:25" ht="25.5" x14ac:dyDescent="0.2">
      <c r="A5" s="44" t="s">
        <v>258</v>
      </c>
      <c r="B5" s="475" t="s">
        <v>295</v>
      </c>
      <c r="C5" s="475" t="s">
        <v>3</v>
      </c>
      <c r="D5" s="355" t="s">
        <v>110</v>
      </c>
      <c r="E5" s="356" t="s">
        <v>111</v>
      </c>
      <c r="F5" s="108" t="s">
        <v>78</v>
      </c>
      <c r="G5" s="355" t="s">
        <v>110</v>
      </c>
      <c r="H5" s="356" t="s">
        <v>111</v>
      </c>
      <c r="I5" s="108" t="s">
        <v>78</v>
      </c>
      <c r="J5" s="113"/>
      <c r="K5" s="355" t="s">
        <v>110</v>
      </c>
      <c r="L5" s="356" t="s">
        <v>111</v>
      </c>
      <c r="M5" s="108" t="s">
        <v>78</v>
      </c>
      <c r="O5" s="749"/>
    </row>
    <row r="6" spans="1:25" s="32" customFormat="1" x14ac:dyDescent="0.2">
      <c r="A6" s="111"/>
      <c r="B6" s="29"/>
      <c r="C6" s="29"/>
      <c r="D6" s="29"/>
      <c r="E6" s="29"/>
      <c r="F6" s="30"/>
      <c r="G6" s="29"/>
      <c r="H6" s="29"/>
      <c r="I6" s="30"/>
      <c r="J6" s="190"/>
      <c r="K6" s="29"/>
      <c r="L6" s="29"/>
      <c r="M6" s="30"/>
      <c r="O6" s="112"/>
      <c r="Q6" s="391"/>
    </row>
    <row r="7" spans="1:25" x14ac:dyDescent="0.2">
      <c r="A7" s="709" t="s">
        <v>4</v>
      </c>
      <c r="B7" s="715" t="s">
        <v>808</v>
      </c>
      <c r="C7" s="251" t="s">
        <v>5</v>
      </c>
      <c r="D7" s="18">
        <v>31</v>
      </c>
      <c r="E7" s="18">
        <v>76</v>
      </c>
      <c r="F7" s="18">
        <f>E7+D7</f>
        <v>107</v>
      </c>
      <c r="G7" s="18">
        <v>10</v>
      </c>
      <c r="H7" s="18">
        <v>49</v>
      </c>
      <c r="I7" s="19">
        <f t="shared" ref="I7:I70" si="0">H7+G7</f>
        <v>59</v>
      </c>
      <c r="J7" s="367"/>
      <c r="K7" s="473">
        <f>D7+G7</f>
        <v>41</v>
      </c>
      <c r="L7" s="18">
        <f>E7+H7</f>
        <v>125</v>
      </c>
      <c r="M7" s="18">
        <f>K7+L7</f>
        <v>166</v>
      </c>
      <c r="N7" s="481"/>
      <c r="O7" s="351">
        <f>M7/$M$83</f>
        <v>7.7570093457943926E-2</v>
      </c>
      <c r="Q7" s="235">
        <v>1</v>
      </c>
      <c r="S7" s="481"/>
      <c r="T7" s="481"/>
      <c r="U7" s="481"/>
      <c r="V7" s="481"/>
      <c r="W7" s="481"/>
      <c r="X7" s="481"/>
      <c r="Y7" s="481"/>
    </row>
    <row r="8" spans="1:25" s="53" customFormat="1" x14ac:dyDescent="0.2">
      <c r="A8" s="709"/>
      <c r="B8" s="715"/>
      <c r="C8" s="252" t="s">
        <v>6</v>
      </c>
      <c r="D8" s="18">
        <v>10</v>
      </c>
      <c r="E8" s="18">
        <v>41</v>
      </c>
      <c r="F8" s="18">
        <f t="shared" ref="F8:F71" si="1">E8+D8</f>
        <v>51</v>
      </c>
      <c r="G8" s="18">
        <v>5</v>
      </c>
      <c r="H8" s="18">
        <v>42</v>
      </c>
      <c r="I8" s="19">
        <f t="shared" si="0"/>
        <v>47</v>
      </c>
      <c r="J8" s="367"/>
      <c r="K8" s="473">
        <f t="shared" ref="K8:K71" si="2">D8+G8</f>
        <v>15</v>
      </c>
      <c r="L8" s="18">
        <f t="shared" ref="L8:L71" si="3">E8+H8</f>
        <v>83</v>
      </c>
      <c r="M8" s="18">
        <f t="shared" ref="M8:M71" si="4">K8+L8</f>
        <v>98</v>
      </c>
      <c r="N8" s="481"/>
      <c r="O8" s="351">
        <f t="shared" ref="O8:O71" si="5">M8/$M$83</f>
        <v>4.5794392523364487E-2</v>
      </c>
      <c r="Q8" s="462">
        <v>2</v>
      </c>
      <c r="R8" s="481"/>
      <c r="S8" s="481"/>
      <c r="T8" s="481"/>
      <c r="U8" s="481"/>
      <c r="V8" s="481"/>
      <c r="W8" s="481"/>
    </row>
    <row r="9" spans="1:25" x14ac:dyDescent="0.2">
      <c r="A9" s="709"/>
      <c r="B9" s="715"/>
      <c r="C9" s="252" t="s">
        <v>7</v>
      </c>
      <c r="D9" s="15">
        <v>1</v>
      </c>
      <c r="E9" s="15">
        <v>1</v>
      </c>
      <c r="F9" s="15">
        <f t="shared" si="1"/>
        <v>2</v>
      </c>
      <c r="G9" s="15">
        <v>0</v>
      </c>
      <c r="H9" s="15">
        <v>1</v>
      </c>
      <c r="I9" s="16">
        <f t="shared" si="0"/>
        <v>1</v>
      </c>
      <c r="J9" s="367"/>
      <c r="K9" s="245">
        <f t="shared" si="2"/>
        <v>1</v>
      </c>
      <c r="L9" s="15">
        <f t="shared" si="3"/>
        <v>2</v>
      </c>
      <c r="M9" s="15">
        <f t="shared" si="4"/>
        <v>3</v>
      </c>
      <c r="O9" s="350">
        <f t="shared" si="5"/>
        <v>1.4018691588785046E-3</v>
      </c>
      <c r="Q9" s="235">
        <v>3</v>
      </c>
      <c r="R9" s="481"/>
      <c r="S9" s="481"/>
      <c r="T9" s="481"/>
      <c r="U9" s="481"/>
      <c r="V9" s="481"/>
      <c r="W9" s="481"/>
    </row>
    <row r="10" spans="1:25" x14ac:dyDescent="0.2">
      <c r="A10" s="709"/>
      <c r="B10" s="715"/>
      <c r="C10" s="253" t="s">
        <v>8</v>
      </c>
      <c r="D10" s="18">
        <v>6</v>
      </c>
      <c r="E10" s="18">
        <v>11</v>
      </c>
      <c r="F10" s="18">
        <f t="shared" si="1"/>
        <v>17</v>
      </c>
      <c r="G10" s="18">
        <v>0</v>
      </c>
      <c r="H10" s="18">
        <v>8</v>
      </c>
      <c r="I10" s="19">
        <f t="shared" si="0"/>
        <v>8</v>
      </c>
      <c r="J10" s="367"/>
      <c r="K10" s="246">
        <f t="shared" si="2"/>
        <v>6</v>
      </c>
      <c r="L10" s="18">
        <f t="shared" si="3"/>
        <v>19</v>
      </c>
      <c r="M10" s="18">
        <f t="shared" si="4"/>
        <v>25</v>
      </c>
      <c r="O10" s="351">
        <f t="shared" si="5"/>
        <v>1.1682242990654205E-2</v>
      </c>
      <c r="Q10" s="235">
        <v>4</v>
      </c>
      <c r="R10" s="481"/>
      <c r="S10" s="481"/>
      <c r="T10" s="481"/>
      <c r="U10" s="481"/>
      <c r="V10" s="481"/>
      <c r="W10" s="481"/>
    </row>
    <row r="11" spans="1:25" ht="13.5" x14ac:dyDescent="0.25">
      <c r="A11" s="709"/>
      <c r="B11" s="734" t="s">
        <v>9</v>
      </c>
      <c r="C11" s="775"/>
      <c r="D11" s="362">
        <v>48</v>
      </c>
      <c r="E11" s="362">
        <v>129</v>
      </c>
      <c r="F11" s="363">
        <f t="shared" si="1"/>
        <v>177</v>
      </c>
      <c r="G11" s="362">
        <v>15</v>
      </c>
      <c r="H11" s="362">
        <v>100</v>
      </c>
      <c r="I11" s="364">
        <f t="shared" si="0"/>
        <v>115</v>
      </c>
      <c r="J11" s="360"/>
      <c r="K11" s="365">
        <f t="shared" si="2"/>
        <v>63</v>
      </c>
      <c r="L11" s="362">
        <f t="shared" si="3"/>
        <v>229</v>
      </c>
      <c r="M11" s="366">
        <f t="shared" si="4"/>
        <v>292</v>
      </c>
      <c r="N11" s="53"/>
      <c r="O11" s="491">
        <f t="shared" si="5"/>
        <v>0.13644859813084112</v>
      </c>
      <c r="Q11" s="235" t="s">
        <v>499</v>
      </c>
      <c r="R11" s="481"/>
      <c r="S11" s="481"/>
      <c r="T11" s="481"/>
      <c r="U11" s="481"/>
      <c r="V11" s="481"/>
      <c r="W11" s="481"/>
    </row>
    <row r="12" spans="1:25" ht="24.75" customHeight="1" x14ac:dyDescent="0.2">
      <c r="A12" s="709"/>
      <c r="B12" s="736" t="s">
        <v>809</v>
      </c>
      <c r="C12" s="251" t="s">
        <v>10</v>
      </c>
      <c r="D12" s="18">
        <v>19</v>
      </c>
      <c r="E12" s="18">
        <v>53</v>
      </c>
      <c r="F12" s="18">
        <f t="shared" si="1"/>
        <v>72</v>
      </c>
      <c r="G12" s="18">
        <v>4</v>
      </c>
      <c r="H12" s="18">
        <v>24</v>
      </c>
      <c r="I12" s="19">
        <f t="shared" si="0"/>
        <v>28</v>
      </c>
      <c r="J12" s="367"/>
      <c r="K12" s="473">
        <f t="shared" si="2"/>
        <v>23</v>
      </c>
      <c r="L12" s="18">
        <f t="shared" si="3"/>
        <v>77</v>
      </c>
      <c r="M12" s="18">
        <f t="shared" si="4"/>
        <v>100</v>
      </c>
      <c r="N12" s="481"/>
      <c r="O12" s="351">
        <f t="shared" si="5"/>
        <v>4.6728971962616821E-2</v>
      </c>
      <c r="Q12" s="235">
        <v>5</v>
      </c>
      <c r="R12" s="481"/>
      <c r="S12" s="481"/>
      <c r="T12" s="481"/>
      <c r="U12" s="481"/>
      <c r="V12" s="481"/>
      <c r="W12" s="481"/>
    </row>
    <row r="13" spans="1:25" s="53" customFormat="1" ht="22.5" customHeight="1" x14ac:dyDescent="0.2">
      <c r="A13" s="709"/>
      <c r="B13" s="736"/>
      <c r="C13" s="253" t="s">
        <v>11</v>
      </c>
      <c r="D13" s="18">
        <v>103</v>
      </c>
      <c r="E13" s="18">
        <v>239</v>
      </c>
      <c r="F13" s="18">
        <f t="shared" si="1"/>
        <v>342</v>
      </c>
      <c r="G13" s="18">
        <v>16</v>
      </c>
      <c r="H13" s="18">
        <v>83</v>
      </c>
      <c r="I13" s="19">
        <f t="shared" si="0"/>
        <v>99</v>
      </c>
      <c r="J13" s="367"/>
      <c r="K13" s="473">
        <f t="shared" si="2"/>
        <v>119</v>
      </c>
      <c r="L13" s="18">
        <f t="shared" si="3"/>
        <v>322</v>
      </c>
      <c r="M13" s="18">
        <f t="shared" si="4"/>
        <v>441</v>
      </c>
      <c r="N13" s="481"/>
      <c r="O13" s="351">
        <f t="shared" si="5"/>
        <v>0.20607476635514019</v>
      </c>
      <c r="Q13" s="462">
        <v>6</v>
      </c>
      <c r="R13" s="481"/>
      <c r="S13" s="481"/>
      <c r="T13" s="481"/>
      <c r="U13" s="481"/>
      <c r="V13" s="481"/>
      <c r="W13" s="481"/>
    </row>
    <row r="14" spans="1:25" ht="13.5" x14ac:dyDescent="0.25">
      <c r="A14" s="780"/>
      <c r="B14" s="734" t="s">
        <v>12</v>
      </c>
      <c r="C14" s="775"/>
      <c r="D14" s="362">
        <v>122</v>
      </c>
      <c r="E14" s="362">
        <v>292</v>
      </c>
      <c r="F14" s="363">
        <f t="shared" si="1"/>
        <v>414</v>
      </c>
      <c r="G14" s="362">
        <v>20</v>
      </c>
      <c r="H14" s="362">
        <v>107</v>
      </c>
      <c r="I14" s="364">
        <f t="shared" si="0"/>
        <v>127</v>
      </c>
      <c r="J14" s="360"/>
      <c r="K14" s="365">
        <f t="shared" si="2"/>
        <v>142</v>
      </c>
      <c r="L14" s="362">
        <f t="shared" si="3"/>
        <v>399</v>
      </c>
      <c r="M14" s="366">
        <f t="shared" si="4"/>
        <v>541</v>
      </c>
      <c r="N14" s="53"/>
      <c r="O14" s="491">
        <f t="shared" si="5"/>
        <v>0.25280373831775699</v>
      </c>
      <c r="Q14" s="235" t="s">
        <v>500</v>
      </c>
      <c r="R14" s="481"/>
      <c r="S14" s="481"/>
      <c r="T14" s="481"/>
      <c r="U14" s="481"/>
      <c r="V14" s="481"/>
      <c r="W14" s="481"/>
    </row>
    <row r="15" spans="1:25" x14ac:dyDescent="0.2">
      <c r="A15" s="726" t="s">
        <v>13</v>
      </c>
      <c r="B15" s="726"/>
      <c r="C15" s="774"/>
      <c r="D15" s="358">
        <v>170</v>
      </c>
      <c r="E15" s="358">
        <v>421</v>
      </c>
      <c r="F15" s="28">
        <f t="shared" si="1"/>
        <v>591</v>
      </c>
      <c r="G15" s="358">
        <v>35</v>
      </c>
      <c r="H15" s="358">
        <v>207</v>
      </c>
      <c r="I15" s="359">
        <f t="shared" si="0"/>
        <v>242</v>
      </c>
      <c r="J15" s="360"/>
      <c r="K15" s="361">
        <f t="shared" si="2"/>
        <v>205</v>
      </c>
      <c r="L15" s="358">
        <f t="shared" si="3"/>
        <v>628</v>
      </c>
      <c r="M15" s="359">
        <f t="shared" si="4"/>
        <v>833</v>
      </c>
      <c r="N15" s="481"/>
      <c r="O15" s="492">
        <f t="shared" si="5"/>
        <v>0.38925233644859814</v>
      </c>
      <c r="Q15" s="235" t="s">
        <v>4</v>
      </c>
      <c r="R15" s="481"/>
      <c r="S15" s="481"/>
      <c r="T15" s="481"/>
      <c r="U15" s="481"/>
      <c r="V15" s="481"/>
      <c r="W15" s="481"/>
    </row>
    <row r="16" spans="1:25" x14ac:dyDescent="0.2">
      <c r="A16" s="716" t="s">
        <v>486</v>
      </c>
      <c r="B16" s="714" t="s">
        <v>810</v>
      </c>
      <c r="C16" s="251" t="s">
        <v>15</v>
      </c>
      <c r="D16" s="18">
        <v>3</v>
      </c>
      <c r="E16" s="18">
        <v>4</v>
      </c>
      <c r="F16" s="18">
        <f t="shared" si="1"/>
        <v>7</v>
      </c>
      <c r="G16" s="18">
        <v>2</v>
      </c>
      <c r="H16" s="18">
        <v>0</v>
      </c>
      <c r="I16" s="19">
        <f t="shared" si="0"/>
        <v>2</v>
      </c>
      <c r="J16" s="367"/>
      <c r="K16" s="473">
        <f t="shared" si="2"/>
        <v>5</v>
      </c>
      <c r="L16" s="18">
        <f t="shared" si="3"/>
        <v>4</v>
      </c>
      <c r="M16" s="18">
        <f t="shared" si="4"/>
        <v>9</v>
      </c>
      <c r="N16" s="481"/>
      <c r="O16" s="351">
        <f t="shared" si="5"/>
        <v>4.2056074766355141E-3</v>
      </c>
      <c r="Q16" s="235">
        <v>7</v>
      </c>
      <c r="R16" s="481"/>
      <c r="S16" s="481"/>
      <c r="T16" s="481"/>
      <c r="U16" s="481"/>
      <c r="V16" s="481"/>
      <c r="W16" s="481"/>
    </row>
    <row r="17" spans="1:23" s="53" customFormat="1" x14ac:dyDescent="0.2">
      <c r="A17" s="717"/>
      <c r="B17" s="715"/>
      <c r="C17" s="252" t="s">
        <v>16</v>
      </c>
      <c r="D17" s="18"/>
      <c r="E17" s="18"/>
      <c r="F17" s="18">
        <f t="shared" si="1"/>
        <v>0</v>
      </c>
      <c r="G17" s="18"/>
      <c r="H17" s="18"/>
      <c r="I17" s="19">
        <f t="shared" si="0"/>
        <v>0</v>
      </c>
      <c r="J17" s="367"/>
      <c r="K17" s="473">
        <f t="shared" si="2"/>
        <v>0</v>
      </c>
      <c r="L17" s="18">
        <f t="shared" si="3"/>
        <v>0</v>
      </c>
      <c r="M17" s="18">
        <f t="shared" si="4"/>
        <v>0</v>
      </c>
      <c r="N17" s="481"/>
      <c r="O17" s="351">
        <f t="shared" si="5"/>
        <v>0</v>
      </c>
      <c r="Q17" s="462">
        <v>8</v>
      </c>
      <c r="R17" s="481"/>
      <c r="S17" s="481"/>
      <c r="T17" s="481"/>
      <c r="U17" s="481"/>
      <c r="V17" s="481"/>
      <c r="W17" s="481"/>
    </row>
    <row r="18" spans="1:23" x14ac:dyDescent="0.2">
      <c r="A18" s="717"/>
      <c r="B18" s="715"/>
      <c r="C18" s="252" t="s">
        <v>17</v>
      </c>
      <c r="D18" s="18">
        <v>7</v>
      </c>
      <c r="E18" s="18">
        <v>9</v>
      </c>
      <c r="F18" s="18">
        <f t="shared" si="1"/>
        <v>16</v>
      </c>
      <c r="G18" s="18">
        <v>0</v>
      </c>
      <c r="H18" s="18">
        <v>0</v>
      </c>
      <c r="I18" s="19">
        <f t="shared" si="0"/>
        <v>0</v>
      </c>
      <c r="J18" s="367"/>
      <c r="K18" s="246">
        <f t="shared" si="2"/>
        <v>7</v>
      </c>
      <c r="L18" s="18">
        <f t="shared" si="3"/>
        <v>9</v>
      </c>
      <c r="M18" s="18">
        <f t="shared" si="4"/>
        <v>16</v>
      </c>
      <c r="O18" s="350">
        <f t="shared" si="5"/>
        <v>7.4766355140186919E-3</v>
      </c>
      <c r="Q18" s="235">
        <v>9</v>
      </c>
      <c r="R18" s="481"/>
      <c r="S18" s="481"/>
      <c r="T18" s="481"/>
      <c r="U18" s="481"/>
      <c r="V18" s="481"/>
      <c r="W18" s="481"/>
    </row>
    <row r="19" spans="1:23" x14ac:dyDescent="0.2">
      <c r="A19" s="717"/>
      <c r="B19" s="715"/>
      <c r="C19" s="252" t="s">
        <v>18</v>
      </c>
      <c r="D19" s="18">
        <v>31</v>
      </c>
      <c r="E19" s="18">
        <v>76</v>
      </c>
      <c r="F19" s="18">
        <f t="shared" si="1"/>
        <v>107</v>
      </c>
      <c r="G19" s="18">
        <v>10</v>
      </c>
      <c r="H19" s="18">
        <v>49</v>
      </c>
      <c r="I19" s="19">
        <f t="shared" si="0"/>
        <v>59</v>
      </c>
      <c r="J19" s="367"/>
      <c r="K19" s="246">
        <f t="shared" si="2"/>
        <v>41</v>
      </c>
      <c r="L19" s="18">
        <f t="shared" si="3"/>
        <v>125</v>
      </c>
      <c r="M19" s="18">
        <f t="shared" si="4"/>
        <v>166</v>
      </c>
      <c r="O19" s="351">
        <f t="shared" si="5"/>
        <v>7.7570093457943926E-2</v>
      </c>
      <c r="Q19" s="235">
        <v>1</v>
      </c>
      <c r="R19" s="481"/>
      <c r="S19" s="481"/>
      <c r="T19" s="481"/>
      <c r="U19" s="481"/>
      <c r="V19" s="481"/>
      <c r="W19" s="481"/>
    </row>
    <row r="20" spans="1:23" x14ac:dyDescent="0.2">
      <c r="A20" s="717"/>
      <c r="B20" s="715"/>
      <c r="C20" s="252" t="s">
        <v>19</v>
      </c>
      <c r="D20" s="18">
        <v>14</v>
      </c>
      <c r="E20" s="18">
        <v>7</v>
      </c>
      <c r="F20" s="18">
        <f t="shared" si="1"/>
        <v>21</v>
      </c>
      <c r="G20" s="18">
        <v>5</v>
      </c>
      <c r="H20" s="18">
        <v>3</v>
      </c>
      <c r="I20" s="19">
        <f t="shared" si="0"/>
        <v>8</v>
      </c>
      <c r="J20" s="367"/>
      <c r="K20" s="246">
        <f t="shared" si="2"/>
        <v>19</v>
      </c>
      <c r="L20" s="18">
        <f t="shared" si="3"/>
        <v>10</v>
      </c>
      <c r="M20" s="18">
        <f t="shared" si="4"/>
        <v>29</v>
      </c>
      <c r="O20" s="351">
        <f t="shared" si="5"/>
        <v>1.3551401869158878E-2</v>
      </c>
      <c r="Q20" s="235">
        <v>11</v>
      </c>
      <c r="R20" s="481"/>
      <c r="S20" s="481"/>
      <c r="T20" s="481"/>
      <c r="U20" s="481"/>
      <c r="V20" s="481"/>
      <c r="W20" s="481"/>
    </row>
    <row r="21" spans="1:23" x14ac:dyDescent="0.2">
      <c r="A21" s="717"/>
      <c r="B21" s="715"/>
      <c r="C21" s="252" t="s">
        <v>20</v>
      </c>
      <c r="D21" s="18">
        <v>1</v>
      </c>
      <c r="E21" s="18">
        <v>0</v>
      </c>
      <c r="F21" s="18">
        <f t="shared" si="1"/>
        <v>1</v>
      </c>
      <c r="G21" s="18">
        <v>0</v>
      </c>
      <c r="H21" s="18">
        <v>0</v>
      </c>
      <c r="I21" s="19">
        <f t="shared" si="0"/>
        <v>0</v>
      </c>
      <c r="J21" s="367"/>
      <c r="K21" s="246">
        <f t="shared" si="2"/>
        <v>1</v>
      </c>
      <c r="L21" s="18">
        <f t="shared" si="3"/>
        <v>0</v>
      </c>
      <c r="M21" s="18">
        <f t="shared" si="4"/>
        <v>1</v>
      </c>
      <c r="O21" s="351">
        <f t="shared" si="5"/>
        <v>4.6728971962616824E-4</v>
      </c>
      <c r="Q21" s="235">
        <v>12</v>
      </c>
      <c r="R21" s="481"/>
      <c r="S21" s="481"/>
      <c r="T21" s="481"/>
      <c r="U21" s="481"/>
      <c r="V21" s="481"/>
      <c r="W21" s="481"/>
    </row>
    <row r="22" spans="1:23" x14ac:dyDescent="0.2">
      <c r="A22" s="717"/>
      <c r="B22" s="715"/>
      <c r="C22" s="252" t="s">
        <v>21</v>
      </c>
      <c r="D22" s="18"/>
      <c r="E22" s="18"/>
      <c r="F22" s="18">
        <f t="shared" si="1"/>
        <v>0</v>
      </c>
      <c r="G22" s="18"/>
      <c r="H22" s="18"/>
      <c r="I22" s="19">
        <f t="shared" si="0"/>
        <v>0</v>
      </c>
      <c r="J22" s="367"/>
      <c r="K22" s="246">
        <f t="shared" si="2"/>
        <v>0</v>
      </c>
      <c r="L22" s="18">
        <f t="shared" si="3"/>
        <v>0</v>
      </c>
      <c r="M22" s="18">
        <f t="shared" si="4"/>
        <v>0</v>
      </c>
      <c r="O22" s="351"/>
      <c r="Q22" s="235">
        <v>13</v>
      </c>
      <c r="R22" s="481"/>
      <c r="S22" s="481"/>
      <c r="T22" s="481"/>
      <c r="U22" s="481"/>
      <c r="V22" s="481"/>
      <c r="W22" s="481"/>
    </row>
    <row r="23" spans="1:23" x14ac:dyDescent="0.2">
      <c r="A23" s="717"/>
      <c r="B23" s="715"/>
      <c r="C23" s="252" t="s">
        <v>22</v>
      </c>
      <c r="D23" s="18">
        <v>2</v>
      </c>
      <c r="E23" s="18">
        <v>0</v>
      </c>
      <c r="F23" s="18">
        <f t="shared" si="1"/>
        <v>2</v>
      </c>
      <c r="G23" s="18">
        <v>0</v>
      </c>
      <c r="H23" s="18">
        <v>0</v>
      </c>
      <c r="I23" s="19">
        <f t="shared" si="0"/>
        <v>0</v>
      </c>
      <c r="J23" s="367"/>
      <c r="K23" s="246">
        <f t="shared" si="2"/>
        <v>2</v>
      </c>
      <c r="L23" s="18">
        <f t="shared" si="3"/>
        <v>0</v>
      </c>
      <c r="M23" s="18">
        <f t="shared" si="4"/>
        <v>2</v>
      </c>
      <c r="O23" s="351">
        <f t="shared" si="5"/>
        <v>9.3457943925233649E-4</v>
      </c>
      <c r="Q23" s="235">
        <v>14</v>
      </c>
      <c r="R23" s="481"/>
      <c r="S23" s="481"/>
      <c r="T23" s="481"/>
      <c r="U23" s="481"/>
      <c r="V23" s="481"/>
      <c r="W23" s="481"/>
    </row>
    <row r="24" spans="1:23" x14ac:dyDescent="0.2">
      <c r="A24" s="717"/>
      <c r="B24" s="715"/>
      <c r="C24" s="253" t="s">
        <v>23</v>
      </c>
      <c r="D24" s="18">
        <v>1</v>
      </c>
      <c r="E24" s="18">
        <v>0</v>
      </c>
      <c r="F24" s="18">
        <f t="shared" si="1"/>
        <v>1</v>
      </c>
      <c r="G24" s="18">
        <v>0</v>
      </c>
      <c r="H24" s="18">
        <v>1</v>
      </c>
      <c r="I24" s="19">
        <f t="shared" si="0"/>
        <v>1</v>
      </c>
      <c r="J24" s="367"/>
      <c r="K24" s="246">
        <f t="shared" si="2"/>
        <v>1</v>
      </c>
      <c r="L24" s="18">
        <f t="shared" si="3"/>
        <v>1</v>
      </c>
      <c r="M24" s="18">
        <f t="shared" si="4"/>
        <v>2</v>
      </c>
      <c r="O24" s="351">
        <f t="shared" si="5"/>
        <v>9.3457943925233649E-4</v>
      </c>
      <c r="Q24" s="235">
        <v>15</v>
      </c>
      <c r="R24" s="481"/>
      <c r="S24" s="481"/>
      <c r="T24" s="481"/>
      <c r="U24" s="481"/>
      <c r="V24" s="481"/>
      <c r="W24" s="481"/>
    </row>
    <row r="25" spans="1:23" ht="13.5" x14ac:dyDescent="0.25">
      <c r="A25" s="717"/>
      <c r="B25" s="734" t="s">
        <v>492</v>
      </c>
      <c r="C25" s="775"/>
      <c r="D25" s="362">
        <v>29</v>
      </c>
      <c r="E25" s="362">
        <v>20</v>
      </c>
      <c r="F25" s="363">
        <f t="shared" si="1"/>
        <v>49</v>
      </c>
      <c r="G25" s="362">
        <v>7</v>
      </c>
      <c r="H25" s="362">
        <v>4</v>
      </c>
      <c r="I25" s="364">
        <f t="shared" si="0"/>
        <v>11</v>
      </c>
      <c r="J25" s="360"/>
      <c r="K25" s="365">
        <f t="shared" si="2"/>
        <v>36</v>
      </c>
      <c r="L25" s="362">
        <f t="shared" si="3"/>
        <v>24</v>
      </c>
      <c r="M25" s="366">
        <f t="shared" si="4"/>
        <v>60</v>
      </c>
      <c r="N25" s="53"/>
      <c r="O25" s="491">
        <f t="shared" si="5"/>
        <v>2.8037383177570093E-2</v>
      </c>
      <c r="Q25" s="235" t="s">
        <v>501</v>
      </c>
      <c r="R25" s="481"/>
      <c r="S25" s="481"/>
      <c r="T25" s="481"/>
      <c r="U25" s="481"/>
      <c r="V25" s="481"/>
      <c r="W25" s="481"/>
    </row>
    <row r="26" spans="1:23" x14ac:dyDescent="0.2">
      <c r="A26" s="717"/>
      <c r="B26" s="715" t="s">
        <v>811</v>
      </c>
      <c r="C26" s="252" t="s">
        <v>24</v>
      </c>
      <c r="D26" s="18">
        <v>37</v>
      </c>
      <c r="E26" s="18">
        <v>27</v>
      </c>
      <c r="F26" s="18">
        <f t="shared" si="1"/>
        <v>64</v>
      </c>
      <c r="G26" s="18">
        <v>6</v>
      </c>
      <c r="H26" s="18">
        <v>7</v>
      </c>
      <c r="I26" s="19">
        <f t="shared" si="0"/>
        <v>13</v>
      </c>
      <c r="J26" s="367"/>
      <c r="K26" s="246">
        <f t="shared" si="2"/>
        <v>43</v>
      </c>
      <c r="L26" s="18">
        <f t="shared" si="3"/>
        <v>34</v>
      </c>
      <c r="M26" s="18">
        <f t="shared" si="4"/>
        <v>77</v>
      </c>
      <c r="O26" s="351">
        <f t="shared" si="5"/>
        <v>3.5981308411214954E-2</v>
      </c>
      <c r="Q26" s="235">
        <v>16</v>
      </c>
      <c r="R26" s="481"/>
      <c r="S26" s="481"/>
      <c r="T26" s="481"/>
      <c r="U26" s="481"/>
      <c r="V26" s="481"/>
      <c r="W26" s="481"/>
    </row>
    <row r="27" spans="1:23" s="53" customFormat="1" x14ac:dyDescent="0.2">
      <c r="A27" s="717"/>
      <c r="B27" s="715"/>
      <c r="C27" s="252" t="s">
        <v>25</v>
      </c>
      <c r="D27" s="18">
        <v>0</v>
      </c>
      <c r="E27" s="18">
        <v>0</v>
      </c>
      <c r="F27" s="18">
        <f t="shared" si="1"/>
        <v>0</v>
      </c>
      <c r="G27" s="18">
        <v>1</v>
      </c>
      <c r="H27" s="18">
        <v>2</v>
      </c>
      <c r="I27" s="19">
        <f t="shared" si="0"/>
        <v>3</v>
      </c>
      <c r="J27" s="367"/>
      <c r="K27" s="473">
        <f t="shared" si="2"/>
        <v>1</v>
      </c>
      <c r="L27" s="18">
        <f t="shared" si="3"/>
        <v>2</v>
      </c>
      <c r="M27" s="18">
        <f t="shared" si="4"/>
        <v>3</v>
      </c>
      <c r="N27" s="481"/>
      <c r="O27" s="351">
        <f t="shared" si="5"/>
        <v>1.4018691588785046E-3</v>
      </c>
      <c r="Q27" s="462">
        <v>17</v>
      </c>
      <c r="R27" s="481"/>
      <c r="S27" s="481"/>
      <c r="T27" s="481"/>
      <c r="U27" s="481"/>
      <c r="V27" s="481"/>
      <c r="W27" s="481"/>
    </row>
    <row r="28" spans="1:23" x14ac:dyDescent="0.2">
      <c r="A28" s="717"/>
      <c r="B28" s="715"/>
      <c r="C28" s="252" t="s">
        <v>26</v>
      </c>
      <c r="D28" s="18">
        <v>26</v>
      </c>
      <c r="E28" s="18">
        <v>51</v>
      </c>
      <c r="F28" s="18">
        <f t="shared" si="1"/>
        <v>77</v>
      </c>
      <c r="G28" s="18">
        <v>9</v>
      </c>
      <c r="H28" s="18">
        <v>18</v>
      </c>
      <c r="I28" s="19">
        <f t="shared" si="0"/>
        <v>27</v>
      </c>
      <c r="J28" s="367"/>
      <c r="K28" s="473">
        <f t="shared" si="2"/>
        <v>35</v>
      </c>
      <c r="L28" s="18">
        <f t="shared" si="3"/>
        <v>69</v>
      </c>
      <c r="M28" s="18">
        <f t="shared" si="4"/>
        <v>104</v>
      </c>
      <c r="N28" s="481"/>
      <c r="O28" s="351">
        <f t="shared" si="5"/>
        <v>4.8598130841121495E-2</v>
      </c>
      <c r="Q28" s="235">
        <v>18</v>
      </c>
      <c r="R28" s="481"/>
      <c r="S28" s="481"/>
      <c r="T28" s="481"/>
      <c r="U28" s="481"/>
      <c r="V28" s="481"/>
      <c r="W28" s="481"/>
    </row>
    <row r="29" spans="1:23" x14ac:dyDescent="0.2">
      <c r="A29" s="717"/>
      <c r="B29" s="715"/>
      <c r="C29" s="252" t="s">
        <v>27</v>
      </c>
      <c r="D29" s="18">
        <v>18</v>
      </c>
      <c r="E29" s="18">
        <v>27</v>
      </c>
      <c r="F29" s="18">
        <f t="shared" si="1"/>
        <v>45</v>
      </c>
      <c r="G29" s="18">
        <v>3</v>
      </c>
      <c r="H29" s="18">
        <v>7</v>
      </c>
      <c r="I29" s="19">
        <f t="shared" si="0"/>
        <v>10</v>
      </c>
      <c r="J29" s="367"/>
      <c r="K29" s="246">
        <f t="shared" si="2"/>
        <v>21</v>
      </c>
      <c r="L29" s="18">
        <f t="shared" si="3"/>
        <v>34</v>
      </c>
      <c r="M29" s="18">
        <f t="shared" si="4"/>
        <v>55</v>
      </c>
      <c r="O29" s="351">
        <f t="shared" si="5"/>
        <v>2.5700934579439252E-2</v>
      </c>
      <c r="Q29" s="235">
        <v>19</v>
      </c>
      <c r="R29" s="481"/>
      <c r="S29" s="481"/>
      <c r="T29" s="481"/>
      <c r="U29" s="481"/>
      <c r="V29" s="481"/>
      <c r="W29" s="481"/>
    </row>
    <row r="30" spans="1:23" x14ac:dyDescent="0.2">
      <c r="A30" s="717"/>
      <c r="B30" s="715"/>
      <c r="C30" s="252">
        <v>2</v>
      </c>
      <c r="D30" s="18">
        <v>10</v>
      </c>
      <c r="E30" s="18">
        <v>41</v>
      </c>
      <c r="F30" s="18">
        <f t="shared" si="1"/>
        <v>51</v>
      </c>
      <c r="G30" s="18">
        <v>5</v>
      </c>
      <c r="H30" s="18">
        <v>42</v>
      </c>
      <c r="I30" s="19">
        <f t="shared" si="0"/>
        <v>47</v>
      </c>
      <c r="J30" s="367"/>
      <c r="K30" s="246">
        <f t="shared" si="2"/>
        <v>15</v>
      </c>
      <c r="L30" s="18">
        <f t="shared" si="3"/>
        <v>83</v>
      </c>
      <c r="M30" s="18">
        <f t="shared" si="4"/>
        <v>98</v>
      </c>
      <c r="O30" s="351">
        <f t="shared" si="5"/>
        <v>4.5794392523364487E-2</v>
      </c>
      <c r="Q30" s="235">
        <v>2</v>
      </c>
      <c r="R30" s="481"/>
      <c r="S30" s="481"/>
      <c r="T30" s="481"/>
      <c r="U30" s="481"/>
      <c r="V30" s="481"/>
      <c r="W30" s="481"/>
    </row>
    <row r="31" spans="1:23" x14ac:dyDescent="0.2">
      <c r="A31" s="717"/>
      <c r="B31" s="715"/>
      <c r="C31" s="252" t="s">
        <v>29</v>
      </c>
      <c r="D31" s="18">
        <v>2</v>
      </c>
      <c r="E31" s="18">
        <v>1</v>
      </c>
      <c r="F31" s="18">
        <f t="shared" si="1"/>
        <v>3</v>
      </c>
      <c r="G31" s="18">
        <v>0</v>
      </c>
      <c r="H31" s="18">
        <v>1</v>
      </c>
      <c r="I31" s="19">
        <f t="shared" si="0"/>
        <v>1</v>
      </c>
      <c r="J31" s="367"/>
      <c r="K31" s="246">
        <f t="shared" si="2"/>
        <v>2</v>
      </c>
      <c r="L31" s="18">
        <f t="shared" si="3"/>
        <v>2</v>
      </c>
      <c r="M31" s="18">
        <f t="shared" si="4"/>
        <v>4</v>
      </c>
      <c r="O31" s="351">
        <f t="shared" si="5"/>
        <v>1.869158878504673E-3</v>
      </c>
      <c r="Q31" s="235">
        <v>21</v>
      </c>
      <c r="R31" s="481"/>
      <c r="S31" s="481"/>
      <c r="T31" s="481"/>
      <c r="U31" s="481"/>
      <c r="V31" s="481"/>
      <c r="W31" s="481"/>
    </row>
    <row r="32" spans="1:23" x14ac:dyDescent="0.2">
      <c r="A32" s="717"/>
      <c r="B32" s="715"/>
      <c r="C32" s="252" t="s">
        <v>30</v>
      </c>
      <c r="D32" s="18">
        <v>7</v>
      </c>
      <c r="E32" s="18">
        <v>5</v>
      </c>
      <c r="F32" s="18">
        <f t="shared" si="1"/>
        <v>12</v>
      </c>
      <c r="G32" s="18">
        <v>1</v>
      </c>
      <c r="H32" s="18">
        <v>7</v>
      </c>
      <c r="I32" s="19">
        <f t="shared" si="0"/>
        <v>8</v>
      </c>
      <c r="J32" s="367"/>
      <c r="K32" s="246">
        <f t="shared" si="2"/>
        <v>8</v>
      </c>
      <c r="L32" s="18">
        <f t="shared" si="3"/>
        <v>12</v>
      </c>
      <c r="M32" s="18">
        <f t="shared" si="4"/>
        <v>20</v>
      </c>
      <c r="O32" s="351">
        <f t="shared" si="5"/>
        <v>9.3457943925233638E-3</v>
      </c>
      <c r="Q32" s="235">
        <v>22</v>
      </c>
      <c r="R32" s="481"/>
      <c r="S32" s="481"/>
      <c r="T32" s="481"/>
      <c r="U32" s="481"/>
      <c r="V32" s="481"/>
      <c r="W32" s="481"/>
    </row>
    <row r="33" spans="1:23" x14ac:dyDescent="0.2">
      <c r="A33" s="717"/>
      <c r="B33" s="715"/>
      <c r="C33" s="252" t="s">
        <v>31</v>
      </c>
      <c r="D33" s="18">
        <v>6</v>
      </c>
      <c r="E33" s="18">
        <v>21</v>
      </c>
      <c r="F33" s="18">
        <f t="shared" si="1"/>
        <v>27</v>
      </c>
      <c r="G33" s="18">
        <v>1</v>
      </c>
      <c r="H33" s="18">
        <v>7</v>
      </c>
      <c r="I33" s="19">
        <f t="shared" si="0"/>
        <v>8</v>
      </c>
      <c r="J33" s="367"/>
      <c r="K33" s="246">
        <f t="shared" si="2"/>
        <v>7</v>
      </c>
      <c r="L33" s="18">
        <f t="shared" si="3"/>
        <v>28</v>
      </c>
      <c r="M33" s="18">
        <f t="shared" si="4"/>
        <v>35</v>
      </c>
      <c r="O33" s="351">
        <f t="shared" si="5"/>
        <v>1.6355140186915886E-2</v>
      </c>
      <c r="Q33" s="235">
        <v>23</v>
      </c>
      <c r="R33" s="481"/>
      <c r="S33" s="481"/>
      <c r="T33" s="481"/>
      <c r="U33" s="481"/>
      <c r="V33" s="481"/>
      <c r="W33" s="481"/>
    </row>
    <row r="34" spans="1:23" x14ac:dyDescent="0.2">
      <c r="A34" s="717"/>
      <c r="B34" s="715"/>
      <c r="C34" s="253" t="s">
        <v>32</v>
      </c>
      <c r="D34" s="18">
        <v>10</v>
      </c>
      <c r="E34" s="18">
        <v>22</v>
      </c>
      <c r="F34" s="18">
        <f t="shared" si="1"/>
        <v>32</v>
      </c>
      <c r="G34" s="18">
        <v>10</v>
      </c>
      <c r="H34" s="18">
        <v>21</v>
      </c>
      <c r="I34" s="19">
        <f t="shared" si="0"/>
        <v>31</v>
      </c>
      <c r="J34" s="367"/>
      <c r="K34" s="246">
        <f t="shared" si="2"/>
        <v>20</v>
      </c>
      <c r="L34" s="18">
        <f t="shared" si="3"/>
        <v>43</v>
      </c>
      <c r="M34" s="18">
        <f t="shared" si="4"/>
        <v>63</v>
      </c>
      <c r="O34" s="351">
        <f t="shared" si="5"/>
        <v>2.9439252336448597E-2</v>
      </c>
      <c r="Q34" s="235">
        <v>24</v>
      </c>
      <c r="R34" s="481"/>
      <c r="S34" s="481"/>
      <c r="T34" s="481"/>
      <c r="U34" s="481"/>
      <c r="V34" s="481"/>
      <c r="W34" s="481"/>
    </row>
    <row r="35" spans="1:23" ht="13.5" x14ac:dyDescent="0.25">
      <c r="A35" s="717"/>
      <c r="B35" s="734" t="s">
        <v>493</v>
      </c>
      <c r="C35" s="775"/>
      <c r="D35" s="362">
        <v>106</v>
      </c>
      <c r="E35" s="362">
        <v>155</v>
      </c>
      <c r="F35" s="363">
        <f t="shared" si="1"/>
        <v>261</v>
      </c>
      <c r="G35" s="362">
        <v>31</v>
      </c>
      <c r="H35" s="362">
        <v>70</v>
      </c>
      <c r="I35" s="364">
        <f t="shared" si="0"/>
        <v>101</v>
      </c>
      <c r="J35" s="360"/>
      <c r="K35" s="365">
        <f t="shared" si="2"/>
        <v>137</v>
      </c>
      <c r="L35" s="362">
        <f t="shared" si="3"/>
        <v>225</v>
      </c>
      <c r="M35" s="366">
        <f t="shared" si="4"/>
        <v>362</v>
      </c>
      <c r="N35" s="53"/>
      <c r="O35" s="491">
        <f t="shared" si="5"/>
        <v>0.1691588785046729</v>
      </c>
      <c r="Q35" s="235" t="s">
        <v>321</v>
      </c>
      <c r="R35" s="481"/>
      <c r="S35" s="481"/>
      <c r="T35" s="481"/>
      <c r="U35" s="481"/>
      <c r="V35" s="481"/>
      <c r="W35" s="481"/>
    </row>
    <row r="36" spans="1:23" x14ac:dyDescent="0.2">
      <c r="A36" s="717"/>
      <c r="B36" s="728" t="s">
        <v>823</v>
      </c>
      <c r="C36" s="251">
        <v>7</v>
      </c>
      <c r="D36" s="18">
        <v>3</v>
      </c>
      <c r="E36" s="18">
        <v>4</v>
      </c>
      <c r="F36" s="18">
        <f t="shared" si="1"/>
        <v>7</v>
      </c>
      <c r="G36" s="18">
        <v>2</v>
      </c>
      <c r="H36" s="18">
        <v>0</v>
      </c>
      <c r="I36" s="19">
        <f t="shared" si="0"/>
        <v>2</v>
      </c>
      <c r="J36" s="367"/>
      <c r="K36" s="246">
        <f t="shared" si="2"/>
        <v>5</v>
      </c>
      <c r="L36" s="18">
        <f t="shared" si="3"/>
        <v>4</v>
      </c>
      <c r="M36" s="18">
        <f t="shared" si="4"/>
        <v>9</v>
      </c>
      <c r="O36" s="351">
        <f t="shared" si="5"/>
        <v>4.2056074766355141E-3</v>
      </c>
      <c r="Q36" s="235">
        <v>7</v>
      </c>
      <c r="R36" s="481"/>
      <c r="S36" s="481"/>
      <c r="T36" s="481"/>
      <c r="U36" s="481"/>
      <c r="V36" s="481"/>
      <c r="W36" s="481"/>
    </row>
    <row r="37" spans="1:23" s="53" customFormat="1" x14ac:dyDescent="0.2">
      <c r="A37" s="717"/>
      <c r="B37" s="728"/>
      <c r="C37" s="252" t="s">
        <v>34</v>
      </c>
      <c r="D37" s="18">
        <v>63</v>
      </c>
      <c r="E37" s="18">
        <v>110</v>
      </c>
      <c r="F37" s="18">
        <f t="shared" si="1"/>
        <v>173</v>
      </c>
      <c r="G37" s="18">
        <v>3</v>
      </c>
      <c r="H37" s="18">
        <v>21</v>
      </c>
      <c r="I37" s="19">
        <f t="shared" si="0"/>
        <v>24</v>
      </c>
      <c r="J37" s="367"/>
      <c r="K37" s="473">
        <f t="shared" si="2"/>
        <v>66</v>
      </c>
      <c r="L37" s="18">
        <f t="shared" si="3"/>
        <v>131</v>
      </c>
      <c r="M37" s="18">
        <f t="shared" si="4"/>
        <v>197</v>
      </c>
      <c r="N37" s="481"/>
      <c r="O37" s="351">
        <f t="shared" si="5"/>
        <v>9.2056074766355134E-2</v>
      </c>
      <c r="Q37" s="462">
        <v>71</v>
      </c>
      <c r="R37" s="481"/>
      <c r="S37" s="481"/>
      <c r="T37" s="481"/>
      <c r="U37" s="481"/>
      <c r="V37" s="481"/>
      <c r="W37" s="481"/>
    </row>
    <row r="38" spans="1:23" x14ac:dyDescent="0.2">
      <c r="A38" s="717"/>
      <c r="B38" s="728"/>
      <c r="C38" s="252" t="s">
        <v>35</v>
      </c>
      <c r="D38" s="18"/>
      <c r="E38" s="18"/>
      <c r="F38" s="18">
        <f t="shared" si="1"/>
        <v>0</v>
      </c>
      <c r="G38" s="18"/>
      <c r="H38" s="18"/>
      <c r="I38" s="19">
        <f t="shared" si="0"/>
        <v>0</v>
      </c>
      <c r="J38" s="367"/>
      <c r="K38" s="473">
        <f t="shared" si="2"/>
        <v>0</v>
      </c>
      <c r="L38" s="18">
        <f t="shared" si="3"/>
        <v>0</v>
      </c>
      <c r="M38" s="18">
        <f t="shared" si="4"/>
        <v>0</v>
      </c>
      <c r="N38" s="481"/>
      <c r="O38" s="351">
        <f t="shared" si="5"/>
        <v>0</v>
      </c>
      <c r="Q38" s="235">
        <v>72</v>
      </c>
      <c r="R38" s="481"/>
      <c r="S38" s="481"/>
      <c r="T38" s="481"/>
      <c r="U38" s="481"/>
      <c r="V38" s="481"/>
      <c r="W38" s="481"/>
    </row>
    <row r="39" spans="1:23" x14ac:dyDescent="0.2">
      <c r="A39" s="717"/>
      <c r="B39" s="728"/>
      <c r="C39" s="252" t="s">
        <v>36</v>
      </c>
      <c r="D39" s="18"/>
      <c r="E39" s="18"/>
      <c r="F39" s="18">
        <f t="shared" si="1"/>
        <v>0</v>
      </c>
      <c r="G39" s="18"/>
      <c r="H39" s="18"/>
      <c r="I39" s="19">
        <f t="shared" si="0"/>
        <v>0</v>
      </c>
      <c r="J39" s="367"/>
      <c r="K39" s="246">
        <f t="shared" si="2"/>
        <v>0</v>
      </c>
      <c r="L39" s="18">
        <f t="shared" si="3"/>
        <v>0</v>
      </c>
      <c r="M39" s="18">
        <f t="shared" si="4"/>
        <v>0</v>
      </c>
      <c r="O39" s="351">
        <f t="shared" si="5"/>
        <v>0</v>
      </c>
      <c r="Q39" s="235">
        <v>73</v>
      </c>
      <c r="R39" s="481"/>
      <c r="S39" s="481"/>
      <c r="T39" s="481"/>
      <c r="U39" s="481"/>
      <c r="V39" s="481"/>
      <c r="W39" s="481"/>
    </row>
    <row r="40" spans="1:23" x14ac:dyDescent="0.2">
      <c r="A40" s="717"/>
      <c r="B40" s="728"/>
      <c r="C40" s="252" t="s">
        <v>37</v>
      </c>
      <c r="D40" s="18">
        <v>10</v>
      </c>
      <c r="E40" s="18">
        <v>19</v>
      </c>
      <c r="F40" s="18">
        <f t="shared" si="1"/>
        <v>29</v>
      </c>
      <c r="G40" s="18">
        <v>0</v>
      </c>
      <c r="H40" s="18">
        <v>4</v>
      </c>
      <c r="I40" s="19">
        <f t="shared" si="0"/>
        <v>4</v>
      </c>
      <c r="J40" s="367"/>
      <c r="K40" s="246">
        <f t="shared" si="2"/>
        <v>10</v>
      </c>
      <c r="L40" s="18">
        <f t="shared" si="3"/>
        <v>23</v>
      </c>
      <c r="M40" s="18">
        <f t="shared" si="4"/>
        <v>33</v>
      </c>
      <c r="O40" s="351">
        <f t="shared" si="5"/>
        <v>1.5420560747663551E-2</v>
      </c>
      <c r="Q40" s="235">
        <v>74</v>
      </c>
      <c r="R40" s="481"/>
      <c r="S40" s="481"/>
      <c r="T40" s="481"/>
      <c r="U40" s="481"/>
      <c r="V40" s="481"/>
      <c r="W40" s="481"/>
    </row>
    <row r="41" spans="1:23" ht="13.5" x14ac:dyDescent="0.25">
      <c r="A41" s="717"/>
      <c r="B41" s="734" t="s">
        <v>821</v>
      </c>
      <c r="C41" s="775"/>
      <c r="D41" s="362">
        <v>97</v>
      </c>
      <c r="E41" s="362">
        <v>142</v>
      </c>
      <c r="F41" s="363">
        <f t="shared" si="1"/>
        <v>239</v>
      </c>
      <c r="G41" s="362">
        <v>5</v>
      </c>
      <c r="H41" s="362">
        <v>28</v>
      </c>
      <c r="I41" s="364">
        <f t="shared" si="0"/>
        <v>33</v>
      </c>
      <c r="J41" s="360"/>
      <c r="K41" s="365">
        <f t="shared" si="2"/>
        <v>102</v>
      </c>
      <c r="L41" s="362">
        <f t="shared" si="3"/>
        <v>170</v>
      </c>
      <c r="M41" s="366">
        <f t="shared" si="4"/>
        <v>272</v>
      </c>
      <c r="N41" s="53"/>
      <c r="O41" s="491">
        <f t="shared" si="5"/>
        <v>0.12710280373831775</v>
      </c>
      <c r="Q41" s="235" t="s">
        <v>334</v>
      </c>
      <c r="R41" s="481"/>
      <c r="S41" s="481"/>
      <c r="T41" s="481"/>
      <c r="U41" s="481"/>
      <c r="V41" s="481"/>
      <c r="W41" s="481"/>
    </row>
    <row r="42" spans="1:23" x14ac:dyDescent="0.2">
      <c r="A42" s="717"/>
      <c r="B42" s="715" t="s">
        <v>812</v>
      </c>
      <c r="C42" s="252" t="s">
        <v>39</v>
      </c>
      <c r="D42" s="18"/>
      <c r="E42" s="18"/>
      <c r="F42" s="18">
        <f t="shared" si="1"/>
        <v>0</v>
      </c>
      <c r="G42" s="18"/>
      <c r="H42" s="18"/>
      <c r="I42" s="19">
        <f t="shared" si="0"/>
        <v>0</v>
      </c>
      <c r="J42" s="367"/>
      <c r="K42" s="473">
        <f t="shared" si="2"/>
        <v>0</v>
      </c>
      <c r="L42" s="18">
        <f t="shared" si="3"/>
        <v>0</v>
      </c>
      <c r="M42" s="18">
        <f t="shared" si="4"/>
        <v>0</v>
      </c>
      <c r="N42" s="481"/>
      <c r="O42" s="351">
        <f t="shared" si="5"/>
        <v>0</v>
      </c>
      <c r="Q42" s="235">
        <v>76</v>
      </c>
      <c r="R42" s="481"/>
      <c r="S42" s="481"/>
      <c r="T42" s="481"/>
      <c r="U42" s="481"/>
      <c r="V42" s="481"/>
      <c r="W42" s="481"/>
    </row>
    <row r="43" spans="1:23" s="53" customFormat="1" x14ac:dyDescent="0.2">
      <c r="A43" s="717"/>
      <c r="B43" s="715"/>
      <c r="C43" s="381" t="s">
        <v>261</v>
      </c>
      <c r="D43" s="18"/>
      <c r="E43" s="18"/>
      <c r="F43" s="18">
        <f t="shared" si="1"/>
        <v>0</v>
      </c>
      <c r="G43" s="18"/>
      <c r="H43" s="18"/>
      <c r="I43" s="19">
        <f t="shared" si="0"/>
        <v>0</v>
      </c>
      <c r="J43" s="367"/>
      <c r="K43" s="473">
        <f t="shared" si="2"/>
        <v>0</v>
      </c>
      <c r="L43" s="18">
        <f t="shared" si="3"/>
        <v>0</v>
      </c>
      <c r="M43" s="18">
        <f t="shared" si="4"/>
        <v>0</v>
      </c>
      <c r="N43" s="481"/>
      <c r="O43" s="351">
        <f t="shared" si="5"/>
        <v>0</v>
      </c>
      <c r="Q43" s="462">
        <v>77</v>
      </c>
      <c r="R43" s="481"/>
      <c r="S43" s="481"/>
      <c r="T43" s="481"/>
      <c r="U43" s="481"/>
      <c r="V43" s="481"/>
      <c r="W43" s="481"/>
    </row>
    <row r="44" spans="1:23" ht="13.5" x14ac:dyDescent="0.25">
      <c r="A44" s="718"/>
      <c r="B44" s="734" t="s">
        <v>40</v>
      </c>
      <c r="C44" s="775"/>
      <c r="D44" s="362"/>
      <c r="E44" s="362"/>
      <c r="F44" s="363">
        <f t="shared" si="1"/>
        <v>0</v>
      </c>
      <c r="G44" s="362"/>
      <c r="H44" s="362"/>
      <c r="I44" s="364">
        <f t="shared" si="0"/>
        <v>0</v>
      </c>
      <c r="J44" s="360"/>
      <c r="K44" s="365">
        <f t="shared" si="2"/>
        <v>0</v>
      </c>
      <c r="L44" s="362">
        <f t="shared" si="3"/>
        <v>0</v>
      </c>
      <c r="M44" s="366">
        <f t="shared" si="4"/>
        <v>0</v>
      </c>
      <c r="N44" s="53"/>
      <c r="O44" s="491">
        <f t="shared" si="5"/>
        <v>0</v>
      </c>
      <c r="Q44" s="235" t="s">
        <v>38</v>
      </c>
      <c r="R44" s="481"/>
      <c r="S44" s="481"/>
      <c r="T44" s="481"/>
      <c r="U44" s="481"/>
      <c r="V44" s="481"/>
      <c r="W44" s="481"/>
    </row>
    <row r="45" spans="1:23" x14ac:dyDescent="0.2">
      <c r="A45" s="726" t="s">
        <v>495</v>
      </c>
      <c r="B45" s="726"/>
      <c r="C45" s="774"/>
      <c r="D45" s="358">
        <v>232</v>
      </c>
      <c r="E45" s="358">
        <v>317</v>
      </c>
      <c r="F45" s="28">
        <f t="shared" si="1"/>
        <v>549</v>
      </c>
      <c r="G45" s="358">
        <v>43</v>
      </c>
      <c r="H45" s="358">
        <v>102</v>
      </c>
      <c r="I45" s="359">
        <f t="shared" si="0"/>
        <v>145</v>
      </c>
      <c r="J45" s="360"/>
      <c r="K45" s="361">
        <f t="shared" si="2"/>
        <v>275</v>
      </c>
      <c r="L45" s="358">
        <f t="shared" si="3"/>
        <v>419</v>
      </c>
      <c r="M45" s="359">
        <f t="shared" si="4"/>
        <v>694</v>
      </c>
      <c r="N45" s="481"/>
      <c r="O45" s="492">
        <f t="shared" si="5"/>
        <v>0.32429906542056075</v>
      </c>
      <c r="Q45" s="235" t="s">
        <v>486</v>
      </c>
      <c r="R45" s="481"/>
      <c r="S45" s="481"/>
      <c r="T45" s="481"/>
      <c r="U45" s="481"/>
      <c r="V45" s="481"/>
      <c r="W45" s="481"/>
    </row>
    <row r="46" spans="1:23" x14ac:dyDescent="0.2">
      <c r="A46" s="716" t="s">
        <v>487</v>
      </c>
      <c r="B46" s="714" t="s">
        <v>813</v>
      </c>
      <c r="C46" s="251" t="s">
        <v>43</v>
      </c>
      <c r="D46" s="18">
        <v>0</v>
      </c>
      <c r="E46" s="18">
        <v>3</v>
      </c>
      <c r="F46" s="18">
        <f t="shared" si="1"/>
        <v>3</v>
      </c>
      <c r="G46" s="18">
        <v>0</v>
      </c>
      <c r="H46" s="18">
        <v>1</v>
      </c>
      <c r="I46" s="19">
        <f t="shared" si="0"/>
        <v>1</v>
      </c>
      <c r="J46" s="367"/>
      <c r="K46" s="473">
        <f t="shared" si="2"/>
        <v>0</v>
      </c>
      <c r="L46" s="18">
        <f t="shared" si="3"/>
        <v>4</v>
      </c>
      <c r="M46" s="18">
        <f t="shared" si="4"/>
        <v>4</v>
      </c>
      <c r="N46" s="481"/>
      <c r="O46" s="351">
        <f t="shared" si="5"/>
        <v>1.869158878504673E-3</v>
      </c>
      <c r="Q46" s="235">
        <v>25</v>
      </c>
      <c r="R46" s="481"/>
      <c r="S46" s="481"/>
      <c r="T46" s="481"/>
      <c r="U46" s="481"/>
      <c r="V46" s="481"/>
      <c r="W46" s="481"/>
    </row>
    <row r="47" spans="1:23" s="53" customFormat="1" x14ac:dyDescent="0.2">
      <c r="A47" s="717"/>
      <c r="B47" s="715"/>
      <c r="C47" s="252" t="s">
        <v>44</v>
      </c>
      <c r="D47" s="18">
        <v>1</v>
      </c>
      <c r="E47" s="18">
        <v>9</v>
      </c>
      <c r="F47" s="18">
        <f t="shared" si="1"/>
        <v>10</v>
      </c>
      <c r="G47" s="18">
        <v>0</v>
      </c>
      <c r="H47" s="18">
        <v>10</v>
      </c>
      <c r="I47" s="19">
        <f t="shared" si="0"/>
        <v>10</v>
      </c>
      <c r="J47" s="367"/>
      <c r="K47" s="473">
        <f t="shared" si="2"/>
        <v>1</v>
      </c>
      <c r="L47" s="18">
        <f t="shared" si="3"/>
        <v>19</v>
      </c>
      <c r="M47" s="18">
        <f t="shared" si="4"/>
        <v>20</v>
      </c>
      <c r="N47" s="481"/>
      <c r="O47" s="351">
        <f t="shared" si="5"/>
        <v>9.3457943925233638E-3</v>
      </c>
      <c r="Q47" s="462">
        <v>26</v>
      </c>
      <c r="R47" s="481"/>
      <c r="S47" s="481"/>
      <c r="T47" s="481"/>
      <c r="U47" s="481"/>
      <c r="V47" s="481"/>
      <c r="W47" s="481"/>
    </row>
    <row r="48" spans="1:23" x14ac:dyDescent="0.2">
      <c r="A48" s="717"/>
      <c r="B48" s="715"/>
      <c r="C48" s="252" t="s">
        <v>45</v>
      </c>
      <c r="D48" s="18">
        <v>8</v>
      </c>
      <c r="E48" s="18">
        <v>65</v>
      </c>
      <c r="F48" s="18">
        <f t="shared" si="1"/>
        <v>73</v>
      </c>
      <c r="G48" s="18">
        <v>1</v>
      </c>
      <c r="H48" s="18">
        <v>22</v>
      </c>
      <c r="I48" s="19">
        <f t="shared" si="0"/>
        <v>23</v>
      </c>
      <c r="J48" s="367"/>
      <c r="K48" s="246">
        <f t="shared" si="2"/>
        <v>9</v>
      </c>
      <c r="L48" s="18">
        <f t="shared" si="3"/>
        <v>87</v>
      </c>
      <c r="M48" s="18">
        <f t="shared" si="4"/>
        <v>96</v>
      </c>
      <c r="O48" s="350">
        <f t="shared" si="5"/>
        <v>4.4859813084112146E-2</v>
      </c>
      <c r="Q48" s="235">
        <v>27</v>
      </c>
      <c r="R48" s="481"/>
      <c r="S48" s="481"/>
      <c r="T48" s="481"/>
      <c r="U48" s="481"/>
      <c r="V48" s="481"/>
      <c r="W48" s="481"/>
    </row>
    <row r="49" spans="1:23" ht="13.5" x14ac:dyDescent="0.25">
      <c r="A49" s="717"/>
      <c r="B49" s="734" t="s">
        <v>498</v>
      </c>
      <c r="C49" s="775"/>
      <c r="D49" s="362">
        <v>9</v>
      </c>
      <c r="E49" s="362">
        <v>77</v>
      </c>
      <c r="F49" s="363">
        <f t="shared" si="1"/>
        <v>86</v>
      </c>
      <c r="G49" s="362">
        <v>1</v>
      </c>
      <c r="H49" s="362">
        <v>33</v>
      </c>
      <c r="I49" s="364">
        <f t="shared" si="0"/>
        <v>34</v>
      </c>
      <c r="J49" s="360"/>
      <c r="K49" s="365">
        <f t="shared" si="2"/>
        <v>10</v>
      </c>
      <c r="L49" s="362">
        <f t="shared" si="3"/>
        <v>110</v>
      </c>
      <c r="M49" s="366">
        <f t="shared" si="4"/>
        <v>120</v>
      </c>
      <c r="N49" s="53"/>
      <c r="O49" s="491">
        <f t="shared" si="5"/>
        <v>5.6074766355140186E-2</v>
      </c>
      <c r="Q49" s="235" t="s">
        <v>488</v>
      </c>
      <c r="R49" s="481"/>
      <c r="S49" s="481"/>
      <c r="T49" s="481"/>
      <c r="U49" s="481"/>
      <c r="V49" s="481"/>
      <c r="W49" s="481"/>
    </row>
    <row r="50" spans="1:23" x14ac:dyDescent="0.2">
      <c r="A50" s="717"/>
      <c r="B50" s="715" t="s">
        <v>814</v>
      </c>
      <c r="C50" s="251" t="s">
        <v>46</v>
      </c>
      <c r="D50" s="18">
        <v>2</v>
      </c>
      <c r="E50" s="18">
        <v>0</v>
      </c>
      <c r="F50" s="18">
        <f t="shared" si="1"/>
        <v>2</v>
      </c>
      <c r="G50" s="18">
        <v>0</v>
      </c>
      <c r="H50" s="18">
        <v>2</v>
      </c>
      <c r="I50" s="19">
        <f t="shared" si="0"/>
        <v>2</v>
      </c>
      <c r="J50" s="367"/>
      <c r="K50" s="473">
        <f t="shared" si="2"/>
        <v>2</v>
      </c>
      <c r="L50" s="18">
        <f t="shared" si="3"/>
        <v>2</v>
      </c>
      <c r="M50" s="18">
        <f t="shared" si="4"/>
        <v>4</v>
      </c>
      <c r="N50" s="481"/>
      <c r="O50" s="351">
        <f t="shared" si="5"/>
        <v>1.869158878504673E-3</v>
      </c>
      <c r="Q50" s="235">
        <v>28</v>
      </c>
      <c r="R50" s="481"/>
      <c r="S50" s="481"/>
      <c r="T50" s="481"/>
      <c r="U50" s="481"/>
      <c r="V50" s="481"/>
      <c r="W50" s="481"/>
    </row>
    <row r="51" spans="1:23" s="53" customFormat="1" x14ac:dyDescent="0.2">
      <c r="A51" s="717"/>
      <c r="B51" s="715"/>
      <c r="C51" s="252" t="s">
        <v>47</v>
      </c>
      <c r="D51" s="18">
        <v>0</v>
      </c>
      <c r="E51" s="18">
        <v>0</v>
      </c>
      <c r="F51" s="18">
        <f t="shared" si="1"/>
        <v>0</v>
      </c>
      <c r="G51" s="18">
        <v>0</v>
      </c>
      <c r="H51" s="18">
        <v>1</v>
      </c>
      <c r="I51" s="19">
        <f t="shared" si="0"/>
        <v>1</v>
      </c>
      <c r="J51" s="367"/>
      <c r="K51" s="473">
        <f t="shared" si="2"/>
        <v>0</v>
      </c>
      <c r="L51" s="18">
        <f t="shared" si="3"/>
        <v>1</v>
      </c>
      <c r="M51" s="18">
        <f t="shared" si="4"/>
        <v>1</v>
      </c>
      <c r="N51" s="481"/>
      <c r="O51" s="351">
        <f t="shared" si="5"/>
        <v>4.6728971962616824E-4</v>
      </c>
      <c r="Q51" s="462">
        <v>29</v>
      </c>
      <c r="R51" s="481"/>
      <c r="S51" s="481"/>
      <c r="T51" s="481"/>
      <c r="U51" s="481"/>
      <c r="V51" s="481"/>
      <c r="W51" s="481"/>
    </row>
    <row r="52" spans="1:23" x14ac:dyDescent="0.2">
      <c r="A52" s="717"/>
      <c r="B52" s="715"/>
      <c r="C52" s="253">
        <v>3</v>
      </c>
      <c r="D52" s="18">
        <v>1</v>
      </c>
      <c r="E52" s="18">
        <v>1</v>
      </c>
      <c r="F52" s="18">
        <f t="shared" si="1"/>
        <v>2</v>
      </c>
      <c r="G52" s="18">
        <v>0</v>
      </c>
      <c r="H52" s="18">
        <v>1</v>
      </c>
      <c r="I52" s="19">
        <f t="shared" si="0"/>
        <v>1</v>
      </c>
      <c r="J52" s="367"/>
      <c r="K52" s="246">
        <f t="shared" si="2"/>
        <v>1</v>
      </c>
      <c r="L52" s="18">
        <f t="shared" si="3"/>
        <v>2</v>
      </c>
      <c r="M52" s="18">
        <f t="shared" si="4"/>
        <v>3</v>
      </c>
      <c r="O52" s="350">
        <f t="shared" si="5"/>
        <v>1.4018691588785046E-3</v>
      </c>
      <c r="Q52" s="235">
        <v>3</v>
      </c>
      <c r="R52" s="481"/>
      <c r="S52" s="481"/>
      <c r="T52" s="481"/>
      <c r="U52" s="481"/>
      <c r="V52" s="481"/>
      <c r="W52" s="481"/>
    </row>
    <row r="53" spans="1:23" ht="13.5" x14ac:dyDescent="0.25">
      <c r="A53" s="717"/>
      <c r="B53" s="734" t="s">
        <v>49</v>
      </c>
      <c r="C53" s="775"/>
      <c r="D53" s="362">
        <v>9</v>
      </c>
      <c r="E53" s="362">
        <v>2</v>
      </c>
      <c r="F53" s="363">
        <f t="shared" si="1"/>
        <v>11</v>
      </c>
      <c r="G53" s="362">
        <v>0</v>
      </c>
      <c r="H53" s="362">
        <v>3</v>
      </c>
      <c r="I53" s="364">
        <f t="shared" si="0"/>
        <v>3</v>
      </c>
      <c r="J53" s="360"/>
      <c r="K53" s="365">
        <f t="shared" si="2"/>
        <v>9</v>
      </c>
      <c r="L53" s="362">
        <f t="shared" si="3"/>
        <v>5</v>
      </c>
      <c r="M53" s="366">
        <f t="shared" si="4"/>
        <v>14</v>
      </c>
      <c r="N53" s="53"/>
      <c r="O53" s="491">
        <f t="shared" si="5"/>
        <v>6.5420560747663555E-3</v>
      </c>
      <c r="Q53" s="235" t="s">
        <v>348</v>
      </c>
      <c r="R53" s="481"/>
      <c r="S53" s="481"/>
      <c r="T53" s="481"/>
      <c r="U53" s="481"/>
      <c r="V53" s="481"/>
      <c r="W53" s="481"/>
    </row>
    <row r="54" spans="1:23" x14ac:dyDescent="0.2">
      <c r="A54" s="717"/>
      <c r="B54" s="715" t="s">
        <v>815</v>
      </c>
      <c r="C54" s="251" t="s">
        <v>50</v>
      </c>
      <c r="D54" s="18">
        <v>1</v>
      </c>
      <c r="E54" s="18">
        <v>0</v>
      </c>
      <c r="F54" s="18">
        <f t="shared" si="1"/>
        <v>1</v>
      </c>
      <c r="G54" s="18">
        <v>0</v>
      </c>
      <c r="H54" s="18">
        <v>2</v>
      </c>
      <c r="I54" s="19">
        <f t="shared" si="0"/>
        <v>2</v>
      </c>
      <c r="J54" s="367"/>
      <c r="K54" s="473">
        <f t="shared" si="2"/>
        <v>1</v>
      </c>
      <c r="L54" s="18">
        <f t="shared" si="3"/>
        <v>2</v>
      </c>
      <c r="M54" s="18">
        <f t="shared" si="4"/>
        <v>3</v>
      </c>
      <c r="N54" s="481"/>
      <c r="O54" s="351">
        <f t="shared" si="5"/>
        <v>1.4018691588785046E-3</v>
      </c>
      <c r="Q54" s="235">
        <v>31</v>
      </c>
      <c r="R54" s="481"/>
      <c r="S54" s="481"/>
      <c r="T54" s="481"/>
      <c r="U54" s="481"/>
      <c r="V54" s="481"/>
      <c r="W54" s="481"/>
    </row>
    <row r="55" spans="1:23" s="53" customFormat="1" x14ac:dyDescent="0.2">
      <c r="A55" s="717"/>
      <c r="B55" s="715"/>
      <c r="C55" s="252" t="s">
        <v>51</v>
      </c>
      <c r="D55" s="18">
        <v>5</v>
      </c>
      <c r="E55" s="18">
        <v>1</v>
      </c>
      <c r="F55" s="18">
        <f t="shared" si="1"/>
        <v>6</v>
      </c>
      <c r="G55" s="18">
        <v>0</v>
      </c>
      <c r="H55" s="18">
        <v>3</v>
      </c>
      <c r="I55" s="19">
        <f t="shared" si="0"/>
        <v>3</v>
      </c>
      <c r="J55" s="367"/>
      <c r="K55" s="473">
        <f t="shared" si="2"/>
        <v>5</v>
      </c>
      <c r="L55" s="18">
        <f t="shared" si="3"/>
        <v>4</v>
      </c>
      <c r="M55" s="18">
        <f t="shared" si="4"/>
        <v>9</v>
      </c>
      <c r="N55" s="481"/>
      <c r="O55" s="351">
        <f t="shared" si="5"/>
        <v>4.2056074766355141E-3</v>
      </c>
      <c r="Q55" s="462">
        <v>32</v>
      </c>
      <c r="R55" s="481"/>
      <c r="S55" s="481"/>
      <c r="T55" s="481"/>
      <c r="U55" s="481"/>
      <c r="V55" s="481"/>
      <c r="W55" s="481"/>
    </row>
    <row r="56" spans="1:23" x14ac:dyDescent="0.2">
      <c r="A56" s="717"/>
      <c r="B56" s="715"/>
      <c r="C56" s="253" t="s">
        <v>52</v>
      </c>
      <c r="D56" s="18">
        <v>0</v>
      </c>
      <c r="E56" s="18">
        <v>3</v>
      </c>
      <c r="F56" s="18">
        <f t="shared" si="1"/>
        <v>3</v>
      </c>
      <c r="G56" s="18">
        <v>0</v>
      </c>
      <c r="H56" s="18">
        <v>2</v>
      </c>
      <c r="I56" s="19">
        <f t="shared" si="0"/>
        <v>2</v>
      </c>
      <c r="J56" s="367"/>
      <c r="K56" s="246">
        <f t="shared" si="2"/>
        <v>0</v>
      </c>
      <c r="L56" s="18">
        <f t="shared" si="3"/>
        <v>5</v>
      </c>
      <c r="M56" s="18">
        <f t="shared" si="4"/>
        <v>5</v>
      </c>
      <c r="O56" s="350">
        <f t="shared" si="5"/>
        <v>2.3364485981308409E-3</v>
      </c>
      <c r="Q56" s="235">
        <v>33</v>
      </c>
      <c r="R56" s="481"/>
      <c r="S56" s="481"/>
      <c r="T56" s="481"/>
      <c r="U56" s="481"/>
      <c r="V56" s="481"/>
      <c r="W56" s="481"/>
    </row>
    <row r="57" spans="1:23" ht="13.5" x14ac:dyDescent="0.25">
      <c r="A57" s="717"/>
      <c r="B57" s="734" t="s">
        <v>53</v>
      </c>
      <c r="C57" s="775"/>
      <c r="D57" s="362">
        <v>6</v>
      </c>
      <c r="E57" s="362">
        <v>4</v>
      </c>
      <c r="F57" s="363">
        <f t="shared" si="1"/>
        <v>10</v>
      </c>
      <c r="G57" s="362">
        <v>0</v>
      </c>
      <c r="H57" s="362">
        <v>7</v>
      </c>
      <c r="I57" s="364">
        <f t="shared" si="0"/>
        <v>7</v>
      </c>
      <c r="J57" s="360"/>
      <c r="K57" s="365">
        <f t="shared" si="2"/>
        <v>6</v>
      </c>
      <c r="L57" s="362">
        <f t="shared" si="3"/>
        <v>11</v>
      </c>
      <c r="M57" s="366">
        <f t="shared" si="4"/>
        <v>17</v>
      </c>
      <c r="N57" s="53"/>
      <c r="O57" s="491">
        <f t="shared" si="5"/>
        <v>7.9439252336448597E-3</v>
      </c>
      <c r="Q57" s="235" t="s">
        <v>352</v>
      </c>
      <c r="R57" s="481"/>
      <c r="S57" s="481"/>
      <c r="T57" s="481"/>
      <c r="U57" s="481"/>
      <c r="V57" s="481"/>
      <c r="W57" s="481"/>
    </row>
    <row r="58" spans="1:23" x14ac:dyDescent="0.2">
      <c r="A58" s="717"/>
      <c r="B58" s="715" t="s">
        <v>816</v>
      </c>
      <c r="C58" s="251" t="s">
        <v>54</v>
      </c>
      <c r="D58" s="18"/>
      <c r="E58" s="18"/>
      <c r="F58" s="18">
        <f t="shared" si="1"/>
        <v>0</v>
      </c>
      <c r="G58" s="18"/>
      <c r="H58" s="18"/>
      <c r="I58" s="19">
        <f t="shared" si="0"/>
        <v>0</v>
      </c>
      <c r="J58" s="367"/>
      <c r="K58" s="246">
        <f t="shared" si="2"/>
        <v>0</v>
      </c>
      <c r="L58" s="18">
        <f t="shared" si="3"/>
        <v>0</v>
      </c>
      <c r="M58" s="18">
        <f t="shared" si="4"/>
        <v>0</v>
      </c>
      <c r="O58" s="351">
        <f t="shared" si="5"/>
        <v>0</v>
      </c>
      <c r="Q58" s="235">
        <v>34</v>
      </c>
      <c r="R58" s="481"/>
      <c r="S58" s="481"/>
      <c r="T58" s="481"/>
      <c r="U58" s="481"/>
      <c r="V58" s="481"/>
      <c r="W58" s="481"/>
    </row>
    <row r="59" spans="1:23" x14ac:dyDescent="0.2">
      <c r="A59" s="717"/>
      <c r="B59" s="715"/>
      <c r="C59" s="252" t="s">
        <v>55</v>
      </c>
      <c r="D59" s="18">
        <v>0</v>
      </c>
      <c r="E59" s="18">
        <v>6</v>
      </c>
      <c r="F59" s="18">
        <f t="shared" si="1"/>
        <v>6</v>
      </c>
      <c r="G59" s="18">
        <v>0</v>
      </c>
      <c r="H59" s="18">
        <v>5</v>
      </c>
      <c r="I59" s="19">
        <f t="shared" si="0"/>
        <v>5</v>
      </c>
      <c r="J59" s="367"/>
      <c r="K59" s="473">
        <f t="shared" si="2"/>
        <v>0</v>
      </c>
      <c r="L59" s="18">
        <f t="shared" si="3"/>
        <v>11</v>
      </c>
      <c r="M59" s="18">
        <f t="shared" si="4"/>
        <v>11</v>
      </c>
      <c r="N59" s="481"/>
      <c r="O59" s="351">
        <f t="shared" si="5"/>
        <v>5.1401869158878505E-3</v>
      </c>
      <c r="Q59" s="235">
        <v>35</v>
      </c>
      <c r="R59" s="481"/>
      <c r="S59" s="481"/>
      <c r="T59" s="481"/>
      <c r="U59" s="481"/>
      <c r="V59" s="481"/>
      <c r="W59" s="481"/>
    </row>
    <row r="60" spans="1:23" s="53" customFormat="1" x14ac:dyDescent="0.2">
      <c r="A60" s="717"/>
      <c r="B60" s="715"/>
      <c r="C60" s="252" t="s">
        <v>56</v>
      </c>
      <c r="D60" s="18">
        <v>0</v>
      </c>
      <c r="E60" s="18">
        <v>3</v>
      </c>
      <c r="F60" s="18">
        <f t="shared" si="1"/>
        <v>3</v>
      </c>
      <c r="G60" s="18">
        <v>0</v>
      </c>
      <c r="H60" s="18">
        <v>1</v>
      </c>
      <c r="I60" s="19">
        <f t="shared" si="0"/>
        <v>1</v>
      </c>
      <c r="J60" s="367"/>
      <c r="K60" s="473">
        <f t="shared" si="2"/>
        <v>0</v>
      </c>
      <c r="L60" s="18">
        <f t="shared" si="3"/>
        <v>4</v>
      </c>
      <c r="M60" s="18">
        <f t="shared" si="4"/>
        <v>4</v>
      </c>
      <c r="N60" s="481"/>
      <c r="O60" s="351">
        <f t="shared" si="5"/>
        <v>1.869158878504673E-3</v>
      </c>
      <c r="Q60" s="462">
        <v>36</v>
      </c>
      <c r="R60" s="481"/>
      <c r="S60" s="481"/>
      <c r="T60" s="481"/>
      <c r="U60" s="481"/>
      <c r="V60" s="481"/>
      <c r="W60" s="481"/>
    </row>
    <row r="61" spans="1:23" x14ac:dyDescent="0.2">
      <c r="A61" s="717"/>
      <c r="B61" s="715"/>
      <c r="C61" s="252" t="s">
        <v>57</v>
      </c>
      <c r="D61" s="18">
        <v>0</v>
      </c>
      <c r="E61" s="18">
        <v>1</v>
      </c>
      <c r="F61" s="18">
        <f t="shared" si="1"/>
        <v>1</v>
      </c>
      <c r="G61" s="18">
        <v>0</v>
      </c>
      <c r="H61" s="18">
        <v>1</v>
      </c>
      <c r="I61" s="19">
        <f t="shared" si="0"/>
        <v>1</v>
      </c>
      <c r="J61" s="367"/>
      <c r="K61" s="246">
        <f t="shared" si="2"/>
        <v>0</v>
      </c>
      <c r="L61" s="18">
        <f t="shared" si="3"/>
        <v>2</v>
      </c>
      <c r="M61" s="18">
        <f t="shared" si="4"/>
        <v>2</v>
      </c>
      <c r="O61" s="350">
        <f t="shared" si="5"/>
        <v>9.3457943925233649E-4</v>
      </c>
      <c r="Q61" s="235">
        <v>37</v>
      </c>
      <c r="R61" s="481"/>
      <c r="S61" s="481"/>
      <c r="T61" s="481"/>
      <c r="U61" s="481"/>
      <c r="V61" s="481"/>
      <c r="W61" s="481"/>
    </row>
    <row r="62" spans="1:23" ht="13.5" x14ac:dyDescent="0.25">
      <c r="A62" s="717"/>
      <c r="B62" s="734" t="s">
        <v>58</v>
      </c>
      <c r="C62" s="775"/>
      <c r="D62" s="362">
        <v>0</v>
      </c>
      <c r="E62" s="362">
        <v>10</v>
      </c>
      <c r="F62" s="363">
        <f t="shared" si="1"/>
        <v>10</v>
      </c>
      <c r="G62" s="362">
        <v>0</v>
      </c>
      <c r="H62" s="362">
        <v>7</v>
      </c>
      <c r="I62" s="364">
        <f t="shared" si="0"/>
        <v>7</v>
      </c>
      <c r="J62" s="360"/>
      <c r="K62" s="365">
        <f t="shared" si="2"/>
        <v>0</v>
      </c>
      <c r="L62" s="362">
        <f t="shared" si="3"/>
        <v>17</v>
      </c>
      <c r="M62" s="366">
        <f t="shared" si="4"/>
        <v>17</v>
      </c>
      <c r="N62" s="53"/>
      <c r="O62" s="491">
        <f t="shared" si="5"/>
        <v>7.9439252336448597E-3</v>
      </c>
      <c r="Q62" s="235" t="s">
        <v>356</v>
      </c>
      <c r="R62" s="481"/>
      <c r="S62" s="481"/>
      <c r="T62" s="481"/>
      <c r="U62" s="481"/>
      <c r="V62" s="481"/>
      <c r="W62" s="481"/>
    </row>
    <row r="63" spans="1:23" ht="16.5" customHeight="1" x14ac:dyDescent="0.2">
      <c r="A63" s="717"/>
      <c r="B63" s="715" t="s">
        <v>817</v>
      </c>
      <c r="C63" s="251">
        <v>6</v>
      </c>
      <c r="D63" s="18">
        <v>103</v>
      </c>
      <c r="E63" s="18">
        <v>239</v>
      </c>
      <c r="F63" s="18">
        <f t="shared" si="1"/>
        <v>342</v>
      </c>
      <c r="G63" s="18">
        <v>16</v>
      </c>
      <c r="H63" s="18">
        <v>83</v>
      </c>
      <c r="I63" s="19">
        <f t="shared" si="0"/>
        <v>99</v>
      </c>
      <c r="J63" s="367"/>
      <c r="K63" s="246">
        <f t="shared" si="2"/>
        <v>119</v>
      </c>
      <c r="L63" s="18">
        <f t="shared" si="3"/>
        <v>322</v>
      </c>
      <c r="M63" s="18">
        <f t="shared" si="4"/>
        <v>441</v>
      </c>
      <c r="O63" s="351">
        <f t="shared" si="5"/>
        <v>0.20607476635514019</v>
      </c>
      <c r="Q63" s="235">
        <v>6</v>
      </c>
      <c r="R63" s="481"/>
      <c r="S63" s="481"/>
      <c r="T63" s="481"/>
      <c r="U63" s="481"/>
      <c r="V63" s="481"/>
      <c r="W63" s="481"/>
    </row>
    <row r="64" spans="1:23" ht="15" customHeight="1" x14ac:dyDescent="0.2">
      <c r="A64" s="717"/>
      <c r="B64" s="715"/>
      <c r="C64" s="252" t="s">
        <v>60</v>
      </c>
      <c r="D64" s="18">
        <v>0</v>
      </c>
      <c r="E64" s="18">
        <v>34</v>
      </c>
      <c r="F64" s="18">
        <f t="shared" si="1"/>
        <v>34</v>
      </c>
      <c r="G64" s="18">
        <v>1</v>
      </c>
      <c r="H64" s="18">
        <v>11</v>
      </c>
      <c r="I64" s="19">
        <f t="shared" si="0"/>
        <v>12</v>
      </c>
      <c r="J64" s="367"/>
      <c r="K64" s="473">
        <f t="shared" si="2"/>
        <v>1</v>
      </c>
      <c r="L64" s="18">
        <f t="shared" si="3"/>
        <v>45</v>
      </c>
      <c r="M64" s="18">
        <f t="shared" si="4"/>
        <v>46</v>
      </c>
      <c r="N64" s="481"/>
      <c r="O64" s="351">
        <f t="shared" si="5"/>
        <v>2.1495327102803739E-2</v>
      </c>
      <c r="Q64" s="235">
        <v>61</v>
      </c>
      <c r="R64" s="481"/>
      <c r="S64" s="481"/>
      <c r="T64" s="481"/>
      <c r="U64" s="481"/>
      <c r="V64" s="481"/>
      <c r="W64" s="481"/>
    </row>
    <row r="65" spans="1:23" s="53" customFormat="1" ht="15.75" customHeight="1" x14ac:dyDescent="0.2">
      <c r="A65" s="717"/>
      <c r="B65" s="715"/>
      <c r="C65" s="252" t="s">
        <v>61</v>
      </c>
      <c r="D65" s="18">
        <v>4</v>
      </c>
      <c r="E65" s="18">
        <v>12</v>
      </c>
      <c r="F65" s="18">
        <f t="shared" si="1"/>
        <v>16</v>
      </c>
      <c r="G65" s="18">
        <v>3</v>
      </c>
      <c r="H65" s="18">
        <v>10</v>
      </c>
      <c r="I65" s="19">
        <f t="shared" si="0"/>
        <v>13</v>
      </c>
      <c r="J65" s="367"/>
      <c r="K65" s="473">
        <f t="shared" si="2"/>
        <v>7</v>
      </c>
      <c r="L65" s="18">
        <f t="shared" si="3"/>
        <v>22</v>
      </c>
      <c r="M65" s="18">
        <f t="shared" si="4"/>
        <v>29</v>
      </c>
      <c r="N65" s="481"/>
      <c r="O65" s="351">
        <f t="shared" si="5"/>
        <v>1.3551401869158878E-2</v>
      </c>
      <c r="Q65" s="462">
        <v>62</v>
      </c>
      <c r="R65" s="481"/>
      <c r="S65" s="481"/>
      <c r="T65" s="481"/>
      <c r="U65" s="481"/>
      <c r="V65" s="481"/>
      <c r="W65" s="481"/>
    </row>
    <row r="66" spans="1:23" ht="15.75" customHeight="1" x14ac:dyDescent="0.2">
      <c r="A66" s="717"/>
      <c r="B66" s="715"/>
      <c r="C66" s="252" t="s">
        <v>62</v>
      </c>
      <c r="D66" s="18">
        <v>2</v>
      </c>
      <c r="E66" s="18">
        <v>19</v>
      </c>
      <c r="F66" s="18">
        <f t="shared" si="1"/>
        <v>21</v>
      </c>
      <c r="G66" s="18">
        <v>0</v>
      </c>
      <c r="H66" s="18">
        <v>7</v>
      </c>
      <c r="I66" s="19">
        <f t="shared" si="0"/>
        <v>7</v>
      </c>
      <c r="J66" s="367"/>
      <c r="K66" s="246">
        <f t="shared" si="2"/>
        <v>2</v>
      </c>
      <c r="L66" s="18">
        <f t="shared" si="3"/>
        <v>26</v>
      </c>
      <c r="M66" s="18">
        <f t="shared" si="4"/>
        <v>28</v>
      </c>
      <c r="O66" s="350">
        <f t="shared" si="5"/>
        <v>1.3084112149532711E-2</v>
      </c>
      <c r="Q66" s="235">
        <v>63</v>
      </c>
      <c r="R66" s="481"/>
      <c r="S66" s="481"/>
      <c r="T66" s="481"/>
      <c r="U66" s="481"/>
      <c r="V66" s="481"/>
      <c r="W66" s="481"/>
    </row>
    <row r="67" spans="1:23" ht="13.5" x14ac:dyDescent="0.25">
      <c r="A67" s="717"/>
      <c r="B67" s="734" t="s">
        <v>63</v>
      </c>
      <c r="C67" s="775"/>
      <c r="D67" s="362">
        <v>13</v>
      </c>
      <c r="E67" s="362">
        <v>118</v>
      </c>
      <c r="F67" s="363">
        <f t="shared" si="1"/>
        <v>131</v>
      </c>
      <c r="G67" s="362">
        <v>4</v>
      </c>
      <c r="H67" s="362">
        <v>57</v>
      </c>
      <c r="I67" s="364">
        <f t="shared" si="0"/>
        <v>61</v>
      </c>
      <c r="J67" s="360"/>
      <c r="K67" s="365">
        <f t="shared" si="2"/>
        <v>17</v>
      </c>
      <c r="L67" s="362">
        <f t="shared" si="3"/>
        <v>175</v>
      </c>
      <c r="M67" s="366">
        <f t="shared" si="4"/>
        <v>192</v>
      </c>
      <c r="N67" s="53"/>
      <c r="O67" s="491">
        <f t="shared" si="5"/>
        <v>8.9719626168224292E-2</v>
      </c>
      <c r="Q67" s="235" t="s">
        <v>489</v>
      </c>
      <c r="R67" s="481"/>
      <c r="S67" s="481"/>
      <c r="T67" s="481"/>
      <c r="U67" s="481"/>
      <c r="V67" s="481"/>
      <c r="W67" s="481"/>
    </row>
    <row r="68" spans="1:23" x14ac:dyDescent="0.2">
      <c r="A68" s="717"/>
      <c r="B68" s="715" t="s">
        <v>522</v>
      </c>
      <c r="C68" s="251" t="s">
        <v>64</v>
      </c>
      <c r="D68" s="18">
        <v>3</v>
      </c>
      <c r="E68" s="18">
        <v>7</v>
      </c>
      <c r="F68" s="18">
        <f t="shared" si="1"/>
        <v>10</v>
      </c>
      <c r="G68" s="18">
        <v>1</v>
      </c>
      <c r="H68" s="18">
        <v>8</v>
      </c>
      <c r="I68" s="19">
        <f t="shared" si="0"/>
        <v>9</v>
      </c>
      <c r="J68" s="367"/>
      <c r="K68" s="246">
        <f t="shared" si="2"/>
        <v>4</v>
      </c>
      <c r="L68" s="18">
        <f t="shared" si="3"/>
        <v>15</v>
      </c>
      <c r="M68" s="18">
        <f t="shared" si="4"/>
        <v>19</v>
      </c>
      <c r="O68" s="351">
        <f t="shared" si="5"/>
        <v>8.8785046728971969E-3</v>
      </c>
      <c r="Q68" s="235">
        <v>64</v>
      </c>
      <c r="R68" s="481"/>
      <c r="S68" s="481"/>
      <c r="T68" s="481"/>
      <c r="U68" s="481"/>
      <c r="V68" s="481"/>
      <c r="W68" s="481"/>
    </row>
    <row r="69" spans="1:23" x14ac:dyDescent="0.2">
      <c r="A69" s="717"/>
      <c r="B69" s="715"/>
      <c r="C69" s="252" t="s">
        <v>65</v>
      </c>
      <c r="D69" s="18">
        <v>2</v>
      </c>
      <c r="E69" s="18">
        <v>2</v>
      </c>
      <c r="F69" s="18">
        <f t="shared" si="1"/>
        <v>4</v>
      </c>
      <c r="G69" s="18">
        <v>0</v>
      </c>
      <c r="H69" s="18">
        <v>2</v>
      </c>
      <c r="I69" s="19">
        <f t="shared" si="0"/>
        <v>2</v>
      </c>
      <c r="J69" s="367"/>
      <c r="K69" s="246">
        <f t="shared" si="2"/>
        <v>2</v>
      </c>
      <c r="L69" s="18">
        <f t="shared" si="3"/>
        <v>4</v>
      </c>
      <c r="M69" s="18">
        <f t="shared" si="4"/>
        <v>6</v>
      </c>
      <c r="O69" s="351">
        <f t="shared" si="5"/>
        <v>2.8037383177570091E-3</v>
      </c>
      <c r="Q69" s="235">
        <v>65</v>
      </c>
      <c r="R69" s="481"/>
      <c r="S69" s="481"/>
      <c r="T69" s="481"/>
      <c r="U69" s="481"/>
      <c r="V69" s="481"/>
      <c r="W69" s="481"/>
    </row>
    <row r="70" spans="1:23" x14ac:dyDescent="0.2">
      <c r="A70" s="717"/>
      <c r="B70" s="715"/>
      <c r="C70" s="252" t="s">
        <v>66</v>
      </c>
      <c r="D70" s="18">
        <v>3</v>
      </c>
      <c r="E70" s="18">
        <v>1</v>
      </c>
      <c r="F70" s="18">
        <f t="shared" si="1"/>
        <v>4</v>
      </c>
      <c r="G70" s="18">
        <v>0</v>
      </c>
      <c r="H70" s="18">
        <v>0</v>
      </c>
      <c r="I70" s="19">
        <f t="shared" si="0"/>
        <v>0</v>
      </c>
      <c r="J70" s="367"/>
      <c r="K70" s="246">
        <f t="shared" si="2"/>
        <v>3</v>
      </c>
      <c r="L70" s="18">
        <f t="shared" si="3"/>
        <v>1</v>
      </c>
      <c r="M70" s="18">
        <f t="shared" si="4"/>
        <v>4</v>
      </c>
      <c r="O70" s="351">
        <f t="shared" si="5"/>
        <v>1.869158878504673E-3</v>
      </c>
      <c r="Q70" s="235">
        <v>66</v>
      </c>
      <c r="R70" s="481"/>
      <c r="S70" s="481"/>
      <c r="T70" s="481"/>
      <c r="U70" s="481"/>
      <c r="V70" s="481"/>
      <c r="W70" s="481"/>
    </row>
    <row r="71" spans="1:23" x14ac:dyDescent="0.2">
      <c r="A71" s="717"/>
      <c r="B71" s="715"/>
      <c r="C71" s="252" t="s">
        <v>67</v>
      </c>
      <c r="D71" s="18">
        <v>3</v>
      </c>
      <c r="E71" s="18">
        <v>5</v>
      </c>
      <c r="F71" s="18">
        <f t="shared" si="1"/>
        <v>8</v>
      </c>
      <c r="G71" s="18">
        <v>1</v>
      </c>
      <c r="H71" s="18">
        <v>5</v>
      </c>
      <c r="I71" s="19">
        <f t="shared" ref="I71:I81" si="6">H71+G71</f>
        <v>6</v>
      </c>
      <c r="J71" s="367"/>
      <c r="K71" s="473">
        <f t="shared" si="2"/>
        <v>4</v>
      </c>
      <c r="L71" s="18">
        <f t="shared" si="3"/>
        <v>10</v>
      </c>
      <c r="M71" s="18">
        <f t="shared" si="4"/>
        <v>14</v>
      </c>
      <c r="N71" s="481"/>
      <c r="O71" s="351">
        <f t="shared" si="5"/>
        <v>6.5420560747663555E-3</v>
      </c>
      <c r="Q71" s="235">
        <v>67</v>
      </c>
      <c r="R71" s="481"/>
      <c r="S71" s="481"/>
      <c r="T71" s="481"/>
      <c r="U71" s="481"/>
      <c r="V71" s="481"/>
      <c r="W71" s="481"/>
    </row>
    <row r="72" spans="1:23" x14ac:dyDescent="0.2">
      <c r="A72" s="717"/>
      <c r="B72" s="715"/>
      <c r="C72" s="252" t="s">
        <v>68</v>
      </c>
      <c r="D72" s="18">
        <v>2</v>
      </c>
      <c r="E72" s="18">
        <v>6</v>
      </c>
      <c r="F72" s="18">
        <f t="shared" ref="F72:F81" si="7">E72+D72</f>
        <v>8</v>
      </c>
      <c r="G72" s="18">
        <v>2</v>
      </c>
      <c r="H72" s="18">
        <v>1</v>
      </c>
      <c r="I72" s="19">
        <f t="shared" si="6"/>
        <v>3</v>
      </c>
      <c r="J72" s="367"/>
      <c r="K72" s="473">
        <f t="shared" ref="K72:K83" si="8">D72+G72</f>
        <v>4</v>
      </c>
      <c r="L72" s="18">
        <f t="shared" ref="L72:L83" si="9">E72+H72</f>
        <v>7</v>
      </c>
      <c r="M72" s="18">
        <f t="shared" ref="M72:M83" si="10">K72+L72</f>
        <v>11</v>
      </c>
      <c r="N72" s="481"/>
      <c r="O72" s="351">
        <f t="shared" ref="O72:O83" si="11">M72/$M$83</f>
        <v>5.1401869158878505E-3</v>
      </c>
      <c r="Q72" s="235">
        <v>68</v>
      </c>
      <c r="R72" s="481"/>
      <c r="S72" s="481"/>
      <c r="T72" s="481"/>
      <c r="U72" s="481"/>
      <c r="V72" s="481"/>
      <c r="W72" s="481"/>
    </row>
    <row r="73" spans="1:23" s="53" customFormat="1" x14ac:dyDescent="0.2">
      <c r="A73" s="717"/>
      <c r="B73" s="715"/>
      <c r="C73" s="253" t="s">
        <v>69</v>
      </c>
      <c r="D73" s="18">
        <v>2</v>
      </c>
      <c r="E73" s="18">
        <v>1</v>
      </c>
      <c r="F73" s="18">
        <f t="shared" si="7"/>
        <v>3</v>
      </c>
      <c r="G73" s="18">
        <v>0</v>
      </c>
      <c r="H73" s="18">
        <v>0</v>
      </c>
      <c r="I73" s="19">
        <f t="shared" si="6"/>
        <v>0</v>
      </c>
      <c r="J73" s="367"/>
      <c r="K73" s="473">
        <f t="shared" si="8"/>
        <v>2</v>
      </c>
      <c r="L73" s="18">
        <f t="shared" si="9"/>
        <v>1</v>
      </c>
      <c r="M73" s="18">
        <f t="shared" si="10"/>
        <v>3</v>
      </c>
      <c r="N73" s="481"/>
      <c r="O73" s="351">
        <f t="shared" si="11"/>
        <v>1.4018691588785046E-3</v>
      </c>
      <c r="Q73" s="462">
        <v>69</v>
      </c>
      <c r="R73" s="481"/>
      <c r="S73" s="481"/>
      <c r="T73" s="481"/>
      <c r="U73" s="481"/>
      <c r="V73" s="481"/>
      <c r="W73" s="481"/>
    </row>
    <row r="74" spans="1:23" ht="13.5" x14ac:dyDescent="0.25">
      <c r="A74" s="718"/>
      <c r="B74" s="734" t="s">
        <v>70</v>
      </c>
      <c r="C74" s="775"/>
      <c r="D74" s="362">
        <v>15</v>
      </c>
      <c r="E74" s="362">
        <v>22</v>
      </c>
      <c r="F74" s="363">
        <f t="shared" si="7"/>
        <v>37</v>
      </c>
      <c r="G74" s="362">
        <v>4</v>
      </c>
      <c r="H74" s="362">
        <v>16</v>
      </c>
      <c r="I74" s="364">
        <f t="shared" si="6"/>
        <v>20</v>
      </c>
      <c r="J74" s="360"/>
      <c r="K74" s="365">
        <f t="shared" si="8"/>
        <v>19</v>
      </c>
      <c r="L74" s="362">
        <f t="shared" si="9"/>
        <v>38</v>
      </c>
      <c r="M74" s="366">
        <f t="shared" si="10"/>
        <v>57</v>
      </c>
      <c r="N74" s="53"/>
      <c r="O74" s="491">
        <f t="shared" si="11"/>
        <v>2.6635514018691589E-2</v>
      </c>
      <c r="Q74" s="235" t="s">
        <v>490</v>
      </c>
      <c r="R74" s="481"/>
      <c r="S74" s="481"/>
      <c r="T74" s="481"/>
      <c r="U74" s="481"/>
      <c r="V74" s="481"/>
      <c r="W74" s="481"/>
    </row>
    <row r="75" spans="1:23" x14ac:dyDescent="0.2">
      <c r="A75" s="726" t="s">
        <v>496</v>
      </c>
      <c r="B75" s="726"/>
      <c r="C75" s="774"/>
      <c r="D75" s="358">
        <v>52</v>
      </c>
      <c r="E75" s="358">
        <v>233</v>
      </c>
      <c r="F75" s="28">
        <f t="shared" si="7"/>
        <v>285</v>
      </c>
      <c r="G75" s="358">
        <v>9</v>
      </c>
      <c r="H75" s="358">
        <v>123</v>
      </c>
      <c r="I75" s="359">
        <f t="shared" si="6"/>
        <v>132</v>
      </c>
      <c r="J75" s="360"/>
      <c r="K75" s="361">
        <f t="shared" si="8"/>
        <v>61</v>
      </c>
      <c r="L75" s="358">
        <f t="shared" si="9"/>
        <v>356</v>
      </c>
      <c r="M75" s="359">
        <f t="shared" si="10"/>
        <v>417</v>
      </c>
      <c r="N75" s="481"/>
      <c r="O75" s="492">
        <f t="shared" si="11"/>
        <v>0.19485981308411215</v>
      </c>
      <c r="Q75" s="235" t="s">
        <v>487</v>
      </c>
      <c r="R75" s="481"/>
      <c r="S75" s="481"/>
      <c r="T75" s="481"/>
      <c r="U75" s="481"/>
      <c r="V75" s="481"/>
      <c r="W75" s="481"/>
    </row>
    <row r="76" spans="1:23" x14ac:dyDescent="0.2">
      <c r="A76" s="708" t="s">
        <v>72</v>
      </c>
      <c r="B76" s="800" t="s">
        <v>73</v>
      </c>
      <c r="C76" s="251" t="s">
        <v>74</v>
      </c>
      <c r="D76" s="18">
        <v>6</v>
      </c>
      <c r="E76" s="18">
        <v>6</v>
      </c>
      <c r="F76" s="18">
        <f t="shared" si="7"/>
        <v>12</v>
      </c>
      <c r="G76" s="18">
        <v>2</v>
      </c>
      <c r="H76" s="18">
        <v>5</v>
      </c>
      <c r="I76" s="19">
        <f t="shared" si="6"/>
        <v>7</v>
      </c>
      <c r="J76" s="367"/>
      <c r="K76" s="473">
        <f t="shared" si="8"/>
        <v>8</v>
      </c>
      <c r="L76" s="18">
        <f t="shared" si="9"/>
        <v>11</v>
      </c>
      <c r="M76" s="18">
        <f t="shared" si="10"/>
        <v>19</v>
      </c>
      <c r="N76" s="481"/>
      <c r="O76" s="351">
        <f t="shared" si="11"/>
        <v>8.8785046728971969E-3</v>
      </c>
      <c r="Q76" s="235">
        <v>85</v>
      </c>
      <c r="R76" s="481"/>
      <c r="S76" s="481"/>
      <c r="T76" s="481"/>
      <c r="U76" s="481"/>
      <c r="V76" s="481"/>
      <c r="W76" s="481"/>
    </row>
    <row r="77" spans="1:23" x14ac:dyDescent="0.2">
      <c r="A77" s="709"/>
      <c r="B77" s="801"/>
      <c r="C77" s="252" t="s">
        <v>75</v>
      </c>
      <c r="D77" s="18">
        <v>7</v>
      </c>
      <c r="E77" s="18">
        <v>16</v>
      </c>
      <c r="F77" s="18">
        <f t="shared" si="7"/>
        <v>23</v>
      </c>
      <c r="G77" s="18">
        <v>13</v>
      </c>
      <c r="H77" s="18">
        <v>9</v>
      </c>
      <c r="I77" s="19">
        <f t="shared" si="6"/>
        <v>22</v>
      </c>
      <c r="J77" s="367"/>
      <c r="K77" s="473">
        <f t="shared" si="8"/>
        <v>20</v>
      </c>
      <c r="L77" s="18">
        <f t="shared" si="9"/>
        <v>25</v>
      </c>
      <c r="M77" s="18">
        <f t="shared" si="10"/>
        <v>45</v>
      </c>
      <c r="N77" s="481"/>
      <c r="O77" s="351">
        <f t="shared" si="11"/>
        <v>2.1028037383177569E-2</v>
      </c>
      <c r="Q77" s="235">
        <v>86</v>
      </c>
      <c r="R77" s="481"/>
      <c r="S77" s="481"/>
      <c r="T77" s="481"/>
      <c r="U77" s="481"/>
      <c r="V77" s="481"/>
      <c r="W77" s="481"/>
    </row>
    <row r="78" spans="1:23" x14ac:dyDescent="0.2">
      <c r="A78" s="709"/>
      <c r="B78" s="801"/>
      <c r="C78" s="252" t="s">
        <v>76</v>
      </c>
      <c r="D78" s="18">
        <v>2</v>
      </c>
      <c r="E78" s="18">
        <v>2</v>
      </c>
      <c r="F78" s="18">
        <f t="shared" si="7"/>
        <v>4</v>
      </c>
      <c r="G78" s="18">
        <v>0</v>
      </c>
      <c r="H78" s="18">
        <v>1</v>
      </c>
      <c r="I78" s="19">
        <f t="shared" si="6"/>
        <v>1</v>
      </c>
      <c r="J78" s="367"/>
      <c r="K78" s="473">
        <f t="shared" si="8"/>
        <v>2</v>
      </c>
      <c r="L78" s="18">
        <f t="shared" si="9"/>
        <v>3</v>
      </c>
      <c r="M78" s="18">
        <f t="shared" si="10"/>
        <v>5</v>
      </c>
      <c r="N78" s="481"/>
      <c r="O78" s="351">
        <f t="shared" si="11"/>
        <v>2.3364485981308409E-3</v>
      </c>
      <c r="Q78" s="235">
        <v>87</v>
      </c>
      <c r="R78" s="481"/>
      <c r="S78" s="481"/>
      <c r="T78" s="481"/>
      <c r="U78" s="481"/>
      <c r="V78" s="481"/>
      <c r="W78" s="481"/>
    </row>
    <row r="79" spans="1:23" x14ac:dyDescent="0.2">
      <c r="A79" s="719" t="s">
        <v>77</v>
      </c>
      <c r="B79" s="719"/>
      <c r="C79" s="776"/>
      <c r="D79" s="358">
        <v>18</v>
      </c>
      <c r="E79" s="358">
        <v>29</v>
      </c>
      <c r="F79" s="28">
        <f t="shared" si="7"/>
        <v>47</v>
      </c>
      <c r="G79" s="358">
        <v>15</v>
      </c>
      <c r="H79" s="358">
        <v>15</v>
      </c>
      <c r="I79" s="359">
        <f t="shared" si="6"/>
        <v>30</v>
      </c>
      <c r="J79" s="360"/>
      <c r="K79" s="361">
        <f t="shared" si="8"/>
        <v>33</v>
      </c>
      <c r="L79" s="358">
        <f t="shared" si="9"/>
        <v>44</v>
      </c>
      <c r="M79" s="359">
        <f t="shared" si="10"/>
        <v>77</v>
      </c>
      <c r="N79" s="481"/>
      <c r="O79" s="492">
        <f t="shared" si="11"/>
        <v>3.5981308411214954E-2</v>
      </c>
      <c r="Q79" s="235" t="s">
        <v>72</v>
      </c>
      <c r="R79" s="481"/>
      <c r="S79" s="481"/>
      <c r="T79" s="481"/>
      <c r="U79" s="481"/>
      <c r="V79" s="481"/>
      <c r="W79" s="481"/>
    </row>
    <row r="80" spans="1:23" ht="9.75" customHeight="1" x14ac:dyDescent="0.25">
      <c r="A80" s="156"/>
      <c r="B80" s="156"/>
      <c r="C80" s="157"/>
      <c r="D80" s="481"/>
      <c r="E80" s="481"/>
      <c r="F80" s="481"/>
      <c r="G80" s="481"/>
      <c r="H80" s="481"/>
      <c r="I80" s="481"/>
      <c r="J80" s="481"/>
      <c r="K80" s="481"/>
      <c r="L80" s="481"/>
      <c r="M80" s="481"/>
      <c r="N80" s="481"/>
      <c r="O80" s="481"/>
      <c r="R80" s="481"/>
      <c r="S80" s="481"/>
      <c r="T80" s="481"/>
      <c r="U80" s="481"/>
      <c r="V80" s="481"/>
      <c r="W80" s="481"/>
    </row>
    <row r="81" spans="1:23" ht="17.25" customHeight="1" x14ac:dyDescent="0.2">
      <c r="A81" s="753" t="s">
        <v>404</v>
      </c>
      <c r="B81" s="753"/>
      <c r="C81" s="754"/>
      <c r="D81" s="362">
        <v>31</v>
      </c>
      <c r="E81" s="362">
        <v>56</v>
      </c>
      <c r="F81" s="363">
        <f t="shared" si="7"/>
        <v>87</v>
      </c>
      <c r="G81" s="362">
        <v>7</v>
      </c>
      <c r="H81" s="362">
        <v>25</v>
      </c>
      <c r="I81" s="364">
        <f t="shared" si="6"/>
        <v>32</v>
      </c>
      <c r="J81" s="360"/>
      <c r="K81" s="365">
        <f t="shared" si="8"/>
        <v>38</v>
      </c>
      <c r="L81" s="362">
        <f t="shared" si="9"/>
        <v>81</v>
      </c>
      <c r="M81" s="366">
        <f t="shared" si="10"/>
        <v>119</v>
      </c>
      <c r="N81" s="53"/>
      <c r="O81" s="491">
        <f t="shared" si="11"/>
        <v>5.5607476635514019E-2</v>
      </c>
      <c r="Q81" s="235" t="s">
        <v>491</v>
      </c>
      <c r="R81" s="481"/>
      <c r="S81" s="481"/>
      <c r="T81" s="481"/>
      <c r="U81" s="481"/>
      <c r="V81" s="481"/>
      <c r="W81" s="481"/>
    </row>
    <row r="82" spans="1:23" ht="8.25" customHeight="1" x14ac:dyDescent="0.2">
      <c r="C82" s="481"/>
      <c r="D82" s="481"/>
      <c r="E82" s="481"/>
      <c r="F82" s="481"/>
      <c r="G82" s="481"/>
      <c r="H82" s="481"/>
      <c r="I82" s="481"/>
      <c r="J82" s="481"/>
      <c r="K82" s="481"/>
      <c r="L82" s="481"/>
      <c r="M82" s="481"/>
      <c r="N82" s="481"/>
      <c r="O82" s="481"/>
      <c r="R82" s="481"/>
      <c r="S82" s="481"/>
      <c r="T82" s="481"/>
      <c r="U82" s="481"/>
      <c r="V82" s="481"/>
      <c r="W82" s="481"/>
    </row>
    <row r="83" spans="1:23" ht="15.75" x14ac:dyDescent="0.2">
      <c r="A83" s="720" t="s">
        <v>2</v>
      </c>
      <c r="B83" s="720"/>
      <c r="C83" s="721"/>
      <c r="D83" s="358">
        <f>D81+D79+D75+D45+D15</f>
        <v>503</v>
      </c>
      <c r="E83" s="358">
        <f t="shared" ref="E83:I83" si="12">E81+E79+E75+E45+E15</f>
        <v>1056</v>
      </c>
      <c r="F83" s="28">
        <f t="shared" si="12"/>
        <v>1559</v>
      </c>
      <c r="G83" s="358">
        <f t="shared" si="12"/>
        <v>109</v>
      </c>
      <c r="H83" s="358">
        <f t="shared" si="12"/>
        <v>472</v>
      </c>
      <c r="I83" s="359">
        <f t="shared" si="12"/>
        <v>581</v>
      </c>
      <c r="J83" s="360"/>
      <c r="K83" s="361">
        <f t="shared" si="8"/>
        <v>612</v>
      </c>
      <c r="L83" s="358">
        <f t="shared" si="9"/>
        <v>1528</v>
      </c>
      <c r="M83" s="359">
        <f t="shared" si="10"/>
        <v>2140</v>
      </c>
      <c r="N83" s="481"/>
      <c r="O83" s="492">
        <f t="shared" si="11"/>
        <v>1</v>
      </c>
      <c r="R83" s="481"/>
      <c r="S83" s="481"/>
      <c r="T83" s="481"/>
      <c r="U83" s="481"/>
      <c r="V83" s="481"/>
      <c r="W83" s="481"/>
    </row>
    <row r="84" spans="1:23" s="644" customFormat="1" ht="15.75" x14ac:dyDescent="0.25">
      <c r="A84" s="644" t="s">
        <v>584</v>
      </c>
      <c r="F84" s="671"/>
      <c r="Q84" s="658"/>
    </row>
  </sheetData>
  <mergeCells count="40">
    <mergeCell ref="D4:F4"/>
    <mergeCell ref="G4:I4"/>
    <mergeCell ref="K4:M4"/>
    <mergeCell ref="O4:O5"/>
    <mergeCell ref="A2:O2"/>
    <mergeCell ref="A7:A14"/>
    <mergeCell ref="B7:B10"/>
    <mergeCell ref="B11:C11"/>
    <mergeCell ref="B12:B13"/>
    <mergeCell ref="B14:C14"/>
    <mergeCell ref="A15:C15"/>
    <mergeCell ref="A16:A44"/>
    <mergeCell ref="B16:B24"/>
    <mergeCell ref="B25:C25"/>
    <mergeCell ref="B26:B34"/>
    <mergeCell ref="B35:C35"/>
    <mergeCell ref="B36:B40"/>
    <mergeCell ref="B41:C41"/>
    <mergeCell ref="B42:B43"/>
    <mergeCell ref="B44:C44"/>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83:C83"/>
    <mergeCell ref="A75:C75"/>
    <mergeCell ref="A76:A78"/>
    <mergeCell ref="B76:B78"/>
    <mergeCell ref="A79:C79"/>
    <mergeCell ref="A81:C81"/>
  </mergeCells>
  <printOptions horizontalCentered="1"/>
  <pageMargins left="0.70866141732283472" right="0.70866141732283472" top="0.74803149606299213" bottom="0.74803149606299213" header="0.31496062992125984" footer="0.31496062992125984"/>
  <pageSetup paperSize="9" scale="60" firstPageNumber="49" fitToHeight="0" orientation="portrait" r:id="rId1"/>
  <headerFoot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00B050"/>
    <pageSetUpPr fitToPage="1"/>
  </sheetPr>
  <dimension ref="B1:J802"/>
  <sheetViews>
    <sheetView showGridLines="0" showZeros="0" showWhiteSpace="0" zoomScaleNormal="100" workbookViewId="0">
      <selection activeCell="L26" sqref="L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470</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576</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1" t="s">
        <v>745</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30">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86"/>
  <sheetViews>
    <sheetView showGridLines="0" zoomScaleNormal="100" workbookViewId="0">
      <selection activeCell="L26" sqref="L26"/>
    </sheetView>
  </sheetViews>
  <sheetFormatPr baseColWidth="10" defaultRowHeight="12.75" x14ac:dyDescent="0.2"/>
  <cols>
    <col min="1" max="1" width="14.1640625" customWidth="1"/>
    <col min="2" max="2" width="17.5" bestFit="1" customWidth="1"/>
    <col min="3" max="3" width="5.5" bestFit="1" customWidth="1"/>
    <col min="4" max="4" width="25.1640625" bestFit="1" customWidth="1"/>
    <col min="5" max="6" width="22.6640625" bestFit="1" customWidth="1"/>
    <col min="7" max="7" width="13.33203125" bestFit="1" customWidth="1"/>
    <col min="9" max="9" width="12" style="235"/>
  </cols>
  <sheetData>
    <row r="2" spans="1:13" ht="3.75" customHeight="1" x14ac:dyDescent="0.2"/>
    <row r="3" spans="1:13" s="622" customFormat="1" ht="40.5" customHeight="1" x14ac:dyDescent="0.3">
      <c r="A3" s="700" t="s">
        <v>819</v>
      </c>
      <c r="B3" s="700"/>
      <c r="C3" s="700"/>
      <c r="D3" s="700"/>
      <c r="E3" s="700"/>
      <c r="F3" s="700"/>
      <c r="G3" s="700"/>
      <c r="I3" s="639"/>
    </row>
    <row r="5" spans="1:13" ht="9.75" customHeight="1" x14ac:dyDescent="0.2"/>
    <row r="6" spans="1:13" s="113" customFormat="1" x14ac:dyDescent="0.2">
      <c r="A6" s="432"/>
      <c r="B6" s="432"/>
      <c r="C6" s="432"/>
      <c r="I6" s="235"/>
    </row>
    <row r="7" spans="1:13" ht="39.75" customHeight="1" x14ac:dyDescent="0.2">
      <c r="A7" s="44" t="s">
        <v>258</v>
      </c>
      <c r="B7" s="488" t="s">
        <v>295</v>
      </c>
      <c r="C7" s="488" t="s">
        <v>3</v>
      </c>
      <c r="D7" s="437" t="s">
        <v>471</v>
      </c>
      <c r="E7" s="437" t="s">
        <v>472</v>
      </c>
      <c r="F7" s="437" t="s">
        <v>473</v>
      </c>
      <c r="G7" s="438" t="s">
        <v>78</v>
      </c>
    </row>
    <row r="8" spans="1:13" s="32" customFormat="1" x14ac:dyDescent="0.2">
      <c r="A8" s="111"/>
      <c r="B8" s="29"/>
      <c r="C8" s="29"/>
      <c r="D8" s="29"/>
      <c r="E8" s="29"/>
      <c r="F8" s="29"/>
      <c r="G8" s="30"/>
      <c r="I8" s="494"/>
    </row>
    <row r="9" spans="1:13" ht="12.75" customHeight="1" x14ac:dyDescent="0.2">
      <c r="A9" s="709" t="s">
        <v>4</v>
      </c>
      <c r="B9" s="715" t="s">
        <v>808</v>
      </c>
      <c r="C9" s="251" t="s">
        <v>5</v>
      </c>
      <c r="D9" s="33">
        <v>36</v>
      </c>
      <c r="E9" s="33">
        <v>1</v>
      </c>
      <c r="F9" s="33">
        <v>21</v>
      </c>
      <c r="G9" s="45">
        <f>D9+E9+F9</f>
        <v>58</v>
      </c>
      <c r="I9" s="235">
        <v>1</v>
      </c>
      <c r="K9" s="481"/>
      <c r="L9" s="481"/>
      <c r="M9" s="481"/>
    </row>
    <row r="10" spans="1:13" x14ac:dyDescent="0.2">
      <c r="A10" s="709"/>
      <c r="B10" s="715"/>
      <c r="C10" s="252" t="s">
        <v>6</v>
      </c>
      <c r="D10" s="34">
        <v>25</v>
      </c>
      <c r="E10" s="34">
        <v>1</v>
      </c>
      <c r="F10" s="34">
        <v>13</v>
      </c>
      <c r="G10" s="46">
        <f t="shared" ref="G10:G73" si="0">D10+E10+F10</f>
        <v>39</v>
      </c>
      <c r="I10" s="391">
        <v>2</v>
      </c>
      <c r="J10" s="481"/>
      <c r="K10" s="481"/>
      <c r="L10" s="481"/>
      <c r="M10" s="481"/>
    </row>
    <row r="11" spans="1:13" x14ac:dyDescent="0.2">
      <c r="A11" s="709"/>
      <c r="B11" s="715"/>
      <c r="C11" s="252" t="s">
        <v>7</v>
      </c>
      <c r="D11" s="34">
        <v>4</v>
      </c>
      <c r="E11" s="34">
        <v>0</v>
      </c>
      <c r="F11" s="34">
        <v>1</v>
      </c>
      <c r="G11" s="46">
        <f t="shared" si="0"/>
        <v>5</v>
      </c>
      <c r="I11" s="235">
        <v>3</v>
      </c>
      <c r="J11" s="481"/>
      <c r="K11" s="481"/>
      <c r="L11" s="481"/>
      <c r="M11" s="481"/>
    </row>
    <row r="12" spans="1:13" x14ac:dyDescent="0.2">
      <c r="A12" s="709"/>
      <c r="B12" s="715"/>
      <c r="C12" s="253" t="s">
        <v>8</v>
      </c>
      <c r="D12" s="35">
        <v>2</v>
      </c>
      <c r="E12" s="35">
        <v>1</v>
      </c>
      <c r="F12" s="35">
        <v>4</v>
      </c>
      <c r="G12" s="47">
        <f t="shared" si="0"/>
        <v>7</v>
      </c>
      <c r="I12" s="235">
        <v>4</v>
      </c>
      <c r="J12" s="481"/>
      <c r="K12" s="481"/>
      <c r="L12" s="481"/>
      <c r="M12" s="481"/>
    </row>
    <row r="13" spans="1:13" ht="13.5" x14ac:dyDescent="0.25">
      <c r="A13" s="709"/>
      <c r="B13" s="734" t="s">
        <v>9</v>
      </c>
      <c r="C13" s="775"/>
      <c r="D13" s="36">
        <v>67</v>
      </c>
      <c r="E13" s="36">
        <v>3</v>
      </c>
      <c r="F13" s="36">
        <v>39</v>
      </c>
      <c r="G13" s="49">
        <f t="shared" si="0"/>
        <v>109</v>
      </c>
      <c r="I13" s="235" t="s">
        <v>499</v>
      </c>
      <c r="J13" s="481"/>
      <c r="K13" s="481"/>
      <c r="L13" s="481"/>
      <c r="M13" s="481"/>
    </row>
    <row r="14" spans="1:13" ht="24.75" customHeight="1" x14ac:dyDescent="0.2">
      <c r="A14" s="709"/>
      <c r="B14" s="736" t="s">
        <v>809</v>
      </c>
      <c r="C14" s="251" t="s">
        <v>10</v>
      </c>
      <c r="D14" s="33">
        <v>32</v>
      </c>
      <c r="E14" s="33">
        <v>2</v>
      </c>
      <c r="F14" s="33">
        <v>38</v>
      </c>
      <c r="G14" s="45">
        <f t="shared" si="0"/>
        <v>72</v>
      </c>
      <c r="I14" s="235">
        <v>5</v>
      </c>
      <c r="J14" s="481"/>
      <c r="K14" s="481"/>
      <c r="L14" s="481"/>
      <c r="M14" s="481"/>
    </row>
    <row r="15" spans="1:13" ht="27.75" customHeight="1" x14ac:dyDescent="0.2">
      <c r="A15" s="709"/>
      <c r="B15" s="736"/>
      <c r="C15" s="253" t="s">
        <v>11</v>
      </c>
      <c r="D15" s="35">
        <v>103</v>
      </c>
      <c r="E15" s="35">
        <v>0</v>
      </c>
      <c r="F15" s="35">
        <v>61</v>
      </c>
      <c r="G15" s="47">
        <f t="shared" si="0"/>
        <v>164</v>
      </c>
      <c r="I15" s="235">
        <v>6</v>
      </c>
      <c r="J15" s="481"/>
      <c r="K15" s="481"/>
      <c r="L15" s="481"/>
      <c r="M15" s="481"/>
    </row>
    <row r="16" spans="1:13" ht="13.5" x14ac:dyDescent="0.25">
      <c r="A16" s="780"/>
      <c r="B16" s="734" t="s">
        <v>12</v>
      </c>
      <c r="C16" s="775"/>
      <c r="D16" s="39">
        <v>135</v>
      </c>
      <c r="E16" s="39">
        <v>2</v>
      </c>
      <c r="F16" s="39">
        <v>99</v>
      </c>
      <c r="G16" s="439">
        <f t="shared" si="0"/>
        <v>236</v>
      </c>
      <c r="I16" s="235" t="s">
        <v>500</v>
      </c>
      <c r="J16" s="481"/>
      <c r="K16" s="481"/>
      <c r="L16" s="481"/>
      <c r="M16" s="481"/>
    </row>
    <row r="17" spans="1:13" x14ac:dyDescent="0.2">
      <c r="A17" s="726" t="s">
        <v>13</v>
      </c>
      <c r="B17" s="726"/>
      <c r="C17" s="774"/>
      <c r="D17" s="37">
        <v>202</v>
      </c>
      <c r="E17" s="37">
        <v>5</v>
      </c>
      <c r="F17" s="37">
        <v>138</v>
      </c>
      <c r="G17" s="51">
        <f t="shared" si="0"/>
        <v>345</v>
      </c>
      <c r="I17" s="235" t="s">
        <v>4</v>
      </c>
      <c r="J17" s="481"/>
      <c r="K17" s="481"/>
      <c r="L17" s="481"/>
      <c r="M17" s="481"/>
    </row>
    <row r="18" spans="1:13" ht="12.75" customHeight="1" x14ac:dyDescent="0.2">
      <c r="A18" s="716" t="s">
        <v>486</v>
      </c>
      <c r="B18" s="714" t="s">
        <v>810</v>
      </c>
      <c r="C18" s="251" t="s">
        <v>15</v>
      </c>
      <c r="D18" s="33">
        <v>31</v>
      </c>
      <c r="E18" s="33">
        <v>0</v>
      </c>
      <c r="F18" s="33">
        <v>1</v>
      </c>
      <c r="G18" s="45">
        <f t="shared" si="0"/>
        <v>32</v>
      </c>
      <c r="I18" s="235">
        <v>7</v>
      </c>
      <c r="J18" s="481"/>
      <c r="K18" s="481"/>
      <c r="L18" s="481"/>
      <c r="M18" s="481"/>
    </row>
    <row r="19" spans="1:13" x14ac:dyDescent="0.2">
      <c r="A19" s="717"/>
      <c r="B19" s="715"/>
      <c r="C19" s="252" t="s">
        <v>16</v>
      </c>
      <c r="D19" s="34">
        <v>7</v>
      </c>
      <c r="E19" s="34">
        <v>0</v>
      </c>
      <c r="F19" s="34">
        <v>0</v>
      </c>
      <c r="G19" s="46">
        <f t="shared" si="0"/>
        <v>7</v>
      </c>
      <c r="I19" s="235">
        <v>8</v>
      </c>
      <c r="J19" s="481"/>
      <c r="K19" s="481"/>
      <c r="L19" s="481"/>
      <c r="M19" s="481"/>
    </row>
    <row r="20" spans="1:13" x14ac:dyDescent="0.2">
      <c r="A20" s="717"/>
      <c r="B20" s="715"/>
      <c r="C20" s="252" t="s">
        <v>17</v>
      </c>
      <c r="D20" s="34">
        <v>111</v>
      </c>
      <c r="E20" s="34">
        <v>1</v>
      </c>
      <c r="F20" s="34">
        <v>2</v>
      </c>
      <c r="G20" s="46">
        <f t="shared" si="0"/>
        <v>114</v>
      </c>
      <c r="I20" s="235">
        <v>9</v>
      </c>
      <c r="J20" s="481"/>
      <c r="K20" s="481"/>
      <c r="L20" s="481"/>
      <c r="M20" s="481"/>
    </row>
    <row r="21" spans="1:13" x14ac:dyDescent="0.2">
      <c r="A21" s="717"/>
      <c r="B21" s="715"/>
      <c r="C21" s="252" t="s">
        <v>18</v>
      </c>
      <c r="D21" s="34">
        <v>36</v>
      </c>
      <c r="E21" s="34">
        <v>1</v>
      </c>
      <c r="F21" s="34">
        <v>21</v>
      </c>
      <c r="G21" s="46">
        <f t="shared" si="0"/>
        <v>58</v>
      </c>
      <c r="I21" s="235">
        <v>1</v>
      </c>
      <c r="J21" s="481"/>
      <c r="K21" s="481"/>
      <c r="L21" s="481"/>
      <c r="M21" s="481"/>
    </row>
    <row r="22" spans="1:13" x14ac:dyDescent="0.2">
      <c r="A22" s="717"/>
      <c r="B22" s="715"/>
      <c r="C22" s="252" t="s">
        <v>19</v>
      </c>
      <c r="D22" s="34">
        <v>150</v>
      </c>
      <c r="E22" s="34">
        <v>0</v>
      </c>
      <c r="F22" s="34">
        <v>9</v>
      </c>
      <c r="G22" s="46">
        <f t="shared" si="0"/>
        <v>159</v>
      </c>
      <c r="I22" s="235">
        <v>11</v>
      </c>
      <c r="J22" s="481"/>
      <c r="K22" s="481"/>
      <c r="L22" s="481"/>
      <c r="M22" s="481"/>
    </row>
    <row r="23" spans="1:13" ht="12.75" customHeight="1" x14ac:dyDescent="0.2">
      <c r="A23" s="717"/>
      <c r="B23" s="715"/>
      <c r="C23" s="252" t="s">
        <v>20</v>
      </c>
      <c r="D23" s="33">
        <v>8</v>
      </c>
      <c r="E23" s="33">
        <v>0</v>
      </c>
      <c r="F23" s="33">
        <v>0</v>
      </c>
      <c r="G23" s="45">
        <f t="shared" si="0"/>
        <v>8</v>
      </c>
      <c r="I23" s="235">
        <v>12</v>
      </c>
      <c r="J23" s="481"/>
      <c r="K23" s="481"/>
      <c r="L23" s="481"/>
      <c r="M23" s="481"/>
    </row>
    <row r="24" spans="1:13" x14ac:dyDescent="0.2">
      <c r="A24" s="717"/>
      <c r="B24" s="715"/>
      <c r="C24" s="252" t="s">
        <v>21</v>
      </c>
      <c r="D24" s="34">
        <v>5</v>
      </c>
      <c r="E24" s="34">
        <v>0</v>
      </c>
      <c r="F24" s="34">
        <v>0</v>
      </c>
      <c r="G24" s="46">
        <f t="shared" si="0"/>
        <v>5</v>
      </c>
      <c r="I24" s="235">
        <v>13</v>
      </c>
      <c r="J24" s="481"/>
      <c r="K24" s="481"/>
      <c r="L24" s="481"/>
      <c r="M24" s="481"/>
    </row>
    <row r="25" spans="1:13" x14ac:dyDescent="0.2">
      <c r="A25" s="717"/>
      <c r="B25" s="715"/>
      <c r="C25" s="252" t="s">
        <v>22</v>
      </c>
      <c r="D25" s="34">
        <v>41</v>
      </c>
      <c r="E25" s="34">
        <v>0</v>
      </c>
      <c r="F25" s="34">
        <v>1</v>
      </c>
      <c r="G25" s="46">
        <f t="shared" si="0"/>
        <v>42</v>
      </c>
      <c r="I25" s="235">
        <v>14</v>
      </c>
      <c r="J25" s="481"/>
      <c r="K25" s="481"/>
      <c r="L25" s="481"/>
      <c r="M25" s="481"/>
    </row>
    <row r="26" spans="1:13" x14ac:dyDescent="0.2">
      <c r="A26" s="717"/>
      <c r="B26" s="715"/>
      <c r="C26" s="253" t="s">
        <v>23</v>
      </c>
      <c r="D26" s="34">
        <v>28</v>
      </c>
      <c r="E26" s="34">
        <v>0</v>
      </c>
      <c r="F26" s="34">
        <v>1</v>
      </c>
      <c r="G26" s="46">
        <f t="shared" si="0"/>
        <v>29</v>
      </c>
      <c r="I26" s="235">
        <v>15</v>
      </c>
      <c r="J26" s="481"/>
      <c r="K26" s="481"/>
      <c r="L26" s="481"/>
      <c r="M26" s="481"/>
    </row>
    <row r="27" spans="1:13" ht="13.5" x14ac:dyDescent="0.25">
      <c r="A27" s="717"/>
      <c r="B27" s="734" t="s">
        <v>492</v>
      </c>
      <c r="C27" s="775"/>
      <c r="D27" s="36">
        <v>382</v>
      </c>
      <c r="E27" s="36">
        <v>1</v>
      </c>
      <c r="F27" s="36">
        <v>14</v>
      </c>
      <c r="G27" s="49">
        <f t="shared" si="0"/>
        <v>397</v>
      </c>
      <c r="I27" s="235" t="s">
        <v>501</v>
      </c>
      <c r="J27" s="481"/>
      <c r="K27" s="481"/>
      <c r="L27" s="481"/>
      <c r="M27" s="481"/>
    </row>
    <row r="28" spans="1:13" ht="13.5" customHeight="1" x14ac:dyDescent="0.2">
      <c r="A28" s="717"/>
      <c r="B28" s="715" t="s">
        <v>811</v>
      </c>
      <c r="C28" s="252" t="s">
        <v>24</v>
      </c>
      <c r="D28" s="34">
        <v>38</v>
      </c>
      <c r="E28" s="34">
        <v>4</v>
      </c>
      <c r="F28" s="34">
        <v>9</v>
      </c>
      <c r="G28" s="46">
        <f t="shared" si="0"/>
        <v>51</v>
      </c>
      <c r="I28" s="235">
        <v>16</v>
      </c>
      <c r="J28" s="481"/>
      <c r="K28" s="481"/>
      <c r="L28" s="481"/>
      <c r="M28" s="481"/>
    </row>
    <row r="29" spans="1:13" ht="12.75" customHeight="1" x14ac:dyDescent="0.2">
      <c r="A29" s="717"/>
      <c r="B29" s="715"/>
      <c r="C29" s="252" t="s">
        <v>25</v>
      </c>
      <c r="D29" s="34">
        <v>4</v>
      </c>
      <c r="E29" s="34">
        <v>0</v>
      </c>
      <c r="F29" s="34">
        <v>1</v>
      </c>
      <c r="G29" s="46">
        <f t="shared" si="0"/>
        <v>5</v>
      </c>
      <c r="I29" s="235">
        <v>17</v>
      </c>
      <c r="J29" s="481"/>
      <c r="K29" s="481"/>
      <c r="L29" s="481"/>
      <c r="M29" s="481"/>
    </row>
    <row r="30" spans="1:13" x14ac:dyDescent="0.2">
      <c r="A30" s="717"/>
      <c r="B30" s="715"/>
      <c r="C30" s="252" t="s">
        <v>26</v>
      </c>
      <c r="D30" s="34">
        <v>52</v>
      </c>
      <c r="E30" s="34">
        <v>0</v>
      </c>
      <c r="F30" s="34">
        <v>9</v>
      </c>
      <c r="G30" s="46">
        <f t="shared" si="0"/>
        <v>61</v>
      </c>
      <c r="I30" s="235">
        <v>18</v>
      </c>
      <c r="J30" s="481"/>
      <c r="K30" s="481"/>
      <c r="L30" s="481"/>
      <c r="M30" s="481"/>
    </row>
    <row r="31" spans="1:13" x14ac:dyDescent="0.2">
      <c r="A31" s="717"/>
      <c r="B31" s="715"/>
      <c r="C31" s="252" t="s">
        <v>27</v>
      </c>
      <c r="D31" s="34">
        <v>18</v>
      </c>
      <c r="E31" s="34">
        <v>1</v>
      </c>
      <c r="F31" s="34">
        <v>10</v>
      </c>
      <c r="G31" s="46">
        <f t="shared" si="0"/>
        <v>29</v>
      </c>
      <c r="I31" s="235">
        <v>19</v>
      </c>
      <c r="J31" s="481"/>
      <c r="K31" s="481"/>
      <c r="L31" s="481"/>
      <c r="M31" s="481"/>
    </row>
    <row r="32" spans="1:13" x14ac:dyDescent="0.2">
      <c r="A32" s="717"/>
      <c r="B32" s="715"/>
      <c r="C32" s="252">
        <v>2</v>
      </c>
      <c r="D32" s="34">
        <v>25</v>
      </c>
      <c r="E32" s="34">
        <v>1</v>
      </c>
      <c r="F32" s="34">
        <v>13</v>
      </c>
      <c r="G32" s="46">
        <f t="shared" si="0"/>
        <v>39</v>
      </c>
      <c r="I32" s="235">
        <v>2</v>
      </c>
      <c r="J32" s="481"/>
      <c r="K32" s="481"/>
      <c r="L32" s="481"/>
      <c r="M32" s="481"/>
    </row>
    <row r="33" spans="1:13" x14ac:dyDescent="0.2">
      <c r="A33" s="717"/>
      <c r="B33" s="715"/>
      <c r="C33" s="252" t="s">
        <v>29</v>
      </c>
      <c r="D33" s="34">
        <v>4</v>
      </c>
      <c r="E33" s="34">
        <v>3</v>
      </c>
      <c r="F33" s="34">
        <v>2</v>
      </c>
      <c r="G33" s="46">
        <f t="shared" si="0"/>
        <v>9</v>
      </c>
      <c r="I33" s="235">
        <v>21</v>
      </c>
      <c r="J33" s="481"/>
      <c r="K33" s="481"/>
      <c r="L33" s="481"/>
      <c r="M33" s="481"/>
    </row>
    <row r="34" spans="1:13" x14ac:dyDescent="0.2">
      <c r="A34" s="717"/>
      <c r="B34" s="715"/>
      <c r="C34" s="252" t="s">
        <v>30</v>
      </c>
      <c r="D34" s="34">
        <v>2</v>
      </c>
      <c r="E34" s="34">
        <v>3</v>
      </c>
      <c r="F34" s="34">
        <v>1</v>
      </c>
      <c r="G34" s="46">
        <f t="shared" si="0"/>
        <v>6</v>
      </c>
      <c r="I34" s="235">
        <v>22</v>
      </c>
      <c r="J34" s="481"/>
      <c r="K34" s="481"/>
      <c r="L34" s="481"/>
      <c r="M34" s="481"/>
    </row>
    <row r="35" spans="1:13" ht="12.75" customHeight="1" x14ac:dyDescent="0.2">
      <c r="A35" s="717"/>
      <c r="B35" s="715"/>
      <c r="C35" s="252" t="s">
        <v>31</v>
      </c>
      <c r="D35" s="34">
        <v>3</v>
      </c>
      <c r="E35" s="34">
        <v>2</v>
      </c>
      <c r="F35" s="34">
        <v>2</v>
      </c>
      <c r="G35" s="46">
        <f t="shared" si="0"/>
        <v>7</v>
      </c>
      <c r="I35" s="235">
        <v>23</v>
      </c>
      <c r="J35" s="481"/>
      <c r="K35" s="481"/>
      <c r="L35" s="481"/>
      <c r="M35" s="481"/>
    </row>
    <row r="36" spans="1:13" x14ac:dyDescent="0.2">
      <c r="A36" s="717"/>
      <c r="B36" s="715"/>
      <c r="C36" s="253" t="s">
        <v>32</v>
      </c>
      <c r="D36" s="34">
        <v>1</v>
      </c>
      <c r="E36" s="34">
        <v>0</v>
      </c>
      <c r="F36" s="34">
        <v>4</v>
      </c>
      <c r="G36" s="46">
        <f t="shared" si="0"/>
        <v>5</v>
      </c>
      <c r="I36" s="235">
        <v>24</v>
      </c>
      <c r="J36" s="481"/>
      <c r="K36" s="481"/>
      <c r="L36" s="481"/>
      <c r="M36" s="481"/>
    </row>
    <row r="37" spans="1:13" ht="13.5" x14ac:dyDescent="0.25">
      <c r="A37" s="717"/>
      <c r="B37" s="734" t="s">
        <v>493</v>
      </c>
      <c r="C37" s="775"/>
      <c r="D37" s="36">
        <v>125</v>
      </c>
      <c r="E37" s="36">
        <v>13</v>
      </c>
      <c r="F37" s="36">
        <v>39</v>
      </c>
      <c r="G37" s="49">
        <f t="shared" si="0"/>
        <v>177</v>
      </c>
      <c r="I37" s="235" t="s">
        <v>321</v>
      </c>
      <c r="J37" s="481"/>
      <c r="K37" s="481"/>
      <c r="L37" s="481"/>
      <c r="M37" s="481"/>
    </row>
    <row r="38" spans="1:13" ht="12.75" customHeight="1" x14ac:dyDescent="0.2">
      <c r="A38" s="717"/>
      <c r="B38" s="728" t="s">
        <v>823</v>
      </c>
      <c r="C38" s="251">
        <v>7</v>
      </c>
      <c r="D38" s="34">
        <v>31</v>
      </c>
      <c r="E38" s="34">
        <v>0</v>
      </c>
      <c r="F38" s="34">
        <v>1</v>
      </c>
      <c r="G38" s="46">
        <f t="shared" si="0"/>
        <v>32</v>
      </c>
      <c r="I38" s="235">
        <v>7</v>
      </c>
      <c r="J38" s="481"/>
      <c r="K38" s="481"/>
      <c r="L38" s="481"/>
      <c r="M38" s="481"/>
    </row>
    <row r="39" spans="1:13" x14ac:dyDescent="0.2">
      <c r="A39" s="717"/>
      <c r="B39" s="728"/>
      <c r="C39" s="252" t="s">
        <v>34</v>
      </c>
      <c r="D39" s="34">
        <v>38</v>
      </c>
      <c r="E39" s="34">
        <v>0</v>
      </c>
      <c r="F39" s="34">
        <v>5</v>
      </c>
      <c r="G39" s="46">
        <f t="shared" si="0"/>
        <v>43</v>
      </c>
      <c r="I39" s="235">
        <v>71</v>
      </c>
      <c r="J39" s="481"/>
      <c r="K39" s="481"/>
      <c r="L39" s="481"/>
      <c r="M39" s="481"/>
    </row>
    <row r="40" spans="1:13" ht="12.75" customHeight="1" x14ac:dyDescent="0.2">
      <c r="A40" s="717"/>
      <c r="B40" s="728"/>
      <c r="C40" s="252" t="s">
        <v>35</v>
      </c>
      <c r="D40" s="34">
        <v>1</v>
      </c>
      <c r="E40" s="34">
        <v>0</v>
      </c>
      <c r="F40" s="34">
        <v>1</v>
      </c>
      <c r="G40" s="46">
        <f t="shared" si="0"/>
        <v>2</v>
      </c>
      <c r="I40" s="235">
        <v>72</v>
      </c>
      <c r="J40" s="481"/>
      <c r="K40" s="481"/>
      <c r="L40" s="481"/>
      <c r="M40" s="481"/>
    </row>
    <row r="41" spans="1:13" x14ac:dyDescent="0.2">
      <c r="A41" s="717"/>
      <c r="B41" s="728"/>
      <c r="C41" s="252" t="s">
        <v>36</v>
      </c>
      <c r="D41" s="34">
        <v>1</v>
      </c>
      <c r="E41" s="34">
        <v>0</v>
      </c>
      <c r="F41" s="34">
        <v>0</v>
      </c>
      <c r="G41" s="46">
        <f t="shared" si="0"/>
        <v>1</v>
      </c>
      <c r="I41" s="235">
        <v>73</v>
      </c>
      <c r="J41" s="481"/>
      <c r="K41" s="481"/>
      <c r="L41" s="481"/>
      <c r="M41" s="481"/>
    </row>
    <row r="42" spans="1:13" x14ac:dyDescent="0.2">
      <c r="A42" s="717"/>
      <c r="B42" s="728"/>
      <c r="C42" s="252" t="s">
        <v>37</v>
      </c>
      <c r="D42" s="34">
        <v>27</v>
      </c>
      <c r="E42" s="34">
        <v>0</v>
      </c>
      <c r="F42" s="34">
        <v>5</v>
      </c>
      <c r="G42" s="46">
        <f t="shared" si="0"/>
        <v>32</v>
      </c>
      <c r="I42" s="235">
        <v>74</v>
      </c>
      <c r="J42" s="481"/>
      <c r="K42" s="481"/>
      <c r="L42" s="481"/>
      <c r="M42" s="481"/>
    </row>
    <row r="43" spans="1:13" ht="13.5" x14ac:dyDescent="0.25">
      <c r="A43" s="717"/>
      <c r="B43" s="734" t="s">
        <v>821</v>
      </c>
      <c r="C43" s="775"/>
      <c r="D43" s="36">
        <v>77</v>
      </c>
      <c r="E43" s="36">
        <v>0</v>
      </c>
      <c r="F43" s="36">
        <v>13</v>
      </c>
      <c r="G43" s="49">
        <f t="shared" si="0"/>
        <v>90</v>
      </c>
      <c r="I43" s="235" t="s">
        <v>334</v>
      </c>
      <c r="J43" s="481"/>
      <c r="K43" s="481"/>
      <c r="L43" s="481"/>
      <c r="M43" s="481"/>
    </row>
    <row r="44" spans="1:13" ht="13.5" customHeight="1" x14ac:dyDescent="0.2">
      <c r="A44" s="717"/>
      <c r="B44" s="715" t="s">
        <v>812</v>
      </c>
      <c r="C44" s="252" t="s">
        <v>39</v>
      </c>
      <c r="D44" s="34"/>
      <c r="E44" s="34"/>
      <c r="F44" s="34"/>
      <c r="G44" s="46">
        <f t="shared" si="0"/>
        <v>0</v>
      </c>
      <c r="I44" s="235">
        <v>76</v>
      </c>
      <c r="J44" s="481"/>
      <c r="K44" s="481"/>
      <c r="L44" s="481"/>
      <c r="M44" s="481"/>
    </row>
    <row r="45" spans="1:13" x14ac:dyDescent="0.2">
      <c r="A45" s="717"/>
      <c r="B45" s="715"/>
      <c r="C45" s="381" t="s">
        <v>261</v>
      </c>
      <c r="D45" s="34"/>
      <c r="E45" s="34"/>
      <c r="F45" s="34"/>
      <c r="G45" s="46">
        <f t="shared" si="0"/>
        <v>0</v>
      </c>
      <c r="I45" s="235">
        <v>77</v>
      </c>
      <c r="J45" s="481"/>
      <c r="K45" s="481"/>
      <c r="L45" s="481"/>
      <c r="M45" s="481"/>
    </row>
    <row r="46" spans="1:13" ht="12.75" customHeight="1" x14ac:dyDescent="0.25">
      <c r="A46" s="718"/>
      <c r="B46" s="734" t="s">
        <v>40</v>
      </c>
      <c r="C46" s="775"/>
      <c r="D46" s="39"/>
      <c r="E46" s="39"/>
      <c r="F46" s="39"/>
      <c r="G46" s="439">
        <f t="shared" si="0"/>
        <v>0</v>
      </c>
      <c r="I46" s="235" t="s">
        <v>38</v>
      </c>
      <c r="J46" s="481"/>
      <c r="K46" s="481"/>
      <c r="L46" s="481"/>
      <c r="M46" s="481"/>
    </row>
    <row r="47" spans="1:13" x14ac:dyDescent="0.2">
      <c r="A47" s="802" t="s">
        <v>495</v>
      </c>
      <c r="B47" s="802"/>
      <c r="C47" s="803"/>
      <c r="D47" s="37">
        <v>584</v>
      </c>
      <c r="E47" s="37">
        <v>14</v>
      </c>
      <c r="F47" s="37">
        <v>66</v>
      </c>
      <c r="G47" s="51">
        <f t="shared" si="0"/>
        <v>664</v>
      </c>
      <c r="I47" s="235" t="s">
        <v>486</v>
      </c>
      <c r="J47" s="481"/>
      <c r="K47" s="481"/>
      <c r="L47" s="481"/>
      <c r="M47" s="481"/>
    </row>
    <row r="48" spans="1:13" ht="13.5" customHeight="1" x14ac:dyDescent="0.2">
      <c r="A48" s="716" t="s">
        <v>487</v>
      </c>
      <c r="B48" s="714" t="s">
        <v>813</v>
      </c>
      <c r="C48" s="251" t="s">
        <v>43</v>
      </c>
      <c r="D48" s="34">
        <v>6</v>
      </c>
      <c r="E48" s="34">
        <v>4</v>
      </c>
      <c r="F48" s="34">
        <v>4</v>
      </c>
      <c r="G48" s="46">
        <f t="shared" si="0"/>
        <v>14</v>
      </c>
      <c r="I48" s="235">
        <v>25</v>
      </c>
      <c r="J48" s="481"/>
      <c r="K48" s="481"/>
      <c r="L48" s="481"/>
      <c r="M48" s="481"/>
    </row>
    <row r="49" spans="1:13" x14ac:dyDescent="0.2">
      <c r="A49" s="717"/>
      <c r="B49" s="715"/>
      <c r="C49" s="252" t="s">
        <v>44</v>
      </c>
      <c r="D49" s="34">
        <v>3</v>
      </c>
      <c r="E49" s="34">
        <v>4</v>
      </c>
      <c r="F49" s="34">
        <v>13</v>
      </c>
      <c r="G49" s="46">
        <f t="shared" si="0"/>
        <v>20</v>
      </c>
      <c r="I49" s="235">
        <v>26</v>
      </c>
      <c r="J49" s="481"/>
      <c r="K49" s="481"/>
      <c r="L49" s="481"/>
      <c r="M49" s="481"/>
    </row>
    <row r="50" spans="1:13" x14ac:dyDescent="0.2">
      <c r="A50" s="717"/>
      <c r="B50" s="715"/>
      <c r="C50" s="252" t="s">
        <v>45</v>
      </c>
      <c r="D50" s="34">
        <v>47</v>
      </c>
      <c r="E50" s="34">
        <v>11</v>
      </c>
      <c r="F50" s="34">
        <v>24</v>
      </c>
      <c r="G50" s="46">
        <f t="shared" si="0"/>
        <v>82</v>
      </c>
      <c r="I50" s="235">
        <v>27</v>
      </c>
      <c r="J50" s="481"/>
      <c r="K50" s="481"/>
      <c r="L50" s="481"/>
      <c r="M50" s="481"/>
    </row>
    <row r="51" spans="1:13" ht="12.75" customHeight="1" x14ac:dyDescent="0.25">
      <c r="A51" s="717"/>
      <c r="B51" s="734" t="s">
        <v>498</v>
      </c>
      <c r="C51" s="775"/>
      <c r="D51" s="36">
        <v>56</v>
      </c>
      <c r="E51" s="36">
        <v>19</v>
      </c>
      <c r="F51" s="36">
        <v>41</v>
      </c>
      <c r="G51" s="49">
        <f t="shared" si="0"/>
        <v>116</v>
      </c>
      <c r="I51" s="235" t="s">
        <v>488</v>
      </c>
      <c r="J51" s="481"/>
      <c r="K51" s="481"/>
      <c r="L51" s="481"/>
      <c r="M51" s="481"/>
    </row>
    <row r="52" spans="1:13" ht="12.75" customHeight="1" x14ac:dyDescent="0.2">
      <c r="A52" s="717"/>
      <c r="B52" s="715" t="s">
        <v>814</v>
      </c>
      <c r="C52" s="251" t="s">
        <v>46</v>
      </c>
      <c r="D52" s="34">
        <v>2</v>
      </c>
      <c r="E52" s="34">
        <v>10</v>
      </c>
      <c r="F52" s="34">
        <v>8</v>
      </c>
      <c r="G52" s="46">
        <f t="shared" si="0"/>
        <v>20</v>
      </c>
      <c r="I52" s="235">
        <v>28</v>
      </c>
      <c r="J52" s="481"/>
      <c r="K52" s="481"/>
      <c r="L52" s="481"/>
      <c r="M52" s="481"/>
    </row>
    <row r="53" spans="1:13" x14ac:dyDescent="0.2">
      <c r="A53" s="717"/>
      <c r="B53" s="715"/>
      <c r="C53" s="252" t="s">
        <v>47</v>
      </c>
      <c r="D53" s="34">
        <v>1</v>
      </c>
      <c r="E53" s="34">
        <v>2</v>
      </c>
      <c r="F53" s="34">
        <v>2</v>
      </c>
      <c r="G53" s="46">
        <f t="shared" si="0"/>
        <v>5</v>
      </c>
      <c r="I53" s="235">
        <v>29</v>
      </c>
      <c r="J53" s="481"/>
      <c r="K53" s="481"/>
      <c r="L53" s="481"/>
      <c r="M53" s="481"/>
    </row>
    <row r="54" spans="1:13" x14ac:dyDescent="0.2">
      <c r="A54" s="717"/>
      <c r="B54" s="715"/>
      <c r="C54" s="253">
        <v>3</v>
      </c>
      <c r="D54" s="34">
        <v>4</v>
      </c>
      <c r="E54" s="34">
        <v>0</v>
      </c>
      <c r="F54" s="34">
        <v>1</v>
      </c>
      <c r="G54" s="46">
        <f t="shared" si="0"/>
        <v>5</v>
      </c>
      <c r="I54" s="235">
        <v>3</v>
      </c>
      <c r="J54" s="481"/>
      <c r="K54" s="481"/>
      <c r="L54" s="481"/>
      <c r="M54" s="481"/>
    </row>
    <row r="55" spans="1:13" ht="12.75" customHeight="1" x14ac:dyDescent="0.25">
      <c r="A55" s="717"/>
      <c r="B55" s="734" t="s">
        <v>49</v>
      </c>
      <c r="C55" s="775"/>
      <c r="D55" s="36">
        <v>4</v>
      </c>
      <c r="E55" s="36">
        <v>13</v>
      </c>
      <c r="F55" s="36">
        <v>15</v>
      </c>
      <c r="G55" s="49">
        <f t="shared" si="0"/>
        <v>32</v>
      </c>
      <c r="I55" s="235" t="s">
        <v>348</v>
      </c>
      <c r="J55" s="481"/>
      <c r="K55" s="481"/>
      <c r="L55" s="481"/>
      <c r="M55" s="481"/>
    </row>
    <row r="56" spans="1:13" ht="12.75" customHeight="1" x14ac:dyDescent="0.2">
      <c r="A56" s="717"/>
      <c r="B56" s="715" t="s">
        <v>815</v>
      </c>
      <c r="C56" s="251" t="s">
        <v>50</v>
      </c>
      <c r="D56" s="34">
        <v>0</v>
      </c>
      <c r="E56" s="34">
        <v>7</v>
      </c>
      <c r="F56" s="34">
        <v>7</v>
      </c>
      <c r="G56" s="46">
        <f t="shared" si="0"/>
        <v>14</v>
      </c>
      <c r="I56" s="235">
        <v>31</v>
      </c>
      <c r="J56" s="481"/>
      <c r="K56" s="481"/>
      <c r="L56" s="481"/>
      <c r="M56" s="481"/>
    </row>
    <row r="57" spans="1:13" x14ac:dyDescent="0.2">
      <c r="A57" s="717"/>
      <c r="B57" s="715"/>
      <c r="C57" s="252" t="s">
        <v>51</v>
      </c>
      <c r="D57" s="34">
        <v>2</v>
      </c>
      <c r="E57" s="34">
        <v>4</v>
      </c>
      <c r="F57" s="34">
        <v>6</v>
      </c>
      <c r="G57" s="46">
        <f t="shared" si="0"/>
        <v>12</v>
      </c>
      <c r="I57" s="235">
        <v>32</v>
      </c>
      <c r="J57" s="481"/>
      <c r="K57" s="481"/>
      <c r="L57" s="481"/>
      <c r="M57" s="481"/>
    </row>
    <row r="58" spans="1:13" x14ac:dyDescent="0.2">
      <c r="A58" s="717"/>
      <c r="B58" s="715"/>
      <c r="C58" s="253" t="s">
        <v>52</v>
      </c>
      <c r="D58" s="34">
        <v>2</v>
      </c>
      <c r="E58" s="34">
        <v>2</v>
      </c>
      <c r="F58" s="34">
        <v>1</v>
      </c>
      <c r="G58" s="46">
        <f t="shared" si="0"/>
        <v>5</v>
      </c>
      <c r="I58" s="235">
        <v>33</v>
      </c>
      <c r="J58" s="481"/>
      <c r="K58" s="481"/>
      <c r="L58" s="481"/>
      <c r="M58" s="481"/>
    </row>
    <row r="59" spans="1:13" ht="12.75" customHeight="1" x14ac:dyDescent="0.25">
      <c r="A59" s="717"/>
      <c r="B59" s="734" t="s">
        <v>53</v>
      </c>
      <c r="C59" s="775"/>
      <c r="D59" s="36">
        <v>4</v>
      </c>
      <c r="E59" s="36">
        <v>13</v>
      </c>
      <c r="F59" s="36">
        <v>14</v>
      </c>
      <c r="G59" s="49">
        <f t="shared" si="0"/>
        <v>31</v>
      </c>
      <c r="I59" s="235" t="s">
        <v>352</v>
      </c>
      <c r="J59" s="481"/>
      <c r="K59" s="481"/>
      <c r="L59" s="481"/>
      <c r="M59" s="481"/>
    </row>
    <row r="60" spans="1:13" ht="12.75" customHeight="1" x14ac:dyDescent="0.2">
      <c r="A60" s="717"/>
      <c r="B60" s="715" t="s">
        <v>816</v>
      </c>
      <c r="C60" s="251" t="s">
        <v>54</v>
      </c>
      <c r="D60" s="34">
        <v>0</v>
      </c>
      <c r="E60" s="34">
        <v>6</v>
      </c>
      <c r="F60" s="34">
        <v>1</v>
      </c>
      <c r="G60" s="46">
        <f t="shared" si="0"/>
        <v>7</v>
      </c>
      <c r="I60" s="235">
        <v>34</v>
      </c>
      <c r="J60" s="481"/>
      <c r="K60" s="481"/>
      <c r="L60" s="481"/>
      <c r="M60" s="481"/>
    </row>
    <row r="61" spans="1:13" x14ac:dyDescent="0.2">
      <c r="A61" s="717"/>
      <c r="B61" s="715"/>
      <c r="C61" s="252" t="s">
        <v>55</v>
      </c>
      <c r="D61" s="34">
        <v>1</v>
      </c>
      <c r="E61" s="34">
        <v>2</v>
      </c>
      <c r="F61" s="34">
        <v>6</v>
      </c>
      <c r="G61" s="46">
        <f t="shared" si="0"/>
        <v>9</v>
      </c>
      <c r="I61" s="235">
        <v>35</v>
      </c>
      <c r="J61" s="481"/>
      <c r="K61" s="481"/>
      <c r="L61" s="481"/>
      <c r="M61" s="481"/>
    </row>
    <row r="62" spans="1:13" x14ac:dyDescent="0.2">
      <c r="A62" s="717"/>
      <c r="B62" s="715"/>
      <c r="C62" s="252" t="s">
        <v>56</v>
      </c>
      <c r="D62" s="34">
        <v>2</v>
      </c>
      <c r="E62" s="34">
        <v>7</v>
      </c>
      <c r="F62" s="34">
        <v>1</v>
      </c>
      <c r="G62" s="46">
        <f t="shared" si="0"/>
        <v>10</v>
      </c>
      <c r="I62" s="235">
        <v>36</v>
      </c>
      <c r="J62" s="481"/>
      <c r="K62" s="481"/>
      <c r="L62" s="481"/>
      <c r="M62" s="481"/>
    </row>
    <row r="63" spans="1:13" x14ac:dyDescent="0.2">
      <c r="A63" s="717"/>
      <c r="B63" s="715"/>
      <c r="C63" s="252" t="s">
        <v>57</v>
      </c>
      <c r="D63" s="34">
        <v>0</v>
      </c>
      <c r="E63" s="34">
        <v>33</v>
      </c>
      <c r="F63" s="34">
        <v>3</v>
      </c>
      <c r="G63" s="46">
        <f t="shared" si="0"/>
        <v>36</v>
      </c>
      <c r="I63" s="235">
        <v>37</v>
      </c>
      <c r="J63" s="481"/>
      <c r="K63" s="481"/>
      <c r="L63" s="481"/>
      <c r="M63" s="481"/>
    </row>
    <row r="64" spans="1:13" ht="15" customHeight="1" x14ac:dyDescent="0.25">
      <c r="A64" s="717"/>
      <c r="B64" s="734" t="s">
        <v>58</v>
      </c>
      <c r="C64" s="775"/>
      <c r="D64" s="36">
        <v>3</v>
      </c>
      <c r="E64" s="36">
        <v>48</v>
      </c>
      <c r="F64" s="36">
        <v>11</v>
      </c>
      <c r="G64" s="49">
        <f t="shared" si="0"/>
        <v>62</v>
      </c>
      <c r="I64" s="235" t="s">
        <v>356</v>
      </c>
      <c r="J64" s="481"/>
      <c r="K64" s="481"/>
      <c r="L64" s="481"/>
      <c r="M64" s="481"/>
    </row>
    <row r="65" spans="1:13" ht="16.5" customHeight="1" x14ac:dyDescent="0.2">
      <c r="A65" s="717"/>
      <c r="B65" s="715" t="s">
        <v>817</v>
      </c>
      <c r="C65" s="251">
        <v>6</v>
      </c>
      <c r="D65" s="34">
        <v>103</v>
      </c>
      <c r="E65" s="34">
        <v>0</v>
      </c>
      <c r="F65" s="34">
        <v>61</v>
      </c>
      <c r="G65" s="46">
        <f t="shared" si="0"/>
        <v>164</v>
      </c>
      <c r="I65" s="235">
        <v>6</v>
      </c>
      <c r="J65" s="481"/>
      <c r="K65" s="481"/>
      <c r="L65" s="481"/>
      <c r="M65" s="481"/>
    </row>
    <row r="66" spans="1:13" ht="15" customHeight="1" x14ac:dyDescent="0.2">
      <c r="A66" s="717"/>
      <c r="B66" s="715"/>
      <c r="C66" s="252" t="s">
        <v>60</v>
      </c>
      <c r="D66" s="34">
        <v>17</v>
      </c>
      <c r="E66" s="34">
        <v>0</v>
      </c>
      <c r="F66" s="34">
        <v>14</v>
      </c>
      <c r="G66" s="46">
        <f t="shared" si="0"/>
        <v>31</v>
      </c>
      <c r="I66" s="235">
        <v>61</v>
      </c>
      <c r="J66" s="481"/>
      <c r="K66" s="481"/>
      <c r="L66" s="481"/>
      <c r="M66" s="481"/>
    </row>
    <row r="67" spans="1:13" ht="17.25" customHeight="1" x14ac:dyDescent="0.2">
      <c r="A67" s="717"/>
      <c r="B67" s="715"/>
      <c r="C67" s="252" t="s">
        <v>61</v>
      </c>
      <c r="D67" s="34">
        <v>4</v>
      </c>
      <c r="E67" s="34">
        <v>0</v>
      </c>
      <c r="F67" s="34">
        <v>9</v>
      </c>
      <c r="G67" s="46">
        <f t="shared" si="0"/>
        <v>13</v>
      </c>
      <c r="I67" s="235">
        <v>62</v>
      </c>
      <c r="J67" s="481"/>
      <c r="K67" s="481"/>
      <c r="L67" s="481"/>
      <c r="M67" s="481"/>
    </row>
    <row r="68" spans="1:13" ht="14.25" customHeight="1" x14ac:dyDescent="0.2">
      <c r="A68" s="717"/>
      <c r="B68" s="715"/>
      <c r="C68" s="252" t="s">
        <v>62</v>
      </c>
      <c r="D68" s="34">
        <v>9</v>
      </c>
      <c r="E68" s="34">
        <v>3</v>
      </c>
      <c r="F68" s="34">
        <v>9</v>
      </c>
      <c r="G68" s="46">
        <f t="shared" si="0"/>
        <v>21</v>
      </c>
      <c r="I68" s="235">
        <v>63</v>
      </c>
      <c r="J68" s="481"/>
      <c r="K68" s="481"/>
      <c r="L68" s="481"/>
      <c r="M68" s="481"/>
    </row>
    <row r="69" spans="1:13" ht="12.75" customHeight="1" x14ac:dyDescent="0.25">
      <c r="A69" s="717"/>
      <c r="B69" s="734" t="s">
        <v>63</v>
      </c>
      <c r="C69" s="775"/>
      <c r="D69" s="36">
        <v>50</v>
      </c>
      <c r="E69" s="36">
        <v>4</v>
      </c>
      <c r="F69" s="36">
        <v>64</v>
      </c>
      <c r="G69" s="49">
        <f t="shared" si="0"/>
        <v>118</v>
      </c>
      <c r="I69" s="235" t="s">
        <v>489</v>
      </c>
      <c r="J69" s="481"/>
      <c r="K69" s="481"/>
      <c r="L69" s="481"/>
      <c r="M69" s="481"/>
    </row>
    <row r="70" spans="1:13" ht="12.75" customHeight="1" x14ac:dyDescent="0.2">
      <c r="A70" s="717"/>
      <c r="B70" s="715" t="s">
        <v>522</v>
      </c>
      <c r="C70" s="251" t="s">
        <v>64</v>
      </c>
      <c r="D70" s="34">
        <v>3</v>
      </c>
      <c r="E70" s="34">
        <v>4</v>
      </c>
      <c r="F70" s="34">
        <v>6</v>
      </c>
      <c r="G70" s="46">
        <f t="shared" si="0"/>
        <v>13</v>
      </c>
      <c r="I70" s="235">
        <v>64</v>
      </c>
      <c r="J70" s="481"/>
      <c r="K70" s="481"/>
      <c r="L70" s="481"/>
      <c r="M70" s="481"/>
    </row>
    <row r="71" spans="1:13" x14ac:dyDescent="0.2">
      <c r="A71" s="717"/>
      <c r="B71" s="715"/>
      <c r="C71" s="252" t="s">
        <v>65</v>
      </c>
      <c r="D71" s="34">
        <v>1</v>
      </c>
      <c r="E71" s="34">
        <v>4</v>
      </c>
      <c r="F71" s="34">
        <v>1</v>
      </c>
      <c r="G71" s="46">
        <f t="shared" si="0"/>
        <v>6</v>
      </c>
      <c r="I71" s="235">
        <v>65</v>
      </c>
      <c r="J71" s="481"/>
      <c r="K71" s="481"/>
      <c r="L71" s="481"/>
      <c r="M71" s="481"/>
    </row>
    <row r="72" spans="1:13" x14ac:dyDescent="0.2">
      <c r="A72" s="717"/>
      <c r="B72" s="715"/>
      <c r="C72" s="252" t="s">
        <v>66</v>
      </c>
      <c r="D72" s="34">
        <v>2</v>
      </c>
      <c r="E72" s="34">
        <v>0</v>
      </c>
      <c r="F72" s="34">
        <v>1</v>
      </c>
      <c r="G72" s="46">
        <f t="shared" si="0"/>
        <v>3</v>
      </c>
      <c r="I72" s="235">
        <v>66</v>
      </c>
      <c r="J72" s="481"/>
      <c r="K72" s="481"/>
      <c r="L72" s="481"/>
      <c r="M72" s="481"/>
    </row>
    <row r="73" spans="1:13" x14ac:dyDescent="0.2">
      <c r="A73" s="717"/>
      <c r="B73" s="715"/>
      <c r="C73" s="252" t="s">
        <v>67</v>
      </c>
      <c r="D73" s="34">
        <v>0</v>
      </c>
      <c r="E73" s="34">
        <v>1</v>
      </c>
      <c r="F73" s="34">
        <v>4</v>
      </c>
      <c r="G73" s="46">
        <f t="shared" si="0"/>
        <v>5</v>
      </c>
      <c r="I73" s="235">
        <v>67</v>
      </c>
      <c r="J73" s="481"/>
      <c r="K73" s="481"/>
      <c r="L73" s="481"/>
      <c r="M73" s="481"/>
    </row>
    <row r="74" spans="1:13" x14ac:dyDescent="0.2">
      <c r="A74" s="717"/>
      <c r="B74" s="715"/>
      <c r="C74" s="252" t="s">
        <v>68</v>
      </c>
      <c r="D74" s="34">
        <v>1</v>
      </c>
      <c r="E74" s="34">
        <v>0</v>
      </c>
      <c r="F74" s="34">
        <v>4</v>
      </c>
      <c r="G74" s="46">
        <f t="shared" ref="G74:G83" si="1">D74+E74+F74</f>
        <v>5</v>
      </c>
      <c r="I74" s="235">
        <v>68</v>
      </c>
      <c r="J74" s="481"/>
      <c r="K74" s="481"/>
      <c r="L74" s="481"/>
      <c r="M74" s="481"/>
    </row>
    <row r="75" spans="1:13" x14ac:dyDescent="0.2">
      <c r="A75" s="717"/>
      <c r="B75" s="715"/>
      <c r="C75" s="253" t="s">
        <v>69</v>
      </c>
      <c r="D75" s="34">
        <v>1</v>
      </c>
      <c r="E75" s="34">
        <v>0</v>
      </c>
      <c r="F75" s="34">
        <v>1</v>
      </c>
      <c r="G75" s="46">
        <f t="shared" si="1"/>
        <v>2</v>
      </c>
      <c r="I75" s="235">
        <v>69</v>
      </c>
      <c r="J75" s="481"/>
      <c r="K75" s="481"/>
      <c r="L75" s="481"/>
      <c r="M75" s="481"/>
    </row>
    <row r="76" spans="1:13" ht="13.5" x14ac:dyDescent="0.25">
      <c r="A76" s="718"/>
      <c r="B76" s="734" t="s">
        <v>70</v>
      </c>
      <c r="C76" s="775"/>
      <c r="D76" s="39">
        <v>8</v>
      </c>
      <c r="E76" s="39">
        <v>9</v>
      </c>
      <c r="F76" s="39">
        <v>17</v>
      </c>
      <c r="G76" s="439">
        <f t="shared" si="1"/>
        <v>34</v>
      </c>
      <c r="I76" s="235" t="s">
        <v>490</v>
      </c>
      <c r="J76" s="481"/>
      <c r="K76" s="481"/>
      <c r="L76" s="481"/>
      <c r="M76" s="481"/>
    </row>
    <row r="77" spans="1:13" x14ac:dyDescent="0.2">
      <c r="A77" s="726" t="s">
        <v>496</v>
      </c>
      <c r="B77" s="726"/>
      <c r="C77" s="774"/>
      <c r="D77" s="37">
        <v>125</v>
      </c>
      <c r="E77" s="37">
        <v>106</v>
      </c>
      <c r="F77" s="37">
        <v>162</v>
      </c>
      <c r="G77" s="51">
        <f t="shared" si="1"/>
        <v>393</v>
      </c>
      <c r="I77" s="235" t="s">
        <v>487</v>
      </c>
      <c r="J77" s="481"/>
      <c r="K77" s="481"/>
      <c r="L77" s="481"/>
      <c r="M77" s="481"/>
    </row>
    <row r="78" spans="1:13" x14ac:dyDescent="0.2">
      <c r="A78" s="708" t="s">
        <v>72</v>
      </c>
      <c r="B78" s="800" t="s">
        <v>73</v>
      </c>
      <c r="C78" s="251" t="s">
        <v>74</v>
      </c>
      <c r="D78" s="34">
        <v>2</v>
      </c>
      <c r="E78" s="34">
        <v>0</v>
      </c>
      <c r="F78" s="34">
        <v>1</v>
      </c>
      <c r="G78" s="46">
        <f t="shared" si="1"/>
        <v>3</v>
      </c>
      <c r="I78" s="235">
        <v>85</v>
      </c>
      <c r="J78" s="481"/>
      <c r="K78" s="481"/>
      <c r="L78" s="481"/>
      <c r="M78" s="481"/>
    </row>
    <row r="79" spans="1:13" x14ac:dyDescent="0.2">
      <c r="A79" s="709"/>
      <c r="B79" s="801"/>
      <c r="C79" s="252" t="s">
        <v>75</v>
      </c>
      <c r="D79" s="34">
        <v>2</v>
      </c>
      <c r="E79" s="34">
        <v>0</v>
      </c>
      <c r="F79" s="34">
        <v>1</v>
      </c>
      <c r="G79" s="46">
        <f t="shared" si="1"/>
        <v>3</v>
      </c>
      <c r="I79" s="235">
        <v>86</v>
      </c>
      <c r="J79" s="481"/>
      <c r="K79" s="481"/>
      <c r="L79" s="481"/>
      <c r="M79" s="481"/>
    </row>
    <row r="80" spans="1:13" x14ac:dyDescent="0.2">
      <c r="A80" s="709"/>
      <c r="B80" s="801"/>
      <c r="C80" s="252" t="s">
        <v>76</v>
      </c>
      <c r="D80" s="34">
        <v>0</v>
      </c>
      <c r="E80" s="34">
        <v>11</v>
      </c>
      <c r="F80" s="34">
        <v>1</v>
      </c>
      <c r="G80" s="46">
        <f t="shared" si="1"/>
        <v>12</v>
      </c>
      <c r="I80" s="235">
        <v>87</v>
      </c>
      <c r="J80" s="481"/>
      <c r="K80" s="481"/>
      <c r="L80" s="481"/>
      <c r="M80" s="481"/>
    </row>
    <row r="81" spans="1:13" x14ac:dyDescent="0.2">
      <c r="A81" s="719" t="s">
        <v>77</v>
      </c>
      <c r="B81" s="719"/>
      <c r="C81" s="776"/>
      <c r="D81" s="37">
        <v>6</v>
      </c>
      <c r="E81" s="37">
        <v>11</v>
      </c>
      <c r="F81" s="37">
        <v>3</v>
      </c>
      <c r="G81" s="51">
        <f t="shared" si="1"/>
        <v>20</v>
      </c>
      <c r="I81" s="235" t="s">
        <v>72</v>
      </c>
      <c r="J81" s="481"/>
      <c r="K81" s="481"/>
      <c r="L81" s="481"/>
      <c r="M81" s="481"/>
    </row>
    <row r="82" spans="1:13" ht="13.5" x14ac:dyDescent="0.25">
      <c r="A82" s="156"/>
      <c r="B82" s="156"/>
      <c r="C82" s="157"/>
      <c r="D82" s="158"/>
      <c r="E82" s="158"/>
      <c r="F82" s="158"/>
      <c r="G82" s="160"/>
      <c r="H82" s="160"/>
      <c r="J82" s="481"/>
      <c r="K82" s="481"/>
      <c r="L82" s="481"/>
      <c r="M82" s="481"/>
    </row>
    <row r="83" spans="1:13" ht="15.75" x14ac:dyDescent="0.2">
      <c r="A83" s="753" t="s">
        <v>404</v>
      </c>
      <c r="B83" s="753"/>
      <c r="C83" s="754"/>
      <c r="D83" s="36">
        <v>207</v>
      </c>
      <c r="E83" s="36">
        <v>189</v>
      </c>
      <c r="F83" s="36">
        <v>97</v>
      </c>
      <c r="G83" s="49">
        <f t="shared" si="1"/>
        <v>493</v>
      </c>
      <c r="I83" s="235" t="s">
        <v>491</v>
      </c>
      <c r="J83" s="481"/>
      <c r="K83" s="481"/>
      <c r="L83" s="481"/>
      <c r="M83" s="481"/>
    </row>
    <row r="84" spans="1:13" ht="12" customHeight="1" x14ac:dyDescent="0.2">
      <c r="A84" s="481"/>
      <c r="B84" s="481"/>
      <c r="C84" s="481"/>
      <c r="D84" s="158"/>
      <c r="E84" s="158"/>
      <c r="F84" s="158"/>
      <c r="G84" s="160"/>
      <c r="J84" s="481"/>
      <c r="K84" s="481"/>
      <c r="L84" s="481"/>
    </row>
    <row r="85" spans="1:13" ht="15.75" x14ac:dyDescent="0.2">
      <c r="A85" s="720" t="s">
        <v>2</v>
      </c>
      <c r="B85" s="720"/>
      <c r="C85" s="721"/>
      <c r="D85" s="25">
        <f>D83+D81+D77+D47+D17</f>
        <v>1124</v>
      </c>
      <c r="E85" s="25">
        <f t="shared" ref="E85:G85" si="2">E83+E81+E77+E47+E17</f>
        <v>325</v>
      </c>
      <c r="F85" s="25">
        <f t="shared" si="2"/>
        <v>466</v>
      </c>
      <c r="G85" s="49">
        <f t="shared" si="2"/>
        <v>1915</v>
      </c>
    </row>
    <row r="86" spans="1:13" x14ac:dyDescent="0.2">
      <c r="F86" s="482"/>
    </row>
  </sheetData>
  <mergeCells count="36">
    <mergeCell ref="A85:C85"/>
    <mergeCell ref="B44:B45"/>
    <mergeCell ref="B46:C46"/>
    <mergeCell ref="A47:C47"/>
    <mergeCell ref="A48:A76"/>
    <mergeCell ref="B48:B50"/>
    <mergeCell ref="B51:C51"/>
    <mergeCell ref="B52:B54"/>
    <mergeCell ref="B55:C55"/>
    <mergeCell ref="B56:B58"/>
    <mergeCell ref="B59:C59"/>
    <mergeCell ref="B60:B63"/>
    <mergeCell ref="B64:C64"/>
    <mergeCell ref="B65:B68"/>
    <mergeCell ref="B69:C69"/>
    <mergeCell ref="B70:B75"/>
    <mergeCell ref="A83:C83"/>
    <mergeCell ref="A18:A46"/>
    <mergeCell ref="A17:C17"/>
    <mergeCell ref="B18:B26"/>
    <mergeCell ref="B27:C27"/>
    <mergeCell ref="B28:B36"/>
    <mergeCell ref="B37:C37"/>
    <mergeCell ref="B38:B42"/>
    <mergeCell ref="B43:C43"/>
    <mergeCell ref="B76:C76"/>
    <mergeCell ref="A77:C77"/>
    <mergeCell ref="A78:A80"/>
    <mergeCell ref="B78:B80"/>
    <mergeCell ref="A81:C81"/>
    <mergeCell ref="A3:G3"/>
    <mergeCell ref="A9:A16"/>
    <mergeCell ref="B9:B12"/>
    <mergeCell ref="B13:C13"/>
    <mergeCell ref="B14:B15"/>
    <mergeCell ref="B16:C16"/>
  </mergeCells>
  <printOptions horizontalCentered="1"/>
  <pageMargins left="0.70866141732283472" right="0.70866141732283472" top="0.74803149606299213" bottom="0.74803149606299213" header="0.31496062992125984" footer="0.31496062992125984"/>
  <pageSetup paperSize="9" scale="79" firstPageNumber="43" fitToHeight="0" orientation="portrait" r:id="rId1"/>
  <headerFooter>
    <oddFooter>&amp;CPage &amp;P</oddFooter>
  </headerFooter>
  <rowBreaks count="1" manualBreakCount="1">
    <brk id="45"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802"/>
  <sheetViews>
    <sheetView showGridLines="0" showZeros="0" showWhiteSpace="0" zoomScaleNormal="100" workbookViewId="0">
      <selection activeCell="L26" sqref="L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281</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576</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1" t="s">
        <v>745</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30">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00B050"/>
    <pageSetUpPr fitToPage="1"/>
  </sheetPr>
  <dimension ref="A1:N218"/>
  <sheetViews>
    <sheetView showGridLines="0" zoomScaleNormal="100" workbookViewId="0">
      <selection activeCell="L26" sqref="L26"/>
    </sheetView>
  </sheetViews>
  <sheetFormatPr baseColWidth="10" defaultRowHeight="12.75" x14ac:dyDescent="0.2"/>
  <cols>
    <col min="1" max="1" width="28.5" bestFit="1" customWidth="1"/>
    <col min="2" max="4" width="18.33203125" customWidth="1"/>
    <col min="5" max="5" width="9.83203125" bestFit="1" customWidth="1"/>
    <col min="6" max="6" width="35.5" bestFit="1" customWidth="1"/>
    <col min="7" max="7" width="6" bestFit="1" customWidth="1"/>
    <col min="8" max="8" width="17.33203125" customWidth="1"/>
    <col min="9" max="9" width="9.83203125" bestFit="1" customWidth="1"/>
    <col min="10" max="10" width="31.33203125" customWidth="1"/>
    <col min="11" max="11" width="9.6640625" customWidth="1"/>
    <col min="12" max="12" width="10.83203125" customWidth="1"/>
    <col min="13" max="13" width="14" customWidth="1"/>
  </cols>
  <sheetData>
    <row r="1" spans="1:14" ht="7.5" customHeight="1" x14ac:dyDescent="0.2">
      <c r="J1" s="368"/>
      <c r="K1" s="368"/>
      <c r="L1" s="368"/>
      <c r="M1" s="368"/>
      <c r="N1" s="368"/>
    </row>
    <row r="2" spans="1:14" s="244" customFormat="1" ht="29.25" customHeight="1" x14ac:dyDescent="0.2">
      <c r="A2" s="749" t="s">
        <v>567</v>
      </c>
      <c r="B2" s="749"/>
      <c r="C2" s="749"/>
      <c r="D2" s="749"/>
      <c r="E2" s="106"/>
      <c r="F2" s="106"/>
      <c r="G2" s="106"/>
      <c r="H2" s="106"/>
      <c r="I2" s="106"/>
      <c r="J2" s="520"/>
      <c r="K2" s="243"/>
      <c r="L2" s="243"/>
      <c r="M2" s="243"/>
      <c r="N2" s="616"/>
    </row>
    <row r="3" spans="1:14" ht="8.25" customHeight="1" x14ac:dyDescent="0.2">
      <c r="J3" s="368"/>
      <c r="K3" s="368"/>
      <c r="L3" s="368"/>
      <c r="M3" s="368"/>
      <c r="N3" s="368"/>
    </row>
    <row r="4" spans="1:14" ht="6" customHeight="1" x14ac:dyDescent="0.2">
      <c r="J4" s="368"/>
      <c r="K4" s="368"/>
      <c r="L4" s="368"/>
      <c r="M4" s="368"/>
      <c r="N4" s="368"/>
    </row>
    <row r="5" spans="1:14" ht="15.75" x14ac:dyDescent="0.2">
      <c r="B5" s="746" t="s">
        <v>288</v>
      </c>
      <c r="C5" s="746"/>
      <c r="J5" s="368"/>
      <c r="K5" s="368"/>
      <c r="L5" s="368"/>
      <c r="M5" s="368"/>
      <c r="N5" s="368"/>
    </row>
    <row r="6" spans="1:14" ht="27.75" customHeight="1" x14ac:dyDescent="0.2">
      <c r="A6" s="203" t="s">
        <v>289</v>
      </c>
      <c r="B6" s="208" t="s">
        <v>286</v>
      </c>
      <c r="C6" s="208" t="s">
        <v>287</v>
      </c>
      <c r="D6" s="674" t="s">
        <v>78</v>
      </c>
      <c r="I6" s="481"/>
      <c r="J6" s="521"/>
      <c r="K6" s="368"/>
      <c r="L6" s="368"/>
      <c r="M6" s="368"/>
      <c r="N6" s="368"/>
    </row>
    <row r="7" spans="1:14" s="32" customFormat="1" x14ac:dyDescent="0.2">
      <c r="A7" s="209"/>
      <c r="B7" s="210"/>
      <c r="C7" s="210"/>
      <c r="D7" s="30"/>
      <c r="I7" s="481"/>
      <c r="J7" s="461"/>
      <c r="K7" s="378"/>
      <c r="L7" s="368"/>
      <c r="M7" s="378"/>
      <c r="N7" s="378"/>
    </row>
    <row r="8" spans="1:14" x14ac:dyDescent="0.2">
      <c r="A8" s="469" t="s">
        <v>241</v>
      </c>
      <c r="B8" s="70">
        <v>1534</v>
      </c>
      <c r="C8" s="70">
        <v>10698</v>
      </c>
      <c r="D8" s="483">
        <f>C8+B8</f>
        <v>12232</v>
      </c>
      <c r="F8" s="481"/>
      <c r="I8" s="481"/>
      <c r="J8" s="461"/>
      <c r="K8" s="368"/>
      <c r="L8" s="368"/>
      <c r="M8" s="368"/>
      <c r="N8" s="368"/>
    </row>
    <row r="9" spans="1:14" x14ac:dyDescent="0.2">
      <c r="A9" s="473" t="s">
        <v>114</v>
      </c>
      <c r="B9" s="15">
        <v>277</v>
      </c>
      <c r="C9" s="15">
        <v>22</v>
      </c>
      <c r="D9" s="175">
        <f t="shared" ref="D9:D73" si="0">C9+B9</f>
        <v>299</v>
      </c>
      <c r="E9" s="481"/>
      <c r="F9" s="481"/>
      <c r="H9" s="481"/>
      <c r="I9" s="481"/>
      <c r="J9" s="461"/>
      <c r="K9" s="368"/>
      <c r="L9" s="368"/>
      <c r="M9" s="368"/>
      <c r="N9" s="368"/>
    </row>
    <row r="10" spans="1:14" x14ac:dyDescent="0.2">
      <c r="A10" s="473" t="s">
        <v>113</v>
      </c>
      <c r="B10" s="18">
        <v>543</v>
      </c>
      <c r="C10" s="18">
        <v>10562</v>
      </c>
      <c r="D10" s="176">
        <f t="shared" si="0"/>
        <v>11105</v>
      </c>
      <c r="E10" s="481"/>
      <c r="F10" s="481"/>
      <c r="H10" s="481"/>
      <c r="I10" s="481"/>
      <c r="J10" s="461"/>
      <c r="K10" s="368"/>
      <c r="L10" s="368"/>
      <c r="M10" s="368"/>
      <c r="N10" s="368"/>
    </row>
    <row r="11" spans="1:14" x14ac:dyDescent="0.2">
      <c r="A11" s="247" t="s">
        <v>282</v>
      </c>
      <c r="B11" s="15">
        <v>193</v>
      </c>
      <c r="C11" s="15">
        <v>6</v>
      </c>
      <c r="D11" s="175">
        <f t="shared" si="0"/>
        <v>199</v>
      </c>
      <c r="E11" s="481"/>
      <c r="F11" s="481"/>
      <c r="H11" s="481"/>
      <c r="I11" s="481"/>
      <c r="J11" s="521"/>
      <c r="K11" s="368"/>
      <c r="L11" s="368"/>
      <c r="M11" s="368"/>
      <c r="N11" s="368"/>
    </row>
    <row r="12" spans="1:14" x14ac:dyDescent="0.2">
      <c r="A12" s="473" t="s">
        <v>115</v>
      </c>
      <c r="B12" s="15">
        <v>521</v>
      </c>
      <c r="C12" s="15">
        <v>108</v>
      </c>
      <c r="D12" s="175">
        <f t="shared" si="0"/>
        <v>629</v>
      </c>
      <c r="E12" s="481"/>
      <c r="F12" s="481"/>
      <c r="H12" s="481"/>
      <c r="I12" s="481"/>
      <c r="J12" s="493"/>
      <c r="L12" s="368"/>
    </row>
    <row r="13" spans="1:14" x14ac:dyDescent="0.2">
      <c r="A13" s="469" t="s">
        <v>242</v>
      </c>
      <c r="B13" s="70">
        <v>1951</v>
      </c>
      <c r="C13" s="70">
        <v>246</v>
      </c>
      <c r="D13" s="483">
        <f t="shared" si="0"/>
        <v>2197</v>
      </c>
      <c r="E13" s="481"/>
      <c r="F13" s="481"/>
      <c r="H13" s="481"/>
      <c r="I13" s="481"/>
      <c r="J13" s="496"/>
      <c r="L13" s="368"/>
    </row>
    <row r="14" spans="1:14" x14ac:dyDescent="0.2">
      <c r="A14" s="247" t="s">
        <v>116</v>
      </c>
      <c r="B14" s="15">
        <v>1593</v>
      </c>
      <c r="C14" s="15">
        <v>202</v>
      </c>
      <c r="D14" s="175">
        <f t="shared" si="0"/>
        <v>1795</v>
      </c>
      <c r="E14" s="481"/>
      <c r="F14" s="481"/>
      <c r="H14" s="481"/>
      <c r="I14" s="481"/>
      <c r="J14" s="493"/>
      <c r="L14" s="368"/>
    </row>
    <row r="15" spans="1:14" x14ac:dyDescent="0.2">
      <c r="A15" s="473" t="s">
        <v>117</v>
      </c>
      <c r="B15" s="15">
        <v>358</v>
      </c>
      <c r="C15" s="15">
        <v>44</v>
      </c>
      <c r="D15" s="175">
        <f t="shared" si="0"/>
        <v>402</v>
      </c>
      <c r="E15" s="481"/>
      <c r="F15" s="481"/>
      <c r="H15" s="481"/>
      <c r="I15" s="481"/>
      <c r="J15" s="493"/>
      <c r="L15" s="368"/>
    </row>
    <row r="16" spans="1:14" x14ac:dyDescent="0.2">
      <c r="A16" s="469" t="s">
        <v>216</v>
      </c>
      <c r="B16" s="70">
        <v>2402</v>
      </c>
      <c r="C16" s="70">
        <v>161</v>
      </c>
      <c r="D16" s="483">
        <f t="shared" si="0"/>
        <v>2563</v>
      </c>
      <c r="E16" s="481"/>
      <c r="F16" s="481"/>
      <c r="H16" s="481"/>
      <c r="I16" s="481"/>
      <c r="J16" s="493"/>
      <c r="L16" s="368"/>
    </row>
    <row r="17" spans="1:12" x14ac:dyDescent="0.2">
      <c r="A17" s="473" t="s">
        <v>119</v>
      </c>
      <c r="B17" s="15">
        <v>303</v>
      </c>
      <c r="C17" s="15">
        <v>25</v>
      </c>
      <c r="D17" s="175">
        <f t="shared" si="0"/>
        <v>328</v>
      </c>
      <c r="E17" s="481"/>
      <c r="F17" s="481"/>
      <c r="H17" s="481"/>
      <c r="I17" s="481"/>
      <c r="J17" s="496"/>
      <c r="L17" s="368"/>
    </row>
    <row r="18" spans="1:12" x14ac:dyDescent="0.2">
      <c r="A18" s="247" t="s">
        <v>118</v>
      </c>
      <c r="B18" s="15">
        <v>2054</v>
      </c>
      <c r="C18" s="15">
        <v>128</v>
      </c>
      <c r="D18" s="175">
        <f t="shared" si="0"/>
        <v>2182</v>
      </c>
      <c r="E18" s="481"/>
      <c r="F18" s="481"/>
      <c r="H18" s="481"/>
      <c r="I18" s="481"/>
      <c r="J18" s="493"/>
      <c r="L18" s="368"/>
    </row>
    <row r="19" spans="1:12" x14ac:dyDescent="0.2">
      <c r="A19" s="473" t="s">
        <v>435</v>
      </c>
      <c r="B19" s="15">
        <v>45</v>
      </c>
      <c r="C19" s="15">
        <v>8</v>
      </c>
      <c r="D19" s="175">
        <f t="shared" si="0"/>
        <v>53</v>
      </c>
      <c r="E19" s="481"/>
      <c r="F19" s="481"/>
      <c r="H19" s="481"/>
      <c r="I19" s="481"/>
      <c r="J19" s="493"/>
      <c r="L19" s="368"/>
    </row>
    <row r="20" spans="1:12" x14ac:dyDescent="0.2">
      <c r="A20" s="469" t="s">
        <v>217</v>
      </c>
      <c r="B20" s="70">
        <v>2232</v>
      </c>
      <c r="C20" s="70">
        <v>131</v>
      </c>
      <c r="D20" s="483">
        <f t="shared" si="0"/>
        <v>2363</v>
      </c>
      <c r="E20" s="481"/>
      <c r="F20" s="481"/>
      <c r="H20" s="481"/>
      <c r="I20" s="481"/>
      <c r="J20" s="493"/>
      <c r="L20" s="368"/>
    </row>
    <row r="21" spans="1:12" x14ac:dyDescent="0.2">
      <c r="A21" s="473" t="s">
        <v>120</v>
      </c>
      <c r="B21" s="18"/>
      <c r="C21" s="18"/>
      <c r="D21" s="176">
        <f t="shared" si="0"/>
        <v>0</v>
      </c>
      <c r="E21" s="481"/>
      <c r="F21" s="481"/>
      <c r="G21" s="481"/>
      <c r="H21" s="481"/>
      <c r="I21" s="481"/>
      <c r="J21" s="493"/>
      <c r="L21" s="368"/>
    </row>
    <row r="22" spans="1:12" x14ac:dyDescent="0.2">
      <c r="A22" s="473" t="s">
        <v>121</v>
      </c>
      <c r="B22" s="15">
        <v>805</v>
      </c>
      <c r="C22" s="15">
        <v>50</v>
      </c>
      <c r="D22" s="175">
        <f t="shared" si="0"/>
        <v>855</v>
      </c>
      <c r="E22" s="481"/>
      <c r="F22" s="481"/>
      <c r="G22" s="481"/>
      <c r="H22" s="481"/>
      <c r="I22" s="481"/>
      <c r="J22" s="496"/>
      <c r="L22" s="368"/>
    </row>
    <row r="23" spans="1:12" x14ac:dyDescent="0.2">
      <c r="A23" s="473" t="s">
        <v>122</v>
      </c>
      <c r="B23" s="15">
        <v>141</v>
      </c>
      <c r="C23" s="15">
        <v>2</v>
      </c>
      <c r="D23" s="175">
        <f t="shared" si="0"/>
        <v>143</v>
      </c>
      <c r="E23" s="481"/>
      <c r="F23" s="481"/>
      <c r="H23" s="481"/>
      <c r="I23" s="481"/>
      <c r="J23" s="493"/>
      <c r="L23" s="368"/>
    </row>
    <row r="24" spans="1:12" x14ac:dyDescent="0.2">
      <c r="A24" s="247" t="s">
        <v>123</v>
      </c>
      <c r="B24" s="15">
        <v>658</v>
      </c>
      <c r="C24" s="15">
        <v>22</v>
      </c>
      <c r="D24" s="175">
        <f t="shared" si="0"/>
        <v>680</v>
      </c>
      <c r="E24" s="481"/>
      <c r="F24" s="481"/>
      <c r="H24" s="481"/>
      <c r="I24" s="481"/>
      <c r="J24" s="493"/>
      <c r="L24" s="368"/>
    </row>
    <row r="25" spans="1:12" x14ac:dyDescent="0.2">
      <c r="A25" s="473" t="s">
        <v>124</v>
      </c>
      <c r="B25" s="21">
        <v>628</v>
      </c>
      <c r="C25" s="21">
        <v>57</v>
      </c>
      <c r="D25" s="200">
        <f t="shared" si="0"/>
        <v>685</v>
      </c>
      <c r="E25" s="481"/>
      <c r="F25" s="481"/>
      <c r="H25" s="481"/>
      <c r="I25" s="481"/>
      <c r="J25" s="496"/>
      <c r="L25" s="368"/>
    </row>
    <row r="26" spans="1:12" x14ac:dyDescent="0.2">
      <c r="A26" s="469" t="s">
        <v>218</v>
      </c>
      <c r="B26" s="70">
        <v>2252</v>
      </c>
      <c r="C26" s="70">
        <v>233</v>
      </c>
      <c r="D26" s="26">
        <f t="shared" si="0"/>
        <v>2485</v>
      </c>
      <c r="E26" s="481"/>
      <c r="F26" s="481"/>
      <c r="H26" s="481"/>
      <c r="I26" s="481"/>
      <c r="J26" s="493"/>
      <c r="L26" s="368"/>
    </row>
    <row r="27" spans="1:12" x14ac:dyDescent="0.2">
      <c r="A27" s="247" t="s">
        <v>125</v>
      </c>
      <c r="B27" s="15">
        <v>2114</v>
      </c>
      <c r="C27" s="15">
        <v>228</v>
      </c>
      <c r="D27" s="175">
        <f t="shared" si="0"/>
        <v>2342</v>
      </c>
      <c r="E27" s="481"/>
      <c r="F27" s="481"/>
      <c r="H27" s="481"/>
      <c r="I27" s="481"/>
      <c r="J27" s="493"/>
      <c r="L27" s="368"/>
    </row>
    <row r="28" spans="1:12" x14ac:dyDescent="0.2">
      <c r="A28" s="473" t="s">
        <v>479</v>
      </c>
      <c r="B28" s="24">
        <v>138</v>
      </c>
      <c r="C28" s="24">
        <v>5</v>
      </c>
      <c r="D28" s="216">
        <f t="shared" si="0"/>
        <v>143</v>
      </c>
      <c r="E28" s="481"/>
      <c r="F28" s="481"/>
      <c r="H28" s="481"/>
      <c r="I28" s="481"/>
      <c r="J28" s="496"/>
      <c r="L28" s="368"/>
    </row>
    <row r="29" spans="1:12" x14ac:dyDescent="0.2">
      <c r="A29" s="469" t="s">
        <v>219</v>
      </c>
      <c r="B29" s="70">
        <v>2392</v>
      </c>
      <c r="C29" s="70">
        <v>178</v>
      </c>
      <c r="D29" s="483">
        <f t="shared" si="0"/>
        <v>2570</v>
      </c>
      <c r="E29" s="481"/>
      <c r="F29" s="481"/>
      <c r="H29" s="481"/>
      <c r="I29" s="481"/>
      <c r="J29" s="522"/>
      <c r="K29" s="447"/>
      <c r="L29" s="368"/>
    </row>
    <row r="30" spans="1:12" x14ac:dyDescent="0.2">
      <c r="A30" s="473" t="s">
        <v>480</v>
      </c>
      <c r="B30" s="15">
        <v>2225</v>
      </c>
      <c r="C30" s="15">
        <v>170</v>
      </c>
      <c r="D30" s="175">
        <f t="shared" si="0"/>
        <v>2395</v>
      </c>
      <c r="E30" s="481"/>
      <c r="F30" s="481"/>
      <c r="H30" s="481"/>
      <c r="I30" s="481"/>
      <c r="J30" s="523"/>
      <c r="K30" s="447"/>
      <c r="L30" s="368"/>
    </row>
    <row r="31" spans="1:12" x14ac:dyDescent="0.2">
      <c r="A31" s="247" t="s">
        <v>463</v>
      </c>
      <c r="B31" s="15">
        <v>167</v>
      </c>
      <c r="C31" s="15">
        <v>8</v>
      </c>
      <c r="D31" s="175">
        <f t="shared" si="0"/>
        <v>175</v>
      </c>
      <c r="E31" s="481"/>
      <c r="F31" s="481"/>
      <c r="H31" s="481"/>
      <c r="I31" s="481"/>
      <c r="J31" s="522"/>
      <c r="K31" s="447"/>
      <c r="L31" s="368"/>
    </row>
    <row r="32" spans="1:12" x14ac:dyDescent="0.2">
      <c r="A32" s="469" t="s">
        <v>220</v>
      </c>
      <c r="B32" s="70">
        <v>522</v>
      </c>
      <c r="C32" s="70">
        <v>89</v>
      </c>
      <c r="D32" s="26">
        <f t="shared" si="0"/>
        <v>611</v>
      </c>
      <c r="E32" s="481"/>
      <c r="F32" s="481"/>
      <c r="H32" s="481"/>
      <c r="I32" s="481"/>
      <c r="J32" s="522"/>
      <c r="K32" s="447"/>
      <c r="L32" s="368"/>
    </row>
    <row r="33" spans="1:12" x14ac:dyDescent="0.2">
      <c r="A33" s="473" t="s">
        <v>126</v>
      </c>
      <c r="B33" s="15">
        <v>522</v>
      </c>
      <c r="C33" s="15">
        <v>89</v>
      </c>
      <c r="D33" s="175">
        <f t="shared" si="0"/>
        <v>611</v>
      </c>
      <c r="E33" s="481"/>
      <c r="F33" s="481"/>
      <c r="H33" s="481"/>
      <c r="I33" s="481"/>
      <c r="J33" s="522"/>
      <c r="K33" s="447"/>
      <c r="L33" s="368"/>
    </row>
    <row r="34" spans="1:12" x14ac:dyDescent="0.2">
      <c r="A34" s="469" t="s">
        <v>221</v>
      </c>
      <c r="B34" s="70">
        <v>2899</v>
      </c>
      <c r="C34" s="70">
        <v>2487</v>
      </c>
      <c r="D34" s="483">
        <f t="shared" si="0"/>
        <v>5386</v>
      </c>
      <c r="E34" s="481"/>
      <c r="F34" s="481"/>
      <c r="H34" s="481"/>
      <c r="I34" s="481"/>
      <c r="J34" s="522"/>
      <c r="K34" s="447"/>
      <c r="L34" s="368"/>
    </row>
    <row r="35" spans="1:12" x14ac:dyDescent="0.2">
      <c r="A35" s="473" t="s">
        <v>587</v>
      </c>
      <c r="B35" s="18">
        <v>148</v>
      </c>
      <c r="C35" s="18">
        <v>0</v>
      </c>
      <c r="D35" s="176">
        <f t="shared" si="0"/>
        <v>148</v>
      </c>
      <c r="E35" s="481"/>
      <c r="F35" s="481"/>
      <c r="H35" s="481"/>
      <c r="I35" s="481"/>
      <c r="J35" s="522"/>
      <c r="K35" s="447"/>
      <c r="L35" s="368"/>
    </row>
    <row r="36" spans="1:12" x14ac:dyDescent="0.2">
      <c r="A36" s="473" t="s">
        <v>445</v>
      </c>
      <c r="B36" s="15">
        <v>118</v>
      </c>
      <c r="C36" s="15">
        <v>7</v>
      </c>
      <c r="D36" s="484">
        <f t="shared" si="0"/>
        <v>125</v>
      </c>
      <c r="E36" s="481"/>
      <c r="F36" s="481"/>
      <c r="H36" s="481"/>
      <c r="I36" s="481"/>
      <c r="J36" s="493"/>
      <c r="L36" s="368"/>
    </row>
    <row r="37" spans="1:12" x14ac:dyDescent="0.2">
      <c r="A37" s="473" t="s">
        <v>127</v>
      </c>
      <c r="B37" s="15">
        <v>1335</v>
      </c>
      <c r="C37" s="15">
        <v>248</v>
      </c>
      <c r="D37" s="175">
        <f t="shared" si="0"/>
        <v>1583</v>
      </c>
      <c r="E37" s="481"/>
      <c r="F37" s="481"/>
      <c r="H37" s="481"/>
      <c r="I37" s="481"/>
      <c r="J37" s="496"/>
      <c r="L37" s="368"/>
    </row>
    <row r="38" spans="1:12" x14ac:dyDescent="0.2">
      <c r="A38" s="473" t="s">
        <v>128</v>
      </c>
      <c r="B38" s="15"/>
      <c r="C38" s="15"/>
      <c r="D38" s="175">
        <f t="shared" si="0"/>
        <v>0</v>
      </c>
      <c r="E38" s="481"/>
      <c r="F38" s="481"/>
      <c r="G38" s="481"/>
      <c r="H38" s="481"/>
      <c r="I38" s="481"/>
      <c r="J38" s="493"/>
      <c r="L38" s="368"/>
    </row>
    <row r="39" spans="1:12" x14ac:dyDescent="0.2">
      <c r="A39" s="473" t="s">
        <v>129</v>
      </c>
      <c r="B39" s="15">
        <v>0</v>
      </c>
      <c r="C39" s="15">
        <v>2042</v>
      </c>
      <c r="D39" s="175">
        <f t="shared" si="0"/>
        <v>2042</v>
      </c>
      <c r="E39" s="481"/>
      <c r="F39" s="481"/>
      <c r="H39" s="481"/>
      <c r="I39" s="481"/>
      <c r="J39" s="496"/>
      <c r="L39" s="368"/>
    </row>
    <row r="40" spans="1:12" x14ac:dyDescent="0.2">
      <c r="A40" s="473" t="s">
        <v>130</v>
      </c>
      <c r="B40" s="15">
        <v>1257</v>
      </c>
      <c r="C40" s="15">
        <v>175</v>
      </c>
      <c r="D40" s="484">
        <f t="shared" si="0"/>
        <v>1432</v>
      </c>
      <c r="E40" s="481"/>
      <c r="F40" s="481"/>
      <c r="G40" s="481"/>
      <c r="H40" s="481"/>
      <c r="I40" s="481"/>
      <c r="J40" s="493"/>
      <c r="L40" s="368"/>
    </row>
    <row r="41" spans="1:12" x14ac:dyDescent="0.2">
      <c r="A41" s="473" t="s">
        <v>533</v>
      </c>
      <c r="B41" s="15">
        <v>41</v>
      </c>
      <c r="C41" s="15">
        <v>15</v>
      </c>
      <c r="D41" s="175">
        <f t="shared" si="0"/>
        <v>56</v>
      </c>
      <c r="E41" s="481"/>
      <c r="F41" s="481"/>
      <c r="H41" s="481"/>
      <c r="I41" s="481"/>
      <c r="J41" s="496"/>
      <c r="L41" s="368"/>
    </row>
    <row r="42" spans="1:12" x14ac:dyDescent="0.2">
      <c r="A42" s="469" t="s">
        <v>222</v>
      </c>
      <c r="B42" s="70">
        <v>1970</v>
      </c>
      <c r="C42" s="70">
        <v>163</v>
      </c>
      <c r="D42" s="483">
        <f t="shared" si="0"/>
        <v>2133</v>
      </c>
      <c r="E42" s="481"/>
      <c r="F42" s="481"/>
      <c r="H42" s="481"/>
      <c r="I42" s="481"/>
      <c r="J42" s="493"/>
      <c r="L42" s="368"/>
    </row>
    <row r="43" spans="1:12" x14ac:dyDescent="0.2">
      <c r="A43" s="245" t="s">
        <v>131</v>
      </c>
      <c r="B43" s="15">
        <v>1970</v>
      </c>
      <c r="C43" s="15">
        <v>163</v>
      </c>
      <c r="D43" s="175">
        <f t="shared" si="0"/>
        <v>2133</v>
      </c>
      <c r="E43" s="481"/>
      <c r="F43" s="481"/>
      <c r="H43" s="481"/>
      <c r="I43" s="481"/>
      <c r="J43" s="493"/>
      <c r="L43" s="368"/>
    </row>
    <row r="44" spans="1:12" x14ac:dyDescent="0.2">
      <c r="A44" s="473" t="s">
        <v>132</v>
      </c>
      <c r="B44" s="15"/>
      <c r="C44" s="15"/>
      <c r="D44" s="175">
        <f t="shared" si="0"/>
        <v>0</v>
      </c>
      <c r="E44" s="481"/>
      <c r="F44" s="481"/>
      <c r="G44" s="481"/>
      <c r="H44" s="481"/>
      <c r="I44" s="481"/>
      <c r="J44" s="493"/>
      <c r="L44" s="368"/>
    </row>
    <row r="45" spans="1:12" x14ac:dyDescent="0.2">
      <c r="A45" s="469" t="s">
        <v>223</v>
      </c>
      <c r="B45" s="70">
        <v>2872</v>
      </c>
      <c r="C45" s="70">
        <v>194</v>
      </c>
      <c r="D45" s="483">
        <f t="shared" si="0"/>
        <v>3066</v>
      </c>
      <c r="E45" s="481"/>
      <c r="F45" s="481"/>
      <c r="H45" s="481"/>
      <c r="I45" s="481"/>
      <c r="J45" s="496"/>
      <c r="L45" s="368"/>
    </row>
    <row r="46" spans="1:12" x14ac:dyDescent="0.2">
      <c r="A46" s="245" t="s">
        <v>133</v>
      </c>
      <c r="B46" s="15">
        <v>1593</v>
      </c>
      <c r="C46" s="15">
        <v>133</v>
      </c>
      <c r="D46" s="175">
        <f t="shared" si="0"/>
        <v>1726</v>
      </c>
      <c r="E46" s="481"/>
      <c r="F46" s="481"/>
      <c r="H46" s="481"/>
      <c r="I46" s="481"/>
      <c r="J46" s="493"/>
      <c r="L46" s="368"/>
    </row>
    <row r="47" spans="1:12" x14ac:dyDescent="0.2">
      <c r="A47" s="473" t="s">
        <v>462</v>
      </c>
      <c r="B47" s="18"/>
      <c r="C47" s="18"/>
      <c r="D47" s="484">
        <f t="shared" si="0"/>
        <v>0</v>
      </c>
      <c r="E47" s="481"/>
      <c r="F47" s="481"/>
      <c r="G47" s="481"/>
      <c r="H47" s="481"/>
      <c r="I47" s="481"/>
      <c r="J47" s="496"/>
      <c r="L47" s="368"/>
    </row>
    <row r="48" spans="1:12" x14ac:dyDescent="0.2">
      <c r="A48" s="473" t="s">
        <v>134</v>
      </c>
      <c r="B48" s="15">
        <v>469</v>
      </c>
      <c r="C48" s="15">
        <v>2</v>
      </c>
      <c r="D48" s="175">
        <f t="shared" si="0"/>
        <v>471</v>
      </c>
      <c r="E48" s="481"/>
      <c r="F48" s="481"/>
      <c r="G48" s="481"/>
      <c r="H48" s="481"/>
      <c r="I48" s="481"/>
      <c r="J48" s="493"/>
      <c r="L48" s="368"/>
    </row>
    <row r="49" spans="1:12" s="481" customFormat="1" x14ac:dyDescent="0.2">
      <c r="A49" s="132" t="s">
        <v>135</v>
      </c>
      <c r="B49" s="15">
        <v>810</v>
      </c>
      <c r="C49" s="15">
        <v>59</v>
      </c>
      <c r="D49" s="175">
        <f t="shared" si="0"/>
        <v>869</v>
      </c>
      <c r="G49"/>
      <c r="J49" s="493"/>
      <c r="L49" s="368"/>
    </row>
    <row r="50" spans="1:12" x14ac:dyDescent="0.2">
      <c r="A50" s="469" t="s">
        <v>224</v>
      </c>
      <c r="B50" s="70">
        <v>562</v>
      </c>
      <c r="C50" s="70">
        <v>121</v>
      </c>
      <c r="D50" s="26">
        <f t="shared" si="0"/>
        <v>683</v>
      </c>
      <c r="E50" s="481"/>
      <c r="F50" s="481"/>
      <c r="H50" s="481"/>
      <c r="I50" s="481"/>
      <c r="J50" s="493"/>
      <c r="L50" s="368"/>
    </row>
    <row r="51" spans="1:12" x14ac:dyDescent="0.2">
      <c r="A51" s="248" t="s">
        <v>464</v>
      </c>
      <c r="B51" s="15">
        <v>562</v>
      </c>
      <c r="C51" s="15">
        <v>121</v>
      </c>
      <c r="D51" s="175">
        <f t="shared" si="0"/>
        <v>683</v>
      </c>
      <c r="E51" s="481"/>
      <c r="F51" s="481"/>
      <c r="G51" s="481"/>
      <c r="H51" s="481"/>
      <c r="I51" s="481"/>
      <c r="J51" s="493"/>
      <c r="L51" s="368"/>
    </row>
    <row r="52" spans="1:12" x14ac:dyDescent="0.2">
      <c r="A52" s="469" t="s">
        <v>465</v>
      </c>
      <c r="B52" s="70"/>
      <c r="C52" s="70"/>
      <c r="D52" s="483">
        <f t="shared" si="0"/>
        <v>0</v>
      </c>
      <c r="E52" s="481"/>
      <c r="F52" s="481"/>
      <c r="G52" s="481"/>
      <c r="H52" s="481"/>
      <c r="I52" s="481"/>
      <c r="J52" s="493"/>
      <c r="L52" s="368"/>
    </row>
    <row r="53" spans="1:12" x14ac:dyDescent="0.2">
      <c r="A53" s="473" t="s">
        <v>466</v>
      </c>
      <c r="B53" s="18"/>
      <c r="C53" s="18"/>
      <c r="D53" s="176">
        <f t="shared" si="0"/>
        <v>0</v>
      </c>
      <c r="E53" s="481"/>
      <c r="F53" s="481"/>
      <c r="G53" s="481"/>
      <c r="H53" s="481"/>
      <c r="I53" s="481"/>
      <c r="J53" s="493"/>
      <c r="L53" s="368"/>
    </row>
    <row r="54" spans="1:12" x14ac:dyDescent="0.2">
      <c r="A54" s="469" t="s">
        <v>481</v>
      </c>
      <c r="B54" s="70">
        <v>966</v>
      </c>
      <c r="C54" s="70">
        <v>100</v>
      </c>
      <c r="D54" s="483">
        <f t="shared" si="0"/>
        <v>1066</v>
      </c>
      <c r="E54" s="481"/>
      <c r="F54" s="481"/>
      <c r="H54" s="481"/>
      <c r="I54" s="481"/>
      <c r="J54" s="493"/>
      <c r="L54" s="368"/>
    </row>
    <row r="55" spans="1:12" x14ac:dyDescent="0.2">
      <c r="A55" s="473" t="s">
        <v>393</v>
      </c>
      <c r="B55" s="18">
        <v>141</v>
      </c>
      <c r="C55" s="18">
        <v>4</v>
      </c>
      <c r="D55" s="176">
        <f t="shared" si="0"/>
        <v>145</v>
      </c>
      <c r="E55" s="481"/>
      <c r="F55" s="481"/>
      <c r="H55" s="481"/>
      <c r="I55" s="481"/>
      <c r="J55" s="493"/>
      <c r="L55" s="368"/>
    </row>
    <row r="56" spans="1:12" x14ac:dyDescent="0.2">
      <c r="A56" s="473" t="s">
        <v>136</v>
      </c>
      <c r="B56" s="18">
        <v>264</v>
      </c>
      <c r="C56" s="18">
        <v>82</v>
      </c>
      <c r="D56" s="176">
        <f t="shared" si="0"/>
        <v>346</v>
      </c>
      <c r="E56" s="481"/>
      <c r="F56" s="481"/>
      <c r="H56" s="481"/>
      <c r="I56" s="481"/>
      <c r="J56" s="522"/>
      <c r="K56" s="447"/>
      <c r="L56" s="368"/>
    </row>
    <row r="57" spans="1:12" x14ac:dyDescent="0.2">
      <c r="A57" s="247" t="s">
        <v>137</v>
      </c>
      <c r="B57" s="18">
        <v>561</v>
      </c>
      <c r="C57" s="18">
        <v>14</v>
      </c>
      <c r="D57" s="176">
        <f t="shared" si="0"/>
        <v>575</v>
      </c>
      <c r="E57" s="481"/>
      <c r="F57" s="481"/>
      <c r="G57" s="481"/>
      <c r="H57" s="481"/>
      <c r="I57" s="481"/>
      <c r="J57" s="522"/>
      <c r="K57" s="447"/>
      <c r="L57" s="368"/>
    </row>
    <row r="58" spans="1:12" x14ac:dyDescent="0.2">
      <c r="A58" s="469" t="s">
        <v>225</v>
      </c>
      <c r="B58" s="70">
        <v>1407</v>
      </c>
      <c r="C58" s="70">
        <v>51</v>
      </c>
      <c r="D58" s="483">
        <f t="shared" si="0"/>
        <v>1458</v>
      </c>
      <c r="E58" s="481"/>
      <c r="F58" s="481"/>
      <c r="H58" s="481"/>
      <c r="I58" s="481"/>
      <c r="J58" s="522"/>
      <c r="K58" s="447"/>
      <c r="L58" s="368"/>
    </row>
    <row r="59" spans="1:12" x14ac:dyDescent="0.2">
      <c r="A59" s="473" t="s">
        <v>138</v>
      </c>
      <c r="B59" s="18">
        <v>1407</v>
      </c>
      <c r="C59" s="18">
        <v>51</v>
      </c>
      <c r="D59" s="176">
        <f t="shared" si="0"/>
        <v>1458</v>
      </c>
      <c r="E59" s="481"/>
      <c r="F59" s="481"/>
      <c r="G59" s="481"/>
      <c r="H59" s="481"/>
      <c r="I59" s="481"/>
      <c r="J59" s="523"/>
      <c r="K59" s="447"/>
      <c r="L59" s="368"/>
    </row>
    <row r="60" spans="1:12" x14ac:dyDescent="0.2">
      <c r="A60" s="469" t="s">
        <v>226</v>
      </c>
      <c r="B60" s="70">
        <v>8190</v>
      </c>
      <c r="C60" s="70">
        <v>861</v>
      </c>
      <c r="D60" s="483">
        <f t="shared" si="0"/>
        <v>9051</v>
      </c>
      <c r="E60" s="481"/>
      <c r="F60" s="481"/>
      <c r="G60" s="481"/>
      <c r="H60" s="481"/>
      <c r="I60" s="481"/>
      <c r="J60" s="522"/>
      <c r="K60" s="447"/>
      <c r="L60" s="368"/>
    </row>
    <row r="61" spans="1:12" x14ac:dyDescent="0.2">
      <c r="A61" s="473" t="s">
        <v>139</v>
      </c>
      <c r="B61" s="15">
        <v>1192</v>
      </c>
      <c r="C61" s="15">
        <v>145</v>
      </c>
      <c r="D61" s="175">
        <f t="shared" si="0"/>
        <v>1337</v>
      </c>
      <c r="E61" s="481"/>
      <c r="F61" s="481"/>
      <c r="H61" s="481"/>
      <c r="I61" s="481"/>
      <c r="J61" s="523"/>
      <c r="K61" s="447"/>
      <c r="L61" s="368"/>
    </row>
    <row r="62" spans="1:12" x14ac:dyDescent="0.2">
      <c r="A62" s="473" t="s">
        <v>510</v>
      </c>
      <c r="B62" s="15">
        <v>239</v>
      </c>
      <c r="C62" s="15">
        <v>4</v>
      </c>
      <c r="D62" s="175"/>
      <c r="E62" s="481"/>
      <c r="F62" s="481"/>
      <c r="G62" s="481"/>
      <c r="H62" s="481"/>
      <c r="I62" s="481"/>
      <c r="J62" s="522"/>
      <c r="K62" s="447"/>
      <c r="L62" s="368"/>
    </row>
    <row r="63" spans="1:12" x14ac:dyDescent="0.2">
      <c r="A63" s="473" t="s">
        <v>532</v>
      </c>
      <c r="B63" s="15">
        <v>3994</v>
      </c>
      <c r="C63" s="15">
        <v>405</v>
      </c>
      <c r="D63" s="175">
        <f t="shared" si="0"/>
        <v>4399</v>
      </c>
      <c r="E63" s="481"/>
      <c r="F63" s="481"/>
      <c r="H63" s="481"/>
      <c r="I63" s="481"/>
      <c r="J63" s="522"/>
      <c r="K63" s="447"/>
      <c r="L63" s="368"/>
    </row>
    <row r="64" spans="1:12" x14ac:dyDescent="0.2">
      <c r="A64" s="473" t="s">
        <v>140</v>
      </c>
      <c r="B64" s="15"/>
      <c r="C64" s="15"/>
      <c r="D64" s="175">
        <f t="shared" si="0"/>
        <v>0</v>
      </c>
      <c r="E64" s="481"/>
      <c r="F64" s="481"/>
      <c r="G64" s="481"/>
      <c r="H64" s="481"/>
      <c r="I64" s="481"/>
      <c r="J64" s="522"/>
      <c r="K64" s="447"/>
      <c r="L64" s="368"/>
    </row>
    <row r="65" spans="1:12" x14ac:dyDescent="0.2">
      <c r="A65" s="473" t="s">
        <v>482</v>
      </c>
      <c r="B65" s="15">
        <v>37</v>
      </c>
      <c r="C65" s="15">
        <v>1</v>
      </c>
      <c r="D65" s="175">
        <f t="shared" si="0"/>
        <v>38</v>
      </c>
      <c r="E65" s="481"/>
      <c r="F65" s="481"/>
      <c r="H65" s="481"/>
      <c r="I65" s="481"/>
      <c r="J65" s="522"/>
      <c r="K65" s="447"/>
      <c r="L65" s="368"/>
    </row>
    <row r="66" spans="1:12" x14ac:dyDescent="0.2">
      <c r="A66" s="473" t="s">
        <v>141</v>
      </c>
      <c r="B66" s="15">
        <v>272</v>
      </c>
      <c r="C66" s="15">
        <v>16</v>
      </c>
      <c r="D66" s="175">
        <f t="shared" si="0"/>
        <v>288</v>
      </c>
      <c r="E66" s="481"/>
      <c r="F66" s="481"/>
      <c r="H66" s="481"/>
      <c r="I66" s="481"/>
      <c r="J66" s="522"/>
      <c r="K66" s="447"/>
      <c r="L66" s="368"/>
    </row>
    <row r="67" spans="1:12" x14ac:dyDescent="0.2">
      <c r="A67" s="473" t="s">
        <v>142</v>
      </c>
      <c r="B67" s="15">
        <v>1437</v>
      </c>
      <c r="C67" s="15">
        <v>94</v>
      </c>
      <c r="D67" s="175">
        <f t="shared" si="0"/>
        <v>1531</v>
      </c>
      <c r="E67" s="481"/>
      <c r="F67" s="481"/>
      <c r="H67" s="481"/>
      <c r="I67" s="481"/>
      <c r="J67" s="493"/>
      <c r="L67" s="368"/>
    </row>
    <row r="68" spans="1:12" x14ac:dyDescent="0.2">
      <c r="A68" s="473" t="s">
        <v>143</v>
      </c>
      <c r="B68" s="18">
        <v>3</v>
      </c>
      <c r="C68" s="18">
        <v>52</v>
      </c>
      <c r="D68" s="176">
        <f t="shared" si="0"/>
        <v>55</v>
      </c>
      <c r="E68" s="481"/>
      <c r="F68" s="481"/>
      <c r="H68" s="481"/>
      <c r="I68" s="481"/>
      <c r="J68" s="493"/>
      <c r="L68" s="368"/>
    </row>
    <row r="69" spans="1:12" x14ac:dyDescent="0.2">
      <c r="A69" s="247" t="s">
        <v>144</v>
      </c>
      <c r="B69" s="18">
        <v>1016</v>
      </c>
      <c r="C69" s="18">
        <v>144</v>
      </c>
      <c r="D69" s="176">
        <f t="shared" si="0"/>
        <v>1160</v>
      </c>
      <c r="E69" s="481"/>
      <c r="F69" s="481"/>
      <c r="H69" s="481"/>
      <c r="I69" s="481"/>
      <c r="J69" s="493"/>
      <c r="L69" s="368"/>
    </row>
    <row r="70" spans="1:12" x14ac:dyDescent="0.2">
      <c r="A70" s="469" t="s">
        <v>227</v>
      </c>
      <c r="B70" s="70">
        <v>808</v>
      </c>
      <c r="C70" s="70">
        <v>5</v>
      </c>
      <c r="D70" s="483">
        <f t="shared" si="0"/>
        <v>813</v>
      </c>
      <c r="E70" s="481"/>
      <c r="F70" s="481"/>
      <c r="H70" s="481"/>
      <c r="I70" s="481"/>
      <c r="J70" s="493"/>
      <c r="L70" s="368"/>
    </row>
    <row r="71" spans="1:12" x14ac:dyDescent="0.2">
      <c r="A71" s="245" t="s">
        <v>145</v>
      </c>
      <c r="B71" s="21">
        <v>808</v>
      </c>
      <c r="C71" s="21">
        <v>5</v>
      </c>
      <c r="D71" s="200">
        <f t="shared" si="0"/>
        <v>813</v>
      </c>
      <c r="E71" s="481"/>
      <c r="F71" s="481"/>
      <c r="H71" s="481"/>
      <c r="I71" s="481"/>
      <c r="J71" s="493"/>
      <c r="L71" s="368"/>
    </row>
    <row r="72" spans="1:12" x14ac:dyDescent="0.2">
      <c r="A72" s="469" t="s">
        <v>228</v>
      </c>
      <c r="B72" s="70">
        <v>8210</v>
      </c>
      <c r="C72" s="70">
        <v>601</v>
      </c>
      <c r="D72" s="26">
        <f t="shared" si="0"/>
        <v>8811</v>
      </c>
      <c r="E72" s="481"/>
      <c r="F72" s="481"/>
      <c r="H72" s="481"/>
      <c r="I72" s="481"/>
      <c r="J72" s="496"/>
      <c r="L72" s="368"/>
    </row>
    <row r="73" spans="1:12" x14ac:dyDescent="0.2">
      <c r="A73" s="473" t="s">
        <v>146</v>
      </c>
      <c r="B73" s="15">
        <v>1552</v>
      </c>
      <c r="C73" s="15">
        <v>114</v>
      </c>
      <c r="D73" s="175">
        <f t="shared" si="0"/>
        <v>1666</v>
      </c>
      <c r="E73" s="481"/>
      <c r="F73" s="481"/>
      <c r="H73" s="481"/>
      <c r="I73" s="481"/>
      <c r="J73" s="493"/>
      <c r="L73" s="368"/>
    </row>
    <row r="74" spans="1:12" x14ac:dyDescent="0.2">
      <c r="A74" s="245" t="s">
        <v>147</v>
      </c>
      <c r="B74" s="15">
        <v>2118</v>
      </c>
      <c r="C74" s="15">
        <v>132</v>
      </c>
      <c r="D74" s="175">
        <f t="shared" ref="D74:D137" si="1">C74+B74</f>
        <v>2250</v>
      </c>
      <c r="E74" s="481"/>
      <c r="F74" s="481"/>
      <c r="H74" s="481"/>
      <c r="I74" s="481"/>
      <c r="J74" s="493"/>
      <c r="L74" s="368"/>
    </row>
    <row r="75" spans="1:12" x14ac:dyDescent="0.2">
      <c r="A75" s="473" t="s">
        <v>148</v>
      </c>
      <c r="B75" s="18">
        <v>1969</v>
      </c>
      <c r="C75" s="18">
        <v>224</v>
      </c>
      <c r="D75" s="176">
        <f t="shared" si="1"/>
        <v>2193</v>
      </c>
      <c r="E75" s="481"/>
      <c r="F75" s="481"/>
      <c r="H75" s="481"/>
      <c r="I75" s="481"/>
      <c r="J75" s="522"/>
      <c r="K75" s="447"/>
      <c r="L75" s="368"/>
    </row>
    <row r="76" spans="1:12" x14ac:dyDescent="0.2">
      <c r="A76" s="473" t="s">
        <v>588</v>
      </c>
      <c r="B76" s="15">
        <v>208</v>
      </c>
      <c r="C76" s="15">
        <v>12</v>
      </c>
      <c r="D76" s="175">
        <f t="shared" si="1"/>
        <v>220</v>
      </c>
      <c r="E76" s="481"/>
      <c r="F76" s="481"/>
      <c r="H76" s="481"/>
      <c r="I76" s="481"/>
      <c r="J76" s="522"/>
      <c r="K76" s="447"/>
      <c r="L76" s="368"/>
    </row>
    <row r="77" spans="1:12" x14ac:dyDescent="0.2">
      <c r="A77" s="473" t="s">
        <v>149</v>
      </c>
      <c r="B77" s="18">
        <v>234</v>
      </c>
      <c r="C77" s="18">
        <v>3</v>
      </c>
      <c r="D77" s="484">
        <f t="shared" si="1"/>
        <v>237</v>
      </c>
      <c r="E77" s="481"/>
      <c r="F77" s="481"/>
      <c r="H77" s="481"/>
      <c r="I77" s="481"/>
      <c r="J77" s="522"/>
      <c r="K77" s="447"/>
      <c r="L77" s="368"/>
    </row>
    <row r="78" spans="1:12" x14ac:dyDescent="0.2">
      <c r="A78" s="473" t="s">
        <v>283</v>
      </c>
      <c r="B78" s="15">
        <v>140</v>
      </c>
      <c r="C78" s="15">
        <v>9</v>
      </c>
      <c r="D78" s="484">
        <f t="shared" si="1"/>
        <v>149</v>
      </c>
      <c r="E78" s="481"/>
      <c r="F78" s="481"/>
      <c r="G78" s="481"/>
      <c r="H78" s="481"/>
      <c r="I78" s="481"/>
      <c r="J78" s="523"/>
      <c r="K78" s="447"/>
      <c r="L78" s="368"/>
    </row>
    <row r="79" spans="1:12" x14ac:dyDescent="0.2">
      <c r="A79" s="473" t="s">
        <v>150</v>
      </c>
      <c r="B79" s="15"/>
      <c r="C79" s="15"/>
      <c r="D79" s="175">
        <f t="shared" si="1"/>
        <v>0</v>
      </c>
      <c r="E79" s="481"/>
      <c r="F79" s="481"/>
      <c r="H79" s="481"/>
      <c r="I79" s="481"/>
      <c r="J79" s="493"/>
      <c r="L79" s="368"/>
    </row>
    <row r="80" spans="1:12" x14ac:dyDescent="0.2">
      <c r="A80" s="473" t="s">
        <v>151</v>
      </c>
      <c r="B80" s="15">
        <v>257</v>
      </c>
      <c r="C80" s="15">
        <v>18</v>
      </c>
      <c r="D80" s="175">
        <f t="shared" si="1"/>
        <v>275</v>
      </c>
      <c r="E80" s="481"/>
      <c r="F80" s="481"/>
      <c r="G80" s="481"/>
      <c r="H80" s="481"/>
      <c r="I80" s="481"/>
      <c r="J80" s="496"/>
      <c r="L80" s="368"/>
    </row>
    <row r="81" spans="1:13" x14ac:dyDescent="0.2">
      <c r="A81" s="473" t="s">
        <v>152</v>
      </c>
      <c r="B81" s="15"/>
      <c r="C81" s="15"/>
      <c r="D81" s="175">
        <f t="shared" si="1"/>
        <v>0</v>
      </c>
      <c r="E81" s="481"/>
      <c r="F81" s="481"/>
      <c r="H81" s="481"/>
      <c r="I81" s="481"/>
      <c r="J81" s="493"/>
      <c r="L81" s="368"/>
    </row>
    <row r="82" spans="1:13" x14ac:dyDescent="0.2">
      <c r="A82" s="473" t="s">
        <v>153</v>
      </c>
      <c r="B82" s="15">
        <v>1657</v>
      </c>
      <c r="C82" s="15">
        <v>69</v>
      </c>
      <c r="D82" s="175">
        <f t="shared" si="1"/>
        <v>1726</v>
      </c>
      <c r="E82" s="481"/>
      <c r="F82" s="481"/>
      <c r="H82" s="481"/>
      <c r="I82" s="481"/>
      <c r="J82" s="522"/>
      <c r="K82" s="447"/>
      <c r="L82" s="368"/>
    </row>
    <row r="83" spans="1:13" x14ac:dyDescent="0.2">
      <c r="A83" s="473" t="s">
        <v>154</v>
      </c>
      <c r="B83" s="21">
        <v>75</v>
      </c>
      <c r="C83" s="21">
        <v>20</v>
      </c>
      <c r="D83" s="200">
        <f t="shared" si="1"/>
        <v>95</v>
      </c>
      <c r="E83" s="481"/>
      <c r="F83" s="481"/>
      <c r="H83" s="481"/>
      <c r="I83" s="481"/>
      <c r="J83" s="522"/>
      <c r="K83" s="447"/>
      <c r="L83" s="368"/>
    </row>
    <row r="84" spans="1:13" x14ac:dyDescent="0.2">
      <c r="A84" s="469" t="s">
        <v>229</v>
      </c>
      <c r="B84" s="70">
        <v>4988</v>
      </c>
      <c r="C84" s="70">
        <v>294</v>
      </c>
      <c r="D84" s="483">
        <f t="shared" si="1"/>
        <v>5282</v>
      </c>
      <c r="E84" s="481"/>
      <c r="F84" s="481"/>
      <c r="G84" s="481"/>
      <c r="H84" s="481"/>
      <c r="I84" s="481"/>
      <c r="J84" s="523"/>
      <c r="K84" s="447"/>
      <c r="L84" s="368"/>
    </row>
    <row r="85" spans="1:13" x14ac:dyDescent="0.2">
      <c r="A85" s="473" t="s">
        <v>436</v>
      </c>
      <c r="B85" s="15">
        <v>2461</v>
      </c>
      <c r="C85" s="15">
        <v>94</v>
      </c>
      <c r="D85" s="175">
        <f t="shared" si="1"/>
        <v>2555</v>
      </c>
      <c r="E85" s="481"/>
      <c r="F85" s="481"/>
      <c r="H85" s="481"/>
      <c r="I85" s="481"/>
      <c r="J85" s="522"/>
      <c r="K85" s="447"/>
      <c r="L85" s="368"/>
    </row>
    <row r="86" spans="1:13" x14ac:dyDescent="0.2">
      <c r="A86" s="245" t="s">
        <v>155</v>
      </c>
      <c r="B86" s="15">
        <v>1022</v>
      </c>
      <c r="C86" s="15">
        <v>70</v>
      </c>
      <c r="D86" s="175">
        <f t="shared" si="1"/>
        <v>1092</v>
      </c>
      <c r="E86" s="481"/>
      <c r="F86" s="481"/>
      <c r="H86" s="481"/>
      <c r="I86" s="481"/>
      <c r="J86" s="522"/>
      <c r="K86" s="447"/>
      <c r="L86" s="368"/>
    </row>
    <row r="87" spans="1:13" x14ac:dyDescent="0.2">
      <c r="A87" s="473" t="s">
        <v>156</v>
      </c>
      <c r="B87" s="15">
        <v>112</v>
      </c>
      <c r="C87" s="15">
        <v>0</v>
      </c>
      <c r="D87" s="175">
        <f t="shared" si="1"/>
        <v>112</v>
      </c>
      <c r="E87" s="481"/>
      <c r="F87" s="481"/>
      <c r="H87" s="481"/>
      <c r="I87" s="481"/>
      <c r="J87" s="523"/>
      <c r="K87" s="447"/>
      <c r="L87" s="368"/>
    </row>
    <row r="88" spans="1:13" x14ac:dyDescent="0.2">
      <c r="A88" s="473" t="s">
        <v>157</v>
      </c>
      <c r="B88" s="15">
        <v>466</v>
      </c>
      <c r="C88" s="15">
        <v>81</v>
      </c>
      <c r="D88" s="175">
        <f t="shared" si="1"/>
        <v>547</v>
      </c>
      <c r="E88" s="481"/>
      <c r="F88" s="481"/>
      <c r="G88" s="481"/>
      <c r="H88" s="481"/>
      <c r="I88" s="481"/>
      <c r="J88" s="522"/>
      <c r="K88" s="447"/>
      <c r="L88" s="368"/>
    </row>
    <row r="89" spans="1:13" x14ac:dyDescent="0.2">
      <c r="A89" s="473" t="s">
        <v>158</v>
      </c>
      <c r="B89" s="15">
        <v>927</v>
      </c>
      <c r="C89" s="15">
        <v>49</v>
      </c>
      <c r="D89" s="175">
        <f t="shared" si="1"/>
        <v>976</v>
      </c>
      <c r="E89" s="481"/>
      <c r="F89" s="481"/>
      <c r="H89" s="481"/>
      <c r="I89" s="481"/>
      <c r="J89" s="522"/>
      <c r="K89" s="447"/>
      <c r="L89" s="368"/>
    </row>
    <row r="90" spans="1:13" x14ac:dyDescent="0.2">
      <c r="A90" s="469" t="s">
        <v>230</v>
      </c>
      <c r="B90" s="70">
        <v>3776</v>
      </c>
      <c r="C90" s="70">
        <v>276</v>
      </c>
      <c r="D90" s="483">
        <f t="shared" si="1"/>
        <v>4052</v>
      </c>
      <c r="E90" s="481"/>
      <c r="F90" s="481"/>
      <c r="G90" s="481"/>
      <c r="H90" s="481"/>
      <c r="I90" s="481"/>
      <c r="J90" s="522"/>
      <c r="K90" s="447"/>
      <c r="L90" s="368"/>
    </row>
    <row r="91" spans="1:13" x14ac:dyDescent="0.2">
      <c r="A91" s="473" t="s">
        <v>159</v>
      </c>
      <c r="B91" s="15">
        <v>3776</v>
      </c>
      <c r="C91" s="15">
        <v>276</v>
      </c>
      <c r="D91" s="175">
        <f t="shared" si="1"/>
        <v>4052</v>
      </c>
      <c r="E91" s="481"/>
      <c r="F91" s="481"/>
      <c r="H91" s="481"/>
      <c r="I91" s="481"/>
      <c r="J91" s="523"/>
      <c r="K91" s="447"/>
      <c r="L91" s="368"/>
    </row>
    <row r="92" spans="1:13" x14ac:dyDescent="0.2">
      <c r="A92" s="469" t="s">
        <v>231</v>
      </c>
      <c r="B92" s="70">
        <v>3097</v>
      </c>
      <c r="C92" s="70">
        <v>334</v>
      </c>
      <c r="D92" s="26">
        <f t="shared" si="1"/>
        <v>3431</v>
      </c>
      <c r="E92" s="481"/>
      <c r="F92" s="481"/>
      <c r="H92" s="481"/>
      <c r="I92" s="481"/>
      <c r="J92" s="522"/>
      <c r="K92" s="447"/>
      <c r="L92" s="368"/>
    </row>
    <row r="93" spans="1:13" x14ac:dyDescent="0.2">
      <c r="A93" s="473" t="s">
        <v>161</v>
      </c>
      <c r="B93" s="15">
        <v>1857</v>
      </c>
      <c r="C93" s="15">
        <v>313</v>
      </c>
      <c r="D93" s="175">
        <f t="shared" si="1"/>
        <v>2170</v>
      </c>
      <c r="E93" s="481"/>
      <c r="F93" s="481"/>
      <c r="H93" s="481"/>
      <c r="I93" s="481"/>
      <c r="J93" s="522"/>
      <c r="K93" s="447"/>
      <c r="L93" s="368"/>
      <c r="M93" s="481"/>
    </row>
    <row r="94" spans="1:13" x14ac:dyDescent="0.2">
      <c r="A94" s="245" t="s">
        <v>162</v>
      </c>
      <c r="B94" s="15">
        <v>924</v>
      </c>
      <c r="C94" s="15">
        <v>18</v>
      </c>
      <c r="D94" s="175">
        <f t="shared" si="1"/>
        <v>942</v>
      </c>
      <c r="E94" s="481"/>
      <c r="F94" s="481"/>
      <c r="G94" s="481"/>
      <c r="H94" s="481"/>
      <c r="I94" s="481"/>
      <c r="J94" s="522"/>
      <c r="K94" s="447"/>
      <c r="L94" s="368"/>
    </row>
    <row r="95" spans="1:13" x14ac:dyDescent="0.2">
      <c r="A95" s="473" t="s">
        <v>160</v>
      </c>
      <c r="B95" s="18"/>
      <c r="C95" s="18"/>
      <c r="D95" s="176">
        <f t="shared" si="1"/>
        <v>0</v>
      </c>
      <c r="E95" s="481"/>
      <c r="F95" s="481"/>
      <c r="G95" s="481"/>
      <c r="H95" s="481"/>
      <c r="I95" s="481"/>
      <c r="J95" s="493"/>
      <c r="L95" s="368"/>
    </row>
    <row r="96" spans="1:13" s="481" customFormat="1" x14ac:dyDescent="0.2">
      <c r="A96" s="473" t="s">
        <v>484</v>
      </c>
      <c r="B96" s="18">
        <v>316</v>
      </c>
      <c r="C96" s="18">
        <v>3</v>
      </c>
      <c r="D96" s="484">
        <f t="shared" si="1"/>
        <v>319</v>
      </c>
      <c r="G96"/>
      <c r="J96" s="493"/>
      <c r="L96" s="368"/>
      <c r="M96"/>
    </row>
    <row r="97" spans="1:12" x14ac:dyDescent="0.2">
      <c r="A97" s="469" t="s">
        <v>232</v>
      </c>
      <c r="B97" s="70">
        <v>3005</v>
      </c>
      <c r="C97" s="70">
        <v>320</v>
      </c>
      <c r="D97" s="483">
        <f t="shared" si="1"/>
        <v>3325</v>
      </c>
      <c r="E97" s="481"/>
      <c r="F97" s="481"/>
      <c r="H97" s="481"/>
      <c r="I97" s="481"/>
      <c r="J97" s="493"/>
      <c r="L97" s="368"/>
    </row>
    <row r="98" spans="1:12" x14ac:dyDescent="0.2">
      <c r="A98" s="473" t="s">
        <v>163</v>
      </c>
      <c r="B98" s="18">
        <v>2210</v>
      </c>
      <c r="C98" s="18">
        <v>140</v>
      </c>
      <c r="D98" s="176">
        <f t="shared" si="1"/>
        <v>2350</v>
      </c>
      <c r="E98" s="481"/>
      <c r="F98" s="481"/>
      <c r="H98" s="481"/>
      <c r="I98" s="481"/>
      <c r="J98" s="493"/>
      <c r="L98" s="368"/>
    </row>
    <row r="99" spans="1:12" x14ac:dyDescent="0.2">
      <c r="A99" s="245" t="s">
        <v>164</v>
      </c>
      <c r="B99" s="18">
        <v>795</v>
      </c>
      <c r="C99" s="18">
        <v>180</v>
      </c>
      <c r="D99" s="176">
        <f t="shared" si="1"/>
        <v>975</v>
      </c>
      <c r="E99" s="481"/>
      <c r="F99" s="481"/>
      <c r="H99" s="481"/>
      <c r="I99" s="481"/>
      <c r="J99" s="493"/>
      <c r="L99" s="368"/>
    </row>
    <row r="100" spans="1:12" x14ac:dyDescent="0.2">
      <c r="A100" s="469" t="s">
        <v>243</v>
      </c>
      <c r="B100" s="70">
        <v>3222</v>
      </c>
      <c r="C100" s="70">
        <v>154</v>
      </c>
      <c r="D100" s="483">
        <f t="shared" si="1"/>
        <v>3376</v>
      </c>
      <c r="E100" s="481"/>
      <c r="F100" s="481"/>
      <c r="G100" s="481"/>
      <c r="H100" s="481"/>
      <c r="I100" s="481"/>
      <c r="J100" s="493"/>
      <c r="L100" s="368"/>
    </row>
    <row r="101" spans="1:12" x14ac:dyDescent="0.2">
      <c r="A101" s="245" t="s">
        <v>437</v>
      </c>
      <c r="B101" s="18">
        <v>331</v>
      </c>
      <c r="C101" s="18">
        <v>33</v>
      </c>
      <c r="D101" s="176">
        <f t="shared" si="1"/>
        <v>364</v>
      </c>
      <c r="E101" s="481"/>
      <c r="F101" s="481"/>
      <c r="H101" s="481"/>
      <c r="I101" s="481"/>
      <c r="J101" s="493"/>
      <c r="L101" s="368"/>
    </row>
    <row r="102" spans="1:12" x14ac:dyDescent="0.2">
      <c r="A102" s="473" t="s">
        <v>165</v>
      </c>
      <c r="B102" s="18">
        <v>1238</v>
      </c>
      <c r="C102" s="18">
        <v>109</v>
      </c>
      <c r="D102" s="176">
        <f t="shared" si="1"/>
        <v>1347</v>
      </c>
      <c r="E102" s="481"/>
      <c r="F102" s="481"/>
      <c r="H102" s="481"/>
      <c r="I102" s="481"/>
      <c r="J102" s="493"/>
      <c r="L102" s="368"/>
    </row>
    <row r="103" spans="1:12" x14ac:dyDescent="0.2">
      <c r="A103" s="473" t="s">
        <v>166</v>
      </c>
      <c r="B103" s="18">
        <v>1653</v>
      </c>
      <c r="C103" s="18">
        <v>12</v>
      </c>
      <c r="D103" s="176">
        <f t="shared" si="1"/>
        <v>1665</v>
      </c>
      <c r="E103" s="481"/>
      <c r="F103" s="481"/>
      <c r="H103" s="481"/>
      <c r="I103" s="481"/>
      <c r="J103" s="493"/>
      <c r="L103" s="368"/>
    </row>
    <row r="104" spans="1:12" x14ac:dyDescent="0.2">
      <c r="A104" s="469" t="s">
        <v>233</v>
      </c>
      <c r="B104" s="70">
        <v>13231</v>
      </c>
      <c r="C104" s="70">
        <v>1232</v>
      </c>
      <c r="D104" s="483">
        <f t="shared" si="1"/>
        <v>14463</v>
      </c>
      <c r="E104" s="481"/>
      <c r="F104" s="481"/>
      <c r="H104" s="481"/>
      <c r="I104" s="481"/>
      <c r="J104" s="493"/>
      <c r="L104" s="368"/>
    </row>
    <row r="105" spans="1:12" x14ac:dyDescent="0.2">
      <c r="A105" s="585" t="s">
        <v>167</v>
      </c>
      <c r="B105" s="18">
        <v>2201</v>
      </c>
      <c r="C105" s="18">
        <v>191</v>
      </c>
      <c r="D105" s="176">
        <f t="shared" si="1"/>
        <v>2392</v>
      </c>
      <c r="E105" s="481"/>
      <c r="F105" s="481"/>
      <c r="H105" s="481"/>
      <c r="I105" s="481"/>
      <c r="J105" s="496"/>
      <c r="L105" s="368"/>
    </row>
    <row r="106" spans="1:12" x14ac:dyDescent="0.2">
      <c r="A106" s="533" t="s">
        <v>168</v>
      </c>
      <c r="B106" s="15">
        <v>1133</v>
      </c>
      <c r="C106" s="15">
        <v>3</v>
      </c>
      <c r="D106" s="175">
        <f t="shared" si="1"/>
        <v>1136</v>
      </c>
      <c r="E106" s="481"/>
      <c r="F106" s="481"/>
      <c r="G106" s="481"/>
      <c r="H106" s="481"/>
      <c r="I106" s="481"/>
      <c r="J106" s="493"/>
      <c r="L106" s="368"/>
    </row>
    <row r="107" spans="1:12" x14ac:dyDescent="0.2">
      <c r="A107" s="533" t="s">
        <v>169</v>
      </c>
      <c r="B107" s="15">
        <v>902</v>
      </c>
      <c r="C107" s="15">
        <v>89</v>
      </c>
      <c r="D107" s="175">
        <f t="shared" si="1"/>
        <v>991</v>
      </c>
      <c r="E107" s="481"/>
      <c r="F107" s="481"/>
      <c r="G107" s="481"/>
      <c r="H107" s="481"/>
      <c r="I107" s="481"/>
      <c r="J107" s="493"/>
      <c r="L107" s="368"/>
    </row>
    <row r="108" spans="1:12" x14ac:dyDescent="0.2">
      <c r="A108" s="533" t="s">
        <v>170</v>
      </c>
      <c r="B108" s="15"/>
      <c r="C108" s="15"/>
      <c r="D108" s="175">
        <f t="shared" si="1"/>
        <v>0</v>
      </c>
      <c r="E108" s="481"/>
      <c r="F108" s="481"/>
      <c r="H108" s="481"/>
      <c r="I108" s="481"/>
      <c r="J108" s="493"/>
      <c r="L108" s="368"/>
    </row>
    <row r="109" spans="1:12" x14ac:dyDescent="0.2">
      <c r="A109" s="586" t="s">
        <v>171</v>
      </c>
      <c r="B109" s="15">
        <v>1330</v>
      </c>
      <c r="C109" s="15">
        <v>490</v>
      </c>
      <c r="D109" s="175">
        <f t="shared" si="1"/>
        <v>1820</v>
      </c>
      <c r="E109" s="481"/>
      <c r="F109" s="481"/>
      <c r="G109" s="481"/>
      <c r="H109" s="481"/>
      <c r="I109" s="481"/>
      <c r="J109" s="493"/>
      <c r="L109" s="368"/>
    </row>
    <row r="110" spans="1:12" x14ac:dyDescent="0.2">
      <c r="A110" s="533" t="s">
        <v>172</v>
      </c>
      <c r="B110" s="15"/>
      <c r="C110" s="15"/>
      <c r="D110" s="175">
        <f t="shared" si="1"/>
        <v>0</v>
      </c>
      <c r="E110" s="481"/>
      <c r="F110" s="481"/>
      <c r="G110" s="481"/>
      <c r="H110" s="481"/>
      <c r="I110" s="481"/>
      <c r="J110" s="496"/>
      <c r="L110" s="368"/>
    </row>
    <row r="111" spans="1:12" x14ac:dyDescent="0.2">
      <c r="A111" s="533" t="s">
        <v>438</v>
      </c>
      <c r="B111" s="15"/>
      <c r="C111" s="15"/>
      <c r="D111" s="175">
        <f t="shared" si="1"/>
        <v>0</v>
      </c>
      <c r="E111" s="481"/>
      <c r="F111" s="481"/>
      <c r="H111" s="481"/>
      <c r="I111" s="481"/>
      <c r="J111" s="493"/>
      <c r="L111" s="368"/>
    </row>
    <row r="112" spans="1:12" x14ac:dyDescent="0.2">
      <c r="A112" s="533" t="s">
        <v>173</v>
      </c>
      <c r="B112" s="15">
        <v>1680</v>
      </c>
      <c r="C112" s="15">
        <v>268</v>
      </c>
      <c r="D112" s="175">
        <f t="shared" si="1"/>
        <v>1948</v>
      </c>
      <c r="E112" s="481"/>
      <c r="F112" s="481"/>
      <c r="H112" s="481"/>
      <c r="I112" s="481"/>
      <c r="J112" s="493"/>
      <c r="L112" s="368"/>
    </row>
    <row r="113" spans="1:13" x14ac:dyDescent="0.2">
      <c r="A113" s="533" t="s">
        <v>586</v>
      </c>
      <c r="B113" s="15">
        <v>68</v>
      </c>
      <c r="C113" s="15">
        <v>0</v>
      </c>
      <c r="D113" s="175">
        <f t="shared" si="1"/>
        <v>68</v>
      </c>
      <c r="E113" s="481"/>
      <c r="F113" s="481"/>
      <c r="H113" s="481"/>
      <c r="I113" s="481"/>
      <c r="J113" s="493"/>
      <c r="L113" s="368"/>
    </row>
    <row r="114" spans="1:13" x14ac:dyDescent="0.2">
      <c r="A114" s="533" t="s">
        <v>174</v>
      </c>
      <c r="B114" s="15">
        <v>43</v>
      </c>
      <c r="C114" s="15">
        <v>0</v>
      </c>
      <c r="D114" s="175">
        <f t="shared" si="1"/>
        <v>43</v>
      </c>
      <c r="E114" s="481"/>
      <c r="F114" s="481"/>
      <c r="G114" s="481"/>
      <c r="H114" s="481"/>
      <c r="I114" s="481"/>
      <c r="J114" s="493"/>
      <c r="L114" s="368"/>
    </row>
    <row r="115" spans="1:13" x14ac:dyDescent="0.2">
      <c r="A115" s="533" t="s">
        <v>175</v>
      </c>
      <c r="B115" s="15">
        <v>108</v>
      </c>
      <c r="C115" s="15">
        <v>0</v>
      </c>
      <c r="D115" s="175">
        <f t="shared" si="1"/>
        <v>108</v>
      </c>
      <c r="E115" s="481"/>
      <c r="F115" s="481"/>
      <c r="H115" s="481"/>
      <c r="I115" s="481"/>
      <c r="J115" s="493"/>
      <c r="L115" s="368"/>
    </row>
    <row r="116" spans="1:13" x14ac:dyDescent="0.2">
      <c r="A116" s="533" t="s">
        <v>284</v>
      </c>
      <c r="B116" s="18"/>
      <c r="C116" s="18"/>
      <c r="D116" s="176">
        <f t="shared" si="1"/>
        <v>0</v>
      </c>
      <c r="E116" s="481"/>
      <c r="F116" s="481"/>
      <c r="G116" s="481"/>
      <c r="H116" s="481"/>
      <c r="I116" s="481"/>
      <c r="J116" s="493"/>
      <c r="L116" s="368"/>
    </row>
    <row r="117" spans="1:13" x14ac:dyDescent="0.2">
      <c r="A117" s="533" t="s">
        <v>176</v>
      </c>
      <c r="B117" s="18">
        <v>1162</v>
      </c>
      <c r="C117" s="18">
        <v>79</v>
      </c>
      <c r="D117" s="176">
        <f t="shared" si="1"/>
        <v>1241</v>
      </c>
      <c r="E117" s="481"/>
      <c r="F117" s="481"/>
      <c r="H117" s="481"/>
      <c r="I117" s="481"/>
      <c r="J117" s="493"/>
      <c r="L117" s="368"/>
    </row>
    <row r="118" spans="1:13" x14ac:dyDescent="0.2">
      <c r="A118" s="533" t="s">
        <v>177</v>
      </c>
      <c r="B118" s="18">
        <v>40</v>
      </c>
      <c r="C118" s="18">
        <v>0</v>
      </c>
      <c r="D118" s="176">
        <f t="shared" si="1"/>
        <v>40</v>
      </c>
      <c r="E118" s="481"/>
      <c r="F118" s="481"/>
      <c r="H118" s="481"/>
      <c r="I118" s="481"/>
      <c r="J118" s="522"/>
      <c r="K118" s="447"/>
      <c r="L118" s="368"/>
    </row>
    <row r="119" spans="1:13" x14ac:dyDescent="0.2">
      <c r="A119" s="533" t="s">
        <v>395</v>
      </c>
      <c r="B119" s="18">
        <v>107</v>
      </c>
      <c r="C119" s="18">
        <v>5</v>
      </c>
      <c r="D119" s="484">
        <f t="shared" si="1"/>
        <v>112</v>
      </c>
      <c r="E119" s="481"/>
      <c r="F119" s="481"/>
      <c r="H119" s="481"/>
      <c r="I119" s="481"/>
      <c r="J119" s="523"/>
      <c r="K119" s="447"/>
      <c r="L119" s="368"/>
    </row>
    <row r="120" spans="1:13" x14ac:dyDescent="0.2">
      <c r="A120" s="533" t="s">
        <v>178</v>
      </c>
      <c r="B120" s="18">
        <v>4142</v>
      </c>
      <c r="C120" s="18">
        <v>88</v>
      </c>
      <c r="D120" s="484">
        <f t="shared" si="1"/>
        <v>4230</v>
      </c>
      <c r="E120" s="481"/>
      <c r="F120" s="481"/>
      <c r="G120" s="481"/>
      <c r="H120" s="481"/>
      <c r="I120" s="481"/>
      <c r="J120" s="522"/>
      <c r="K120" s="447"/>
      <c r="L120" s="368"/>
    </row>
    <row r="121" spans="1:13" x14ac:dyDescent="0.2">
      <c r="A121" s="533" t="s">
        <v>179</v>
      </c>
      <c r="B121" s="18">
        <v>315</v>
      </c>
      <c r="C121" s="18">
        <v>19</v>
      </c>
      <c r="D121" s="484">
        <f t="shared" si="1"/>
        <v>334</v>
      </c>
      <c r="E121" s="481"/>
      <c r="F121" s="481"/>
      <c r="G121" s="481"/>
      <c r="H121" s="481"/>
      <c r="I121" s="481"/>
      <c r="J121" s="522"/>
      <c r="K121" s="447"/>
      <c r="L121" s="368"/>
      <c r="M121" s="481"/>
    </row>
    <row r="122" spans="1:13" x14ac:dyDescent="0.2">
      <c r="A122" s="533" t="s">
        <v>180</v>
      </c>
      <c r="B122" s="15"/>
      <c r="C122" s="15"/>
      <c r="D122" s="175">
        <f t="shared" si="1"/>
        <v>0</v>
      </c>
      <c r="E122" s="481"/>
      <c r="F122" s="481"/>
      <c r="G122" s="481"/>
      <c r="H122" s="481"/>
      <c r="I122" s="481"/>
      <c r="J122" s="522"/>
      <c r="K122" s="447"/>
      <c r="L122" s="368"/>
    </row>
    <row r="123" spans="1:13" x14ac:dyDescent="0.2">
      <c r="A123" s="533" t="s">
        <v>181</v>
      </c>
      <c r="B123" s="15"/>
      <c r="C123" s="15"/>
      <c r="D123" s="175">
        <f t="shared" si="1"/>
        <v>0</v>
      </c>
      <c r="E123" s="481"/>
      <c r="F123" s="481"/>
      <c r="G123" s="481"/>
      <c r="H123" s="481"/>
      <c r="I123" s="481"/>
      <c r="J123" s="523"/>
      <c r="K123" s="447"/>
      <c r="L123" s="368"/>
    </row>
    <row r="124" spans="1:13" s="481" customFormat="1" x14ac:dyDescent="0.2">
      <c r="A124" s="533" t="s">
        <v>182</v>
      </c>
      <c r="B124" s="15"/>
      <c r="C124" s="15"/>
      <c r="D124" s="175">
        <f t="shared" si="1"/>
        <v>0</v>
      </c>
      <c r="J124" s="523"/>
      <c r="K124" s="447"/>
      <c r="L124" s="368"/>
      <c r="M124"/>
    </row>
    <row r="125" spans="1:13" x14ac:dyDescent="0.2">
      <c r="A125" s="533" t="s">
        <v>183</v>
      </c>
      <c r="B125" s="15"/>
      <c r="C125" s="15"/>
      <c r="D125" s="175">
        <f t="shared" si="1"/>
        <v>0</v>
      </c>
      <c r="E125" s="481"/>
      <c r="F125" s="481"/>
      <c r="H125" s="481"/>
      <c r="I125" s="481"/>
      <c r="J125" s="522"/>
      <c r="K125" s="447"/>
      <c r="L125" s="368"/>
    </row>
    <row r="126" spans="1:13" x14ac:dyDescent="0.2">
      <c r="A126" s="533" t="s">
        <v>535</v>
      </c>
      <c r="B126" s="15"/>
      <c r="C126" s="15"/>
      <c r="D126" s="175">
        <f t="shared" si="1"/>
        <v>0</v>
      </c>
      <c r="E126" s="481"/>
      <c r="F126" s="481"/>
      <c r="H126" s="481"/>
      <c r="I126" s="481"/>
      <c r="J126" s="522"/>
      <c r="K126" s="447"/>
      <c r="L126" s="368"/>
    </row>
    <row r="127" spans="1:13" x14ac:dyDescent="0.2">
      <c r="A127" s="469" t="s">
        <v>234</v>
      </c>
      <c r="B127" s="70">
        <v>2683</v>
      </c>
      <c r="C127" s="70">
        <v>128</v>
      </c>
      <c r="D127" s="26">
        <f t="shared" si="1"/>
        <v>2811</v>
      </c>
      <c r="E127" s="481"/>
      <c r="F127" s="481"/>
      <c r="H127" s="481"/>
      <c r="I127" s="481"/>
      <c r="J127" s="493"/>
      <c r="L127" s="368"/>
    </row>
    <row r="128" spans="1:13" x14ac:dyDescent="0.2">
      <c r="A128" s="473" t="s">
        <v>185</v>
      </c>
      <c r="B128" s="15">
        <v>736</v>
      </c>
      <c r="C128" s="15">
        <v>82</v>
      </c>
      <c r="D128" s="175">
        <f t="shared" si="1"/>
        <v>818</v>
      </c>
      <c r="E128" s="481"/>
      <c r="F128" s="481"/>
      <c r="G128" s="481"/>
      <c r="H128" s="481"/>
      <c r="I128" s="481"/>
      <c r="J128" s="496"/>
      <c r="L128" s="368"/>
    </row>
    <row r="129" spans="1:12" x14ac:dyDescent="0.2">
      <c r="A129" s="473" t="s">
        <v>184</v>
      </c>
      <c r="B129" s="15">
        <v>1798</v>
      </c>
      <c r="C129" s="15">
        <v>46</v>
      </c>
      <c r="D129" s="175">
        <f t="shared" si="1"/>
        <v>1844</v>
      </c>
      <c r="E129" s="481"/>
      <c r="F129" s="481"/>
      <c r="H129" s="481"/>
      <c r="I129" s="481"/>
      <c r="J129" s="493"/>
      <c r="L129" s="368"/>
    </row>
    <row r="130" spans="1:12" x14ac:dyDescent="0.2">
      <c r="A130" s="473" t="s">
        <v>186</v>
      </c>
      <c r="B130" s="15">
        <v>149</v>
      </c>
      <c r="C130" s="15">
        <v>0</v>
      </c>
      <c r="D130" s="175">
        <f t="shared" si="1"/>
        <v>149</v>
      </c>
      <c r="E130" s="481"/>
      <c r="F130" s="481"/>
      <c r="G130" s="481"/>
      <c r="H130" s="481"/>
      <c r="I130" s="481"/>
      <c r="J130" s="493"/>
      <c r="L130" s="368"/>
    </row>
    <row r="131" spans="1:12" x14ac:dyDescent="0.2">
      <c r="A131" s="469" t="s">
        <v>235</v>
      </c>
      <c r="B131" s="70">
        <v>2346</v>
      </c>
      <c r="C131" s="70">
        <v>168</v>
      </c>
      <c r="D131" s="483">
        <f t="shared" si="1"/>
        <v>2514</v>
      </c>
      <c r="E131" s="481"/>
      <c r="F131" s="481"/>
      <c r="G131" s="481"/>
      <c r="H131" s="481"/>
      <c r="I131" s="481"/>
      <c r="J131" s="493"/>
      <c r="L131" s="368"/>
    </row>
    <row r="132" spans="1:12" x14ac:dyDescent="0.2">
      <c r="A132" s="473" t="s">
        <v>187</v>
      </c>
      <c r="B132" s="18">
        <v>2008</v>
      </c>
      <c r="C132" s="18">
        <v>144</v>
      </c>
      <c r="D132" s="176">
        <f t="shared" si="1"/>
        <v>2152</v>
      </c>
      <c r="E132" s="481"/>
      <c r="F132" s="481"/>
      <c r="G132" s="481"/>
      <c r="H132" s="481"/>
      <c r="I132" s="481"/>
      <c r="J132" s="493"/>
      <c r="L132" s="368"/>
    </row>
    <row r="133" spans="1:12" x14ac:dyDescent="0.2">
      <c r="A133" s="473" t="s">
        <v>188</v>
      </c>
      <c r="B133" s="18">
        <v>338</v>
      </c>
      <c r="C133" s="18">
        <v>24</v>
      </c>
      <c r="D133" s="484">
        <f t="shared" si="1"/>
        <v>362</v>
      </c>
      <c r="E133" s="481"/>
      <c r="F133" s="481"/>
      <c r="H133" s="481"/>
      <c r="I133" s="481"/>
      <c r="J133" s="493"/>
      <c r="L133" s="368"/>
    </row>
    <row r="134" spans="1:12" x14ac:dyDescent="0.2">
      <c r="A134" s="469" t="s">
        <v>236</v>
      </c>
      <c r="B134" s="70">
        <v>6730</v>
      </c>
      <c r="C134" s="70">
        <v>539</v>
      </c>
      <c r="D134" s="483">
        <f t="shared" si="1"/>
        <v>7269</v>
      </c>
      <c r="E134" s="481"/>
      <c r="F134" s="481"/>
      <c r="H134" s="481"/>
      <c r="I134" s="481"/>
      <c r="J134" s="493"/>
      <c r="L134" s="368"/>
    </row>
    <row r="135" spans="1:12" x14ac:dyDescent="0.2">
      <c r="A135" s="247" t="s">
        <v>189</v>
      </c>
      <c r="B135" s="18">
        <v>1796</v>
      </c>
      <c r="C135" s="18">
        <v>60</v>
      </c>
      <c r="D135" s="176">
        <f t="shared" si="1"/>
        <v>1856</v>
      </c>
      <c r="E135" s="481"/>
      <c r="F135" s="481"/>
      <c r="G135" s="481"/>
      <c r="H135" s="481"/>
      <c r="I135" s="481"/>
      <c r="J135" s="493"/>
      <c r="L135" s="368"/>
    </row>
    <row r="136" spans="1:12" x14ac:dyDescent="0.2">
      <c r="A136" s="473" t="s">
        <v>190</v>
      </c>
      <c r="B136" s="18">
        <v>30</v>
      </c>
      <c r="C136" s="18">
        <v>20</v>
      </c>
      <c r="D136" s="176">
        <f t="shared" si="1"/>
        <v>50</v>
      </c>
      <c r="E136" s="481"/>
      <c r="F136" s="481"/>
      <c r="H136" s="481"/>
      <c r="I136" s="481"/>
      <c r="J136" s="496"/>
      <c r="L136" s="368"/>
    </row>
    <row r="137" spans="1:12" x14ac:dyDescent="0.2">
      <c r="A137" s="245" t="s">
        <v>191</v>
      </c>
      <c r="B137" s="18">
        <v>1122</v>
      </c>
      <c r="C137" s="18">
        <v>58</v>
      </c>
      <c r="D137" s="176">
        <f t="shared" si="1"/>
        <v>1180</v>
      </c>
      <c r="E137" s="481"/>
      <c r="F137" s="481"/>
      <c r="H137" s="481"/>
      <c r="I137" s="481"/>
      <c r="J137" s="493"/>
      <c r="L137" s="368"/>
    </row>
    <row r="138" spans="1:12" x14ac:dyDescent="0.2">
      <c r="A138" s="473" t="s">
        <v>192</v>
      </c>
      <c r="B138" s="15">
        <v>1646</v>
      </c>
      <c r="C138" s="15">
        <v>185</v>
      </c>
      <c r="D138" s="175">
        <f t="shared" ref="D138:D170" si="2">C138+B138</f>
        <v>1831</v>
      </c>
      <c r="E138" s="481"/>
      <c r="F138" s="481"/>
      <c r="H138" s="481"/>
      <c r="I138" s="481"/>
      <c r="J138" s="493"/>
      <c r="L138" s="368"/>
    </row>
    <row r="139" spans="1:12" x14ac:dyDescent="0.2">
      <c r="A139" s="473" t="s">
        <v>193</v>
      </c>
      <c r="B139" s="15">
        <v>1663</v>
      </c>
      <c r="C139" s="15">
        <v>123</v>
      </c>
      <c r="D139" s="175">
        <f t="shared" si="2"/>
        <v>1786</v>
      </c>
      <c r="E139" s="481"/>
      <c r="F139" s="481"/>
      <c r="H139" s="481"/>
      <c r="I139" s="481"/>
      <c r="J139" s="493"/>
      <c r="L139" s="368"/>
    </row>
    <row r="140" spans="1:12" x14ac:dyDescent="0.2">
      <c r="A140" s="473" t="s">
        <v>396</v>
      </c>
      <c r="B140" s="15">
        <v>108</v>
      </c>
      <c r="C140" s="15">
        <v>3</v>
      </c>
      <c r="D140" s="175">
        <f t="shared" si="2"/>
        <v>111</v>
      </c>
      <c r="E140" s="481"/>
      <c r="F140" s="481"/>
      <c r="G140" s="481"/>
      <c r="H140" s="481"/>
      <c r="I140" s="481"/>
      <c r="J140" s="493"/>
      <c r="L140" s="368"/>
    </row>
    <row r="141" spans="1:12" x14ac:dyDescent="0.2">
      <c r="A141" s="245" t="s">
        <v>485</v>
      </c>
      <c r="B141" s="15">
        <v>72</v>
      </c>
      <c r="C141" s="15">
        <v>5</v>
      </c>
      <c r="D141" s="175">
        <f t="shared" si="2"/>
        <v>77</v>
      </c>
      <c r="E141" s="481"/>
      <c r="F141" s="481"/>
      <c r="H141" s="481"/>
      <c r="I141" s="481"/>
      <c r="J141" s="493"/>
      <c r="L141" s="368"/>
    </row>
    <row r="142" spans="1:12" x14ac:dyDescent="0.2">
      <c r="A142" s="247" t="s">
        <v>194</v>
      </c>
      <c r="B142" s="18"/>
      <c r="C142" s="18"/>
      <c r="D142" s="176">
        <f t="shared" si="2"/>
        <v>0</v>
      </c>
      <c r="E142" s="481"/>
      <c r="F142" s="481"/>
      <c r="G142" s="481"/>
      <c r="H142" s="481"/>
      <c r="I142" s="481"/>
      <c r="J142" s="493"/>
      <c r="L142" s="368"/>
    </row>
    <row r="143" spans="1:12" x14ac:dyDescent="0.2">
      <c r="A143" s="473" t="s">
        <v>195</v>
      </c>
      <c r="B143" s="18">
        <v>293</v>
      </c>
      <c r="C143" s="18">
        <v>85</v>
      </c>
      <c r="D143" s="176">
        <f t="shared" si="2"/>
        <v>378</v>
      </c>
      <c r="E143" s="481"/>
      <c r="F143" s="481"/>
      <c r="G143" s="481"/>
      <c r="H143" s="481"/>
      <c r="I143" s="481"/>
      <c r="J143" s="493"/>
      <c r="L143" s="368"/>
    </row>
    <row r="144" spans="1:12" x14ac:dyDescent="0.2">
      <c r="A144" s="469" t="s">
        <v>237</v>
      </c>
      <c r="B144" s="70">
        <v>2326</v>
      </c>
      <c r="C144" s="70">
        <v>300</v>
      </c>
      <c r="D144" s="483">
        <f t="shared" si="2"/>
        <v>2626</v>
      </c>
      <c r="E144" s="481"/>
      <c r="F144" s="481"/>
      <c r="G144" s="481"/>
      <c r="H144" s="481"/>
      <c r="I144" s="481"/>
      <c r="J144" s="493"/>
      <c r="L144" s="368"/>
    </row>
    <row r="145" spans="1:10" x14ac:dyDescent="0.2">
      <c r="A145" s="473" t="s">
        <v>197</v>
      </c>
      <c r="B145" s="18">
        <v>699</v>
      </c>
      <c r="C145" s="18">
        <v>101</v>
      </c>
      <c r="D145" s="176">
        <f t="shared" si="2"/>
        <v>800</v>
      </c>
      <c r="E145" s="481"/>
      <c r="F145" s="481"/>
      <c r="G145" s="481"/>
      <c r="H145" s="481"/>
      <c r="I145" s="481"/>
      <c r="J145" s="493"/>
    </row>
    <row r="146" spans="1:10" x14ac:dyDescent="0.2">
      <c r="A146" s="473" t="s">
        <v>196</v>
      </c>
      <c r="B146" s="21">
        <v>1271</v>
      </c>
      <c r="C146" s="21">
        <v>169</v>
      </c>
      <c r="D146" s="200">
        <f t="shared" si="2"/>
        <v>1440</v>
      </c>
      <c r="E146" s="481"/>
      <c r="F146" s="481"/>
      <c r="G146" s="481"/>
      <c r="H146" s="481"/>
    </row>
    <row r="147" spans="1:10" x14ac:dyDescent="0.2">
      <c r="A147" s="473" t="s">
        <v>198</v>
      </c>
      <c r="B147" s="21">
        <v>356</v>
      </c>
      <c r="C147" s="21">
        <v>30</v>
      </c>
      <c r="D147" s="200">
        <f t="shared" si="2"/>
        <v>386</v>
      </c>
      <c r="E147" s="481"/>
      <c r="F147" s="481"/>
      <c r="H147" s="481"/>
    </row>
    <row r="148" spans="1:10" x14ac:dyDescent="0.2">
      <c r="A148" s="469" t="s">
        <v>238</v>
      </c>
      <c r="B148" s="70">
        <v>5833</v>
      </c>
      <c r="C148" s="70">
        <v>190</v>
      </c>
      <c r="D148" s="26">
        <f t="shared" si="2"/>
        <v>6023</v>
      </c>
      <c r="E148" s="481"/>
      <c r="F148" s="481"/>
      <c r="H148" s="481"/>
    </row>
    <row r="149" spans="1:10" x14ac:dyDescent="0.2">
      <c r="A149" s="473" t="s">
        <v>200</v>
      </c>
      <c r="B149" s="15">
        <v>815</v>
      </c>
      <c r="C149" s="15">
        <v>31</v>
      </c>
      <c r="D149" s="175">
        <f t="shared" si="2"/>
        <v>846</v>
      </c>
      <c r="E149" s="481"/>
      <c r="F149" s="481"/>
      <c r="H149" s="481"/>
    </row>
    <row r="150" spans="1:10" x14ac:dyDescent="0.2">
      <c r="A150" s="473" t="s">
        <v>199</v>
      </c>
      <c r="B150" s="15">
        <v>4802</v>
      </c>
      <c r="C150" s="15">
        <v>106</v>
      </c>
      <c r="D150" s="175">
        <f t="shared" si="2"/>
        <v>4908</v>
      </c>
      <c r="E150" s="481"/>
      <c r="F150" s="481"/>
      <c r="H150" s="481"/>
    </row>
    <row r="151" spans="1:10" x14ac:dyDescent="0.2">
      <c r="A151" s="473" t="s">
        <v>201</v>
      </c>
      <c r="B151" s="15">
        <v>216</v>
      </c>
      <c r="C151" s="15">
        <v>53</v>
      </c>
      <c r="D151" s="175">
        <f t="shared" si="2"/>
        <v>269</v>
      </c>
      <c r="E151" s="481"/>
      <c r="F151" s="481"/>
      <c r="H151" s="481"/>
    </row>
    <row r="152" spans="1:10" x14ac:dyDescent="0.2">
      <c r="A152" s="469" t="s">
        <v>239</v>
      </c>
      <c r="B152" s="70">
        <v>6379</v>
      </c>
      <c r="C152" s="70">
        <v>575</v>
      </c>
      <c r="D152" s="483">
        <f t="shared" si="2"/>
        <v>6954</v>
      </c>
      <c r="E152" s="481"/>
      <c r="F152" s="481"/>
      <c r="H152" s="481"/>
    </row>
    <row r="153" spans="1:10" x14ac:dyDescent="0.2">
      <c r="A153" s="473" t="s">
        <v>202</v>
      </c>
      <c r="B153" s="15">
        <v>450</v>
      </c>
      <c r="C153" s="15">
        <v>73</v>
      </c>
      <c r="D153" s="175">
        <f t="shared" si="2"/>
        <v>523</v>
      </c>
      <c r="E153" s="481"/>
      <c r="F153" s="481"/>
      <c r="H153" s="481"/>
    </row>
    <row r="154" spans="1:10" x14ac:dyDescent="0.2">
      <c r="A154" s="473" t="s">
        <v>203</v>
      </c>
      <c r="B154" s="15">
        <v>35</v>
      </c>
      <c r="C154" s="15">
        <v>1</v>
      </c>
      <c r="D154" s="175">
        <f t="shared" si="2"/>
        <v>36</v>
      </c>
      <c r="E154" s="481"/>
      <c r="F154" s="481"/>
      <c r="H154" s="481"/>
    </row>
    <row r="155" spans="1:10" x14ac:dyDescent="0.2">
      <c r="A155" s="245" t="s">
        <v>204</v>
      </c>
      <c r="B155" s="15">
        <v>1416</v>
      </c>
      <c r="C155" s="15">
        <v>100</v>
      </c>
      <c r="D155" s="175">
        <f t="shared" si="2"/>
        <v>1516</v>
      </c>
      <c r="E155" s="481"/>
      <c r="F155" s="481"/>
      <c r="H155" s="481"/>
    </row>
    <row r="156" spans="1:10" x14ac:dyDescent="0.2">
      <c r="A156" s="473" t="s">
        <v>205</v>
      </c>
      <c r="B156" s="15">
        <v>1548</v>
      </c>
      <c r="C156" s="15">
        <v>192</v>
      </c>
      <c r="D156" s="175">
        <f t="shared" si="2"/>
        <v>1740</v>
      </c>
      <c r="E156" s="481"/>
      <c r="F156" s="481"/>
      <c r="H156" s="481"/>
    </row>
    <row r="157" spans="1:10" x14ac:dyDescent="0.2">
      <c r="A157" s="247" t="s">
        <v>206</v>
      </c>
      <c r="B157" s="15">
        <v>2318</v>
      </c>
      <c r="C157" s="15">
        <v>184</v>
      </c>
      <c r="D157" s="175">
        <f t="shared" si="2"/>
        <v>2502</v>
      </c>
      <c r="E157" s="481"/>
      <c r="F157" s="481"/>
      <c r="G157" s="481"/>
      <c r="H157" s="481"/>
    </row>
    <row r="158" spans="1:10" x14ac:dyDescent="0.2">
      <c r="A158" s="473" t="s">
        <v>207</v>
      </c>
      <c r="B158" s="15">
        <v>231</v>
      </c>
      <c r="C158" s="15">
        <v>16</v>
      </c>
      <c r="D158" s="175">
        <f t="shared" si="2"/>
        <v>247</v>
      </c>
      <c r="E158" s="481"/>
      <c r="F158" s="481"/>
      <c r="H158" s="481"/>
    </row>
    <row r="159" spans="1:10" x14ac:dyDescent="0.2">
      <c r="A159" s="245" t="s">
        <v>208</v>
      </c>
      <c r="B159" s="15"/>
      <c r="C159" s="15"/>
      <c r="D159" s="175">
        <f t="shared" si="2"/>
        <v>0</v>
      </c>
      <c r="E159" s="481"/>
      <c r="F159" s="481"/>
      <c r="H159" s="481"/>
    </row>
    <row r="160" spans="1:10" x14ac:dyDescent="0.2">
      <c r="A160" s="473" t="s">
        <v>209</v>
      </c>
      <c r="B160" s="15">
        <v>381</v>
      </c>
      <c r="C160" s="15">
        <v>9</v>
      </c>
      <c r="D160" s="175">
        <f t="shared" si="2"/>
        <v>390</v>
      </c>
      <c r="E160" s="481"/>
      <c r="F160" s="481"/>
      <c r="H160" s="481"/>
    </row>
    <row r="161" spans="1:13" x14ac:dyDescent="0.2">
      <c r="A161" s="469" t="s">
        <v>240</v>
      </c>
      <c r="B161" s="70">
        <v>6847</v>
      </c>
      <c r="C161" s="70">
        <v>1491</v>
      </c>
      <c r="D161" s="483">
        <f t="shared" si="2"/>
        <v>8338</v>
      </c>
      <c r="E161" s="481"/>
      <c r="F161" s="481"/>
      <c r="H161" s="481"/>
    </row>
    <row r="162" spans="1:13" x14ac:dyDescent="0.2">
      <c r="A162" s="473" t="s">
        <v>444</v>
      </c>
      <c r="B162" s="15">
        <v>1369</v>
      </c>
      <c r="C162" s="15">
        <v>90</v>
      </c>
      <c r="D162" s="175">
        <f t="shared" si="2"/>
        <v>1459</v>
      </c>
      <c r="E162" s="481"/>
      <c r="F162" s="481"/>
      <c r="H162" s="481"/>
    </row>
    <row r="163" spans="1:13" x14ac:dyDescent="0.2">
      <c r="A163" s="245" t="s">
        <v>210</v>
      </c>
      <c r="B163" s="15">
        <v>104</v>
      </c>
      <c r="C163" s="15">
        <v>12</v>
      </c>
      <c r="D163" s="175">
        <f t="shared" si="2"/>
        <v>116</v>
      </c>
      <c r="E163" s="481"/>
      <c r="F163" s="481"/>
      <c r="G163" s="481"/>
      <c r="H163" s="481"/>
    </row>
    <row r="164" spans="1:13" x14ac:dyDescent="0.2">
      <c r="A164" s="473" t="s">
        <v>211</v>
      </c>
      <c r="B164" s="15">
        <v>1188</v>
      </c>
      <c r="C164" s="15">
        <v>177</v>
      </c>
      <c r="D164" s="175">
        <f t="shared" si="2"/>
        <v>1365</v>
      </c>
      <c r="E164" s="481"/>
      <c r="F164" s="481"/>
      <c r="H164" s="481"/>
    </row>
    <row r="165" spans="1:13" x14ac:dyDescent="0.2">
      <c r="A165" s="473" t="s">
        <v>212</v>
      </c>
      <c r="B165" s="15">
        <v>126</v>
      </c>
      <c r="C165" s="15">
        <v>869</v>
      </c>
      <c r="D165" s="175">
        <f t="shared" si="2"/>
        <v>995</v>
      </c>
      <c r="E165" s="481"/>
      <c r="F165" s="481"/>
      <c r="H165" s="481"/>
    </row>
    <row r="166" spans="1:13" x14ac:dyDescent="0.2">
      <c r="A166" s="473" t="s">
        <v>213</v>
      </c>
      <c r="B166" s="15">
        <v>192</v>
      </c>
      <c r="C166" s="15">
        <v>16</v>
      </c>
      <c r="D166" s="175">
        <f t="shared" si="2"/>
        <v>208</v>
      </c>
      <c r="E166" s="481"/>
      <c r="F166" s="481"/>
      <c r="H166" s="481"/>
      <c r="M166" s="481"/>
    </row>
    <row r="167" spans="1:13" x14ac:dyDescent="0.2">
      <c r="A167" s="473" t="s">
        <v>214</v>
      </c>
      <c r="B167" s="15">
        <v>1867</v>
      </c>
      <c r="C167" s="15">
        <v>157</v>
      </c>
      <c r="D167" s="175">
        <f t="shared" si="2"/>
        <v>2024</v>
      </c>
      <c r="E167" s="481"/>
      <c r="F167" s="481"/>
      <c r="H167" s="481"/>
    </row>
    <row r="168" spans="1:13" x14ac:dyDescent="0.2">
      <c r="A168" s="473" t="s">
        <v>215</v>
      </c>
      <c r="B168" s="15">
        <v>368</v>
      </c>
      <c r="C168" s="15">
        <v>21</v>
      </c>
      <c r="D168" s="175">
        <f t="shared" si="2"/>
        <v>389</v>
      </c>
      <c r="E168" s="481"/>
      <c r="F168" s="481"/>
      <c r="H168" s="481"/>
    </row>
    <row r="169" spans="1:13" s="481" customFormat="1" x14ac:dyDescent="0.2">
      <c r="A169" s="473" t="s">
        <v>397</v>
      </c>
      <c r="B169" s="15">
        <v>155</v>
      </c>
      <c r="C169" s="15">
        <v>0</v>
      </c>
      <c r="D169" s="175">
        <f t="shared" si="2"/>
        <v>155</v>
      </c>
      <c r="G169"/>
      <c r="M169"/>
    </row>
    <row r="170" spans="1:13" ht="11.25" customHeight="1" x14ac:dyDescent="0.2">
      <c r="A170" s="473" t="s">
        <v>285</v>
      </c>
      <c r="B170" s="15">
        <v>1478</v>
      </c>
      <c r="C170" s="15">
        <v>149</v>
      </c>
      <c r="D170" s="175">
        <f t="shared" si="2"/>
        <v>1627</v>
      </c>
      <c r="E170" s="481"/>
      <c r="F170" s="481"/>
      <c r="H170" s="481"/>
    </row>
    <row r="171" spans="1:13" ht="12.75" customHeight="1" x14ac:dyDescent="0.2">
      <c r="A171" s="481"/>
      <c r="E171" s="481"/>
      <c r="H171" s="481"/>
    </row>
    <row r="172" spans="1:13" x14ac:dyDescent="0.2">
      <c r="A172" s="468" t="s">
        <v>2</v>
      </c>
      <c r="B172" s="25">
        <f>SUM(B161+B152+B148+B134+B131+B127+B104+B100+B97+B92+B90+B84+B72+B70+B60+B58+B54+B52+B50+B45+B42+B34+B32+B29+B26+B20+B16+B13+B8+B144)</f>
        <v>105632</v>
      </c>
      <c r="C172" s="25">
        <f>SUM(C161+C152+C148+C134+C131+C127+C104+C100+C97+C92+C90+C84+C72+C70+C60+C58+C54+C52+C50+C45+C42+C34+C32+C29+C26+C20+C16+C13+C8+C144)</f>
        <v>22320</v>
      </c>
      <c r="D172" s="483">
        <f>SUM(D161+D152+D148+D134+D131+D127+D104+D100+D97+D92+D90+D84+D72+D70+D60+D58+D54+D52+D50+D45+D42+D34+D32+D29+D26+D20+D16+D13+D8+D144)</f>
        <v>127952</v>
      </c>
      <c r="H172" s="481"/>
    </row>
    <row r="173" spans="1:13" ht="6.75" customHeight="1" x14ac:dyDescent="0.2">
      <c r="C173" s="481"/>
      <c r="H173" s="481"/>
    </row>
    <row r="174" spans="1:13" ht="14.25" x14ac:dyDescent="0.2">
      <c r="A174" s="379" t="s">
        <v>824</v>
      </c>
      <c r="H174" s="481"/>
    </row>
    <row r="175" spans="1:13" x14ac:dyDescent="0.2">
      <c r="C175" s="495"/>
      <c r="H175" s="481"/>
    </row>
    <row r="176" spans="1:13" x14ac:dyDescent="0.2">
      <c r="B176" s="526"/>
      <c r="H176" s="481"/>
    </row>
    <row r="177" spans="6:8" x14ac:dyDescent="0.2">
      <c r="H177" s="481"/>
    </row>
    <row r="178" spans="6:8" x14ac:dyDescent="0.2">
      <c r="H178" s="481"/>
    </row>
    <row r="179" spans="6:8" x14ac:dyDescent="0.2">
      <c r="H179" s="481"/>
    </row>
    <row r="180" spans="6:8" x14ac:dyDescent="0.2">
      <c r="G180" s="481"/>
      <c r="H180" s="481"/>
    </row>
    <row r="181" spans="6:8" x14ac:dyDescent="0.2">
      <c r="H181" s="481"/>
    </row>
    <row r="182" spans="6:8" x14ac:dyDescent="0.2">
      <c r="F182" s="481"/>
      <c r="H182" s="481"/>
    </row>
    <row r="183" spans="6:8" x14ac:dyDescent="0.2">
      <c r="H183" s="481"/>
    </row>
    <row r="184" spans="6:8" x14ac:dyDescent="0.2">
      <c r="H184" s="481"/>
    </row>
    <row r="185" spans="6:8" x14ac:dyDescent="0.2">
      <c r="H185" s="481"/>
    </row>
    <row r="186" spans="6:8" x14ac:dyDescent="0.2">
      <c r="H186" s="481"/>
    </row>
    <row r="187" spans="6:8" x14ac:dyDescent="0.2">
      <c r="H187" s="481"/>
    </row>
    <row r="188" spans="6:8" x14ac:dyDescent="0.2">
      <c r="H188" s="481"/>
    </row>
    <row r="189" spans="6:8" x14ac:dyDescent="0.2">
      <c r="H189" s="481"/>
    </row>
    <row r="190" spans="6:8" x14ac:dyDescent="0.2">
      <c r="H190" s="481"/>
    </row>
    <row r="191" spans="6:8" x14ac:dyDescent="0.2">
      <c r="H191" s="481"/>
    </row>
    <row r="216" spans="6:8" x14ac:dyDescent="0.2">
      <c r="G216" s="481"/>
      <c r="H216" s="481"/>
    </row>
    <row r="218" spans="6:8" x14ac:dyDescent="0.2">
      <c r="F218" s="481"/>
    </row>
  </sheetData>
  <mergeCells count="2">
    <mergeCell ref="B5:C5"/>
    <mergeCell ref="A2:D2"/>
  </mergeCells>
  <printOptions horizontalCentered="1"/>
  <pageMargins left="0.70866141732283472" right="0.70866141732283472" top="0.74803149606299213" bottom="0.74803149606299213" header="0.31496062992125984" footer="0.31496062992125984"/>
  <pageSetup paperSize="9" firstPageNumber="53" fitToHeight="0" orientation="portrait" r:id="rId1"/>
  <headerFooter>
    <oddFooter>&amp;CPage &amp;P</oddFooter>
  </headerFooter>
  <rowBreaks count="3" manualBreakCount="3">
    <brk id="53" max="3" man="1"/>
    <brk id="103" max="3" man="1"/>
    <brk id="151"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rgb="FF00B050"/>
    <pageSetUpPr fitToPage="1"/>
  </sheetPr>
  <dimension ref="A1:O110"/>
  <sheetViews>
    <sheetView showGridLines="0" zoomScaleNormal="100" workbookViewId="0">
      <selection activeCell="L26" sqref="L26"/>
    </sheetView>
  </sheetViews>
  <sheetFormatPr baseColWidth="10" defaultRowHeight="12.75" x14ac:dyDescent="0.2"/>
  <cols>
    <col min="1" max="1" width="14.83203125" customWidth="1"/>
    <col min="2" max="2" width="15.5" bestFit="1" customWidth="1"/>
    <col min="3" max="5" width="18.33203125" customWidth="1"/>
    <col min="6" max="6" width="9.83203125" bestFit="1" customWidth="1"/>
    <col min="7" max="7" width="6" bestFit="1" customWidth="1"/>
    <col min="8" max="8" width="3.6640625" customWidth="1"/>
    <col min="9" max="9" width="9.83203125" bestFit="1" customWidth="1"/>
    <col min="10" max="10" width="10.6640625" bestFit="1" customWidth="1"/>
    <col min="11" max="11" width="6.33203125" bestFit="1" customWidth="1"/>
    <col min="12" max="12" width="12.6640625" customWidth="1"/>
    <col min="13" max="13" width="14" customWidth="1"/>
  </cols>
  <sheetData>
    <row r="1" spans="1:13" ht="9" customHeight="1" x14ac:dyDescent="0.2"/>
    <row r="2" spans="1:13" ht="60" customHeight="1" x14ac:dyDescent="0.2">
      <c r="A2" s="700" t="s">
        <v>825</v>
      </c>
      <c r="B2" s="700"/>
      <c r="C2" s="700"/>
      <c r="D2" s="700"/>
      <c r="E2" s="700"/>
      <c r="F2" s="106"/>
      <c r="G2" s="106"/>
      <c r="H2" s="106"/>
      <c r="I2" s="106"/>
      <c r="J2" s="106"/>
      <c r="K2" s="106"/>
      <c r="L2" s="243"/>
      <c r="M2" s="243"/>
    </row>
    <row r="3" spans="1:13" ht="7.5" customHeight="1" x14ac:dyDescent="0.2">
      <c r="L3" s="524"/>
      <c r="M3" s="525"/>
    </row>
    <row r="4" spans="1:13" ht="4.5" customHeight="1" x14ac:dyDescent="0.2">
      <c r="L4" s="524"/>
      <c r="M4" s="525"/>
    </row>
    <row r="5" spans="1:13" ht="15.75" x14ac:dyDescent="0.2">
      <c r="C5" s="746" t="s">
        <v>288</v>
      </c>
      <c r="D5" s="746"/>
      <c r="L5" s="524"/>
      <c r="M5" s="525"/>
    </row>
    <row r="6" spans="1:13" ht="28.5" x14ac:dyDescent="0.2">
      <c r="A6" s="44" t="s">
        <v>291</v>
      </c>
      <c r="B6" s="44" t="s">
        <v>257</v>
      </c>
      <c r="C6" s="208" t="s">
        <v>286</v>
      </c>
      <c r="D6" s="208" t="s">
        <v>287</v>
      </c>
      <c r="E6" s="674" t="s">
        <v>78</v>
      </c>
      <c r="J6" s="497"/>
      <c r="K6" s="493"/>
      <c r="L6" s="524"/>
      <c r="M6" s="525"/>
    </row>
    <row r="7" spans="1:13" s="32" customFormat="1" x14ac:dyDescent="0.2">
      <c r="B7" s="111"/>
      <c r="C7" s="210"/>
      <c r="D7" s="210"/>
      <c r="E7" s="30"/>
      <c r="J7" s="497"/>
      <c r="K7" s="493"/>
      <c r="L7" s="524"/>
      <c r="M7" s="525"/>
    </row>
    <row r="8" spans="1:13" x14ac:dyDescent="0.2">
      <c r="A8" s="785" t="s">
        <v>4</v>
      </c>
      <c r="B8" s="219" t="s">
        <v>5</v>
      </c>
      <c r="C8" s="212">
        <v>5040</v>
      </c>
      <c r="D8" s="213">
        <v>934</v>
      </c>
      <c r="E8" s="175">
        <f>D8+C8</f>
        <v>5974</v>
      </c>
      <c r="F8" s="32"/>
      <c r="J8" s="497"/>
      <c r="K8" s="493"/>
      <c r="L8" s="524"/>
      <c r="M8" s="525"/>
    </row>
    <row r="9" spans="1:13" x14ac:dyDescent="0.2">
      <c r="A9" s="785"/>
      <c r="B9" s="220" t="s">
        <v>6</v>
      </c>
      <c r="C9" s="214">
        <v>2919</v>
      </c>
      <c r="D9" s="215">
        <v>419</v>
      </c>
      <c r="E9" s="176">
        <f t="shared" ref="E9:E72" si="0">D9+C9</f>
        <v>3338</v>
      </c>
      <c r="J9" s="497"/>
      <c r="K9" s="493"/>
      <c r="L9" s="524"/>
      <c r="M9" s="525"/>
    </row>
    <row r="10" spans="1:13" x14ac:dyDescent="0.2">
      <c r="A10" s="785"/>
      <c r="B10" s="220" t="s">
        <v>7</v>
      </c>
      <c r="C10" s="214">
        <v>157</v>
      </c>
      <c r="D10" s="215">
        <v>28</v>
      </c>
      <c r="E10" s="176">
        <f t="shared" si="0"/>
        <v>185</v>
      </c>
      <c r="J10" s="497"/>
      <c r="K10" s="493"/>
      <c r="L10" s="524"/>
      <c r="M10" s="525"/>
    </row>
    <row r="11" spans="1:13" x14ac:dyDescent="0.2">
      <c r="A11" s="785"/>
      <c r="B11" s="220" t="s">
        <v>8</v>
      </c>
      <c r="C11" s="214">
        <v>850</v>
      </c>
      <c r="D11" s="215">
        <v>88</v>
      </c>
      <c r="E11" s="176">
        <f t="shared" si="0"/>
        <v>938</v>
      </c>
      <c r="J11" s="497"/>
      <c r="K11" s="493"/>
      <c r="L11" s="524"/>
      <c r="M11" s="525"/>
    </row>
    <row r="12" spans="1:13" x14ac:dyDescent="0.2">
      <c r="A12" s="785"/>
      <c r="B12" s="220" t="s">
        <v>10</v>
      </c>
      <c r="C12" s="214">
        <v>2790</v>
      </c>
      <c r="D12" s="215">
        <v>645</v>
      </c>
      <c r="E12" s="176">
        <f t="shared" si="0"/>
        <v>3435</v>
      </c>
      <c r="J12" s="497"/>
      <c r="K12" s="493"/>
      <c r="L12" s="524"/>
      <c r="M12" s="525"/>
    </row>
    <row r="13" spans="1:13" x14ac:dyDescent="0.2">
      <c r="A13" s="786"/>
      <c r="B13" s="221" t="s">
        <v>11</v>
      </c>
      <c r="C13" s="217">
        <v>10726</v>
      </c>
      <c r="D13" s="218">
        <v>3018</v>
      </c>
      <c r="E13" s="200">
        <f t="shared" si="0"/>
        <v>13744</v>
      </c>
      <c r="J13" s="497"/>
      <c r="K13" s="493"/>
      <c r="L13" s="524"/>
      <c r="M13" s="525"/>
    </row>
    <row r="14" spans="1:13" x14ac:dyDescent="0.2">
      <c r="A14" s="744" t="s">
        <v>13</v>
      </c>
      <c r="B14" s="745"/>
      <c r="C14" s="70">
        <f>SUM(C8:C13)</f>
        <v>22482</v>
      </c>
      <c r="D14" s="70">
        <f>SUM(D8:D13)</f>
        <v>5132</v>
      </c>
      <c r="E14" s="26">
        <f t="shared" si="0"/>
        <v>27614</v>
      </c>
      <c r="J14" s="497"/>
      <c r="K14" s="493"/>
      <c r="L14" s="524"/>
      <c r="M14" s="525"/>
    </row>
    <row r="15" spans="1:13" x14ac:dyDescent="0.2">
      <c r="A15" s="784" t="s">
        <v>14</v>
      </c>
      <c r="B15" s="219" t="s">
        <v>15</v>
      </c>
      <c r="C15" s="212">
        <v>809</v>
      </c>
      <c r="D15" s="213">
        <v>138</v>
      </c>
      <c r="E15" s="175">
        <f t="shared" si="0"/>
        <v>947</v>
      </c>
      <c r="J15" s="497"/>
      <c r="K15" s="493"/>
      <c r="L15" s="524"/>
      <c r="M15" s="525"/>
    </row>
    <row r="16" spans="1:13" x14ac:dyDescent="0.2">
      <c r="A16" s="785"/>
      <c r="B16" s="220" t="s">
        <v>16</v>
      </c>
      <c r="C16" s="214">
        <v>258</v>
      </c>
      <c r="D16" s="215">
        <v>32</v>
      </c>
      <c r="E16" s="176">
        <f t="shared" si="0"/>
        <v>290</v>
      </c>
      <c r="J16" s="497"/>
      <c r="K16" s="493"/>
      <c r="L16" s="524"/>
      <c r="M16" s="525"/>
    </row>
    <row r="17" spans="1:13" x14ac:dyDescent="0.2">
      <c r="A17" s="785"/>
      <c r="B17" s="220" t="s">
        <v>17</v>
      </c>
      <c r="C17" s="214">
        <v>1413</v>
      </c>
      <c r="D17" s="215">
        <v>337</v>
      </c>
      <c r="E17" s="176">
        <f t="shared" si="0"/>
        <v>1750</v>
      </c>
      <c r="J17" s="497"/>
      <c r="K17" s="493"/>
      <c r="L17" s="524"/>
      <c r="M17" s="525"/>
    </row>
    <row r="18" spans="1:13" x14ac:dyDescent="0.2">
      <c r="A18" s="785"/>
      <c r="B18" s="220" t="s">
        <v>18</v>
      </c>
      <c r="C18" s="214">
        <v>145</v>
      </c>
      <c r="D18" s="215">
        <v>524</v>
      </c>
      <c r="E18" s="176">
        <f t="shared" si="0"/>
        <v>669</v>
      </c>
      <c r="J18" s="497"/>
      <c r="K18" s="493"/>
      <c r="L18" s="524"/>
      <c r="M18" s="525"/>
    </row>
    <row r="19" spans="1:13" x14ac:dyDescent="0.2">
      <c r="A19" s="785"/>
      <c r="B19" s="220" t="s">
        <v>19</v>
      </c>
      <c r="C19" s="214">
        <v>2301</v>
      </c>
      <c r="D19" s="215">
        <v>1234</v>
      </c>
      <c r="E19" s="176">
        <f t="shared" si="0"/>
        <v>3535</v>
      </c>
      <c r="J19" s="497"/>
      <c r="K19" s="493"/>
      <c r="L19" s="524"/>
      <c r="M19" s="525"/>
    </row>
    <row r="20" spans="1:13" x14ac:dyDescent="0.2">
      <c r="A20" s="785"/>
      <c r="B20" s="220" t="s">
        <v>20</v>
      </c>
      <c r="C20" s="214">
        <v>423</v>
      </c>
      <c r="D20" s="215">
        <v>208</v>
      </c>
      <c r="E20" s="176">
        <f t="shared" si="0"/>
        <v>631</v>
      </c>
      <c r="J20" s="497"/>
      <c r="K20" s="493"/>
      <c r="L20" s="524"/>
      <c r="M20" s="525"/>
    </row>
    <row r="21" spans="1:13" x14ac:dyDescent="0.2">
      <c r="A21" s="785"/>
      <c r="B21" s="220" t="s">
        <v>21</v>
      </c>
      <c r="C21" s="214">
        <v>111</v>
      </c>
      <c r="D21" s="215">
        <v>38</v>
      </c>
      <c r="E21" s="176">
        <f t="shared" si="0"/>
        <v>149</v>
      </c>
      <c r="J21" s="497"/>
      <c r="K21" s="493"/>
      <c r="L21" s="524"/>
      <c r="M21" s="525"/>
    </row>
    <row r="22" spans="1:13" x14ac:dyDescent="0.2">
      <c r="A22" s="785"/>
      <c r="B22" s="220" t="s">
        <v>22</v>
      </c>
      <c r="C22" s="214">
        <v>1097</v>
      </c>
      <c r="D22" s="215">
        <v>500</v>
      </c>
      <c r="E22" s="176">
        <f t="shared" si="0"/>
        <v>1597</v>
      </c>
      <c r="J22" s="497"/>
      <c r="K22" s="493"/>
      <c r="L22" s="524"/>
      <c r="M22" s="525"/>
    </row>
    <row r="23" spans="1:13" x14ac:dyDescent="0.2">
      <c r="A23" s="785"/>
      <c r="B23" s="220" t="s">
        <v>23</v>
      </c>
      <c r="C23" s="214">
        <v>466</v>
      </c>
      <c r="D23" s="215">
        <v>235</v>
      </c>
      <c r="E23" s="176">
        <f t="shared" si="0"/>
        <v>701</v>
      </c>
      <c r="J23" s="497"/>
      <c r="K23" s="493"/>
      <c r="L23" s="524"/>
      <c r="M23" s="525"/>
    </row>
    <row r="24" spans="1:13" x14ac:dyDescent="0.2">
      <c r="A24" s="785"/>
      <c r="B24" s="220" t="s">
        <v>24</v>
      </c>
      <c r="C24" s="214">
        <v>2503</v>
      </c>
      <c r="D24" s="215">
        <v>610</v>
      </c>
      <c r="E24" s="176">
        <f t="shared" si="0"/>
        <v>3113</v>
      </c>
      <c r="J24" s="497"/>
      <c r="K24" s="493"/>
      <c r="L24" s="524"/>
      <c r="M24" s="525"/>
    </row>
    <row r="25" spans="1:13" x14ac:dyDescent="0.2">
      <c r="A25" s="785"/>
      <c r="B25" s="220" t="s">
        <v>25</v>
      </c>
      <c r="C25" s="214">
        <v>254</v>
      </c>
      <c r="D25" s="215">
        <v>65</v>
      </c>
      <c r="E25" s="176">
        <f t="shared" si="0"/>
        <v>319</v>
      </c>
      <c r="J25" s="497"/>
      <c r="K25" s="493"/>
      <c r="L25" s="524"/>
      <c r="M25" s="525"/>
    </row>
    <row r="26" spans="1:13" x14ac:dyDescent="0.2">
      <c r="A26" s="785"/>
      <c r="B26" s="220" t="s">
        <v>26</v>
      </c>
      <c r="C26" s="214">
        <v>2587</v>
      </c>
      <c r="D26" s="215">
        <v>519</v>
      </c>
      <c r="E26" s="176">
        <f t="shared" si="0"/>
        <v>3106</v>
      </c>
      <c r="J26" s="497"/>
      <c r="K26" s="493"/>
      <c r="L26" s="524"/>
      <c r="M26" s="525"/>
    </row>
    <row r="27" spans="1:13" x14ac:dyDescent="0.2">
      <c r="A27" s="785"/>
      <c r="B27" s="220" t="s">
        <v>27</v>
      </c>
      <c r="C27" s="214">
        <v>1456</v>
      </c>
      <c r="D27" s="215">
        <v>273</v>
      </c>
      <c r="E27" s="176">
        <f t="shared" si="0"/>
        <v>1729</v>
      </c>
      <c r="J27" s="497"/>
      <c r="K27" s="493"/>
      <c r="L27" s="524"/>
      <c r="M27" s="525"/>
    </row>
    <row r="28" spans="1:13" x14ac:dyDescent="0.2">
      <c r="A28" s="785"/>
      <c r="B28" s="220" t="s">
        <v>28</v>
      </c>
      <c r="C28" s="214">
        <v>218</v>
      </c>
      <c r="D28" s="215">
        <v>54</v>
      </c>
      <c r="E28" s="176">
        <f t="shared" si="0"/>
        <v>272</v>
      </c>
      <c r="J28" s="497"/>
      <c r="K28" s="493"/>
      <c r="L28" s="524"/>
      <c r="M28" s="525"/>
    </row>
    <row r="29" spans="1:13" x14ac:dyDescent="0.2">
      <c r="A29" s="785"/>
      <c r="B29" s="220" t="s">
        <v>29</v>
      </c>
      <c r="C29" s="214">
        <v>1043</v>
      </c>
      <c r="D29" s="215">
        <v>78</v>
      </c>
      <c r="E29" s="176">
        <f t="shared" si="0"/>
        <v>1121</v>
      </c>
      <c r="J29" s="497"/>
      <c r="K29" s="493"/>
      <c r="L29" s="524"/>
      <c r="M29" s="525"/>
    </row>
    <row r="30" spans="1:13" x14ac:dyDescent="0.2">
      <c r="A30" s="785"/>
      <c r="B30" s="220" t="s">
        <v>30</v>
      </c>
      <c r="C30" s="214">
        <v>943</v>
      </c>
      <c r="D30" s="215">
        <v>158</v>
      </c>
      <c r="E30" s="176">
        <f t="shared" si="0"/>
        <v>1101</v>
      </c>
      <c r="J30" s="497"/>
      <c r="K30" s="493"/>
      <c r="L30" s="524"/>
      <c r="M30" s="525"/>
    </row>
    <row r="31" spans="1:13" x14ac:dyDescent="0.2">
      <c r="A31" s="785"/>
      <c r="B31" s="220" t="s">
        <v>31</v>
      </c>
      <c r="C31" s="214">
        <v>1358</v>
      </c>
      <c r="D31" s="215">
        <v>159</v>
      </c>
      <c r="E31" s="176">
        <f t="shared" si="0"/>
        <v>1517</v>
      </c>
      <c r="J31" s="497"/>
      <c r="K31" s="493"/>
      <c r="L31" s="524"/>
      <c r="M31" s="525"/>
    </row>
    <row r="32" spans="1:13" x14ac:dyDescent="0.2">
      <c r="A32" s="785"/>
      <c r="B32" s="220" t="s">
        <v>32</v>
      </c>
      <c r="C32" s="214">
        <v>1045</v>
      </c>
      <c r="D32" s="215">
        <v>110</v>
      </c>
      <c r="E32" s="176">
        <f t="shared" si="0"/>
        <v>1155</v>
      </c>
      <c r="J32" s="497"/>
      <c r="K32" s="493"/>
      <c r="L32" s="524"/>
      <c r="M32" s="525"/>
    </row>
    <row r="33" spans="1:15" x14ac:dyDescent="0.2">
      <c r="A33" s="785"/>
      <c r="B33" s="220" t="s">
        <v>33</v>
      </c>
      <c r="C33" s="214">
        <v>1601</v>
      </c>
      <c r="D33" s="215">
        <v>241</v>
      </c>
      <c r="E33" s="176">
        <f t="shared" si="0"/>
        <v>1842</v>
      </c>
      <c r="J33" s="497"/>
      <c r="K33" s="493"/>
      <c r="L33" s="524"/>
      <c r="M33" s="525"/>
    </row>
    <row r="34" spans="1:15" x14ac:dyDescent="0.2">
      <c r="A34" s="785"/>
      <c r="B34" s="220" t="s">
        <v>34</v>
      </c>
      <c r="C34" s="214">
        <v>3428</v>
      </c>
      <c r="D34" s="215">
        <v>1000</v>
      </c>
      <c r="E34" s="176">
        <f t="shared" si="0"/>
        <v>4428</v>
      </c>
      <c r="J34" s="497"/>
      <c r="K34" s="493"/>
      <c r="L34" s="524"/>
      <c r="M34" s="525"/>
    </row>
    <row r="35" spans="1:15" x14ac:dyDescent="0.2">
      <c r="A35" s="785"/>
      <c r="B35" s="220" t="s">
        <v>35</v>
      </c>
      <c r="C35" s="214">
        <v>14</v>
      </c>
      <c r="D35" s="215">
        <v>1</v>
      </c>
      <c r="E35" s="176">
        <f t="shared" si="0"/>
        <v>15</v>
      </c>
      <c r="J35" s="497"/>
      <c r="K35" s="493"/>
      <c r="L35" s="524"/>
      <c r="M35" s="525"/>
    </row>
    <row r="36" spans="1:15" x14ac:dyDescent="0.2">
      <c r="A36" s="785"/>
      <c r="B36" s="220" t="s">
        <v>36</v>
      </c>
      <c r="C36" s="214">
        <v>134</v>
      </c>
      <c r="D36" s="215">
        <v>28</v>
      </c>
      <c r="E36" s="176">
        <f t="shared" si="0"/>
        <v>162</v>
      </c>
      <c r="J36" s="497"/>
      <c r="K36" s="493"/>
      <c r="L36" s="524"/>
      <c r="M36" s="525"/>
    </row>
    <row r="37" spans="1:15" x14ac:dyDescent="0.2">
      <c r="A37" s="785"/>
      <c r="B37" s="220" t="s">
        <v>37</v>
      </c>
      <c r="C37" s="214">
        <v>2765</v>
      </c>
      <c r="D37" s="215">
        <v>450</v>
      </c>
      <c r="E37" s="176">
        <f t="shared" si="0"/>
        <v>3215</v>
      </c>
      <c r="J37" s="497"/>
      <c r="K37" s="493"/>
      <c r="L37" s="524"/>
      <c r="M37" s="525"/>
    </row>
    <row r="38" spans="1:15" x14ac:dyDescent="0.2">
      <c r="A38" s="785"/>
      <c r="B38" s="220" t="s">
        <v>39</v>
      </c>
      <c r="C38" s="214">
        <v>7</v>
      </c>
      <c r="D38" s="215">
        <v>0</v>
      </c>
      <c r="E38" s="176">
        <f t="shared" si="0"/>
        <v>7</v>
      </c>
      <c r="J38" s="497"/>
      <c r="K38" s="493"/>
      <c r="L38" s="524"/>
      <c r="M38" s="525"/>
    </row>
    <row r="39" spans="1:15" x14ac:dyDescent="0.2">
      <c r="A39" s="786"/>
      <c r="B39" s="221" t="s">
        <v>261</v>
      </c>
      <c r="C39" s="217">
        <v>1</v>
      </c>
      <c r="D39" s="218">
        <v>0</v>
      </c>
      <c r="E39" s="200">
        <f t="shared" si="0"/>
        <v>1</v>
      </c>
      <c r="J39" s="497"/>
      <c r="K39" s="493"/>
      <c r="L39" s="524"/>
      <c r="M39" s="525"/>
    </row>
    <row r="40" spans="1:15" x14ac:dyDescent="0.2">
      <c r="A40" s="744" t="s">
        <v>41</v>
      </c>
      <c r="B40" s="745"/>
      <c r="C40" s="70">
        <f>SUM(C15:C39)</f>
        <v>26380</v>
      </c>
      <c r="D40" s="70">
        <f>SUM(D15:D39)</f>
        <v>6992</v>
      </c>
      <c r="E40" s="26">
        <f t="shared" si="0"/>
        <v>33372</v>
      </c>
      <c r="I40" s="481"/>
      <c r="J40" s="497"/>
      <c r="K40" s="493"/>
      <c r="L40" s="524"/>
      <c r="M40" s="525"/>
    </row>
    <row r="41" spans="1:15" x14ac:dyDescent="0.2">
      <c r="A41" s="784" t="s">
        <v>42</v>
      </c>
      <c r="B41" s="219" t="s">
        <v>43</v>
      </c>
      <c r="C41" s="212">
        <v>753</v>
      </c>
      <c r="D41" s="213">
        <v>161</v>
      </c>
      <c r="E41" s="175">
        <f t="shared" si="0"/>
        <v>914</v>
      </c>
      <c r="J41" s="497"/>
      <c r="K41" s="493"/>
      <c r="L41" s="524"/>
      <c r="M41" s="525"/>
    </row>
    <row r="42" spans="1:15" x14ac:dyDescent="0.2">
      <c r="A42" s="785"/>
      <c r="B42" s="220" t="s">
        <v>44</v>
      </c>
      <c r="C42" s="214">
        <v>761</v>
      </c>
      <c r="D42" s="215">
        <v>268</v>
      </c>
      <c r="E42" s="176">
        <f t="shared" si="0"/>
        <v>1029</v>
      </c>
      <c r="J42" s="497"/>
      <c r="K42" s="493"/>
      <c r="L42" s="524"/>
      <c r="M42" s="525"/>
    </row>
    <row r="43" spans="1:15" x14ac:dyDescent="0.2">
      <c r="A43" s="785"/>
      <c r="B43" s="220" t="s">
        <v>45</v>
      </c>
      <c r="C43" s="214">
        <v>3887</v>
      </c>
      <c r="D43" s="215">
        <v>918</v>
      </c>
      <c r="E43" s="176">
        <f t="shared" si="0"/>
        <v>4805</v>
      </c>
      <c r="J43" s="497"/>
      <c r="K43" s="493"/>
      <c r="L43" s="524"/>
      <c r="M43" s="525"/>
    </row>
    <row r="44" spans="1:15" x14ac:dyDescent="0.2">
      <c r="A44" s="785"/>
      <c r="B44" s="220" t="s">
        <v>46</v>
      </c>
      <c r="C44" s="214">
        <v>501</v>
      </c>
      <c r="D44" s="215">
        <v>161</v>
      </c>
      <c r="E44" s="176">
        <f t="shared" si="0"/>
        <v>662</v>
      </c>
      <c r="J44" s="497"/>
      <c r="K44" s="493"/>
      <c r="L44" s="524"/>
      <c r="M44" s="525"/>
      <c r="O44" s="447"/>
    </row>
    <row r="45" spans="1:15" x14ac:dyDescent="0.2">
      <c r="A45" s="785"/>
      <c r="B45" s="220" t="s">
        <v>47</v>
      </c>
      <c r="C45" s="214">
        <v>258</v>
      </c>
      <c r="D45" s="215">
        <v>4</v>
      </c>
      <c r="E45" s="176">
        <f t="shared" si="0"/>
        <v>262</v>
      </c>
      <c r="J45" s="497"/>
      <c r="K45" s="493"/>
      <c r="L45" s="524"/>
      <c r="M45" s="525"/>
      <c r="O45" s="447"/>
    </row>
    <row r="46" spans="1:15" x14ac:dyDescent="0.2">
      <c r="A46" s="785"/>
      <c r="B46" s="220" t="s">
        <v>48</v>
      </c>
      <c r="C46" s="214">
        <v>96</v>
      </c>
      <c r="D46" s="215">
        <v>62</v>
      </c>
      <c r="E46" s="176">
        <f t="shared" si="0"/>
        <v>158</v>
      </c>
      <c r="J46" s="497"/>
      <c r="K46" s="493"/>
      <c r="L46" s="524"/>
      <c r="M46" s="525"/>
      <c r="O46" s="447"/>
    </row>
    <row r="47" spans="1:15" x14ac:dyDescent="0.2">
      <c r="A47" s="785"/>
      <c r="B47" s="220" t="s">
        <v>50</v>
      </c>
      <c r="C47" s="214">
        <v>752</v>
      </c>
      <c r="D47" s="215">
        <v>143</v>
      </c>
      <c r="E47" s="176">
        <f t="shared" si="0"/>
        <v>895</v>
      </c>
      <c r="J47" s="497"/>
      <c r="K47" s="493"/>
      <c r="L47" s="524"/>
      <c r="M47" s="525"/>
      <c r="O47" s="447"/>
    </row>
    <row r="48" spans="1:15" x14ac:dyDescent="0.2">
      <c r="A48" s="785"/>
      <c r="B48" s="220" t="s">
        <v>51</v>
      </c>
      <c r="C48" s="214">
        <v>598</v>
      </c>
      <c r="D48" s="215">
        <v>32</v>
      </c>
      <c r="E48" s="176">
        <f t="shared" si="0"/>
        <v>630</v>
      </c>
      <c r="J48" s="497"/>
      <c r="K48" s="493"/>
      <c r="L48" s="524"/>
      <c r="M48" s="525"/>
      <c r="O48" s="447"/>
    </row>
    <row r="49" spans="1:15" x14ac:dyDescent="0.2">
      <c r="A49" s="785"/>
      <c r="B49" s="220" t="s">
        <v>52</v>
      </c>
      <c r="C49" s="214">
        <v>456</v>
      </c>
      <c r="D49" s="215">
        <v>37</v>
      </c>
      <c r="E49" s="176">
        <f t="shared" si="0"/>
        <v>493</v>
      </c>
      <c r="J49" s="497"/>
      <c r="K49" s="493"/>
      <c r="L49" s="524"/>
      <c r="M49" s="525"/>
      <c r="O49" s="447"/>
    </row>
    <row r="50" spans="1:15" x14ac:dyDescent="0.2">
      <c r="A50" s="785"/>
      <c r="B50" s="220" t="s">
        <v>54</v>
      </c>
      <c r="C50" s="214">
        <v>47</v>
      </c>
      <c r="D50" s="215">
        <v>0</v>
      </c>
      <c r="E50" s="176">
        <f t="shared" si="0"/>
        <v>47</v>
      </c>
      <c r="J50" s="497"/>
      <c r="K50" s="493"/>
      <c r="L50" s="524"/>
      <c r="M50" s="525"/>
      <c r="O50" s="447"/>
    </row>
    <row r="51" spans="1:15" x14ac:dyDescent="0.2">
      <c r="A51" s="785"/>
      <c r="B51" s="220" t="s">
        <v>55</v>
      </c>
      <c r="C51" s="214">
        <v>398</v>
      </c>
      <c r="D51" s="215">
        <v>32</v>
      </c>
      <c r="E51" s="176">
        <f t="shared" si="0"/>
        <v>430</v>
      </c>
      <c r="J51" s="497"/>
      <c r="K51" s="493"/>
      <c r="L51" s="524"/>
      <c r="M51" s="525"/>
      <c r="O51" s="447"/>
    </row>
    <row r="52" spans="1:15" x14ac:dyDescent="0.2">
      <c r="A52" s="785"/>
      <c r="B52" s="220" t="s">
        <v>56</v>
      </c>
      <c r="C52" s="214">
        <v>185</v>
      </c>
      <c r="D52" s="215">
        <v>17</v>
      </c>
      <c r="E52" s="176">
        <f t="shared" si="0"/>
        <v>202</v>
      </c>
      <c r="J52" s="497"/>
      <c r="K52" s="493"/>
      <c r="L52" s="524"/>
      <c r="M52" s="525"/>
      <c r="O52" s="447"/>
    </row>
    <row r="53" spans="1:15" x14ac:dyDescent="0.2">
      <c r="A53" s="785"/>
      <c r="B53" s="220" t="s">
        <v>57</v>
      </c>
      <c r="C53" s="214">
        <v>169</v>
      </c>
      <c r="D53" s="215">
        <v>10</v>
      </c>
      <c r="E53" s="176">
        <f t="shared" si="0"/>
        <v>179</v>
      </c>
      <c r="J53" s="497"/>
      <c r="K53" s="493"/>
      <c r="L53" s="524"/>
      <c r="M53" s="525"/>
      <c r="O53" s="447"/>
    </row>
    <row r="54" spans="1:15" x14ac:dyDescent="0.2">
      <c r="A54" s="785"/>
      <c r="B54" s="220" t="s">
        <v>59</v>
      </c>
      <c r="C54" s="214">
        <v>3901</v>
      </c>
      <c r="D54" s="215">
        <v>395</v>
      </c>
      <c r="E54" s="176">
        <f t="shared" si="0"/>
        <v>4296</v>
      </c>
      <c r="J54" s="497"/>
      <c r="K54" s="493"/>
      <c r="L54" s="524"/>
      <c r="M54" s="525"/>
      <c r="O54" s="447"/>
    </row>
    <row r="55" spans="1:15" x14ac:dyDescent="0.2">
      <c r="A55" s="785"/>
      <c r="B55" s="220" t="s">
        <v>60</v>
      </c>
      <c r="C55" s="214">
        <v>1398</v>
      </c>
      <c r="D55" s="215">
        <v>208</v>
      </c>
      <c r="E55" s="176">
        <f t="shared" si="0"/>
        <v>1606</v>
      </c>
      <c r="J55" s="497"/>
      <c r="K55" s="493"/>
      <c r="L55" s="524"/>
      <c r="M55" s="525"/>
      <c r="O55" s="447"/>
    </row>
    <row r="56" spans="1:15" x14ac:dyDescent="0.2">
      <c r="A56" s="785"/>
      <c r="B56" s="220" t="s">
        <v>61</v>
      </c>
      <c r="C56" s="214">
        <v>1595</v>
      </c>
      <c r="D56" s="215">
        <v>256</v>
      </c>
      <c r="E56" s="176">
        <f t="shared" si="0"/>
        <v>1851</v>
      </c>
      <c r="J56" s="497"/>
      <c r="K56" s="493"/>
      <c r="L56" s="524"/>
      <c r="M56" s="525"/>
      <c r="O56" s="447"/>
    </row>
    <row r="57" spans="1:15" x14ac:dyDescent="0.2">
      <c r="A57" s="785"/>
      <c r="B57" s="220" t="s">
        <v>62</v>
      </c>
      <c r="C57" s="214">
        <v>1300</v>
      </c>
      <c r="D57" s="215">
        <v>193</v>
      </c>
      <c r="E57" s="176">
        <f t="shared" si="0"/>
        <v>1493</v>
      </c>
      <c r="J57" s="497"/>
      <c r="K57" s="493"/>
      <c r="L57" s="524"/>
      <c r="M57" s="525"/>
      <c r="O57" s="447"/>
    </row>
    <row r="58" spans="1:15" x14ac:dyDescent="0.2">
      <c r="A58" s="785"/>
      <c r="B58" s="220" t="s">
        <v>64</v>
      </c>
      <c r="C58" s="214">
        <v>777</v>
      </c>
      <c r="D58" s="215">
        <v>63</v>
      </c>
      <c r="E58" s="176">
        <f t="shared" si="0"/>
        <v>840</v>
      </c>
      <c r="J58" s="497"/>
      <c r="K58" s="493"/>
      <c r="L58" s="524"/>
      <c r="M58" s="525"/>
      <c r="O58" s="447"/>
    </row>
    <row r="59" spans="1:15" x14ac:dyDescent="0.2">
      <c r="A59" s="785"/>
      <c r="B59" s="220" t="s">
        <v>65</v>
      </c>
      <c r="C59" s="214">
        <v>391</v>
      </c>
      <c r="D59" s="215">
        <v>39</v>
      </c>
      <c r="E59" s="176">
        <f t="shared" si="0"/>
        <v>430</v>
      </c>
      <c r="J59" s="497"/>
      <c r="K59" s="493"/>
      <c r="L59" s="524"/>
      <c r="M59" s="525"/>
      <c r="O59" s="447"/>
    </row>
    <row r="60" spans="1:15" x14ac:dyDescent="0.2">
      <c r="A60" s="785"/>
      <c r="B60" s="220" t="s">
        <v>66</v>
      </c>
      <c r="C60" s="214">
        <v>334</v>
      </c>
      <c r="D60" s="215">
        <v>25</v>
      </c>
      <c r="E60" s="176">
        <f t="shared" si="0"/>
        <v>359</v>
      </c>
      <c r="J60" s="497"/>
      <c r="K60" s="493"/>
      <c r="L60" s="524"/>
      <c r="M60" s="525"/>
      <c r="O60" s="447"/>
    </row>
    <row r="61" spans="1:15" x14ac:dyDescent="0.2">
      <c r="A61" s="785"/>
      <c r="B61" s="220" t="s">
        <v>67</v>
      </c>
      <c r="C61" s="214">
        <v>673</v>
      </c>
      <c r="D61" s="215">
        <v>108</v>
      </c>
      <c r="E61" s="176">
        <f t="shared" si="0"/>
        <v>781</v>
      </c>
      <c r="J61" s="497"/>
      <c r="K61" s="493"/>
      <c r="L61" s="493"/>
      <c r="M61" s="481"/>
      <c r="O61" s="447"/>
    </row>
    <row r="62" spans="1:15" x14ac:dyDescent="0.2">
      <c r="A62" s="785"/>
      <c r="B62" s="220" t="s">
        <v>68</v>
      </c>
      <c r="C62" s="214">
        <v>501</v>
      </c>
      <c r="D62" s="215">
        <v>34</v>
      </c>
      <c r="E62" s="176">
        <f t="shared" si="0"/>
        <v>535</v>
      </c>
      <c r="J62" s="497"/>
      <c r="K62" s="493"/>
      <c r="L62" s="493"/>
      <c r="M62" s="481"/>
      <c r="O62" s="447"/>
    </row>
    <row r="63" spans="1:15" x14ac:dyDescent="0.2">
      <c r="A63" s="786"/>
      <c r="B63" s="221" t="s">
        <v>69</v>
      </c>
      <c r="C63" s="217">
        <v>126</v>
      </c>
      <c r="D63" s="218">
        <v>27</v>
      </c>
      <c r="E63" s="200">
        <f t="shared" si="0"/>
        <v>153</v>
      </c>
      <c r="J63" s="497"/>
      <c r="K63" s="493"/>
      <c r="L63" s="493"/>
      <c r="M63" s="481"/>
      <c r="O63" s="447"/>
    </row>
    <row r="64" spans="1:15" x14ac:dyDescent="0.2">
      <c r="A64" s="744" t="s">
        <v>71</v>
      </c>
      <c r="B64" s="745"/>
      <c r="C64" s="70">
        <f>SUM(C41:C63)</f>
        <v>19857</v>
      </c>
      <c r="D64" s="70">
        <f>SUM(D41:D63)</f>
        <v>3193</v>
      </c>
      <c r="E64" s="26">
        <f t="shared" si="0"/>
        <v>23050</v>
      </c>
      <c r="I64" s="481"/>
      <c r="K64" s="497"/>
      <c r="L64" s="493"/>
      <c r="M64" s="481"/>
      <c r="O64" s="447"/>
    </row>
    <row r="65" spans="1:15" x14ac:dyDescent="0.2">
      <c r="A65" s="784" t="s">
        <v>72</v>
      </c>
      <c r="B65" s="219" t="s">
        <v>74</v>
      </c>
      <c r="C65" s="212">
        <v>277</v>
      </c>
      <c r="D65" s="213">
        <v>10</v>
      </c>
      <c r="E65" s="175">
        <f t="shared" si="0"/>
        <v>287</v>
      </c>
      <c r="K65" s="497"/>
      <c r="L65" s="493"/>
      <c r="M65" s="481"/>
      <c r="O65" s="447"/>
    </row>
    <row r="66" spans="1:15" x14ac:dyDescent="0.2">
      <c r="A66" s="785"/>
      <c r="B66" s="220" t="s">
        <v>75</v>
      </c>
      <c r="C66" s="214">
        <v>229</v>
      </c>
      <c r="D66" s="215">
        <v>4</v>
      </c>
      <c r="E66" s="176">
        <f t="shared" si="0"/>
        <v>233</v>
      </c>
      <c r="K66" s="497"/>
      <c r="L66" s="493"/>
      <c r="M66" s="481"/>
      <c r="O66" s="447"/>
    </row>
    <row r="67" spans="1:15" x14ac:dyDescent="0.2">
      <c r="A67" s="786"/>
      <c r="B67" s="221" t="s">
        <v>76</v>
      </c>
      <c r="C67" s="217">
        <v>248</v>
      </c>
      <c r="D67" s="218">
        <v>4</v>
      </c>
      <c r="E67" s="200">
        <f t="shared" si="0"/>
        <v>252</v>
      </c>
      <c r="I67" s="481"/>
      <c r="K67" s="497"/>
      <c r="L67" s="493"/>
      <c r="M67" s="481"/>
      <c r="O67" s="447"/>
    </row>
    <row r="68" spans="1:15" x14ac:dyDescent="0.2">
      <c r="A68" s="744" t="s">
        <v>77</v>
      </c>
      <c r="B68" s="745"/>
      <c r="C68" s="70">
        <f>SUM(C65:C67)</f>
        <v>754</v>
      </c>
      <c r="D68" s="70">
        <f>SUM(D65:D67)</f>
        <v>18</v>
      </c>
      <c r="E68" s="26">
        <f t="shared" si="0"/>
        <v>772</v>
      </c>
      <c r="I68" s="481"/>
      <c r="K68" s="497"/>
      <c r="L68" s="493"/>
      <c r="M68" s="481"/>
      <c r="O68" s="447"/>
    </row>
    <row r="69" spans="1:15" x14ac:dyDescent="0.2">
      <c r="K69" s="497"/>
      <c r="L69" s="493"/>
      <c r="M69" s="481"/>
      <c r="O69" s="447"/>
    </row>
    <row r="70" spans="1:15" x14ac:dyDescent="0.2">
      <c r="A70" s="744" t="s">
        <v>290</v>
      </c>
      <c r="B70" s="745"/>
      <c r="C70" s="70">
        <v>36159</v>
      </c>
      <c r="D70" s="70">
        <v>6985</v>
      </c>
      <c r="E70" s="26">
        <f t="shared" si="0"/>
        <v>43144</v>
      </c>
      <c r="I70" s="481"/>
      <c r="K70" s="497"/>
      <c r="L70" s="493"/>
      <c r="M70" s="481"/>
      <c r="O70" s="447"/>
    </row>
    <row r="71" spans="1:15" x14ac:dyDescent="0.2">
      <c r="K71" s="497"/>
      <c r="L71" s="493"/>
      <c r="M71" s="481"/>
      <c r="O71" s="447"/>
    </row>
    <row r="72" spans="1:15" x14ac:dyDescent="0.2">
      <c r="A72" s="804" t="s">
        <v>2</v>
      </c>
      <c r="B72" s="805"/>
      <c r="C72" s="25">
        <f>C70+C68+C64+C40+C14</f>
        <v>105632</v>
      </c>
      <c r="D72" s="25">
        <f>D70+D68+D64+D40+D14</f>
        <v>22320</v>
      </c>
      <c r="E72" s="26">
        <f t="shared" si="0"/>
        <v>127952</v>
      </c>
      <c r="I72" s="481"/>
      <c r="K72" s="497"/>
      <c r="L72" s="493"/>
      <c r="M72" s="481"/>
    </row>
    <row r="73" spans="1:15" ht="8.25" customHeight="1" x14ac:dyDescent="0.2">
      <c r="K73" s="497"/>
      <c r="L73" s="493"/>
      <c r="M73" s="481"/>
    </row>
    <row r="74" spans="1:15" s="244" customFormat="1" ht="14.25" x14ac:dyDescent="0.2">
      <c r="A74" s="379" t="s">
        <v>824</v>
      </c>
      <c r="K74" s="675"/>
      <c r="L74" s="676"/>
    </row>
    <row r="75" spans="1:15" x14ac:dyDescent="0.2">
      <c r="K75" s="497"/>
      <c r="L75" s="493"/>
      <c r="M75" s="481"/>
    </row>
    <row r="76" spans="1:15" x14ac:dyDescent="0.2">
      <c r="K76" s="497"/>
      <c r="L76" s="493"/>
      <c r="M76" s="481"/>
    </row>
    <row r="77" spans="1:15" x14ac:dyDescent="0.2">
      <c r="K77" s="497"/>
      <c r="L77" s="493"/>
      <c r="M77" s="481"/>
    </row>
    <row r="78" spans="1:15" x14ac:dyDescent="0.2">
      <c r="K78" s="497"/>
      <c r="L78" s="493"/>
      <c r="M78" s="481"/>
    </row>
    <row r="79" spans="1:15" x14ac:dyDescent="0.2">
      <c r="K79" s="497"/>
      <c r="L79" s="493"/>
      <c r="M79" s="481"/>
    </row>
    <row r="80" spans="1:15" x14ac:dyDescent="0.2">
      <c r="K80" s="497"/>
      <c r="L80" s="493"/>
      <c r="M80" s="481"/>
    </row>
    <row r="81" spans="11:13" x14ac:dyDescent="0.2">
      <c r="K81" s="497"/>
      <c r="L81" s="493"/>
      <c r="M81" s="481"/>
    </row>
    <row r="82" spans="11:13" x14ac:dyDescent="0.2">
      <c r="K82" s="497"/>
      <c r="L82" s="493"/>
      <c r="M82" s="481"/>
    </row>
    <row r="83" spans="11:13" x14ac:dyDescent="0.2">
      <c r="K83" s="497"/>
      <c r="L83" s="493"/>
    </row>
    <row r="84" spans="11:13" x14ac:dyDescent="0.2">
      <c r="K84" s="497"/>
      <c r="L84" s="493"/>
    </row>
    <row r="85" spans="11:13" x14ac:dyDescent="0.2">
      <c r="K85" s="497"/>
      <c r="L85" s="493"/>
    </row>
    <row r="86" spans="11:13" x14ac:dyDescent="0.2">
      <c r="K86" s="497"/>
      <c r="L86" s="493"/>
    </row>
    <row r="87" spans="11:13" x14ac:dyDescent="0.2">
      <c r="K87" s="497"/>
      <c r="L87" s="493"/>
    </row>
    <row r="88" spans="11:13" x14ac:dyDescent="0.2">
      <c r="K88" s="497"/>
      <c r="L88" s="493"/>
    </row>
    <row r="89" spans="11:13" x14ac:dyDescent="0.2">
      <c r="K89" s="497"/>
      <c r="L89" s="493"/>
    </row>
    <row r="90" spans="11:13" x14ac:dyDescent="0.2">
      <c r="K90" s="497"/>
      <c r="L90" s="493"/>
    </row>
    <row r="91" spans="11:13" x14ac:dyDescent="0.2">
      <c r="K91" s="497"/>
      <c r="L91" s="493"/>
    </row>
    <row r="92" spans="11:13" x14ac:dyDescent="0.2">
      <c r="K92" s="497"/>
      <c r="L92" s="493"/>
    </row>
    <row r="93" spans="11:13" x14ac:dyDescent="0.2">
      <c r="K93" s="497"/>
      <c r="L93" s="493"/>
    </row>
    <row r="94" spans="11:13" x14ac:dyDescent="0.2">
      <c r="K94" s="497"/>
      <c r="L94" s="493"/>
    </row>
    <row r="95" spans="11:13" x14ac:dyDescent="0.2">
      <c r="K95" s="497"/>
      <c r="L95" s="493"/>
    </row>
    <row r="96" spans="11:13" x14ac:dyDescent="0.2">
      <c r="K96" s="497"/>
      <c r="L96" s="493"/>
    </row>
    <row r="97" spans="11:12" x14ac:dyDescent="0.2">
      <c r="K97" s="497"/>
      <c r="L97" s="493"/>
    </row>
    <row r="98" spans="11:12" x14ac:dyDescent="0.2">
      <c r="K98" s="497"/>
      <c r="L98" s="493"/>
    </row>
    <row r="99" spans="11:12" x14ac:dyDescent="0.2">
      <c r="K99" s="497"/>
      <c r="L99" s="493"/>
    </row>
    <row r="100" spans="11:12" x14ac:dyDescent="0.2">
      <c r="K100" s="497"/>
      <c r="L100" s="493"/>
    </row>
    <row r="101" spans="11:12" x14ac:dyDescent="0.2">
      <c r="K101" s="497"/>
      <c r="L101" s="493"/>
    </row>
    <row r="102" spans="11:12" x14ac:dyDescent="0.2">
      <c r="K102" s="497"/>
      <c r="L102" s="493"/>
    </row>
    <row r="103" spans="11:12" x14ac:dyDescent="0.2">
      <c r="K103" s="497"/>
      <c r="L103" s="493"/>
    </row>
    <row r="104" spans="11:12" x14ac:dyDescent="0.2">
      <c r="K104" s="497"/>
      <c r="L104" s="493"/>
    </row>
    <row r="105" spans="11:12" x14ac:dyDescent="0.2">
      <c r="K105" s="497"/>
      <c r="L105" s="493"/>
    </row>
    <row r="106" spans="11:12" x14ac:dyDescent="0.2">
      <c r="K106" s="497"/>
      <c r="L106" s="493"/>
    </row>
    <row r="107" spans="11:12" x14ac:dyDescent="0.2">
      <c r="K107" s="497"/>
      <c r="L107" s="493"/>
    </row>
    <row r="108" spans="11:12" x14ac:dyDescent="0.2">
      <c r="K108" s="497"/>
      <c r="L108" s="493"/>
    </row>
    <row r="109" spans="11:12" x14ac:dyDescent="0.2">
      <c r="K109" s="497"/>
      <c r="L109" s="493"/>
    </row>
    <row r="110" spans="11:12" x14ac:dyDescent="0.2">
      <c r="K110" s="497"/>
      <c r="L110" s="493"/>
    </row>
  </sheetData>
  <mergeCells count="12">
    <mergeCell ref="A65:A67"/>
    <mergeCell ref="A64:B64"/>
    <mergeCell ref="A40:B40"/>
    <mergeCell ref="A70:B70"/>
    <mergeCell ref="A72:B72"/>
    <mergeCell ref="A68:B68"/>
    <mergeCell ref="A2:E2"/>
    <mergeCell ref="C5:D5"/>
    <mergeCell ref="A8:A13"/>
    <mergeCell ref="A15:A39"/>
    <mergeCell ref="A41:A63"/>
    <mergeCell ref="A14:B14"/>
  </mergeCells>
  <printOptions horizontalCentered="1"/>
  <pageMargins left="0.70866141732283472" right="0.70866141732283472" top="0.74803149606299213" bottom="0.74803149606299213" header="0.31496062992125984" footer="0.31496062992125984"/>
  <pageSetup paperSize="9" firstPageNumber="56" fitToHeight="0" orientation="portrait" r:id="rId1"/>
  <headerFooter>
    <oddFooter>&amp;CPage &amp;P</oddFooter>
  </headerFooter>
  <rowBreaks count="1" manualBreakCount="1">
    <brk id="40" max="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00B050"/>
    <pageSetUpPr fitToPage="1"/>
  </sheetPr>
  <dimension ref="B1:J802"/>
  <sheetViews>
    <sheetView showGridLines="0" showZeros="0" showWhiteSpace="0" zoomScaleNormal="100" workbookViewId="0">
      <selection activeCell="L26" sqref="L26"/>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81" t="s">
        <v>292</v>
      </c>
      <c r="C27" s="682"/>
      <c r="D27" s="682"/>
      <c r="E27" s="682"/>
      <c r="F27" s="682"/>
      <c r="G27" s="682"/>
      <c r="H27" s="682"/>
      <c r="I27" s="683"/>
    </row>
    <row r="28" spans="2:9" ht="19.5" customHeight="1" x14ac:dyDescent="0.2">
      <c r="B28" s="684"/>
      <c r="C28" s="685"/>
      <c r="D28" s="685"/>
      <c r="E28" s="685"/>
      <c r="F28" s="685"/>
      <c r="G28" s="685"/>
      <c r="H28" s="685"/>
      <c r="I28" s="686"/>
    </row>
    <row r="29" spans="2:9" ht="30" customHeight="1" thickBot="1" x14ac:dyDescent="0.25">
      <c r="B29" s="687"/>
      <c r="C29" s="688"/>
      <c r="D29" s="688"/>
      <c r="E29" s="688"/>
      <c r="F29" s="688"/>
      <c r="G29" s="688"/>
      <c r="H29" s="688"/>
      <c r="I29" s="689"/>
    </row>
    <row r="30" spans="2:9" ht="13.5" thickTop="1" x14ac:dyDescent="0.2">
      <c r="B30" s="3"/>
      <c r="C30" s="3"/>
      <c r="D30" s="3"/>
    </row>
    <row r="31" spans="2:9" x14ac:dyDescent="0.2">
      <c r="B31" s="3"/>
      <c r="C31" s="3"/>
      <c r="D31" s="3"/>
    </row>
    <row r="32" spans="2:9" x14ac:dyDescent="0.2">
      <c r="B32" s="3"/>
      <c r="C32" s="3"/>
      <c r="D32" s="3"/>
    </row>
    <row r="33" spans="2:9" ht="15.75" x14ac:dyDescent="0.2">
      <c r="B33" s="690" t="s">
        <v>589</v>
      </c>
      <c r="C33" s="690"/>
      <c r="D33" s="690"/>
      <c r="E33" s="690"/>
      <c r="F33" s="690"/>
      <c r="G33" s="690"/>
      <c r="H33" s="690"/>
      <c r="I33" s="69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691" t="s">
        <v>745</v>
      </c>
      <c r="C52" s="692"/>
      <c r="D52" s="692"/>
      <c r="E52" s="692"/>
      <c r="F52" s="692"/>
      <c r="G52" s="692"/>
      <c r="H52" s="692"/>
      <c r="I52" s="692"/>
    </row>
    <row r="53" spans="2:10" ht="16.5" customHeight="1" x14ac:dyDescent="0.2">
      <c r="B53" s="692"/>
      <c r="C53" s="692"/>
      <c r="D53" s="692"/>
      <c r="E53" s="692"/>
      <c r="F53" s="692"/>
      <c r="G53" s="692"/>
      <c r="H53" s="692"/>
      <c r="I53" s="692"/>
    </row>
    <row r="54" spans="2:10" ht="16.5" customHeight="1" x14ac:dyDescent="0.2">
      <c r="B54" s="692"/>
      <c r="C54" s="692"/>
      <c r="D54" s="692"/>
      <c r="E54" s="692"/>
      <c r="F54" s="692"/>
      <c r="G54" s="692"/>
      <c r="H54" s="692"/>
      <c r="I54" s="692"/>
    </row>
    <row r="55" spans="2:10" ht="16.5" customHeight="1" x14ac:dyDescent="0.2">
      <c r="B55" s="692"/>
      <c r="C55" s="692"/>
      <c r="D55" s="692"/>
      <c r="E55" s="692"/>
      <c r="F55" s="692"/>
      <c r="G55" s="692"/>
      <c r="H55" s="692"/>
      <c r="I55" s="692"/>
    </row>
    <row r="56" spans="2:10" x14ac:dyDescent="0.2">
      <c r="B56" s="692"/>
      <c r="C56" s="692"/>
      <c r="D56" s="692"/>
      <c r="E56" s="692"/>
      <c r="F56" s="692"/>
      <c r="G56" s="692"/>
      <c r="H56" s="692"/>
      <c r="I56" s="69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30">
        <v>43952</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8" fitToHeight="0" orientation="portrait" r:id="rId1"/>
  <headerFooter>
    <oddFooter>&amp;CPage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0070C0"/>
    <pageSetUpPr fitToPage="1"/>
  </sheetPr>
  <dimension ref="A2:E63"/>
  <sheetViews>
    <sheetView showGridLines="0" showZeros="0" showWhiteSpace="0" zoomScaleNormal="100" workbookViewId="0">
      <selection activeCell="L26" sqref="L26"/>
    </sheetView>
  </sheetViews>
  <sheetFormatPr baseColWidth="10" defaultColWidth="12" defaultRowHeight="12.75" x14ac:dyDescent="0.2"/>
  <cols>
    <col min="1" max="1" width="13.6640625" style="2" bestFit="1" customWidth="1"/>
    <col min="2" max="2" width="12" style="2"/>
    <col min="3" max="3" width="18.83203125" style="2" customWidth="1"/>
    <col min="4" max="4" width="12" style="2"/>
    <col min="5" max="5" width="87" style="2" customWidth="1"/>
    <col min="6" max="16384" width="12" style="2"/>
  </cols>
  <sheetData>
    <row r="2" spans="1:5" ht="6.75" customHeight="1" x14ac:dyDescent="0.2"/>
    <row r="3" spans="1:5" ht="16.5" customHeight="1" x14ac:dyDescent="0.2">
      <c r="A3" s="700" t="s">
        <v>293</v>
      </c>
      <c r="B3" s="700"/>
      <c r="C3" s="700"/>
      <c r="D3" s="700"/>
      <c r="E3" s="700"/>
    </row>
    <row r="4" spans="1:5" ht="6.75" customHeight="1" x14ac:dyDescent="0.2"/>
    <row r="5" spans="1:5" ht="11.25" customHeight="1" x14ac:dyDescent="0.2"/>
    <row r="6" spans="1:5" ht="25.5" x14ac:dyDescent="0.2">
      <c r="A6" s="222" t="s">
        <v>294</v>
      </c>
      <c r="B6" s="222" t="s">
        <v>295</v>
      </c>
      <c r="C6" s="222" t="s">
        <v>296</v>
      </c>
      <c r="D6" s="222" t="s">
        <v>297</v>
      </c>
      <c r="E6" s="222" t="s">
        <v>298</v>
      </c>
    </row>
    <row r="7" spans="1:5" x14ac:dyDescent="0.2">
      <c r="A7" s="222"/>
      <c r="B7" s="222"/>
      <c r="C7" s="222"/>
      <c r="D7" s="222"/>
      <c r="E7" s="222"/>
    </row>
    <row r="8" spans="1:5" x14ac:dyDescent="0.2">
      <c r="A8" s="810" t="s">
        <v>4</v>
      </c>
      <c r="B8" s="806">
        <v>1</v>
      </c>
      <c r="C8" s="813" t="s">
        <v>299</v>
      </c>
      <c r="D8" s="228" t="s">
        <v>5</v>
      </c>
      <c r="E8" s="229" t="s">
        <v>300</v>
      </c>
    </row>
    <row r="9" spans="1:5" x14ac:dyDescent="0.2">
      <c r="A9" s="810"/>
      <c r="B9" s="807"/>
      <c r="C9" s="811"/>
      <c r="D9" s="225" t="s">
        <v>6</v>
      </c>
      <c r="E9" s="223" t="s">
        <v>301</v>
      </c>
    </row>
    <row r="10" spans="1:5" x14ac:dyDescent="0.2">
      <c r="A10" s="810"/>
      <c r="B10" s="807"/>
      <c r="C10" s="811"/>
      <c r="D10" s="225" t="s">
        <v>7</v>
      </c>
      <c r="E10" s="223" t="s">
        <v>302</v>
      </c>
    </row>
    <row r="11" spans="1:5" x14ac:dyDescent="0.2">
      <c r="A11" s="810"/>
      <c r="B11" s="808"/>
      <c r="C11" s="811"/>
      <c r="D11" s="225" t="s">
        <v>8</v>
      </c>
      <c r="E11" s="223" t="s">
        <v>303</v>
      </c>
    </row>
    <row r="12" spans="1:5" x14ac:dyDescent="0.2">
      <c r="A12" s="810"/>
      <c r="B12" s="809">
        <v>2</v>
      </c>
      <c r="C12" s="811" t="s">
        <v>304</v>
      </c>
      <c r="D12" s="225" t="s">
        <v>10</v>
      </c>
      <c r="E12" s="223" t="s">
        <v>305</v>
      </c>
    </row>
    <row r="13" spans="1:5" x14ac:dyDescent="0.2">
      <c r="A13" s="810"/>
      <c r="B13" s="809"/>
      <c r="C13" s="811"/>
      <c r="D13" s="225" t="s">
        <v>11</v>
      </c>
      <c r="E13" s="223" t="s">
        <v>306</v>
      </c>
    </row>
    <row r="14" spans="1:5" x14ac:dyDescent="0.2">
      <c r="A14" s="810" t="s">
        <v>14</v>
      </c>
      <c r="B14" s="809" t="s">
        <v>307</v>
      </c>
      <c r="C14" s="811" t="s">
        <v>308</v>
      </c>
      <c r="D14" s="225" t="s">
        <v>15</v>
      </c>
      <c r="E14" s="223" t="s">
        <v>309</v>
      </c>
    </row>
    <row r="15" spans="1:5" x14ac:dyDescent="0.2">
      <c r="A15" s="810"/>
      <c r="B15" s="809"/>
      <c r="C15" s="811"/>
      <c r="D15" s="225" t="s">
        <v>16</v>
      </c>
      <c r="E15" s="223" t="s">
        <v>310</v>
      </c>
    </row>
    <row r="16" spans="1:5" x14ac:dyDescent="0.2">
      <c r="A16" s="810"/>
      <c r="B16" s="809"/>
      <c r="C16" s="811"/>
      <c r="D16" s="225" t="s">
        <v>17</v>
      </c>
      <c r="E16" s="223" t="s">
        <v>311</v>
      </c>
    </row>
    <row r="17" spans="1:5" x14ac:dyDescent="0.2">
      <c r="A17" s="810"/>
      <c r="B17" s="809"/>
      <c r="C17" s="811"/>
      <c r="D17" s="226">
        <v>10</v>
      </c>
      <c r="E17" s="223" t="s">
        <v>312</v>
      </c>
    </row>
    <row r="18" spans="1:5" x14ac:dyDescent="0.2">
      <c r="A18" s="810"/>
      <c r="B18" s="809" t="s">
        <v>313</v>
      </c>
      <c r="C18" s="811" t="s">
        <v>314</v>
      </c>
      <c r="D18" s="226">
        <v>11</v>
      </c>
      <c r="E18" s="223" t="s">
        <v>315</v>
      </c>
    </row>
    <row r="19" spans="1:5" x14ac:dyDescent="0.2">
      <c r="A19" s="810"/>
      <c r="B19" s="809"/>
      <c r="C19" s="811"/>
      <c r="D19" s="226">
        <v>12</v>
      </c>
      <c r="E19" s="223" t="s">
        <v>316</v>
      </c>
    </row>
    <row r="20" spans="1:5" x14ac:dyDescent="0.2">
      <c r="A20" s="810"/>
      <c r="B20" s="809"/>
      <c r="C20" s="811"/>
      <c r="D20" s="226">
        <v>13</v>
      </c>
      <c r="E20" s="223" t="s">
        <v>317</v>
      </c>
    </row>
    <row r="21" spans="1:5" ht="25.5" x14ac:dyDescent="0.2">
      <c r="A21" s="810"/>
      <c r="B21" s="809"/>
      <c r="C21" s="811"/>
      <c r="D21" s="226">
        <v>14</v>
      </c>
      <c r="E21" s="223" t="s">
        <v>318</v>
      </c>
    </row>
    <row r="22" spans="1:5" ht="25.5" x14ac:dyDescent="0.2">
      <c r="A22" s="810"/>
      <c r="B22" s="809"/>
      <c r="C22" s="811"/>
      <c r="D22" s="226">
        <v>15</v>
      </c>
      <c r="E22" s="223" t="s">
        <v>319</v>
      </c>
    </row>
    <row r="23" spans="1:5" x14ac:dyDescent="0.2">
      <c r="A23" s="810"/>
      <c r="B23" s="809" t="s">
        <v>320</v>
      </c>
      <c r="C23" s="811" t="s">
        <v>321</v>
      </c>
      <c r="D23" s="226">
        <v>16</v>
      </c>
      <c r="E23" s="223" t="s">
        <v>322</v>
      </c>
    </row>
    <row r="24" spans="1:5" x14ac:dyDescent="0.2">
      <c r="A24" s="810"/>
      <c r="B24" s="809"/>
      <c r="C24" s="811"/>
      <c r="D24" s="226">
        <v>17</v>
      </c>
      <c r="E24" s="223" t="s">
        <v>323</v>
      </c>
    </row>
    <row r="25" spans="1:5" ht="38.25" x14ac:dyDescent="0.2">
      <c r="A25" s="810"/>
      <c r="B25" s="809"/>
      <c r="C25" s="811"/>
      <c r="D25" s="226">
        <v>18</v>
      </c>
      <c r="E25" s="223" t="s">
        <v>324</v>
      </c>
    </row>
    <row r="26" spans="1:5" x14ac:dyDescent="0.2">
      <c r="A26" s="810"/>
      <c r="B26" s="809"/>
      <c r="C26" s="811"/>
      <c r="D26" s="226">
        <v>19</v>
      </c>
      <c r="E26" s="223" t="s">
        <v>325</v>
      </c>
    </row>
    <row r="27" spans="1:5" x14ac:dyDescent="0.2">
      <c r="A27" s="810"/>
      <c r="B27" s="809"/>
      <c r="C27" s="811"/>
      <c r="D27" s="226">
        <v>20</v>
      </c>
      <c r="E27" s="223" t="s">
        <v>326</v>
      </c>
    </row>
    <row r="28" spans="1:5" ht="25.5" x14ac:dyDescent="0.2">
      <c r="A28" s="810"/>
      <c r="B28" s="809" t="s">
        <v>327</v>
      </c>
      <c r="C28" s="811" t="s">
        <v>328</v>
      </c>
      <c r="D28" s="226">
        <v>21</v>
      </c>
      <c r="E28" s="223" t="s">
        <v>329</v>
      </c>
    </row>
    <row r="29" spans="1:5" ht="25.5" x14ac:dyDescent="0.2">
      <c r="A29" s="810"/>
      <c r="B29" s="809"/>
      <c r="C29" s="811"/>
      <c r="D29" s="226">
        <v>22</v>
      </c>
      <c r="E29" s="223" t="s">
        <v>330</v>
      </c>
    </row>
    <row r="30" spans="1:5" x14ac:dyDescent="0.2">
      <c r="A30" s="810"/>
      <c r="B30" s="809"/>
      <c r="C30" s="811"/>
      <c r="D30" s="226">
        <v>23</v>
      </c>
      <c r="E30" s="223" t="s">
        <v>331</v>
      </c>
    </row>
    <row r="31" spans="1:5" x14ac:dyDescent="0.2">
      <c r="A31" s="810"/>
      <c r="B31" s="809"/>
      <c r="C31" s="811"/>
      <c r="D31" s="226">
        <v>24</v>
      </c>
      <c r="E31" s="223" t="s">
        <v>332</v>
      </c>
    </row>
    <row r="32" spans="1:5" x14ac:dyDescent="0.2">
      <c r="A32" s="810"/>
      <c r="B32" s="809" t="s">
        <v>333</v>
      </c>
      <c r="C32" s="811" t="s">
        <v>334</v>
      </c>
      <c r="D32" s="226">
        <v>70</v>
      </c>
      <c r="E32" s="223" t="s">
        <v>335</v>
      </c>
    </row>
    <row r="33" spans="1:5" x14ac:dyDescent="0.2">
      <c r="A33" s="810"/>
      <c r="B33" s="809"/>
      <c r="C33" s="811"/>
      <c r="D33" s="226">
        <v>71</v>
      </c>
      <c r="E33" s="223" t="s">
        <v>336</v>
      </c>
    </row>
    <row r="34" spans="1:5" x14ac:dyDescent="0.2">
      <c r="A34" s="810"/>
      <c r="B34" s="809"/>
      <c r="C34" s="811"/>
      <c r="D34" s="226">
        <v>72</v>
      </c>
      <c r="E34" s="223" t="s">
        <v>337</v>
      </c>
    </row>
    <row r="35" spans="1:5" x14ac:dyDescent="0.2">
      <c r="A35" s="810"/>
      <c r="B35" s="809"/>
      <c r="C35" s="811"/>
      <c r="D35" s="226">
        <v>73</v>
      </c>
      <c r="E35" s="223" t="s">
        <v>338</v>
      </c>
    </row>
    <row r="36" spans="1:5" x14ac:dyDescent="0.2">
      <c r="A36" s="810"/>
      <c r="B36" s="231" t="s">
        <v>339</v>
      </c>
      <c r="C36" s="224" t="s">
        <v>340</v>
      </c>
      <c r="D36" s="226">
        <v>74</v>
      </c>
      <c r="E36" s="223" t="s">
        <v>341</v>
      </c>
    </row>
    <row r="37" spans="1:5" x14ac:dyDescent="0.2">
      <c r="A37" s="810"/>
      <c r="B37" s="231">
        <v>20</v>
      </c>
      <c r="C37" s="224" t="s">
        <v>38</v>
      </c>
      <c r="D37" s="226">
        <v>75</v>
      </c>
      <c r="E37" s="223" t="s">
        <v>342</v>
      </c>
    </row>
    <row r="38" spans="1:5" x14ac:dyDescent="0.2">
      <c r="A38" s="810" t="s">
        <v>42</v>
      </c>
      <c r="B38" s="809" t="s">
        <v>343</v>
      </c>
      <c r="C38" s="811" t="s">
        <v>344</v>
      </c>
      <c r="D38" s="226">
        <v>25</v>
      </c>
      <c r="E38" s="223" t="s">
        <v>344</v>
      </c>
    </row>
    <row r="39" spans="1:5" x14ac:dyDescent="0.2">
      <c r="A39" s="810"/>
      <c r="B39" s="809"/>
      <c r="C39" s="811"/>
      <c r="D39" s="226">
        <v>26</v>
      </c>
      <c r="E39" s="223" t="s">
        <v>345</v>
      </c>
    </row>
    <row r="40" spans="1:5" x14ac:dyDescent="0.2">
      <c r="A40" s="810"/>
      <c r="B40" s="231" t="s">
        <v>346</v>
      </c>
      <c r="C40" s="224" t="s">
        <v>347</v>
      </c>
      <c r="D40" s="226">
        <v>27</v>
      </c>
      <c r="E40" s="223" t="s">
        <v>347</v>
      </c>
    </row>
    <row r="41" spans="1:5" x14ac:dyDescent="0.2">
      <c r="A41" s="810"/>
      <c r="B41" s="809">
        <v>6</v>
      </c>
      <c r="C41" s="811" t="s">
        <v>348</v>
      </c>
      <c r="D41" s="226">
        <v>28</v>
      </c>
      <c r="E41" s="223" t="s">
        <v>349</v>
      </c>
    </row>
    <row r="42" spans="1:5" x14ac:dyDescent="0.2">
      <c r="A42" s="810"/>
      <c r="B42" s="809"/>
      <c r="C42" s="811"/>
      <c r="D42" s="226">
        <v>29</v>
      </c>
      <c r="E42" s="223" t="s">
        <v>350</v>
      </c>
    </row>
    <row r="43" spans="1:5" x14ac:dyDescent="0.2">
      <c r="A43" s="810"/>
      <c r="B43" s="809"/>
      <c r="C43" s="811"/>
      <c r="D43" s="226">
        <v>30</v>
      </c>
      <c r="E43" s="223" t="s">
        <v>351</v>
      </c>
    </row>
    <row r="44" spans="1:5" x14ac:dyDescent="0.2">
      <c r="A44" s="810"/>
      <c r="B44" s="809">
        <v>7</v>
      </c>
      <c r="C44" s="811" t="s">
        <v>352</v>
      </c>
      <c r="D44" s="226">
        <v>31</v>
      </c>
      <c r="E44" s="223" t="s">
        <v>353</v>
      </c>
    </row>
    <row r="45" spans="1:5" x14ac:dyDescent="0.2">
      <c r="A45" s="810"/>
      <c r="B45" s="809"/>
      <c r="C45" s="811"/>
      <c r="D45" s="226">
        <v>32</v>
      </c>
      <c r="E45" s="223" t="s">
        <v>354</v>
      </c>
    </row>
    <row r="46" spans="1:5" x14ac:dyDescent="0.2">
      <c r="A46" s="810"/>
      <c r="B46" s="809"/>
      <c r="C46" s="811"/>
      <c r="D46" s="226">
        <v>33</v>
      </c>
      <c r="E46" s="223" t="s">
        <v>355</v>
      </c>
    </row>
    <row r="47" spans="1:5" x14ac:dyDescent="0.2">
      <c r="A47" s="810"/>
      <c r="B47" s="812">
        <v>8</v>
      </c>
      <c r="C47" s="811" t="s">
        <v>356</v>
      </c>
      <c r="D47" s="226">
        <v>34</v>
      </c>
      <c r="E47" s="223" t="s">
        <v>357</v>
      </c>
    </row>
    <row r="48" spans="1:5" x14ac:dyDescent="0.2">
      <c r="A48" s="810"/>
      <c r="B48" s="807"/>
      <c r="C48" s="811"/>
      <c r="D48" s="226">
        <v>35</v>
      </c>
      <c r="E48" s="223" t="s">
        <v>358</v>
      </c>
    </row>
    <row r="49" spans="1:5" x14ac:dyDescent="0.2">
      <c r="A49" s="810"/>
      <c r="B49" s="807"/>
      <c r="C49" s="811"/>
      <c r="D49" s="226">
        <v>36</v>
      </c>
      <c r="E49" s="223" t="s">
        <v>359</v>
      </c>
    </row>
    <row r="50" spans="1:5" x14ac:dyDescent="0.2">
      <c r="A50" s="810"/>
      <c r="B50" s="808"/>
      <c r="C50" s="811"/>
      <c r="D50" s="226">
        <v>37</v>
      </c>
      <c r="E50" s="223" t="s">
        <v>360</v>
      </c>
    </row>
    <row r="51" spans="1:5" x14ac:dyDescent="0.2">
      <c r="A51" s="810"/>
      <c r="B51" s="809">
        <v>9</v>
      </c>
      <c r="C51" s="811" t="s">
        <v>361</v>
      </c>
      <c r="D51" s="226">
        <v>60</v>
      </c>
      <c r="E51" s="223" t="s">
        <v>362</v>
      </c>
    </row>
    <row r="52" spans="1:5" x14ac:dyDescent="0.2">
      <c r="A52" s="810"/>
      <c r="B52" s="809"/>
      <c r="C52" s="811"/>
      <c r="D52" s="226">
        <v>61</v>
      </c>
      <c r="E52" s="223" t="s">
        <v>363</v>
      </c>
    </row>
    <row r="53" spans="1:5" x14ac:dyDescent="0.2">
      <c r="A53" s="810"/>
      <c r="B53" s="809"/>
      <c r="C53" s="811"/>
      <c r="D53" s="226">
        <v>62</v>
      </c>
      <c r="E53" s="223" t="s">
        <v>364</v>
      </c>
    </row>
    <row r="54" spans="1:5" x14ac:dyDescent="0.2">
      <c r="A54" s="810"/>
      <c r="B54" s="809"/>
      <c r="C54" s="811"/>
      <c r="D54" s="226">
        <v>63</v>
      </c>
      <c r="E54" s="223" t="s">
        <v>365</v>
      </c>
    </row>
    <row r="55" spans="1:5" x14ac:dyDescent="0.2">
      <c r="A55" s="810"/>
      <c r="B55" s="812">
        <v>10</v>
      </c>
      <c r="C55" s="811" t="s">
        <v>366</v>
      </c>
      <c r="D55" s="226">
        <v>64</v>
      </c>
      <c r="E55" s="223" t="s">
        <v>367</v>
      </c>
    </row>
    <row r="56" spans="1:5" x14ac:dyDescent="0.2">
      <c r="A56" s="810"/>
      <c r="B56" s="807"/>
      <c r="C56" s="811"/>
      <c r="D56" s="226">
        <v>65</v>
      </c>
      <c r="E56" s="223" t="s">
        <v>368</v>
      </c>
    </row>
    <row r="57" spans="1:5" x14ac:dyDescent="0.2">
      <c r="A57" s="810"/>
      <c r="B57" s="807"/>
      <c r="C57" s="811"/>
      <c r="D57" s="226">
        <v>66</v>
      </c>
      <c r="E57" s="223" t="s">
        <v>369</v>
      </c>
    </row>
    <row r="58" spans="1:5" x14ac:dyDescent="0.2">
      <c r="A58" s="810"/>
      <c r="B58" s="807"/>
      <c r="C58" s="811"/>
      <c r="D58" s="226">
        <v>67</v>
      </c>
      <c r="E58" s="223" t="s">
        <v>370</v>
      </c>
    </row>
    <row r="59" spans="1:5" x14ac:dyDescent="0.2">
      <c r="A59" s="810"/>
      <c r="B59" s="807"/>
      <c r="C59" s="811"/>
      <c r="D59" s="226">
        <v>68</v>
      </c>
      <c r="E59" s="223" t="s">
        <v>371</v>
      </c>
    </row>
    <row r="60" spans="1:5" x14ac:dyDescent="0.2">
      <c r="A60" s="810"/>
      <c r="B60" s="808"/>
      <c r="C60" s="811"/>
      <c r="D60" s="226">
        <v>69</v>
      </c>
      <c r="E60" s="223" t="s">
        <v>372</v>
      </c>
    </row>
    <row r="61" spans="1:5" x14ac:dyDescent="0.2">
      <c r="A61" s="810" t="s">
        <v>72</v>
      </c>
      <c r="B61" s="809">
        <v>11</v>
      </c>
      <c r="C61" s="811" t="s">
        <v>73</v>
      </c>
      <c r="D61" s="226">
        <v>85</v>
      </c>
      <c r="E61" s="223" t="s">
        <v>373</v>
      </c>
    </row>
    <row r="62" spans="1:5" x14ac:dyDescent="0.2">
      <c r="A62" s="810"/>
      <c r="B62" s="809"/>
      <c r="C62" s="811"/>
      <c r="D62" s="226">
        <v>86</v>
      </c>
      <c r="E62" s="223" t="s">
        <v>374</v>
      </c>
    </row>
    <row r="63" spans="1:5" x14ac:dyDescent="0.2">
      <c r="A63" s="810"/>
      <c r="B63" s="815"/>
      <c r="C63" s="814"/>
      <c r="D63" s="227">
        <v>87</v>
      </c>
      <c r="E63" s="230" t="s">
        <v>375</v>
      </c>
    </row>
  </sheetData>
  <mergeCells count="33">
    <mergeCell ref="A61:A63"/>
    <mergeCell ref="C8:C11"/>
    <mergeCell ref="C12:C13"/>
    <mergeCell ref="C14:C17"/>
    <mergeCell ref="C18:C22"/>
    <mergeCell ref="C23:C27"/>
    <mergeCell ref="C28:C31"/>
    <mergeCell ref="C32:C35"/>
    <mergeCell ref="C38:C39"/>
    <mergeCell ref="C41:C43"/>
    <mergeCell ref="B55:B60"/>
    <mergeCell ref="C55:C60"/>
    <mergeCell ref="C61:C63"/>
    <mergeCell ref="B61:B63"/>
    <mergeCell ref="B12:B13"/>
    <mergeCell ref="A38:A60"/>
    <mergeCell ref="C44:C46"/>
    <mergeCell ref="C47:C50"/>
    <mergeCell ref="C51:C54"/>
    <mergeCell ref="B18:B22"/>
    <mergeCell ref="B23:B27"/>
    <mergeCell ref="B28:B31"/>
    <mergeCell ref="B32:B35"/>
    <mergeCell ref="B38:B39"/>
    <mergeCell ref="B41:B43"/>
    <mergeCell ref="B44:B46"/>
    <mergeCell ref="B51:B54"/>
    <mergeCell ref="B47:B50"/>
    <mergeCell ref="B8:B11"/>
    <mergeCell ref="B14:B17"/>
    <mergeCell ref="A3:E3"/>
    <mergeCell ref="A8:A13"/>
    <mergeCell ref="A14:A37"/>
  </mergeCells>
  <printOptions horizontalCentered="1"/>
  <pageMargins left="0.70866141732283472" right="0.70866141732283472" top="0.74803149606299213" bottom="0.74803149606299213" header="0.31496062992125984" footer="0.31496062992125984"/>
  <pageSetup paperSize="9" scale="67" firstPageNumber="59" fitToHeight="0" orientation="portrait"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32</vt:i4>
      </vt:variant>
      <vt:variant>
        <vt:lpstr>Plages nommées</vt:lpstr>
      </vt:variant>
      <vt:variant>
        <vt:i4>43</vt:i4>
      </vt:variant>
    </vt:vector>
  </HeadingPairs>
  <TitlesOfParts>
    <vt:vector size="75" baseType="lpstr">
      <vt:lpstr>PG_0</vt:lpstr>
      <vt:lpstr>TAB_MAT</vt:lpstr>
      <vt:lpstr>PG_1</vt:lpstr>
      <vt:lpstr>TAB_1</vt:lpstr>
      <vt:lpstr>TAB_2</vt:lpstr>
      <vt:lpstr>TAB_3</vt:lpstr>
      <vt:lpstr>PG_2</vt:lpstr>
      <vt:lpstr>TAB_4</vt:lpstr>
      <vt:lpstr>TAB_5</vt:lpstr>
      <vt:lpstr>Page</vt:lpstr>
      <vt:lpstr>TAB_6</vt:lpstr>
      <vt:lpstr>TAB_7</vt:lpstr>
      <vt:lpstr>TAB_8</vt:lpstr>
      <vt:lpstr>TAB_9</vt:lpstr>
      <vt:lpstr>TAB_10_1</vt:lpstr>
      <vt:lpstr>TAB_10_2</vt:lpstr>
      <vt:lpstr>TAB_11</vt:lpstr>
      <vt:lpstr>TAB_12</vt:lpstr>
      <vt:lpstr>PG_3</vt:lpstr>
      <vt:lpstr>TAB_13</vt:lpstr>
      <vt:lpstr>TAB_14</vt:lpstr>
      <vt:lpstr>TAB_15</vt:lpstr>
      <vt:lpstr>PG_4</vt:lpstr>
      <vt:lpstr>TAB_16</vt:lpstr>
      <vt:lpstr>TAB_17</vt:lpstr>
      <vt:lpstr>PG_5</vt:lpstr>
      <vt:lpstr>TAB_18</vt:lpstr>
      <vt:lpstr>PG_6</vt:lpstr>
      <vt:lpstr>TAB_19</vt:lpstr>
      <vt:lpstr>TAB_20</vt:lpstr>
      <vt:lpstr>PG_7</vt:lpstr>
      <vt:lpstr>CNU</vt:lpstr>
      <vt:lpstr>TAB_11!Impression_des_titres</vt:lpstr>
      <vt:lpstr>TAB_12!Impression_des_titres</vt:lpstr>
      <vt:lpstr>TAB_13!Impression_des_titres</vt:lpstr>
      <vt:lpstr>TAB_18!Impression_des_titres</vt:lpstr>
      <vt:lpstr>TAB_19!Impression_des_titres</vt:lpstr>
      <vt:lpstr>TAB_2!Impression_des_titres</vt:lpstr>
      <vt:lpstr>TAB_20!Impression_des_titres</vt:lpstr>
      <vt:lpstr>TAB_3!Impression_des_titres</vt:lpstr>
      <vt:lpstr>TAB_4!Impression_des_titres</vt:lpstr>
      <vt:lpstr>TAB_5!Impression_des_titres</vt:lpstr>
      <vt:lpstr>TAB_8!Impression_des_titres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TAB_10_1!Zone_d_impression</vt:lpstr>
      <vt:lpstr>TAB_10_2!Zone_d_impression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TAB_20!Zone_d_impression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2020-05-29T18:40:22Z</cp:lastPrinted>
  <dcterms:created xsi:type="dcterms:W3CDTF">2014-10-10T11:03:44Z</dcterms:created>
  <dcterms:modified xsi:type="dcterms:W3CDTF">2020-06-05T17:12:28Z</dcterms:modified>
</cp:coreProperties>
</file>