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tr-dgesip-dgri-a\Observatoire Emploi ESR\travaux avignon\Philippine\DGRH PRAG\NI\"/>
    </mc:Choice>
  </mc:AlternateContent>
  <bookViews>
    <workbookView xWindow="33075" yWindow="0" windowWidth="6120" windowHeight="7620" tabRatio="893"/>
  </bookViews>
  <sheets>
    <sheet name="Sommaire" sheetId="16" r:id="rId1"/>
    <sheet name="Définitions" sheetId="17" r:id="rId2"/>
    <sheet name="F1_Départ corps" sheetId="2" r:id="rId3"/>
    <sheet name="F2_Effet démo" sheetId="23" r:id="rId4"/>
    <sheet name="Taux de départ" sheetId="3" r:id="rId5"/>
    <sheet name="F3_Retraite disc" sheetId="12" r:id="rId6"/>
    <sheet name="Retraite disc det" sheetId="24" r:id="rId7"/>
    <sheet name="F4_Pyramide âges disc" sheetId="6" r:id="rId8"/>
    <sheet name="Pyramide âges disc %" sheetId="9" r:id="rId9"/>
    <sheet name="F5_Taux dep EC-2nd " sheetId="7" r:id="rId10"/>
    <sheet name="F6_Taux dep tot_Etudian" sheetId="19" r:id="rId11"/>
    <sheet name="F7_Age" sheetId="1" r:id="rId12"/>
    <sheet name="Ages réglementaires" sheetId="15"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____tab2" localSheetId="12">#REF!</definedName>
    <definedName name="______tab2" localSheetId="10">#REF!</definedName>
    <definedName name="______tab2" localSheetId="6">#REF!</definedName>
    <definedName name="______tab2">#REF!</definedName>
    <definedName name="_____TAB2" localSheetId="12">#REF!</definedName>
    <definedName name="_____TAB2" localSheetId="10">#REF!</definedName>
    <definedName name="_____TAB2" localSheetId="6">#REF!</definedName>
    <definedName name="_____TAB2">#REF!</definedName>
    <definedName name="____TAB2" localSheetId="12">#REF!</definedName>
    <definedName name="____TAB2" localSheetId="10">#REF!</definedName>
    <definedName name="____TAB2" localSheetId="6">#REF!</definedName>
    <definedName name="____TAB2">#REF!</definedName>
    <definedName name="___BD1">[1]CORPS!$A$1:$C$62</definedName>
    <definedName name="___FRM1" localSheetId="12">'[2]Tab 1'!#REF!</definedName>
    <definedName name="___FRM1" localSheetId="10">'[2]Tab 1'!#REF!</definedName>
    <definedName name="___FRM1" localSheetId="6">'[2]Tab 1'!#REF!</definedName>
    <definedName name="___FRM1">'[2]Tab 1'!#REF!</definedName>
    <definedName name="___lib1">[3]libdisc!$A$2:$B$16</definedName>
    <definedName name="___mcf1" localSheetId="12">#REF!</definedName>
    <definedName name="___mcf1" localSheetId="10">#REF!</definedName>
    <definedName name="___mcf1" localSheetId="6">#REF!</definedName>
    <definedName name="___mcf1">#REF!</definedName>
    <definedName name="___mcf2" localSheetId="12">#REF!</definedName>
    <definedName name="___mcf2" localSheetId="10">#REF!</definedName>
    <definedName name="___mcf2" localSheetId="6">#REF!</definedName>
    <definedName name="___mcf2">#REF!</definedName>
    <definedName name="___mcf3" localSheetId="12">#REF!</definedName>
    <definedName name="___mcf3" localSheetId="10">#REF!</definedName>
    <definedName name="___mcf3" localSheetId="6">#REF!</definedName>
    <definedName name="___mcf3">#REF!</definedName>
    <definedName name="___pr92" localSheetId="12">'[4]Tab III Taux de retraite'!#REF!</definedName>
    <definedName name="___pr92" localSheetId="10">'[4]Tab III Taux de retraite'!#REF!</definedName>
    <definedName name="___pr92" localSheetId="6">'[4]Tab III Taux de retraite'!#REF!</definedName>
    <definedName name="___pr92">'[4]Tab III Taux de retraite'!#REF!</definedName>
    <definedName name="___tab1" localSheetId="12">#REF!</definedName>
    <definedName name="___tab1" localSheetId="10">#REF!</definedName>
    <definedName name="___tab1" localSheetId="6">#REF!</definedName>
    <definedName name="___tab1">#REF!</definedName>
    <definedName name="___TAB2" localSheetId="12">#REF!</definedName>
    <definedName name="___TAB2" localSheetId="10">#REF!</definedName>
    <definedName name="___TAB2" localSheetId="6">#REF!</definedName>
    <definedName name="___TAB2">#REF!</definedName>
    <definedName name="___tab7" localSheetId="12">#REF!</definedName>
    <definedName name="___tab7" localSheetId="10">#REF!</definedName>
    <definedName name="___tab7" localSheetId="6">#REF!</definedName>
    <definedName name="___tab7">#REF!</definedName>
    <definedName name="___tab8" localSheetId="12">#REF!</definedName>
    <definedName name="___tab8" localSheetId="10">#REF!</definedName>
    <definedName name="___tab8" localSheetId="6">#REF!</definedName>
    <definedName name="___tab8">#REF!</definedName>
    <definedName name="___tab887" localSheetId="12">#REF!</definedName>
    <definedName name="___tab887" localSheetId="10">#REF!</definedName>
    <definedName name="___tab887" localSheetId="6">#REF!</definedName>
    <definedName name="___tab887">#REF!</definedName>
    <definedName name="___tab9" localSheetId="12">#REF!</definedName>
    <definedName name="___tab9" localSheetId="10">#REF!</definedName>
    <definedName name="___tab9" localSheetId="6">#REF!</definedName>
    <definedName name="___tab9">#REF!</definedName>
    <definedName name="__BD1">[2]astra_digital!$A$1:$C$62</definedName>
    <definedName name="__CPT1">[5]CPT1!$A$1:$B$211</definedName>
    <definedName name="__FRM1" localSheetId="12">'[2]Tab 1'!#REF!</definedName>
    <definedName name="__FRM1" localSheetId="10">'[2]Tab 1'!#REF!</definedName>
    <definedName name="__FRM1" localSheetId="6">'[2]Tab 1'!#REF!</definedName>
    <definedName name="__FRM1">'[2]Tab 1'!#REF!</definedName>
    <definedName name="__FRM2" localSheetId="12">[6]NBT7!#REF!</definedName>
    <definedName name="__FRM2" localSheetId="10">[6]NBT7!#REF!</definedName>
    <definedName name="__FRM2" localSheetId="6">[6]NBT7!#REF!</definedName>
    <definedName name="__FRM2">[6]NBT7!#REF!</definedName>
    <definedName name="__IMP1">'[7]NBT4 92-93'!$A$1:$V$33</definedName>
    <definedName name="__IMP2">'[7]NBT4 92-93'!$A$35:$V$85</definedName>
    <definedName name="__lib1">[3]libdisc!$A$2:$B$16</definedName>
    <definedName name="__mcf1" localSheetId="12">#REF!</definedName>
    <definedName name="__mcf1" localSheetId="10">#REF!</definedName>
    <definedName name="__mcf1" localSheetId="6">#REF!</definedName>
    <definedName name="__mcf1">#REF!</definedName>
    <definedName name="__mcf2" localSheetId="12">#REF!</definedName>
    <definedName name="__mcf2" localSheetId="10">#REF!</definedName>
    <definedName name="__mcf2" localSheetId="6">#REF!</definedName>
    <definedName name="__mcf2">#REF!</definedName>
    <definedName name="__mcf3" localSheetId="12">#REF!</definedName>
    <definedName name="__mcf3" localSheetId="10">#REF!</definedName>
    <definedName name="__mcf3" localSheetId="6">#REF!</definedName>
    <definedName name="__mcf3">#REF!</definedName>
    <definedName name="__pr92" localSheetId="12">[2]astra_digital!#REF!</definedName>
    <definedName name="__pr92" localSheetId="10">[2]astra_digital!#REF!</definedName>
    <definedName name="__pr92" localSheetId="6">[2]astra_digital!#REF!</definedName>
    <definedName name="__pr92">[2]astra_digital!#REF!</definedName>
    <definedName name="__tab1" localSheetId="12">#REF!</definedName>
    <definedName name="__tab1" localSheetId="10">#REF!</definedName>
    <definedName name="__tab1" localSheetId="6">#REF!</definedName>
    <definedName name="__tab1">#REF!</definedName>
    <definedName name="__TAB2" localSheetId="12">#REF!</definedName>
    <definedName name="__TAB2" localSheetId="10">#REF!</definedName>
    <definedName name="__TAB2" localSheetId="6">#REF!</definedName>
    <definedName name="__TAB2">#REF!</definedName>
    <definedName name="__tab7" localSheetId="12">#REF!</definedName>
    <definedName name="__tab7" localSheetId="10">#REF!</definedName>
    <definedName name="__tab7" localSheetId="6">#REF!</definedName>
    <definedName name="__tab7">#REF!</definedName>
    <definedName name="__tab8" localSheetId="12">#REF!</definedName>
    <definedName name="__tab8" localSheetId="10">#REF!</definedName>
    <definedName name="__tab8" localSheetId="6">#REF!</definedName>
    <definedName name="__tab8">#REF!</definedName>
    <definedName name="__tab887" localSheetId="12">#REF!</definedName>
    <definedName name="__tab887" localSheetId="10">#REF!</definedName>
    <definedName name="__tab887" localSheetId="6">#REF!</definedName>
    <definedName name="__tab887">#REF!</definedName>
    <definedName name="__tab9" localSheetId="12">#REF!</definedName>
    <definedName name="__tab9" localSheetId="10">#REF!</definedName>
    <definedName name="__tab9" localSheetId="6">#REF!</definedName>
    <definedName name="__tab9">#REF!</definedName>
    <definedName name="_AMO_UniqueIdentifier" hidden="1">"'467865af-42ca-4d90-a492-b89856b259ea'"</definedName>
    <definedName name="_BD1">[8]astra_digital!$A$1:$C$62</definedName>
    <definedName name="_CPT1">[9]CPT1!$A$1:$B$211</definedName>
    <definedName name="_FRM1" localSheetId="12">'[8]Tab 1'!#REF!</definedName>
    <definedName name="_FRM1" localSheetId="10">'[8]Tab 1'!#REF!</definedName>
    <definedName name="_FRM1" localSheetId="6">'[8]Tab 1'!#REF!</definedName>
    <definedName name="_FRM1">'[8]Tab 1'!#REF!</definedName>
    <definedName name="_FRM2" localSheetId="12">[10]NBT7!#REF!</definedName>
    <definedName name="_FRM2" localSheetId="10">[10]NBT7!#REF!</definedName>
    <definedName name="_FRM2" localSheetId="6">[10]NBT7!#REF!</definedName>
    <definedName name="_FRM2">[10]NBT7!#REF!</definedName>
    <definedName name="_IMP1">'[11]NBT4 92-93'!$A$1:$V$33</definedName>
    <definedName name="_IMP2">'[11]NBT4 92-93'!$A$35:$V$85</definedName>
    <definedName name="_lib1">[12]libdisc!$A$2:$B$16</definedName>
    <definedName name="_mcf1" localSheetId="12">#REF!</definedName>
    <definedName name="_mcf1" localSheetId="10">#REF!</definedName>
    <definedName name="_mcf1" localSheetId="6">#REF!</definedName>
    <definedName name="_mcf1">#REF!</definedName>
    <definedName name="_mcf2" localSheetId="12">#REF!</definedName>
    <definedName name="_mcf2" localSheetId="10">#REF!</definedName>
    <definedName name="_mcf2" localSheetId="6">#REF!</definedName>
    <definedName name="_mcf2">#REF!</definedName>
    <definedName name="_mcf3" localSheetId="12">#REF!</definedName>
    <definedName name="_mcf3" localSheetId="10">#REF!</definedName>
    <definedName name="_mcf3" localSheetId="6">#REF!</definedName>
    <definedName name="_mcf3">#REF!</definedName>
    <definedName name="_pr92" localSheetId="12">[8]astra_digital!#REF!</definedName>
    <definedName name="_pr92" localSheetId="10">[8]astra_digital!#REF!</definedName>
    <definedName name="_pr92" localSheetId="6">[8]astra_digital!#REF!</definedName>
    <definedName name="_pr92">[8]astra_digital!#REF!</definedName>
    <definedName name="_Ref113452888" localSheetId="2">'F1_Départ corps'!$R$4</definedName>
    <definedName name="_tab1" localSheetId="12">#REF!</definedName>
    <definedName name="_tab1" localSheetId="10">#REF!</definedName>
    <definedName name="_tab1" localSheetId="6">#REF!</definedName>
    <definedName name="_tab1">#REF!</definedName>
    <definedName name="_tab2" localSheetId="12">#REF!</definedName>
    <definedName name="_tab2" localSheetId="10">#REF!</definedName>
    <definedName name="_tab2" localSheetId="6">#REF!</definedName>
    <definedName name="_tab2">#REF!</definedName>
    <definedName name="_tab3" localSheetId="12">#REF!</definedName>
    <definedName name="_tab3" localSheetId="10">#REF!</definedName>
    <definedName name="_tab3" localSheetId="6">#REF!</definedName>
    <definedName name="_tab3">#REF!</definedName>
    <definedName name="_tab7" localSheetId="12">#REF!</definedName>
    <definedName name="_tab7" localSheetId="10">#REF!</definedName>
    <definedName name="_tab7" localSheetId="6">#REF!</definedName>
    <definedName name="_tab7">#REF!</definedName>
    <definedName name="_tab8" localSheetId="12">#REF!</definedName>
    <definedName name="_tab8" localSheetId="10">#REF!</definedName>
    <definedName name="_tab8" localSheetId="6">#REF!</definedName>
    <definedName name="_tab8">#REF!</definedName>
    <definedName name="_tab887" localSheetId="12">#REF!</definedName>
    <definedName name="_tab887" localSheetId="10">#REF!</definedName>
    <definedName name="_tab887" localSheetId="6">#REF!</definedName>
    <definedName name="_tab887">#REF!</definedName>
    <definedName name="_tab9" localSheetId="12">#REF!</definedName>
    <definedName name="_tab9" localSheetId="10">#REF!</definedName>
    <definedName name="_tab9" localSheetId="6">#REF!</definedName>
    <definedName name="_tab9">#REF!</definedName>
    <definedName name="a">'[13]calcul age moyen'!$C$9:$R$354</definedName>
    <definedName name="aa" localSheetId="12">[8]astra_digital!#REF!</definedName>
    <definedName name="aa" localSheetId="10">[8]astra_digital!#REF!</definedName>
    <definedName name="aa" localSheetId="6">[8]astra_digital!#REF!</definedName>
    <definedName name="aa">[8]astra_digital!#REF!</definedName>
    <definedName name="ab" localSheetId="12">[8]astra_digital!#REF!</definedName>
    <definedName name="ab" localSheetId="10">[8]astra_digital!#REF!</definedName>
    <definedName name="ab" localSheetId="6">[8]astra_digital!#REF!</definedName>
    <definedName name="ab">[8]astra_digital!#REF!</definedName>
    <definedName name="an">"donnee99!$B$1"</definedName>
    <definedName name="an_27">"gd98!$B$1"</definedName>
    <definedName name="ASSOCIE_GD">'[14]4_NON_PERMANENTS'!$AD$15:$AE$18</definedName>
    <definedName name="ASSOCIE_GROUPE">'[14]4_NON_PERMANENTS'!$AD$1:$AE$12</definedName>
    <definedName name="ASSOCIE_SECTION">'[14]4_NON_PERMANENTS'!$AA$1:$AB$54</definedName>
    <definedName name="ATER_GD">'[14]4_NON_PERMANENTS'!$L$15:$M$18</definedName>
    <definedName name="ATER_GROUPE">'[14]4_NON_PERMANENTS'!$L$1:$M$13</definedName>
    <definedName name="ATER_SECTION">'[14]4_NON_PERMANENTS'!$I$1:$J$56</definedName>
    <definedName name="Avec_AGFF">[15]H1_T!$D$1</definedName>
    <definedName name="azdf" localSheetId="12">#REF!</definedName>
    <definedName name="azdf" localSheetId="10">#REF!</definedName>
    <definedName name="azdf" localSheetId="6">#REF!</definedName>
    <definedName name="azdf">#REF!</definedName>
    <definedName name="_xlnm.Database" localSheetId="12">#REF!</definedName>
    <definedName name="_xlnm.Database" localSheetId="10">#REF!</definedName>
    <definedName name="_xlnm.Database" localSheetId="6">#REF!</definedName>
    <definedName name="_xlnm.Database">#REF!</definedName>
    <definedName name="base_vc07sd_sortie" localSheetId="12">#REF!</definedName>
    <definedName name="base_vc07sd_sortie" localSheetId="10">#REF!</definedName>
    <definedName name="base_vc07sd_sortie" localSheetId="6">#REF!</definedName>
    <definedName name="base_vc07sd_sortie">#REF!</definedName>
    <definedName name="bb" localSheetId="12">[8]astra_digital!#REF!</definedName>
    <definedName name="bb" localSheetId="10">[8]astra_digital!#REF!</definedName>
    <definedName name="bb" localSheetId="6">[8]astra_digital!#REF!</definedName>
    <definedName name="bb">[8]astra_digital!#REF!</definedName>
    <definedName name="bbb">'[16]Tableau de données'!$A$2:$B$32</definedName>
    <definedName name="bbcc">[17]Feuil1!$A$2:$C$45</definedName>
    <definedName name="BCL_REC" localSheetId="12">'[8]Tab 1'!#REF!</definedName>
    <definedName name="BCL_REC" localSheetId="10">'[8]Tab 1'!#REF!</definedName>
    <definedName name="BCL_REC" localSheetId="6">'[8]Tab 1'!#REF!</definedName>
    <definedName name="BCL_REC">'[8]Tab 1'!#REF!</definedName>
    <definedName name="bd">'[8]#REF'!$A$1:$C$45</definedName>
    <definedName name="bdd">[18]GDISC98!$A$1:$N$191</definedName>
    <definedName name="BIDEX" localSheetId="12">#REF!</definedName>
    <definedName name="BIDEX" localSheetId="10">#REF!</definedName>
    <definedName name="BIDEX" localSheetId="6">#REF!</definedName>
    <definedName name="BIDEX">#REF!</definedName>
    <definedName name="BOX_MCF_GD">'[14]2_2_BOXPLOT'!$B$96:$J$99</definedName>
    <definedName name="BOX_MCF_GROUPE">'[14]2_2_BOXPLOT'!$B$68:$J$80</definedName>
    <definedName name="BOX_PR_GD">'[14]2_2_BOXPLOT'!$B$100:$J$103</definedName>
    <definedName name="BOX_PR_GROUPE">'[14]2_2_BOXPLOT'!$B$81:$J$93</definedName>
    <definedName name="CACS" localSheetId="12">#REF!</definedName>
    <definedName name="CACS" localSheetId="10">#REF!</definedName>
    <definedName name="CACS" localSheetId="6">#REF!</definedName>
    <definedName name="CACS">#REF!</definedName>
    <definedName name="CANDIDATS_MCF_GD">'[14]3_2_CANDIDATS_MCF'!$A$84:$U$88</definedName>
    <definedName name="CANDIDATS_MCF_GROUPE">'[14]3_2_CANDIDATS_MCF'!$A$65:$U$78</definedName>
    <definedName name="CANDIDATS_MCF_SECTION">'[14]3_2_CANDIDATS_MCF'!$A$2:$U$59</definedName>
    <definedName name="CANDIDATS_PR_GD">'[14]3_2_CANDIDATS_PR'!$A$80:$U$85</definedName>
    <definedName name="CANDIDATS_PR_GROUPE">'[14]3_2_CANDIDATS_PR'!$A$63:$U$75</definedName>
    <definedName name="CANDIDATS_PR_SECTION">'[14]3_2_CANDIDATS_PR'!$A$1:$U$59</definedName>
    <definedName name="cb" localSheetId="12">[8]astra_digital!#REF!</definedName>
    <definedName name="cb" localSheetId="10">[8]astra_digital!#REF!</definedName>
    <definedName name="cb" localSheetId="6">[8]astra_digital!#REF!</definedName>
    <definedName name="cb">[8]astra_digital!#REF!</definedName>
    <definedName name="cc" localSheetId="12">#REF!</definedName>
    <definedName name="cc" localSheetId="10">#REF!</definedName>
    <definedName name="cc" localSheetId="6">#REF!</definedName>
    <definedName name="cc">#REF!</definedName>
    <definedName name="CDAF" localSheetId="12">#REF!</definedName>
    <definedName name="CDAF" localSheetId="10">#REF!</definedName>
    <definedName name="CDAF" localSheetId="6">#REF!</definedName>
    <definedName name="CDAF">#REF!</definedName>
    <definedName name="clecr">[17]NAISCRDR!$A$36:$D$1883</definedName>
    <definedName name="clecr_27" localSheetId="12">#REF!</definedName>
    <definedName name="clecr_27" localSheetId="10">#REF!</definedName>
    <definedName name="clecr_27" localSheetId="6">#REF!</definedName>
    <definedName name="clecr_27">#REF!</definedName>
    <definedName name="cledr">[17]NAISCRDR!$A$36:$E$1883</definedName>
    <definedName name="cledr_27" localSheetId="12">#REF!</definedName>
    <definedName name="cledr_27" localSheetId="10">#REF!</definedName>
    <definedName name="cledr_27" localSheetId="6">#REF!</definedName>
    <definedName name="cledr_27">#REF!</definedName>
    <definedName name="Col_Dates_Detail">[19]H1_T!$C:$D,[19]H1_T!$F:$I,[19]H1_T!$K:$N,[19]H1_T!$P:$S,[19]H1_T!$U:$X,[19]H1_T!$Z:$AC,[19]H1_T!$AE:$AH,[19]H1_T!$AJ:$AM,[19]H1_T!$AO:$AR</definedName>
    <definedName name="CONC_ENT">[20]CONC_ENT!$A$1:$F$6</definedName>
    <definedName name="CPT1_25" localSheetId="12">#REF!</definedName>
    <definedName name="CPT1_25" localSheetId="10">#REF!</definedName>
    <definedName name="CPT1_25" localSheetId="6">#REF!</definedName>
    <definedName name="CPT1_25">#REF!</definedName>
    <definedName name="CS" localSheetId="12">#REF!</definedName>
    <definedName name="CS" localSheetId="10">#REF!</definedName>
    <definedName name="CS" localSheetId="6">#REF!</definedName>
    <definedName name="CS">#REF!</definedName>
    <definedName name="CSC" localSheetId="12">#REF!</definedName>
    <definedName name="CSC" localSheetId="10">#REF!</definedName>
    <definedName name="CSC" localSheetId="6">#REF!</definedName>
    <definedName name="CSC">#REF!</definedName>
    <definedName name="DATE">'[11]NBT4 92-93'!$V$3</definedName>
    <definedName name="Dates" localSheetId="12">#REF!</definedName>
    <definedName name="Dates" localSheetId="10">#REF!</definedName>
    <definedName name="Dates" localSheetId="6">#REF!</definedName>
    <definedName name="Dates">#REF!</definedName>
    <definedName name="DC_GD">'[14]4_NON_PERMANENTS'!$E$19:$G$24</definedName>
    <definedName name="DC_GROUPE">'[14]4_NON_PERMANENTS'!$E$3:$G$17</definedName>
    <definedName name="DC_SECTION">'[14]4_NON_PERMANENTS'!$A$3:$C$60</definedName>
    <definedName name="DDEF" localSheetId="12">#REF!</definedName>
    <definedName name="DDEF" localSheetId="10">#REF!</definedName>
    <definedName name="DDEF" localSheetId="6">#REF!</definedName>
    <definedName name="DDEF">#REF!</definedName>
    <definedName name="DDEF_P" localSheetId="12">#REF!</definedName>
    <definedName name="DDEF_P" localSheetId="10">#REF!</definedName>
    <definedName name="DDEF_P" localSheetId="6">#REF!</definedName>
    <definedName name="DDEF_P">#REF!</definedName>
    <definedName name="DDEH" localSheetId="12">#REF!</definedName>
    <definedName name="DDEH" localSheetId="10">#REF!</definedName>
    <definedName name="DDEH" localSheetId="6">#REF!</definedName>
    <definedName name="DDEH">#REF!</definedName>
    <definedName name="DDEH_P" localSheetId="12">#REF!</definedName>
    <definedName name="DDEH_P" localSheetId="10">#REF!</definedName>
    <definedName name="DDEH_P" localSheetId="6">#REF!</definedName>
    <definedName name="DDEH_P">#REF!</definedName>
    <definedName name="DDET" localSheetId="12">#REF!</definedName>
    <definedName name="DDET" localSheetId="10">#REF!</definedName>
    <definedName name="DDET" localSheetId="6">#REF!</definedName>
    <definedName name="DDET">#REF!</definedName>
    <definedName name="DDET_P" localSheetId="12">#REF!</definedName>
    <definedName name="DDET_P" localSheetId="10">#REF!</definedName>
    <definedName name="DDET_P" localSheetId="6">#REF!</definedName>
    <definedName name="DDET_P">#REF!</definedName>
    <definedName name="DDIF" localSheetId="12">#REF!</definedName>
    <definedName name="DDIF" localSheetId="10">#REF!</definedName>
    <definedName name="DDIF" localSheetId="6">#REF!</definedName>
    <definedName name="DDIF">#REF!</definedName>
    <definedName name="DDIF_P" localSheetId="12">#REF!</definedName>
    <definedName name="DDIF_P" localSheetId="10">#REF!</definedName>
    <definedName name="DDIF_P" localSheetId="6">#REF!</definedName>
    <definedName name="DDIF_P">#REF!</definedName>
    <definedName name="DDIH" localSheetId="12">#REF!</definedName>
    <definedName name="DDIH" localSheetId="10">#REF!</definedName>
    <definedName name="DDIH" localSheetId="6">#REF!</definedName>
    <definedName name="DDIH">#REF!</definedName>
    <definedName name="DDIH_P" localSheetId="12">#REF!</definedName>
    <definedName name="DDIH_P" localSheetId="10">#REF!</definedName>
    <definedName name="DDIH_P" localSheetId="6">#REF!</definedName>
    <definedName name="DDIH_P">#REF!</definedName>
    <definedName name="DDIT" localSheetId="12">#REF!</definedName>
    <definedName name="DDIT" localSheetId="10">#REF!</definedName>
    <definedName name="DDIT" localSheetId="6">#REF!</definedName>
    <definedName name="DDIT">#REF!</definedName>
    <definedName name="DDIT_P" localSheetId="12">#REF!</definedName>
    <definedName name="DDIT_P" localSheetId="10">#REF!</definedName>
    <definedName name="DDIT_P" localSheetId="6">#REF!</definedName>
    <definedName name="DDIT_P">#REF!</definedName>
    <definedName name="DOCT" localSheetId="12">#REF!</definedName>
    <definedName name="DOCT" localSheetId="10">#REF!</definedName>
    <definedName name="DOCT" localSheetId="6">#REF!</definedName>
    <definedName name="DOCT">#REF!</definedName>
    <definedName name="DOCT05" localSheetId="12">[21]graph1_insc!#REF!</definedName>
    <definedName name="DOCT05" localSheetId="10">[21]graph1_insc!#REF!</definedName>
    <definedName name="DOCT05" localSheetId="6">[21]graph1_insc!#REF!</definedName>
    <definedName name="DOCT05">[21]graph1_insc!#REF!</definedName>
    <definedName name="DOCTETR" localSheetId="12">#REF!</definedName>
    <definedName name="DOCTETR" localSheetId="10">#REF!</definedName>
    <definedName name="DOCTETR" localSheetId="6">#REF!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 localSheetId="10">#REF!</definedName>
    <definedName name="eee" localSheetId="6">#REF!</definedName>
    <definedName name="eee">#REF!</definedName>
    <definedName name="EFF_PR_ETAB">'[14]5_EFFECTIF_PR'!$A$3:$EQ$61</definedName>
    <definedName name="EFFECTIF_MCF_ETAB">'[14]5_EFFECTIF_MCF'!$A$2:$EQ$61</definedName>
    <definedName name="Effectifs_en_Activité" localSheetId="12">#REF!</definedName>
    <definedName name="Effectifs_en_Activité" localSheetId="10">#REF!</definedName>
    <definedName name="Effectifs_en_Activité" localSheetId="6">#REF!</definedName>
    <definedName name="Effectifs_en_Activité">#REF!</definedName>
    <definedName name="Enseigndec2000" localSheetId="12">'[22]Intercalaire 1'!#REF!</definedName>
    <definedName name="Enseigndec2000" localSheetId="10">'[22]Intercalaire 1'!#REF!</definedName>
    <definedName name="Enseigndec2000" localSheetId="6">'[22]Intercalaire 1'!#REF!</definedName>
    <definedName name="Enseigndec2000">'[22]Intercalaire 1'!#REF!</definedName>
    <definedName name="enseigntotaldec2000" localSheetId="12">'[22]Intercalaire 1'!#REF!</definedName>
    <definedName name="enseigntotaldec2000" localSheetId="10">'[22]Intercalaire 1'!#REF!</definedName>
    <definedName name="enseigntotaldec2000" localSheetId="6">'[22]Intercalaire 1'!#REF!</definedName>
    <definedName name="enseigntotaldec2000">'[22]Intercalaire 1'!#REF!</definedName>
    <definedName name="EPIC1" localSheetId="12">#REF!</definedName>
    <definedName name="EPIC1" localSheetId="10">#REF!</definedName>
    <definedName name="EPIC1" localSheetId="6">#REF!</definedName>
    <definedName name="EPIC1">#REF!</definedName>
    <definedName name="EPIC2" localSheetId="12">#REF!</definedName>
    <definedName name="EPIC2" localSheetId="10">#REF!</definedName>
    <definedName name="EPIC2" localSheetId="6">#REF!</definedName>
    <definedName name="EPIC2">#REF!</definedName>
    <definedName name="EPIC3" localSheetId="12">#REF!</definedName>
    <definedName name="EPIC3" localSheetId="10">#REF!</definedName>
    <definedName name="EPIC3" localSheetId="6">#REF!</definedName>
    <definedName name="EPIC3">#REF!</definedName>
    <definedName name="EPST1" localSheetId="12">#REF!</definedName>
    <definedName name="EPST1" localSheetId="10">#REF!</definedName>
    <definedName name="EPST1" localSheetId="6">#REF!</definedName>
    <definedName name="EPST1">#REF!</definedName>
    <definedName name="EPST2" localSheetId="12">#REF!</definedName>
    <definedName name="EPST2" localSheetId="10">#REF!</definedName>
    <definedName name="EPST2" localSheetId="6">#REF!</definedName>
    <definedName name="EPST2">#REF!</definedName>
    <definedName name="EPST3" localSheetId="12">#REF!</definedName>
    <definedName name="EPST3" localSheetId="10">#REF!</definedName>
    <definedName name="EPST3" localSheetId="6">#REF!</definedName>
    <definedName name="EPST3">#REF!</definedName>
    <definedName name="erhgherh" localSheetId="12">#REF!</definedName>
    <definedName name="erhgherh" localSheetId="10">#REF!</definedName>
    <definedName name="erhgherh" localSheetId="6">#REF!</definedName>
    <definedName name="erhgherh">#REF!</definedName>
    <definedName name="ETPT" localSheetId="12">#REF!</definedName>
    <definedName name="ETPT" localSheetId="10">#REF!</definedName>
    <definedName name="ETPT" localSheetId="6">#REF!</definedName>
    <definedName name="ETPT">#REF!</definedName>
    <definedName name="etudiants_etab">[23]EFF_ETUDIANTS!$G$2:$H$145</definedName>
    <definedName name="etudiants_typo">[23]EFF_ETUDIANTS!$A$1:$B$11</definedName>
    <definedName name="Excel_BuiltIn_Database">NA()</definedName>
    <definedName name="Excel_BuiltIn_Database_14" localSheetId="12">#REF!</definedName>
    <definedName name="Excel_BuiltIn_Database_14" localSheetId="10">#REF!</definedName>
    <definedName name="Excel_BuiltIn_Database_14" localSheetId="6">#REF!</definedName>
    <definedName name="Excel_BuiltIn_Database_14">#REF!</definedName>
    <definedName name="Excel_BuiltIn_Database_15" localSheetId="12">#REF!</definedName>
    <definedName name="Excel_BuiltIn_Database_15" localSheetId="10">#REF!</definedName>
    <definedName name="Excel_BuiltIn_Database_15" localSheetId="6">#REF!</definedName>
    <definedName name="Excel_BuiltIn_Database_15">#REF!</definedName>
    <definedName name="Excel_BuiltIn_Database_16" localSheetId="12">#REF!</definedName>
    <definedName name="Excel_BuiltIn_Database_16" localSheetId="10">#REF!</definedName>
    <definedName name="Excel_BuiltIn_Database_16" localSheetId="6">#REF!</definedName>
    <definedName name="Excel_BuiltIn_Database_16">#REF!</definedName>
    <definedName name="Excel_BuiltIn_Database_17" localSheetId="12">#REF!</definedName>
    <definedName name="Excel_BuiltIn_Database_17" localSheetId="10">#REF!</definedName>
    <definedName name="Excel_BuiltIn_Database_17" localSheetId="6">#REF!</definedName>
    <definedName name="Excel_BuiltIn_Database_17">#REF!</definedName>
    <definedName name="Excel_BuiltIn_Database_18" localSheetId="12">#REF!</definedName>
    <definedName name="Excel_BuiltIn_Database_18" localSheetId="10">#REF!</definedName>
    <definedName name="Excel_BuiltIn_Database_18" localSheetId="6">#REF!</definedName>
    <definedName name="Excel_BuiltIn_Database_18">#REF!</definedName>
    <definedName name="Excel_BuiltIn_Database_19" localSheetId="12">#REF!</definedName>
    <definedName name="Excel_BuiltIn_Database_19" localSheetId="10">#REF!</definedName>
    <definedName name="Excel_BuiltIn_Database_19" localSheetId="6">#REF!</definedName>
    <definedName name="Excel_BuiltIn_Database_19">#REF!</definedName>
    <definedName name="Excel_BuiltIn_Database_21" localSheetId="12">#REF!</definedName>
    <definedName name="Excel_BuiltIn_Database_21" localSheetId="10">#REF!</definedName>
    <definedName name="Excel_BuiltIn_Database_21" localSheetId="6">#REF!</definedName>
    <definedName name="Excel_BuiltIn_Database_21">#REF!</definedName>
    <definedName name="Excel_BuiltIn_Database_23" localSheetId="12">'[24]non candidats'!#REF!</definedName>
    <definedName name="Excel_BuiltIn_Database_23" localSheetId="10">'[24]non candidats'!#REF!</definedName>
    <definedName name="Excel_BuiltIn_Database_23" localSheetId="6">'[24]non candidats'!#REF!</definedName>
    <definedName name="Excel_BuiltIn_Database_23">'[24]non candidats'!#REF!</definedName>
    <definedName name="Excel_BuiltIn_Database_24" localSheetId="12">#REF!</definedName>
    <definedName name="Excel_BuiltIn_Database_24" localSheetId="10">#REF!</definedName>
    <definedName name="Excel_BuiltIn_Database_24" localSheetId="6">#REF!</definedName>
    <definedName name="Excel_BuiltIn_Database_24">#REF!</definedName>
    <definedName name="Excel_BuiltIn_Database_25" localSheetId="12">#REF!</definedName>
    <definedName name="Excel_BuiltIn_Database_25" localSheetId="10">#REF!</definedName>
    <definedName name="Excel_BuiltIn_Database_25" localSheetId="6">#REF!</definedName>
    <definedName name="Excel_BuiltIn_Database_25">#REF!</definedName>
    <definedName name="Excel_BuiltIn_Database_27" localSheetId="12">#REF!</definedName>
    <definedName name="Excel_BuiltIn_Database_27" localSheetId="10">#REF!</definedName>
    <definedName name="Excel_BuiltIn_Database_27" localSheetId="6">#REF!</definedName>
    <definedName name="Excel_BuiltIn_Database_27">#REF!</definedName>
    <definedName name="Excel_BuiltIn_Database_6" localSheetId="12">'[24]tableau qualifications'!#REF!</definedName>
    <definedName name="Excel_BuiltIn_Database_6" localSheetId="10">'[24]tableau qualifications'!#REF!</definedName>
    <definedName name="Excel_BuiltIn_Database_6" localSheetId="6">'[24]tableau qualifications'!#REF!</definedName>
    <definedName name="Excel_BuiltIn_Database_6">'[24]tableau qualifications'!#REF!</definedName>
    <definedName name="Excel_BuiltIn_Database_7" localSheetId="12">#REF!</definedName>
    <definedName name="Excel_BuiltIn_Database_7" localSheetId="10">#REF!</definedName>
    <definedName name="Excel_BuiltIn_Database_7" localSheetId="6">#REF!</definedName>
    <definedName name="Excel_BuiltIn_Database_7">#REF!</definedName>
    <definedName name="FEM">[25]FEM!$A$1:$E$27</definedName>
    <definedName name="Feuille2" localSheetId="12">#REF!</definedName>
    <definedName name="Feuille2" localSheetId="10">#REF!</definedName>
    <definedName name="Feuille2" localSheetId="6">#REF!</definedName>
    <definedName name="Feuille2">#REF!</definedName>
    <definedName name="flux3" localSheetId="12">'[26]données source flux'!#REF!</definedName>
    <definedName name="flux3" localSheetId="10">'[27]données source flux'!#REF!</definedName>
    <definedName name="flux3" localSheetId="6">'[27]données source flux'!#REF!</definedName>
    <definedName name="flux3">'[27]données source flux'!#REF!</definedName>
    <definedName name="FORMAT" localSheetId="12">'[8]Tab 1'!#REF!</definedName>
    <definedName name="FORMAT" localSheetId="10">'[8]Tab 1'!#REF!</definedName>
    <definedName name="FORMAT" localSheetId="6">'[8]Tab 1'!#REF!</definedName>
    <definedName name="FORMAT">'[8]Tab 1'!#REF!</definedName>
    <definedName name="FORMAT2" localSheetId="12">'[8]Tab 1'!#REF!</definedName>
    <definedName name="FORMAT2" localSheetId="10">'[8]Tab 1'!#REF!</definedName>
    <definedName name="FORMAT2" localSheetId="6">'[8]Tab 1'!#REF!</definedName>
    <definedName name="FORMAT2">'[8]Tab 1'!#REF!</definedName>
    <definedName name="FP_L16" localSheetId="12">#REF!</definedName>
    <definedName name="FP_L16" localSheetId="10">#REF!</definedName>
    <definedName name="FP_L16" localSheetId="6">#REF!</definedName>
    <definedName name="FP_L16">#REF!</definedName>
    <definedName name="FTOT" localSheetId="12">#REF!</definedName>
    <definedName name="FTOT" localSheetId="10">#REF!</definedName>
    <definedName name="FTOT" localSheetId="6">#REF!</definedName>
    <definedName name="FTOT">#REF!</definedName>
    <definedName name="FTOT_P" localSheetId="12">#REF!</definedName>
    <definedName name="FTOT_P" localSheetId="10">#REF!</definedName>
    <definedName name="FTOT_P" localSheetId="6">#REF!</definedName>
    <definedName name="FTOT_P">#REF!</definedName>
    <definedName name="gd98_cum_mcf">[28]gd98!$A$11:$O$251</definedName>
    <definedName name="gd98_cum_pr">[28]gd98!$A$11:$N$251</definedName>
    <definedName name="gd98_cum_tot">[28]gd98!$A$11:$P$251</definedName>
    <definedName name="gd98_eff_moyen">[28]gd98!$A$11:$Q$251</definedName>
    <definedName name="gd98_mcf_tot">[28]gd98!$A$11:$I$251</definedName>
    <definedName name="gd98_median_mcf">[28]gd98!$A$11:$X$252</definedName>
    <definedName name="gd98_median_pr">[28]gd98!$A$11:$U$252</definedName>
    <definedName name="gd98_median_tot">[28]gd98!$A$11:$AA$252</definedName>
    <definedName name="gd98_pr_tot">[28]gd98!$A$11:$F$251</definedName>
    <definedName name="gd98_tot_tot">[28]gd98!$A$11:$L$251</definedName>
    <definedName name="gp98_cum_mcf" localSheetId="12">#REF!</definedName>
    <definedName name="gp98_cum_mcf" localSheetId="10">#REF!</definedName>
    <definedName name="gp98_cum_mcf" localSheetId="6">#REF!</definedName>
    <definedName name="gp98_cum_mcf">#REF!</definedName>
    <definedName name="gp98_cum_mcf_19" localSheetId="12">#REF!</definedName>
    <definedName name="gp98_cum_mcf_19" localSheetId="10">#REF!</definedName>
    <definedName name="gp98_cum_mcf_19" localSheetId="6">#REF!</definedName>
    <definedName name="gp98_cum_mcf_19">#REF!</definedName>
    <definedName name="gp98_cum_mcf_21" localSheetId="12">#REF!</definedName>
    <definedName name="gp98_cum_mcf_21" localSheetId="10">#REF!</definedName>
    <definedName name="gp98_cum_mcf_21" localSheetId="6">#REF!</definedName>
    <definedName name="gp98_cum_mcf_21">#REF!</definedName>
    <definedName name="gp98_cum_mcf_23" localSheetId="12">#REF!</definedName>
    <definedName name="gp98_cum_mcf_23" localSheetId="10">#REF!</definedName>
    <definedName name="gp98_cum_mcf_23" localSheetId="6">#REF!</definedName>
    <definedName name="gp98_cum_mcf_23">#REF!</definedName>
    <definedName name="gp98_cum_mcf_25" localSheetId="12">#REF!</definedName>
    <definedName name="gp98_cum_mcf_25" localSheetId="10">#REF!</definedName>
    <definedName name="gp98_cum_mcf_25" localSheetId="6">#REF!</definedName>
    <definedName name="gp98_cum_mcf_25">#REF!</definedName>
    <definedName name="gp98_cum_mcf_27" localSheetId="12">#REF!</definedName>
    <definedName name="gp98_cum_mcf_27" localSheetId="10">#REF!</definedName>
    <definedName name="gp98_cum_mcf_27" localSheetId="6">#REF!</definedName>
    <definedName name="gp98_cum_mcf_27">#REF!</definedName>
    <definedName name="gp98_cum_mcf_6" localSheetId="12">#REF!</definedName>
    <definedName name="gp98_cum_mcf_6" localSheetId="10">#REF!</definedName>
    <definedName name="gp98_cum_mcf_6" localSheetId="6">#REF!</definedName>
    <definedName name="gp98_cum_mcf_6">#REF!</definedName>
    <definedName name="gp98_cum_pr" localSheetId="12">#REF!</definedName>
    <definedName name="gp98_cum_pr" localSheetId="10">#REF!</definedName>
    <definedName name="gp98_cum_pr" localSheetId="6">#REF!</definedName>
    <definedName name="gp98_cum_pr">#REF!</definedName>
    <definedName name="gp98_cum_pr_19" localSheetId="12">#REF!</definedName>
    <definedName name="gp98_cum_pr_19" localSheetId="10">#REF!</definedName>
    <definedName name="gp98_cum_pr_19" localSheetId="6">#REF!</definedName>
    <definedName name="gp98_cum_pr_19">#REF!</definedName>
    <definedName name="gp98_cum_pr_21" localSheetId="12">#REF!</definedName>
    <definedName name="gp98_cum_pr_21" localSheetId="10">#REF!</definedName>
    <definedName name="gp98_cum_pr_21" localSheetId="6">#REF!</definedName>
    <definedName name="gp98_cum_pr_21">#REF!</definedName>
    <definedName name="gp98_cum_pr_23" localSheetId="12">#REF!</definedName>
    <definedName name="gp98_cum_pr_23" localSheetId="10">#REF!</definedName>
    <definedName name="gp98_cum_pr_23" localSheetId="6">#REF!</definedName>
    <definedName name="gp98_cum_pr_23">#REF!</definedName>
    <definedName name="gp98_cum_pr_25" localSheetId="12">#REF!</definedName>
    <definedName name="gp98_cum_pr_25" localSheetId="10">#REF!</definedName>
    <definedName name="gp98_cum_pr_25" localSheetId="6">#REF!</definedName>
    <definedName name="gp98_cum_pr_25">#REF!</definedName>
    <definedName name="gp98_cum_pr_27" localSheetId="12">#REF!</definedName>
    <definedName name="gp98_cum_pr_27" localSheetId="10">#REF!</definedName>
    <definedName name="gp98_cum_pr_27" localSheetId="6">#REF!</definedName>
    <definedName name="gp98_cum_pr_27">#REF!</definedName>
    <definedName name="gp98_cum_pr_6" localSheetId="12">#REF!</definedName>
    <definedName name="gp98_cum_pr_6" localSheetId="10">#REF!</definedName>
    <definedName name="gp98_cum_pr_6" localSheetId="6">#REF!</definedName>
    <definedName name="gp98_cum_pr_6">#REF!</definedName>
    <definedName name="gp98_cum_tot" localSheetId="12">#REF!</definedName>
    <definedName name="gp98_cum_tot" localSheetId="10">#REF!</definedName>
    <definedName name="gp98_cum_tot" localSheetId="6">#REF!</definedName>
    <definedName name="gp98_cum_tot">#REF!</definedName>
    <definedName name="gp98_cum_tot_19" localSheetId="12">#REF!</definedName>
    <definedName name="gp98_cum_tot_19" localSheetId="10">#REF!</definedName>
    <definedName name="gp98_cum_tot_19" localSheetId="6">#REF!</definedName>
    <definedName name="gp98_cum_tot_19">#REF!</definedName>
    <definedName name="gp98_cum_tot_21" localSheetId="12">#REF!</definedName>
    <definedName name="gp98_cum_tot_21" localSheetId="10">#REF!</definedName>
    <definedName name="gp98_cum_tot_21" localSheetId="6">#REF!</definedName>
    <definedName name="gp98_cum_tot_21">#REF!</definedName>
    <definedName name="gp98_cum_tot_23" localSheetId="12">#REF!</definedName>
    <definedName name="gp98_cum_tot_23" localSheetId="10">#REF!</definedName>
    <definedName name="gp98_cum_tot_23" localSheetId="6">#REF!</definedName>
    <definedName name="gp98_cum_tot_23">#REF!</definedName>
    <definedName name="gp98_cum_tot_25" localSheetId="12">#REF!</definedName>
    <definedName name="gp98_cum_tot_25" localSheetId="10">#REF!</definedName>
    <definedName name="gp98_cum_tot_25" localSheetId="6">#REF!</definedName>
    <definedName name="gp98_cum_tot_25">#REF!</definedName>
    <definedName name="gp98_cum_tot_27" localSheetId="12">#REF!</definedName>
    <definedName name="gp98_cum_tot_27" localSheetId="10">#REF!</definedName>
    <definedName name="gp98_cum_tot_27" localSheetId="6">#REF!</definedName>
    <definedName name="gp98_cum_tot_27">#REF!</definedName>
    <definedName name="gp98_cum_tot_6" localSheetId="12">#REF!</definedName>
    <definedName name="gp98_cum_tot_6" localSheetId="10">#REF!</definedName>
    <definedName name="gp98_cum_tot_6" localSheetId="6">#REF!</definedName>
    <definedName name="gp98_cum_tot_6">#REF!</definedName>
    <definedName name="gp98_eff_moyen" localSheetId="12">#REF!</definedName>
    <definedName name="gp98_eff_moyen" localSheetId="10">#REF!</definedName>
    <definedName name="gp98_eff_moyen" localSheetId="6">#REF!</definedName>
    <definedName name="gp98_eff_moyen">#REF!</definedName>
    <definedName name="gp98_eff_moyen_19" localSheetId="12">#REF!</definedName>
    <definedName name="gp98_eff_moyen_19" localSheetId="10">#REF!</definedName>
    <definedName name="gp98_eff_moyen_19" localSheetId="6">#REF!</definedName>
    <definedName name="gp98_eff_moyen_19">#REF!</definedName>
    <definedName name="gp98_eff_moyen_21" localSheetId="12">#REF!</definedName>
    <definedName name="gp98_eff_moyen_21" localSheetId="10">#REF!</definedName>
    <definedName name="gp98_eff_moyen_21" localSheetId="6">#REF!</definedName>
    <definedName name="gp98_eff_moyen_21">#REF!</definedName>
    <definedName name="gp98_eff_moyen_23" localSheetId="12">#REF!</definedName>
    <definedName name="gp98_eff_moyen_23" localSheetId="10">#REF!</definedName>
    <definedName name="gp98_eff_moyen_23" localSheetId="6">#REF!</definedName>
    <definedName name="gp98_eff_moyen_23">#REF!</definedName>
    <definedName name="gp98_eff_moyen_25" localSheetId="12">#REF!</definedName>
    <definedName name="gp98_eff_moyen_25" localSheetId="10">#REF!</definedName>
    <definedName name="gp98_eff_moyen_25" localSheetId="6">#REF!</definedName>
    <definedName name="gp98_eff_moyen_25">#REF!</definedName>
    <definedName name="gp98_eff_moyen_27" localSheetId="12">#REF!</definedName>
    <definedName name="gp98_eff_moyen_27" localSheetId="10">#REF!</definedName>
    <definedName name="gp98_eff_moyen_27" localSheetId="6">#REF!</definedName>
    <definedName name="gp98_eff_moyen_27">#REF!</definedName>
    <definedName name="gp98_eff_moyen_6" localSheetId="12">#REF!</definedName>
    <definedName name="gp98_eff_moyen_6" localSheetId="10">#REF!</definedName>
    <definedName name="gp98_eff_moyen_6" localSheetId="6">#REF!</definedName>
    <definedName name="gp98_eff_moyen_6">#REF!</definedName>
    <definedName name="gp98_mcf_tot" localSheetId="12">#REF!</definedName>
    <definedName name="gp98_mcf_tot" localSheetId="10">#REF!</definedName>
    <definedName name="gp98_mcf_tot" localSheetId="6">#REF!</definedName>
    <definedName name="gp98_mcf_tot">#REF!</definedName>
    <definedName name="gp98_mcf_tot_19" localSheetId="12">#REF!</definedName>
    <definedName name="gp98_mcf_tot_19" localSheetId="10">#REF!</definedName>
    <definedName name="gp98_mcf_tot_19" localSheetId="6">#REF!</definedName>
    <definedName name="gp98_mcf_tot_19">#REF!</definedName>
    <definedName name="gp98_mcf_tot_21" localSheetId="12">#REF!</definedName>
    <definedName name="gp98_mcf_tot_21" localSheetId="10">#REF!</definedName>
    <definedName name="gp98_mcf_tot_21" localSheetId="6">#REF!</definedName>
    <definedName name="gp98_mcf_tot_21">#REF!</definedName>
    <definedName name="gp98_mcf_tot_23" localSheetId="12">#REF!</definedName>
    <definedName name="gp98_mcf_tot_23" localSheetId="10">#REF!</definedName>
    <definedName name="gp98_mcf_tot_23" localSheetId="6">#REF!</definedName>
    <definedName name="gp98_mcf_tot_23">#REF!</definedName>
    <definedName name="gp98_mcf_tot_25" localSheetId="12">#REF!</definedName>
    <definedName name="gp98_mcf_tot_25" localSheetId="10">#REF!</definedName>
    <definedName name="gp98_mcf_tot_25" localSheetId="6">#REF!</definedName>
    <definedName name="gp98_mcf_tot_25">#REF!</definedName>
    <definedName name="gp98_mcf_tot_27" localSheetId="12">#REF!</definedName>
    <definedName name="gp98_mcf_tot_27" localSheetId="10">#REF!</definedName>
    <definedName name="gp98_mcf_tot_27" localSheetId="6">#REF!</definedName>
    <definedName name="gp98_mcf_tot_27">#REF!</definedName>
    <definedName name="gp98_mcf_tot_6" localSheetId="12">#REF!</definedName>
    <definedName name="gp98_mcf_tot_6" localSheetId="10">#REF!</definedName>
    <definedName name="gp98_mcf_tot_6" localSheetId="6">#REF!</definedName>
    <definedName name="gp98_mcf_tot_6">#REF!</definedName>
    <definedName name="gp98_median_mcf" localSheetId="12">#REF!</definedName>
    <definedName name="gp98_median_mcf" localSheetId="10">#REF!</definedName>
    <definedName name="gp98_median_mcf" localSheetId="6">#REF!</definedName>
    <definedName name="gp98_median_mcf">#REF!</definedName>
    <definedName name="gp98_median_mcf_19" localSheetId="12">#REF!</definedName>
    <definedName name="gp98_median_mcf_19" localSheetId="10">#REF!</definedName>
    <definedName name="gp98_median_mcf_19" localSheetId="6">#REF!</definedName>
    <definedName name="gp98_median_mcf_19">#REF!</definedName>
    <definedName name="gp98_median_mcf_21" localSheetId="12">#REF!</definedName>
    <definedName name="gp98_median_mcf_21" localSheetId="10">#REF!</definedName>
    <definedName name="gp98_median_mcf_21" localSheetId="6">#REF!</definedName>
    <definedName name="gp98_median_mcf_21">#REF!</definedName>
    <definedName name="gp98_median_mcf_23" localSheetId="12">#REF!</definedName>
    <definedName name="gp98_median_mcf_23" localSheetId="10">#REF!</definedName>
    <definedName name="gp98_median_mcf_23" localSheetId="6">#REF!</definedName>
    <definedName name="gp98_median_mcf_23">#REF!</definedName>
    <definedName name="gp98_median_mcf_25" localSheetId="12">#REF!</definedName>
    <definedName name="gp98_median_mcf_25" localSheetId="10">#REF!</definedName>
    <definedName name="gp98_median_mcf_25" localSheetId="6">#REF!</definedName>
    <definedName name="gp98_median_mcf_25">#REF!</definedName>
    <definedName name="gp98_median_mcf_27" localSheetId="12">#REF!</definedName>
    <definedName name="gp98_median_mcf_27" localSheetId="10">#REF!</definedName>
    <definedName name="gp98_median_mcf_27" localSheetId="6">#REF!</definedName>
    <definedName name="gp98_median_mcf_27">#REF!</definedName>
    <definedName name="gp98_median_mcf_6" localSheetId="12">#REF!</definedName>
    <definedName name="gp98_median_mcf_6" localSheetId="10">#REF!</definedName>
    <definedName name="gp98_median_mcf_6" localSheetId="6">#REF!</definedName>
    <definedName name="gp98_median_mcf_6">#REF!</definedName>
    <definedName name="gp98_median_pr" localSheetId="12">#REF!</definedName>
    <definedName name="gp98_median_pr" localSheetId="10">#REF!</definedName>
    <definedName name="gp98_median_pr" localSheetId="6">#REF!</definedName>
    <definedName name="gp98_median_pr">#REF!</definedName>
    <definedName name="gp98_median_pr_19" localSheetId="12">#REF!</definedName>
    <definedName name="gp98_median_pr_19" localSheetId="10">#REF!</definedName>
    <definedName name="gp98_median_pr_19" localSheetId="6">#REF!</definedName>
    <definedName name="gp98_median_pr_19">#REF!</definedName>
    <definedName name="gp98_median_pr_21" localSheetId="12">#REF!</definedName>
    <definedName name="gp98_median_pr_21" localSheetId="10">#REF!</definedName>
    <definedName name="gp98_median_pr_21" localSheetId="6">#REF!</definedName>
    <definedName name="gp98_median_pr_21">#REF!</definedName>
    <definedName name="gp98_median_pr_23" localSheetId="12">#REF!</definedName>
    <definedName name="gp98_median_pr_23" localSheetId="10">#REF!</definedName>
    <definedName name="gp98_median_pr_23" localSheetId="6">#REF!</definedName>
    <definedName name="gp98_median_pr_23">#REF!</definedName>
    <definedName name="gp98_median_pr_25" localSheetId="12">#REF!</definedName>
    <definedName name="gp98_median_pr_25" localSheetId="10">#REF!</definedName>
    <definedName name="gp98_median_pr_25" localSheetId="6">#REF!</definedName>
    <definedName name="gp98_median_pr_25">#REF!</definedName>
    <definedName name="gp98_median_pr_27" localSheetId="12">#REF!</definedName>
    <definedName name="gp98_median_pr_27" localSheetId="10">#REF!</definedName>
    <definedName name="gp98_median_pr_27" localSheetId="6">#REF!</definedName>
    <definedName name="gp98_median_pr_27">#REF!</definedName>
    <definedName name="gp98_median_pr_6" localSheetId="12">#REF!</definedName>
    <definedName name="gp98_median_pr_6" localSheetId="10">#REF!</definedName>
    <definedName name="gp98_median_pr_6" localSheetId="6">#REF!</definedName>
    <definedName name="gp98_median_pr_6">#REF!</definedName>
    <definedName name="gp98_median_tot" localSheetId="12">#REF!</definedName>
    <definedName name="gp98_median_tot" localSheetId="10">#REF!</definedName>
    <definedName name="gp98_median_tot" localSheetId="6">#REF!</definedName>
    <definedName name="gp98_median_tot">#REF!</definedName>
    <definedName name="gp98_median_tot_19" localSheetId="12">#REF!</definedName>
    <definedName name="gp98_median_tot_19" localSheetId="10">#REF!</definedName>
    <definedName name="gp98_median_tot_19" localSheetId="6">#REF!</definedName>
    <definedName name="gp98_median_tot_19">#REF!</definedName>
    <definedName name="gp98_median_tot_21" localSheetId="12">#REF!</definedName>
    <definedName name="gp98_median_tot_21" localSheetId="10">#REF!</definedName>
    <definedName name="gp98_median_tot_21" localSheetId="6">#REF!</definedName>
    <definedName name="gp98_median_tot_21">#REF!</definedName>
    <definedName name="gp98_median_tot_23" localSheetId="12">#REF!</definedName>
    <definedName name="gp98_median_tot_23" localSheetId="10">#REF!</definedName>
    <definedName name="gp98_median_tot_23" localSheetId="6">#REF!</definedName>
    <definedName name="gp98_median_tot_23">#REF!</definedName>
    <definedName name="gp98_median_tot_25" localSheetId="12">#REF!</definedName>
    <definedName name="gp98_median_tot_25" localSheetId="10">#REF!</definedName>
    <definedName name="gp98_median_tot_25" localSheetId="6">#REF!</definedName>
    <definedName name="gp98_median_tot_25">#REF!</definedName>
    <definedName name="gp98_median_tot_27" localSheetId="12">#REF!</definedName>
    <definedName name="gp98_median_tot_27" localSheetId="10">#REF!</definedName>
    <definedName name="gp98_median_tot_27" localSheetId="6">#REF!</definedName>
    <definedName name="gp98_median_tot_27">#REF!</definedName>
    <definedName name="gp98_median_tot_6" localSheetId="12">#REF!</definedName>
    <definedName name="gp98_median_tot_6" localSheetId="10">#REF!</definedName>
    <definedName name="gp98_median_tot_6" localSheetId="6">#REF!</definedName>
    <definedName name="gp98_median_tot_6">#REF!</definedName>
    <definedName name="gp98_pr_tot" localSheetId="12">#REF!</definedName>
    <definedName name="gp98_pr_tot" localSheetId="10">#REF!</definedName>
    <definedName name="gp98_pr_tot" localSheetId="6">#REF!</definedName>
    <definedName name="gp98_pr_tot">#REF!</definedName>
    <definedName name="gp98_pr_tot_19" localSheetId="12">#REF!</definedName>
    <definedName name="gp98_pr_tot_19" localSheetId="10">#REF!</definedName>
    <definedName name="gp98_pr_tot_19" localSheetId="6">#REF!</definedName>
    <definedName name="gp98_pr_tot_19">#REF!</definedName>
    <definedName name="gp98_pr_tot_21" localSheetId="12">#REF!</definedName>
    <definedName name="gp98_pr_tot_21" localSheetId="10">#REF!</definedName>
    <definedName name="gp98_pr_tot_21" localSheetId="6">#REF!</definedName>
    <definedName name="gp98_pr_tot_21">#REF!</definedName>
    <definedName name="gp98_pr_tot_23" localSheetId="12">#REF!</definedName>
    <definedName name="gp98_pr_tot_23" localSheetId="10">#REF!</definedName>
    <definedName name="gp98_pr_tot_23" localSheetId="6">#REF!</definedName>
    <definedName name="gp98_pr_tot_23">#REF!</definedName>
    <definedName name="gp98_pr_tot_25" localSheetId="12">#REF!</definedName>
    <definedName name="gp98_pr_tot_25" localSheetId="10">#REF!</definedName>
    <definedName name="gp98_pr_tot_25" localSheetId="6">#REF!</definedName>
    <definedName name="gp98_pr_tot_25">#REF!</definedName>
    <definedName name="gp98_pr_tot_27" localSheetId="12">#REF!</definedName>
    <definedName name="gp98_pr_tot_27" localSheetId="10">#REF!</definedName>
    <definedName name="gp98_pr_tot_27" localSheetId="6">#REF!</definedName>
    <definedName name="gp98_pr_tot_27">#REF!</definedName>
    <definedName name="gp98_pr_tot_6" localSheetId="12">#REF!</definedName>
    <definedName name="gp98_pr_tot_6" localSheetId="10">#REF!</definedName>
    <definedName name="gp98_pr_tot_6" localSheetId="6">#REF!</definedName>
    <definedName name="gp98_pr_tot_6">#REF!</definedName>
    <definedName name="gp98_tot_tot" localSheetId="12">#REF!</definedName>
    <definedName name="gp98_tot_tot" localSheetId="10">#REF!</definedName>
    <definedName name="gp98_tot_tot" localSheetId="6">#REF!</definedName>
    <definedName name="gp98_tot_tot">#REF!</definedName>
    <definedName name="gp98_tot_tot_19" localSheetId="12">#REF!</definedName>
    <definedName name="gp98_tot_tot_19" localSheetId="10">#REF!</definedName>
    <definedName name="gp98_tot_tot_19" localSheetId="6">#REF!</definedName>
    <definedName name="gp98_tot_tot_19">#REF!</definedName>
    <definedName name="gp98_tot_tot_21" localSheetId="12">#REF!</definedName>
    <definedName name="gp98_tot_tot_21" localSheetId="10">#REF!</definedName>
    <definedName name="gp98_tot_tot_21" localSheetId="6">#REF!</definedName>
    <definedName name="gp98_tot_tot_21">#REF!</definedName>
    <definedName name="gp98_tot_tot_23" localSheetId="12">#REF!</definedName>
    <definedName name="gp98_tot_tot_23" localSheetId="10">#REF!</definedName>
    <definedName name="gp98_tot_tot_23" localSheetId="6">#REF!</definedName>
    <definedName name="gp98_tot_tot_23">#REF!</definedName>
    <definedName name="gp98_tot_tot_25" localSheetId="12">#REF!</definedName>
    <definedName name="gp98_tot_tot_25" localSheetId="10">#REF!</definedName>
    <definedName name="gp98_tot_tot_25" localSheetId="6">#REF!</definedName>
    <definedName name="gp98_tot_tot_25">#REF!</definedName>
    <definedName name="gp98_tot_tot_27" localSheetId="12">#REF!</definedName>
    <definedName name="gp98_tot_tot_27" localSheetId="10">#REF!</definedName>
    <definedName name="gp98_tot_tot_27" localSheetId="6">#REF!</definedName>
    <definedName name="gp98_tot_tot_27">#REF!</definedName>
    <definedName name="gp98_tot_tot_6" localSheetId="12">#REF!</definedName>
    <definedName name="gp98_tot_tot_6" localSheetId="10">#REF!</definedName>
    <definedName name="gp98_tot_tot_6" localSheetId="6">#REF!</definedName>
    <definedName name="gp98_tot_tot_6">#REF!</definedName>
    <definedName name="groupe">[8]astra_digital!$A$1:$C$62</definedName>
    <definedName name="groupe_2008">[23]REDEPLOIEMENT!$A$158:$O$302</definedName>
    <definedName name="groupe_2012">[23]REDEPLOIEMENT!$A$5:$O$151</definedName>
    <definedName name="GROUPE_ENT" localSheetId="12">'[29]F41-6'!#REF!</definedName>
    <definedName name="GROUPE_ENT" localSheetId="10">'[29]F41-6'!#REF!</definedName>
    <definedName name="GROUPE_ENT" localSheetId="6">'[29]F41-6'!#REF!</definedName>
    <definedName name="GROUPE_ENT">'[29]F41-6'!#REF!</definedName>
    <definedName name="H1Regime">[19]EnvoiEffCot!$E$4</definedName>
    <definedName name="H2Regime">[19]EnvoiEffCot!$F$4</definedName>
    <definedName name="HISTO_GD">[14]HISTORI!$N$20:$X$26</definedName>
    <definedName name="HISTO_GROUPE">[14]HISTORI!$N$1:$X$16</definedName>
    <definedName name="HISTO_SECTION">[14]HISTORI!$A$3:$K$60</definedName>
    <definedName name="HorsGestion">[15]H1_T!$D$2</definedName>
    <definedName name="HTOT" localSheetId="12">#REF!</definedName>
    <definedName name="HTOT" localSheetId="10">#REF!</definedName>
    <definedName name="HTOT" localSheetId="6">#REF!</definedName>
    <definedName name="HTOT">#REF!</definedName>
    <definedName name="HTOT_P" localSheetId="12">#REF!</definedName>
    <definedName name="HTOT_P" localSheetId="10">#REF!</definedName>
    <definedName name="HTOT_P" localSheetId="6">#REF!</definedName>
    <definedName name="HTOT_P">#REF!</definedName>
    <definedName name="IDEF" localSheetId="12">#REF!</definedName>
    <definedName name="IDEF" localSheetId="10">#REF!</definedName>
    <definedName name="IDEF" localSheetId="6">#REF!</definedName>
    <definedName name="IDEF">#REF!</definedName>
    <definedName name="idef_p" localSheetId="12">#REF!</definedName>
    <definedName name="idef_p" localSheetId="10">#REF!</definedName>
    <definedName name="idef_p" localSheetId="6">#REF!</definedName>
    <definedName name="idef_p">#REF!</definedName>
    <definedName name="IDEH" localSheetId="12">#REF!</definedName>
    <definedName name="IDEH" localSheetId="10">#REF!</definedName>
    <definedName name="IDEH" localSheetId="6">#REF!</definedName>
    <definedName name="IDEH">#REF!</definedName>
    <definedName name="ideh_p" localSheetId="12">#REF!</definedName>
    <definedName name="ideh_p" localSheetId="10">#REF!</definedName>
    <definedName name="ideh_p" localSheetId="6">#REF!</definedName>
    <definedName name="ideh_p">#REF!</definedName>
    <definedName name="IDIF" localSheetId="12">#REF!</definedName>
    <definedName name="IDIF" localSheetId="10">#REF!</definedName>
    <definedName name="IDIF" localSheetId="6">#REF!</definedName>
    <definedName name="IDIF">#REF!</definedName>
    <definedName name="idif_p" localSheetId="12">#REF!</definedName>
    <definedName name="idif_p" localSheetId="10">#REF!</definedName>
    <definedName name="idif_p" localSheetId="6">#REF!</definedName>
    <definedName name="idif_p">#REF!</definedName>
    <definedName name="IDIH" localSheetId="12">#REF!</definedName>
    <definedName name="IDIH" localSheetId="10">#REF!</definedName>
    <definedName name="IDIH" localSheetId="6">#REF!</definedName>
    <definedName name="IDIH">#REF!</definedName>
    <definedName name="idih_p" localSheetId="12">#REF!</definedName>
    <definedName name="idih_p" localSheetId="10">#REF!</definedName>
    <definedName name="idih_p" localSheetId="6">#REF!</definedName>
    <definedName name="idih_p">#REF!</definedName>
    <definedName name="IMP" localSheetId="12">'[8]Tab 3'!#REF!</definedName>
    <definedName name="IMP" localSheetId="10">'[8]Tab 3'!#REF!</definedName>
    <definedName name="IMP" localSheetId="6">'[8]Tab 3'!#REF!</definedName>
    <definedName name="IMP">'[8]Tab 3'!#REF!</definedName>
    <definedName name="indiv_sexe_pp_ss_tot">'[30]1'!$A$4:$Q$120</definedName>
    <definedName name="indiv_tot_remun_etp_ss_tot">'[31]19'!$A$6:$K$33</definedName>
    <definedName name="INVF" localSheetId="12">#REF!</definedName>
    <definedName name="INVF" localSheetId="10">#REF!</definedName>
    <definedName name="INVF" localSheetId="6">#REF!</definedName>
    <definedName name="INVF">#REF!</definedName>
    <definedName name="INVF_P" localSheetId="12">#REF!</definedName>
    <definedName name="INVF_P" localSheetId="10">#REF!</definedName>
    <definedName name="INVF_P" localSheetId="6">#REF!</definedName>
    <definedName name="INVF_P">#REF!</definedName>
    <definedName name="INVH" localSheetId="12">#REF!</definedName>
    <definedName name="INVH" localSheetId="10">#REF!</definedName>
    <definedName name="INVH" localSheetId="6">#REF!</definedName>
    <definedName name="INVH">#REF!</definedName>
    <definedName name="INVH_P" localSheetId="12">#REF!</definedName>
    <definedName name="INVH_P" localSheetId="10">#REF!</definedName>
    <definedName name="INVH_P" localSheetId="6">#REF!</definedName>
    <definedName name="INVH_P">#REF!</definedName>
    <definedName name="INVITE_GD">'[14]4_NON_PERMANENTS'!$X$15:$Y$18</definedName>
    <definedName name="INVITE_GROUPE">'[14]4_NON_PERMANENTS'!$X$1:$Y$13</definedName>
    <definedName name="INVITE_SECTION">'[14]4_NON_PERMANENTS'!$U$1:$V$56</definedName>
    <definedName name="INVT" localSheetId="12">#REF!</definedName>
    <definedName name="INVT" localSheetId="10">#REF!</definedName>
    <definedName name="INVT" localSheetId="6">#REF!</definedName>
    <definedName name="INVT">#REF!</definedName>
    <definedName name="INVT_P" localSheetId="12">#REF!</definedName>
    <definedName name="INVT_P" localSheetId="10">#REF!</definedName>
    <definedName name="INVT_P" localSheetId="6">#REF!</definedName>
    <definedName name="INVT_P">#REF!</definedName>
    <definedName name="lib_section">[17]Section!$A$2:$B$43</definedName>
    <definedName name="lib_section_27" localSheetId="12">#REF!</definedName>
    <definedName name="lib_section_27" localSheetId="10">#REF!</definedName>
    <definedName name="lib_section_27" localSheetId="6">#REF!</definedName>
    <definedName name="lib_section_27">#REF!</definedName>
    <definedName name="libposit">[32]POSITION_ADMINISTRATIVE!$B$2:$C$136</definedName>
    <definedName name="LIEN_CNU">[14]P1!$T$1</definedName>
    <definedName name="LIEN_GD">[14]P1!$V$1</definedName>
    <definedName name="LIEN_GROUPE">[14]P1!$U$1</definedName>
    <definedName name="LigneCompareCharpin" localSheetId="12">#REF!</definedName>
    <definedName name="LigneCompareCharpin" localSheetId="10">#REF!</definedName>
    <definedName name="LigneCompareCharpin" localSheetId="6">#REF!</definedName>
    <definedName name="LigneCompareCharpin">#REF!</definedName>
    <definedName name="Liste" localSheetId="12">#REF!</definedName>
    <definedName name="Liste" localSheetId="10">#REF!</definedName>
    <definedName name="Liste" localSheetId="6">#REF!</definedName>
    <definedName name="Liste">#REF!</definedName>
    <definedName name="LISTE_SECTION">[14]LISTE_SECTION!$A$2:$E$58</definedName>
    <definedName name="LML_GD">'[14]4_NON_PERMANENTS'!$R$17:$S$20</definedName>
    <definedName name="LML_GROUPE">'[14]4_NON_PERMANENTS'!$R$1:$S$13</definedName>
    <definedName name="LML_SECTION">'[14]4_NON_PERMANENTS'!$O$1:$P$56</definedName>
    <definedName name="Masse_des_pensions_de_droit_dérivé" localSheetId="12">#REF!</definedName>
    <definedName name="Masse_des_pensions_de_droit_dérivé" localSheetId="10">#REF!</definedName>
    <definedName name="Masse_des_pensions_de_droit_dérivé" localSheetId="6">#REF!</definedName>
    <definedName name="Masse_des_pensions_de_droit_dérivé">#REF!</definedName>
    <definedName name="MED_MCF_FEMME">'[14]2_2_MEDIANE'!$C$62:$E$118</definedName>
    <definedName name="MED_MCF_HOMME">'[14]2_2_MEDIANE'!$I$62:$K$118</definedName>
    <definedName name="MED_MCF_TOTAL">'[14]2_2_MEDIANE'!$O$62:$Q$118</definedName>
    <definedName name="MED_PR_FEMME">'[14]2_2_MEDIANE'!$C$2:$E$58</definedName>
    <definedName name="MED_PR_HOMME">'[14]2_2_MEDIANE'!$I$1:$K$58</definedName>
    <definedName name="MED_PR_TOTAL">'[14]2_2_MEDIANE'!$O$2:$Q$58</definedName>
    <definedName name="Medecine" localSheetId="12">[8]astra_digital!#REF!</definedName>
    <definedName name="Medecine" localSheetId="10">[8]astra_digital!#REF!</definedName>
    <definedName name="Medecine" localSheetId="6">[8]astra_digital!#REF!</definedName>
    <definedName name="Medecine">[8]astra_digital!#REF!</definedName>
    <definedName name="Médecine" localSheetId="12">[8]astra_digital!#REF!</definedName>
    <definedName name="Médecine" localSheetId="10">[8]astra_digital!#REF!</definedName>
    <definedName name="Médecine" localSheetId="6">[8]astra_digital!#REF!</definedName>
    <definedName name="Médecine">[8]astra_digital!#REF!</definedName>
    <definedName name="moy" localSheetId="12">#REF!</definedName>
    <definedName name="moy" localSheetId="10">#REF!</definedName>
    <definedName name="moy" localSheetId="6">#REF!</definedName>
    <definedName name="moy">#REF!</definedName>
    <definedName name="NC" localSheetId="12">#REF!</definedName>
    <definedName name="NC" localSheetId="10">#REF!</definedName>
    <definedName name="NC" localSheetId="6">#REF!</definedName>
    <definedName name="NC">#REF!</definedName>
    <definedName name="nnn">[17]Feuil1!$A$2:$B$45</definedName>
    <definedName name="NomRegime">[19]EnvoiEffCot!$E$1</definedName>
    <definedName name="Odonto" localSheetId="12">[8]astra_digital!#REF!</definedName>
    <definedName name="Odonto" localSheetId="10">[8]astra_digital!#REF!</definedName>
    <definedName name="Odonto" localSheetId="6">[8]astra_digital!#REF!</definedName>
    <definedName name="Odonto">[8]astra_digital!#REF!</definedName>
    <definedName name="Odontologie" localSheetId="12">[8]astra_digital!#REF!</definedName>
    <definedName name="Odontologie" localSheetId="10">[8]astra_digital!#REF!</definedName>
    <definedName name="Odontologie" localSheetId="6">[8]astra_digital!#REF!</definedName>
    <definedName name="Odontologie">[8]astra_digital!#REF!</definedName>
    <definedName name="Organisme">[19]H1_T!$B$1</definedName>
    <definedName name="p" localSheetId="12">#REF!</definedName>
    <definedName name="p" localSheetId="10">#REF!</definedName>
    <definedName name="p" localSheetId="6">#REF!</definedName>
    <definedName name="p">#REF!</definedName>
    <definedName name="PE" localSheetId="12">#REF!</definedName>
    <definedName name="PE" localSheetId="10">#REF!</definedName>
    <definedName name="PE" localSheetId="6">#REF!</definedName>
    <definedName name="PE">#REF!</definedName>
    <definedName name="PENSTOT" localSheetId="12">#REF!</definedName>
    <definedName name="PENSTOT" localSheetId="10">#REF!</definedName>
    <definedName name="PENSTOT" localSheetId="6">#REF!</definedName>
    <definedName name="PENSTOT">#REF!</definedName>
    <definedName name="PENSTOT_P" localSheetId="12">#REF!</definedName>
    <definedName name="PENSTOT_P" localSheetId="10">#REF!</definedName>
    <definedName name="PENSTOT_P" localSheetId="6">#REF!</definedName>
    <definedName name="PENSTOT_P">#REF!</definedName>
    <definedName name="Pharma" localSheetId="12">[8]astra_digital!#REF!</definedName>
    <definedName name="Pharma" localSheetId="10">[8]astra_digital!#REF!</definedName>
    <definedName name="Pharma" localSheetId="6">[8]astra_digital!#REF!</definedName>
    <definedName name="Pharma">[8]astra_digital!#REF!</definedName>
    <definedName name="Pharmacie" localSheetId="12">[8]astra_digital!#REF!</definedName>
    <definedName name="Pharmacie" localSheetId="10">[8]astra_digital!#REF!</definedName>
    <definedName name="Pharmacie" localSheetId="6">[8]astra_digital!#REF!</definedName>
    <definedName name="Pharmacie">[8]astra_digital!#REF!</definedName>
    <definedName name="PLOT_MCF_SECTION">'[14]2_2_BOXPLOT'!$O$2:$W$58</definedName>
    <definedName name="PLOT_PR_SECTION">'[14]2_2_BOXPLOT'!$C$2:$K$58</definedName>
    <definedName name="POSTES_PUBLIES">'[14]3_2_PUBLIES'!$A$2:$L$63</definedName>
    <definedName name="POSTES_PUBLIES_GD">'[14]3_2_PUBLIES'!$A$67:$K$72</definedName>
    <definedName name="POSTES_PUBLIES_GROUPE">'[14]3_2_PUBLIES'!$A$76:$K$89</definedName>
    <definedName name="PourCompG" localSheetId="12">'[33]FPE après réforme'!#REF!</definedName>
    <definedName name="PourCompG" localSheetId="10">'[33]FPE après réforme'!#REF!</definedName>
    <definedName name="PourCompG" localSheetId="6">'[33]FPE après réforme'!#REF!</definedName>
    <definedName name="PourCompG">'[33]FPE après réforme'!#REF!</definedName>
    <definedName name="POURS" localSheetId="12">#REF!</definedName>
    <definedName name="POURS" localSheetId="10">#REF!</definedName>
    <definedName name="POURS" localSheetId="6">#REF!</definedName>
    <definedName name="POURS">#REF!</definedName>
    <definedName name="POURSUITE_DOC_09" localSheetId="10">#REF!</definedName>
    <definedName name="POURSUITE_DOC_09" localSheetId="6">#REF!</definedName>
    <definedName name="POURSUITE_DOC_09">#REF!</definedName>
    <definedName name="POURSUITE_DOC_10" localSheetId="10">#REF!</definedName>
    <definedName name="POURSUITE_DOC_10" localSheetId="6">#REF!</definedName>
    <definedName name="POURSUITE_DOC_10">#REF!</definedName>
    <definedName name="POURSUITE_DOC_11" localSheetId="10">#REF!</definedName>
    <definedName name="POURSUITE_DOC_11" localSheetId="6">#REF!</definedName>
    <definedName name="POURSUITE_DOC_11">#REF!</definedName>
    <definedName name="POURSUITE_DOC_12" localSheetId="10">#REF!</definedName>
    <definedName name="POURSUITE_DOC_12" localSheetId="6">#REF!</definedName>
    <definedName name="POURSUITE_DOC_12">#REF!</definedName>
    <definedName name="POURSUITE_DOC_13" localSheetId="10">#REF!</definedName>
    <definedName name="POURSUITE_DOC_13" localSheetId="6">#REF!</definedName>
    <definedName name="POURSUITE_DOC_13">#REF!</definedName>
    <definedName name="POURSUITE_DOC_14" localSheetId="10">#REF!</definedName>
    <definedName name="POURSUITE_DOC_14" localSheetId="6">#REF!</definedName>
    <definedName name="POURSUITE_DOC_14">#REF!</definedName>
    <definedName name="POURVUS_MCF_GD">'[14]3_2_POURVUS_MCF'!$A$80:$U$86</definedName>
    <definedName name="POURVUS_MCF_GROUPE">'[14]3_2_POURVUS_MCF'!$A$63:$U$78</definedName>
    <definedName name="POURVUS_MCF_SECTION">'[14]3_2_POURVUS_MCF'!$A$1:$U$60</definedName>
    <definedName name="POURVUS_PR_GD">'[14]3_2_POURVUS_PR'!$A$85:$U$89</definedName>
    <definedName name="POURVUS_PR_GROUPE">'[14]3_2_POURVUS_PR'!$A$68:$U$82</definedName>
    <definedName name="POURVUS_PR_SECTION">'[14]3_2_POURVUS_PR'!$A$1:$U$63</definedName>
    <definedName name="prev2008" localSheetId="12">#REF!</definedName>
    <definedName name="prev2008" localSheetId="10">#REF!</definedName>
    <definedName name="prev2008" localSheetId="6">#REF!</definedName>
    <definedName name="prev2008">#REF!</definedName>
    <definedName name="PREVISION_RETRAITE_GD">'[14]2_3_PREVISION_AGE'!$N$19:$X$25</definedName>
    <definedName name="PREVISION_RETRAITE_GROUPE">'[14]2_3_PREVISION_AGE'!$N$1:$X$15</definedName>
    <definedName name="PREVISION_RETRAITE_SECTION">'[14]2_3_PREVISION_AGE'!$A$1:$K$59</definedName>
    <definedName name="prevmcf2008" localSheetId="12">#REF!</definedName>
    <definedName name="prevmcf2008" localSheetId="10">#REF!</definedName>
    <definedName name="prevmcf2008" localSheetId="6">#REF!</definedName>
    <definedName name="prevmcf2008">#REF!</definedName>
    <definedName name="prevpr2008" localSheetId="12">#REF!</definedName>
    <definedName name="prevpr2008" localSheetId="10">#REF!</definedName>
    <definedName name="prevpr2008" localSheetId="6">#REF!</definedName>
    <definedName name="prevpr2008">#REF!</definedName>
    <definedName name="PRINCIPAL" localSheetId="12">'[8]Tab 1'!#REF!</definedName>
    <definedName name="PRINCIPAL" localSheetId="10">'[8]Tab 1'!#REF!</definedName>
    <definedName name="PRINCIPAL" localSheetId="6">'[8]Tab 1'!#REF!</definedName>
    <definedName name="PRINCIPAL">'[8]Tab 1'!#REF!</definedName>
    <definedName name="Prix_00_03">[34]H0!$B$128</definedName>
    <definedName name="Prix_2001" localSheetId="12">#REF!</definedName>
    <definedName name="Prix_2001" localSheetId="10">#REF!</definedName>
    <definedName name="Prix_2001" localSheetId="6">#REF!</definedName>
    <definedName name="Prix_2001">#REF!</definedName>
    <definedName name="PYRAMIDE_MCF">'[14]2_1_PYRAMIDE'!$L$1:$U$59</definedName>
    <definedName name="PYRAMIDE_PR">'[14]2_1_PYRAMIDE'!$A$1:$J$59</definedName>
    <definedName name="qual06">[35]Feuil2!$A$1:$E$8035</definedName>
    <definedName name="qual06_25" localSheetId="12">#REF!</definedName>
    <definedName name="qual06_25" localSheetId="10">#REF!</definedName>
    <definedName name="qual06_25" localSheetId="6">#REF!</definedName>
    <definedName name="qual06_25">#REF!</definedName>
    <definedName name="QUALIF_CANDID_MCF_GD">'[14]3_1_QUALIF_MCF'!$A$79:$U$85</definedName>
    <definedName name="QUALIF_CANDID_MCF_GROUPE">'[14]3_1_QUALIF_MCF'!$A$62:$U$76</definedName>
    <definedName name="QUALIF_CANDID_MCF_SECTION">'[14]3_1_QUALIF_MCF'!$A$1:$U$59</definedName>
    <definedName name="QUALIF_CANDID_PR_GD">'[14]3_1_QUALIF_PR'!$A$83:$U$89</definedName>
    <definedName name="QUALIF_CANDID_PR_GROUPE">'[14]3_1_QUALIF_PR'!$A$65:$U$80</definedName>
    <definedName name="QUALIF_CANDID_PR_SECTION">'[14]3_1_QUALIF_PR'!$A$1:$U$60</definedName>
    <definedName name="QUALIF_OK_MCF_GD">'[14]3_1_RESULT_MCF'!$A$79:$U$85</definedName>
    <definedName name="QUALIF_OK_MCF_GROUPE">'[14]3_1_RESULT_MCF'!$A$62:$U$76</definedName>
    <definedName name="QUALIF_OK_MCF_SECTION">'[14]3_1_RESULT_MCF'!$A$1:$U$59</definedName>
    <definedName name="QUALIF_OK_PR_GD">'[14]3_1_RESULT_PR'!$A$78:$U$84</definedName>
    <definedName name="QUALIF_OK_PR_GROUPE">'[14]3_1_RESULT_PR'!$A$60:$U$74</definedName>
    <definedName name="QUALIF_OK_PR_SECTION">'[14]3_1_RESULT_PR'!$A$1:$U$57</definedName>
    <definedName name="qualif06">[35]Feuil2!$A$1:$E$8035</definedName>
    <definedName name="qualif06_25" localSheetId="12">#REF!</definedName>
    <definedName name="qualif06_25" localSheetId="10">#REF!</definedName>
    <definedName name="qualif06_25" localSheetId="6">#REF!</definedName>
    <definedName name="qualif06_25">#REF!</definedName>
    <definedName name="redeploiement_typo">[23]REDEPLOIEMENT_TYPO!$A$2:$B$11</definedName>
    <definedName name="RES" localSheetId="12">#REF!</definedName>
    <definedName name="RES" localSheetId="10">#REF!</definedName>
    <definedName name="RES" localSheetId="6">#REF!</definedName>
    <definedName name="RES">#REF!</definedName>
    <definedName name="RESCODEPUB">[36]RESCODEPUB_donnees!$A$1:$E$53</definedName>
    <definedName name="RETRAITES_GD">'[14]2_3_RETRAITES'!$F$18:$H$22</definedName>
    <definedName name="RETRAITES_GROUPE">'[14]2_3_RETRAITES'!$F$1:$H$14</definedName>
    <definedName name="RETRAITES_SECTION">'[14]2_3_RETRAITES'!$A$1:$C$61</definedName>
    <definedName name="RTAUXACA2006" localSheetId="12">#REF!</definedName>
    <definedName name="RTAUXACA2006" localSheetId="10">#REF!</definedName>
    <definedName name="RTAUXACA2006" localSheetId="6">#REF!</definedName>
    <definedName name="RTAUXACA2006">#REF!</definedName>
    <definedName name="Salage" localSheetId="12">#REF!</definedName>
    <definedName name="Salage" localSheetId="10">#REF!</definedName>
    <definedName name="Salage" localSheetId="6">#REF!</definedName>
    <definedName name="Salage">#REF!</definedName>
    <definedName name="SALARIES_TRIM42006_2">'[37]enqemploi données'!$H$2:$K$220</definedName>
    <definedName name="Sciences" localSheetId="12">[8]astra_digital!#REF!</definedName>
    <definedName name="Sciences" localSheetId="10">[8]astra_digital!#REF!</definedName>
    <definedName name="Sciences" localSheetId="6">[8]astra_digital!#REF!</definedName>
    <definedName name="Sciences">[8]astra_digital!#REF!</definedName>
    <definedName name="SIES">[38]sect01def!$A$1:$P$31</definedName>
    <definedName name="sim_essai" localSheetId="12">#REF!</definedName>
    <definedName name="sim_essai" localSheetId="10">#REF!</definedName>
    <definedName name="sim_essai" localSheetId="6">#REF!</definedName>
    <definedName name="sim_essai">#REF!</definedName>
    <definedName name="SOUTIEN_PP">[39]SOUTIEN_PP_donnees!$A$1:$L$27</definedName>
    <definedName name="SOUTIEN1">[40]SOUTIEN1!$A$1:$D$27</definedName>
    <definedName name="STAPS" localSheetId="12">[8]astra_digital!#REF!</definedName>
    <definedName name="STAPS" localSheetId="10">[8]astra_digital!#REF!</definedName>
    <definedName name="STAPS" localSheetId="6">[8]astra_digital!#REF!</definedName>
    <definedName name="STAPS">[8]astra_digital!#REF!</definedName>
    <definedName name="t" localSheetId="10">'[41]tab 1'!#REF!</definedName>
    <definedName name="t" localSheetId="6">'[41]tab 1'!#REF!</definedName>
    <definedName name="t">'[41]tab 1'!#REF!</definedName>
    <definedName name="Tab" localSheetId="12">#REF!</definedName>
    <definedName name="Tab" localSheetId="10">#REF!</definedName>
    <definedName name="Tab" localSheetId="6">#REF!</definedName>
    <definedName name="Tab">#REF!</definedName>
    <definedName name="Tab_Val_Result_01">[34]H0!$A$1:$BC$40</definedName>
    <definedName name="Tab_Val_Result_01_H1" localSheetId="12">#REF!</definedName>
    <definedName name="Tab_Val_Result_01_H1" localSheetId="10">#REF!</definedName>
    <definedName name="Tab_Val_Result_01_H1" localSheetId="6">#REF!</definedName>
    <definedName name="Tab_Val_Result_01_H1">#REF!</definedName>
    <definedName name="Tab_Val_Result_04">[34]H0!$A$45:$BC$114</definedName>
    <definedName name="Tab_Val_Result_04_H1" localSheetId="12">#REF!</definedName>
    <definedName name="Tab_Val_Result_04_H1" localSheetId="10">#REF!</definedName>
    <definedName name="Tab_Val_Result_04_H1" localSheetId="6">#REF!</definedName>
    <definedName name="Tab_Val_Result_04_H1">#REF!</definedName>
    <definedName name="Tab_valeurs" localSheetId="12">#REF!</definedName>
    <definedName name="Tab_valeurs" localSheetId="10">#REF!</definedName>
    <definedName name="Tab_valeurs" localSheetId="6">#REF!</definedName>
    <definedName name="Tab_valeurs">#REF!</definedName>
    <definedName name="Tab_Valeurs2">'[42]retraites FPE civils mili PTT'!$A$4:$BH$9</definedName>
    <definedName name="Tab_ValeursMG09" localSheetId="12">#REF!</definedName>
    <definedName name="Tab_ValeursMG09" localSheetId="10">#REF!</definedName>
    <definedName name="Tab_ValeursMG09" localSheetId="6">#REF!</definedName>
    <definedName name="Tab_ValeursMG09">#REF!</definedName>
    <definedName name="tabcod" localSheetId="12">#REF!</definedName>
    <definedName name="tabcod" localSheetId="10">#REF!</definedName>
    <definedName name="tabcod" localSheetId="6">#REF!</definedName>
    <definedName name="tabcod">#REF!</definedName>
    <definedName name="TabCor" localSheetId="12">#REF!</definedName>
    <definedName name="TabCor" localSheetId="10">#REF!</definedName>
    <definedName name="TabCor" localSheetId="6">#REF!</definedName>
    <definedName name="TabCor">#REF!</definedName>
    <definedName name="TABDS">'[16]Tableau de données'!$A$2:$B$32</definedName>
    <definedName name="TABDS_27" localSheetId="12">#REF!</definedName>
    <definedName name="TABDS_27" localSheetId="10">#REF!</definedName>
    <definedName name="TABDS_27" localSheetId="6">#REF!</definedName>
    <definedName name="TABDS_27">#REF!</definedName>
    <definedName name="Table" localSheetId="12">#REF!</definedName>
    <definedName name="Table" localSheetId="10">#REF!</definedName>
    <definedName name="Table" localSheetId="6">#REF!</definedName>
    <definedName name="Table">#REF!</definedName>
    <definedName name="TB" localSheetId="12">#REF!</definedName>
    <definedName name="TB" localSheetId="10">#REF!</definedName>
    <definedName name="TB" localSheetId="6">#REF!</definedName>
    <definedName name="TB">#REF!</definedName>
    <definedName name="TCE" localSheetId="12">#REF!</definedName>
    <definedName name="TCE" localSheetId="10">#REF!</definedName>
    <definedName name="TCE" localSheetId="6">#REF!</definedName>
    <definedName name="TCE">#REF!</definedName>
    <definedName name="TCNU">'[8]#REF'!$A$1:$B$118</definedName>
    <definedName name="Tcot" localSheetId="12">#REF!</definedName>
    <definedName name="Tcot" localSheetId="10">#REF!</definedName>
    <definedName name="Tcot" localSheetId="6">#REF!</definedName>
    <definedName name="Tcot">#REF!</definedName>
    <definedName name="TDB" localSheetId="12">#REF!</definedName>
    <definedName name="TDB" localSheetId="10">#REF!</definedName>
    <definedName name="TDB" localSheetId="6">#REF!</definedName>
    <definedName name="TDB">#REF!</definedName>
    <definedName name="TDIORIG" localSheetId="12">#REF!</definedName>
    <definedName name="TDIORIG" localSheetId="10">#REF!</definedName>
    <definedName name="TDIORIG" localSheetId="6">#REF!</definedName>
    <definedName name="TDIORIG">#REF!</definedName>
    <definedName name="TDIORIG_25" localSheetId="12">#REF!</definedName>
    <definedName name="TDIORIG_25" localSheetId="10">#REF!</definedName>
    <definedName name="TDIORIG_25" localSheetId="6">#REF!</definedName>
    <definedName name="TDIORIG_25">#REF!</definedName>
    <definedName name="TE_Droit" localSheetId="12">[8]astra_digital!#REF!</definedName>
    <definedName name="TE_Droit" localSheetId="10">[8]astra_digital!#REF!</definedName>
    <definedName name="TE_Droit" localSheetId="6">[8]astra_digital!#REF!</definedName>
    <definedName name="TE_Droit">[8]astra_digital!#REF!</definedName>
    <definedName name="TE_Lettres" localSheetId="12">[8]astra_digital!#REF!</definedName>
    <definedName name="TE_Lettres" localSheetId="10">[8]astra_digital!#REF!</definedName>
    <definedName name="TE_Lettres" localSheetId="6">[8]astra_digital!#REF!</definedName>
    <definedName name="TE_Lettres">[8]astra_digital!#REF!</definedName>
    <definedName name="TE_Médecine" localSheetId="12">[8]astra_digital!#REF!</definedName>
    <definedName name="TE_Médecine" localSheetId="10">[8]astra_digital!#REF!</definedName>
    <definedName name="TE_Médecine" localSheetId="6">[8]astra_digital!#REF!</definedName>
    <definedName name="TE_Médecine">[8]astra_digital!#REF!</definedName>
    <definedName name="TE_Odonto" localSheetId="12">[8]astra_digital!#REF!</definedName>
    <definedName name="TE_Odonto" localSheetId="10">[8]astra_digital!#REF!</definedName>
    <definedName name="TE_Odonto" localSheetId="6">[8]astra_digital!#REF!</definedName>
    <definedName name="TE_Odonto">[8]astra_digital!#REF!</definedName>
    <definedName name="TE_Pharma" localSheetId="12">[8]astra_digital!#REF!</definedName>
    <definedName name="TE_Pharma" localSheetId="10">[8]astra_digital!#REF!</definedName>
    <definedName name="TE_Pharma" localSheetId="6">[8]astra_digital!#REF!</definedName>
    <definedName name="TE_Pharma">[8]astra_digital!#REF!</definedName>
    <definedName name="TE_Sciences" localSheetId="12">[8]astra_digital!#REF!</definedName>
    <definedName name="TE_Sciences" localSheetId="10">[8]astra_digital!#REF!</definedName>
    <definedName name="TE_Sciences" localSheetId="6">[8]astra_digital!#REF!</definedName>
    <definedName name="TE_Sciences">[8]astra_digital!#REF!</definedName>
    <definedName name="tetab">'[8]Etabt-corps (DLSP)'!$B$3:$K$182</definedName>
    <definedName name="TGD">'[8]#REF'!$A$2:$B$7</definedName>
    <definedName name="tgrade">[8]CORPS!$A$1:$C$62</definedName>
    <definedName name="titi" localSheetId="12">'[43]TAB I'!#REF!</definedName>
    <definedName name="titi" localSheetId="10">'[43]TAB I'!#REF!</definedName>
    <definedName name="titi" localSheetId="6">'[43]TAB I'!#REF!</definedName>
    <definedName name="titi">'[43]TAB I'!#REF!</definedName>
    <definedName name="titi_27" localSheetId="12">#REF!</definedName>
    <definedName name="titi_27" localSheetId="10">#REF!</definedName>
    <definedName name="titi_27" localSheetId="6">#REF!</definedName>
    <definedName name="titi_27">#REF!</definedName>
    <definedName name="tlibc" localSheetId="12">#REF!</definedName>
    <definedName name="tlibc" localSheetId="10">#REF!</definedName>
    <definedName name="tlibc" localSheetId="6">#REF!</definedName>
    <definedName name="tlibc">#REF!</definedName>
    <definedName name="tlibc_25" localSheetId="12">#REF!</definedName>
    <definedName name="tlibc_25" localSheetId="10">#REF!</definedName>
    <definedName name="tlibc_25" localSheetId="6">#REF!</definedName>
    <definedName name="tlibc_25">#REF!</definedName>
    <definedName name="tnom" localSheetId="12">#REF!</definedName>
    <definedName name="tnom" localSheetId="10">#REF!</definedName>
    <definedName name="tnom" localSheetId="6">#REF!</definedName>
    <definedName name="tnom">#REF!</definedName>
    <definedName name="tnomm" localSheetId="12">#REF!</definedName>
    <definedName name="tnomm" localSheetId="10">#REF!</definedName>
    <definedName name="tnomm" localSheetId="6">#REF!</definedName>
    <definedName name="tnomm">#REF!</definedName>
    <definedName name="tnumetab" localSheetId="12">#REF!</definedName>
    <definedName name="tnumetab" localSheetId="10">#REF!</definedName>
    <definedName name="tnumetab" localSheetId="6">#REF!</definedName>
    <definedName name="tnumetab">#REF!</definedName>
    <definedName name="tnumetab_25" localSheetId="12">#REF!</definedName>
    <definedName name="tnumetab_25" localSheetId="10">#REF!</definedName>
    <definedName name="tnumetab_25" localSheetId="6">#REF!</definedName>
    <definedName name="tnumetab_25">#REF!</definedName>
    <definedName name="tot_cr">[17]Feuil1!$A$2:$C$45</definedName>
    <definedName name="tot_cr_27" localSheetId="12">#REF!</definedName>
    <definedName name="tot_cr_27" localSheetId="10">#REF!</definedName>
    <definedName name="tot_cr_27" localSheetId="6">#REF!</definedName>
    <definedName name="tot_cr_27">#REF!</definedName>
    <definedName name="tot_dr">[17]Feuil1!$A$2:$B$45</definedName>
    <definedName name="tot_dr_27" localSheetId="12">#REF!</definedName>
    <definedName name="tot_dr_27" localSheetId="10">#REF!</definedName>
    <definedName name="tot_dr_27" localSheetId="6">#REF!</definedName>
    <definedName name="tot_dr_27">#REF!</definedName>
    <definedName name="total_aut">'[22]Intercalaire 1'!$K$37</definedName>
    <definedName name="totalagre" localSheetId="12">#REF!</definedName>
    <definedName name="totalagre" localSheetId="10">#REF!</definedName>
    <definedName name="totalagre" localSheetId="6">#REF!</definedName>
    <definedName name="totalagre">#REF!</definedName>
    <definedName name="totalaut" localSheetId="12">#REF!</definedName>
    <definedName name="totalaut" localSheetId="10">#REF!</definedName>
    <definedName name="totalaut" localSheetId="6">#REF!</definedName>
    <definedName name="totalaut">#REF!</definedName>
    <definedName name="totalcert" localSheetId="12">#REF!</definedName>
    <definedName name="totalcert" localSheetId="10">#REF!</definedName>
    <definedName name="totalcert" localSheetId="6">#REF!</definedName>
    <definedName name="totalcert">#REF!</definedName>
    <definedName name="totalfrance" localSheetId="12">#REF!</definedName>
    <definedName name="totalfrance" localSheetId="10">#REF!</definedName>
    <definedName name="totalfrance" localSheetId="6">#REF!</definedName>
    <definedName name="totalfrance">#REF!</definedName>
    <definedName name="totalplp" localSheetId="12">#REF!</definedName>
    <definedName name="totalplp" localSheetId="10">#REF!</definedName>
    <definedName name="totalplp" localSheetId="6">#REF!</definedName>
    <definedName name="totalplp">#REF!</definedName>
    <definedName name="toto" localSheetId="12">'[44]TAB I'!#REF!</definedName>
    <definedName name="toto" localSheetId="10">'[44]TAB I'!#REF!</definedName>
    <definedName name="toto" localSheetId="6">'[44]TAB I'!#REF!</definedName>
    <definedName name="toto">'[44]TAB I'!#REF!</definedName>
    <definedName name="tprenom" localSheetId="12">#REF!</definedName>
    <definedName name="tprenom" localSheetId="10">#REF!</definedName>
    <definedName name="tprenom" localSheetId="6">#REF!</definedName>
    <definedName name="tprenom">#REF!</definedName>
    <definedName name="TPROMO">[45]Tables!$A$25:$B$28</definedName>
    <definedName name="TRACE1" localSheetId="12">'[8]Tab 1'!#REF!</definedName>
    <definedName name="TRACE1" localSheetId="10">'[8]Tab 1'!#REF!</definedName>
    <definedName name="TRACE1" localSheetId="6">'[8]Tab 1'!#REF!</definedName>
    <definedName name="TRACE1">'[8]Tab 1'!#REF!</definedName>
    <definedName name="TRACE2" localSheetId="12">'[8]Tab 1'!#REF!</definedName>
    <definedName name="TRACE2" localSheetId="10">'[8]Tab 1'!#REF!</definedName>
    <definedName name="TRACE2" localSheetId="6">'[8]Tab 1'!#REF!</definedName>
    <definedName name="TRACE2">'[8]Tab 1'!#REF!</definedName>
    <definedName name="TRANCHE_MCF">'[14]2_2_TRANCHE'!$U$2:$AM$60</definedName>
    <definedName name="TRANCHE_PR">'[14]2_2_TRANCHE'!$A$1:$S$61</definedName>
    <definedName name="TrecPRexMCF">'[46]Simu Retr MCF'!$L$4</definedName>
    <definedName name="Ttypepromo">[45]Tables!$A$52:$B$54</definedName>
    <definedName name="Uni" localSheetId="12">#REF!</definedName>
    <definedName name="Uni" localSheetId="10">#REF!</definedName>
    <definedName name="Uni" localSheetId="6">#REF!</definedName>
    <definedName name="Uni">#REF!</definedName>
    <definedName name="Val_Euro">[34]H0!$B$129</definedName>
    <definedName name="ValEuro" localSheetId="12">#REF!</definedName>
    <definedName name="ValEuro" localSheetId="10">#REF!</definedName>
    <definedName name="ValEuro" localSheetId="6">#REF!</definedName>
    <definedName name="ValEuro">#REF!</definedName>
    <definedName name="Variante" localSheetId="12">#REF!</definedName>
    <definedName name="Variante" localSheetId="10">#REF!</definedName>
    <definedName name="Variante" localSheetId="6">#REF!</definedName>
    <definedName name="Variante">#REF!</definedName>
    <definedName name="VC07_entree" localSheetId="12">#REF!</definedName>
    <definedName name="VC07_entree" localSheetId="10">#REF!</definedName>
    <definedName name="VC07_entree" localSheetId="6">#REF!</definedName>
    <definedName name="VC07_entree">#REF!</definedName>
    <definedName name="VC07sd" localSheetId="12">#REF!</definedName>
    <definedName name="VC07sd" localSheetId="10">#REF!</definedName>
    <definedName name="VC07sd" localSheetId="6">#REF!</definedName>
    <definedName name="VC07sd">#REF!</definedName>
    <definedName name="VC09def">[47]VC09def!$A$1:$W$34</definedName>
    <definedName name="VC09sd_sept2011" localSheetId="12">#REF!</definedName>
    <definedName name="VC09sd_sept2011" localSheetId="10">#REF!</definedName>
    <definedName name="VC09sd_sept2011" localSheetId="6">#REF!</definedName>
    <definedName name="VC09sd_sept2011">#REF!</definedName>
    <definedName name="VC11sd_entree">[48]VC11sd_entree!$A$1:$AF$4267</definedName>
    <definedName name="VC11sd_sortie">[48]VC11sd_sortie!$A$1:$T$4264</definedName>
    <definedName name="vc2013sd" localSheetId="12">#REF!</definedName>
    <definedName name="vc2013sd" localSheetId="10">#REF!</definedName>
    <definedName name="vc2013sd" localSheetId="6">#REF!</definedName>
    <definedName name="vc2013sd">#REF!</definedName>
    <definedName name="VDEF" localSheetId="12">#REF!</definedName>
    <definedName name="VDEF" localSheetId="10">#REF!</definedName>
    <definedName name="VDEF" localSheetId="6">#REF!</definedName>
    <definedName name="VDEF">#REF!</definedName>
    <definedName name="vdef_p" localSheetId="12">#REF!</definedName>
    <definedName name="vdef_p" localSheetId="10">#REF!</definedName>
    <definedName name="vdef_p" localSheetId="6">#REF!</definedName>
    <definedName name="vdef_p">#REF!</definedName>
    <definedName name="VDEH" localSheetId="12">#REF!</definedName>
    <definedName name="VDEH" localSheetId="10">#REF!</definedName>
    <definedName name="VDEH" localSheetId="6">#REF!</definedName>
    <definedName name="VDEH">#REF!</definedName>
    <definedName name="vdeh_p" localSheetId="12">#REF!</definedName>
    <definedName name="vdeh_p" localSheetId="10">#REF!</definedName>
    <definedName name="vdeh_p" localSheetId="6">#REF!</definedName>
    <definedName name="vdeh_p">#REF!</definedName>
    <definedName name="VDIF" localSheetId="12">#REF!</definedName>
    <definedName name="VDIF" localSheetId="10">#REF!</definedName>
    <definedName name="VDIF" localSheetId="6">#REF!</definedName>
    <definedName name="VDIF">#REF!</definedName>
    <definedName name="vdif_p" localSheetId="12">#REF!</definedName>
    <definedName name="vdif_p" localSheetId="10">#REF!</definedName>
    <definedName name="vdif_p" localSheetId="6">#REF!</definedName>
    <definedName name="vdif_p">#REF!</definedName>
    <definedName name="VDIH" localSheetId="12">#REF!</definedName>
    <definedName name="VDIH" localSheetId="10">#REF!</definedName>
    <definedName name="VDIH" localSheetId="6">#REF!</definedName>
    <definedName name="VDIH">#REF!</definedName>
    <definedName name="vdih_p" localSheetId="12">#REF!</definedName>
    <definedName name="vdih_p" localSheetId="10">#REF!</definedName>
    <definedName name="vdih_p" localSheetId="6">#REF!</definedName>
    <definedName name="vdih_p">#REF!</definedName>
    <definedName name="VIEF" localSheetId="12">#REF!</definedName>
    <definedName name="VIEF" localSheetId="10">#REF!</definedName>
    <definedName name="VIEF" localSheetId="6">#REF!</definedName>
    <definedName name="VIEF">#REF!</definedName>
    <definedName name="VIEF_P" localSheetId="12">#REF!</definedName>
    <definedName name="VIEF_P" localSheetId="10">#REF!</definedName>
    <definedName name="VIEF_P" localSheetId="6">#REF!</definedName>
    <definedName name="VIEF_P">#REF!</definedName>
    <definedName name="VIEH" localSheetId="12">#REF!</definedName>
    <definedName name="VIEH" localSheetId="10">#REF!</definedName>
    <definedName name="VIEH" localSheetId="6">#REF!</definedName>
    <definedName name="VIEH">#REF!</definedName>
    <definedName name="VIEH_P" localSheetId="12">#REF!</definedName>
    <definedName name="VIEH_P" localSheetId="10">#REF!</definedName>
    <definedName name="VIEH_P" localSheetId="6">#REF!</definedName>
    <definedName name="VIEH_P">#REF!</definedName>
    <definedName name="VIET" localSheetId="12">#REF!</definedName>
    <definedName name="VIET" localSheetId="10">#REF!</definedName>
    <definedName name="VIET" localSheetId="6">#REF!</definedName>
    <definedName name="VIET">#REF!</definedName>
    <definedName name="VIET_P" localSheetId="12">#REF!</definedName>
    <definedName name="VIET_P" localSheetId="10">#REF!</definedName>
    <definedName name="VIET_P" localSheetId="6">#REF!</definedName>
    <definedName name="VIET_P">#REF!</definedName>
    <definedName name="vv">[17]Section!$A$2:$B$43</definedName>
    <definedName name="x" localSheetId="12">#REF!</definedName>
    <definedName name="x" localSheetId="10">#REF!</definedName>
    <definedName name="x" localSheetId="6">#REF!</definedName>
    <definedName name="x">#REF!</definedName>
    <definedName name="xxxx">[49]x!$A$1:$C$58</definedName>
    <definedName name="xxxx_25" localSheetId="12">#REF!</definedName>
    <definedName name="xxxx_25" localSheetId="10">#REF!</definedName>
    <definedName name="xxxx_25" localSheetId="6">#REF!</definedName>
    <definedName name="xxxx_25">#REF!</definedName>
    <definedName name="_xlnm.Print_Area" localSheetId="12">'Ages réglementaires'!$H$6:$O$24</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24" l="1"/>
  <c r="N18" i="24"/>
  <c r="N10" i="24"/>
  <c r="N26" i="24"/>
  <c r="C30" i="12"/>
  <c r="D30" i="12"/>
  <c r="E30" i="12"/>
  <c r="F30" i="12"/>
  <c r="G30" i="12"/>
  <c r="M18" i="24"/>
  <c r="C22" i="12"/>
  <c r="D22" i="12"/>
  <c r="E22" i="12"/>
  <c r="F22" i="12"/>
  <c r="G22" i="12"/>
  <c r="M10" i="24"/>
  <c r="M26" i="24"/>
  <c r="L26" i="24"/>
  <c r="K26" i="24"/>
  <c r="J26" i="24"/>
  <c r="I26" i="24"/>
  <c r="H26" i="24"/>
  <c r="G26" i="24"/>
  <c r="F26" i="24"/>
  <c r="E26" i="24"/>
  <c r="D26" i="24"/>
  <c r="C26" i="24"/>
  <c r="B26" i="24"/>
  <c r="N6" i="24"/>
  <c r="N25" i="24"/>
  <c r="C18" i="12"/>
  <c r="D18" i="12"/>
  <c r="E18" i="12"/>
  <c r="F18" i="12"/>
  <c r="G18" i="12"/>
  <c r="M6" i="24"/>
  <c r="M25" i="24"/>
  <c r="L25" i="24"/>
  <c r="K25" i="24"/>
  <c r="J25" i="24"/>
  <c r="I25" i="24"/>
  <c r="H25" i="24"/>
  <c r="G25" i="24"/>
  <c r="F25" i="24"/>
  <c r="E25" i="24"/>
  <c r="D25" i="24"/>
  <c r="C25" i="24"/>
  <c r="B25" i="24"/>
  <c r="N11" i="24"/>
  <c r="N23" i="24"/>
  <c r="C23" i="12"/>
  <c r="D23" i="12"/>
  <c r="E23" i="12"/>
  <c r="F23" i="12"/>
  <c r="G23" i="12"/>
  <c r="M11" i="24"/>
  <c r="M23" i="24"/>
  <c r="L23" i="24"/>
  <c r="K23" i="24"/>
  <c r="J23" i="24"/>
  <c r="I23" i="24"/>
  <c r="H23" i="24"/>
  <c r="G23" i="24"/>
  <c r="F23" i="24"/>
  <c r="E23" i="24"/>
  <c r="D23" i="24"/>
  <c r="C23" i="24"/>
  <c r="B23" i="24"/>
  <c r="N22" i="24"/>
  <c r="M22" i="24"/>
  <c r="L22" i="24"/>
  <c r="K22" i="24"/>
  <c r="J22" i="24"/>
  <c r="I22" i="24"/>
  <c r="H22" i="24"/>
  <c r="G22" i="24"/>
  <c r="F22" i="24"/>
  <c r="E22" i="24"/>
  <c r="D22" i="24"/>
  <c r="C22" i="24"/>
  <c r="B22" i="24"/>
  <c r="N21" i="24"/>
  <c r="M21" i="24"/>
  <c r="L21" i="24"/>
  <c r="K21" i="24"/>
  <c r="J21" i="24"/>
  <c r="I21" i="24"/>
  <c r="H21" i="24"/>
  <c r="G21" i="24"/>
  <c r="F21" i="24"/>
  <c r="E21" i="24"/>
  <c r="D21" i="24"/>
  <c r="C21" i="24"/>
  <c r="B21" i="24"/>
  <c r="N17" i="24"/>
  <c r="C29" i="12"/>
  <c r="D29" i="12"/>
  <c r="E29" i="12"/>
  <c r="F29" i="12"/>
  <c r="G29" i="12"/>
  <c r="M17" i="24"/>
  <c r="N16" i="24"/>
  <c r="C28" i="12"/>
  <c r="D28" i="12"/>
  <c r="E28" i="12"/>
  <c r="F28" i="12"/>
  <c r="G28" i="12"/>
  <c r="M16" i="24"/>
  <c r="N15" i="24"/>
  <c r="C27" i="12"/>
  <c r="D27" i="12"/>
  <c r="E27" i="12"/>
  <c r="F27" i="12"/>
  <c r="G27" i="12"/>
  <c r="M15" i="24"/>
  <c r="N14" i="24"/>
  <c r="C26" i="12"/>
  <c r="D26" i="12"/>
  <c r="E26" i="12"/>
  <c r="F26" i="12"/>
  <c r="G26" i="12"/>
  <c r="M14" i="24"/>
  <c r="N13" i="24"/>
  <c r="C25" i="12"/>
  <c r="D25" i="12"/>
  <c r="E25" i="12"/>
  <c r="F25" i="12"/>
  <c r="G25" i="12"/>
  <c r="M13" i="24"/>
  <c r="N12" i="24"/>
  <c r="C24" i="12"/>
  <c r="D24" i="12"/>
  <c r="E24" i="12"/>
  <c r="F24" i="12"/>
  <c r="G24" i="12"/>
  <c r="M12" i="24"/>
  <c r="N9" i="24"/>
  <c r="C21" i="12"/>
  <c r="D21" i="12"/>
  <c r="E21" i="12"/>
  <c r="F21" i="12"/>
  <c r="G21" i="12"/>
  <c r="M9" i="24"/>
  <c r="N8" i="24"/>
  <c r="C20" i="12"/>
  <c r="D20" i="12"/>
  <c r="E20" i="12"/>
  <c r="F20" i="12"/>
  <c r="G20" i="12"/>
  <c r="M8" i="24"/>
  <c r="N7" i="24"/>
  <c r="C19" i="12"/>
  <c r="D19" i="12"/>
  <c r="E19" i="12"/>
  <c r="F19" i="12"/>
  <c r="G19" i="12"/>
  <c r="M7" i="24"/>
  <c r="O25" i="24"/>
  <c r="O21" i="24"/>
  <c r="O26" i="24"/>
  <c r="O22" i="24"/>
  <c r="O23" i="24"/>
  <c r="N29" i="24"/>
  <c r="M29" i="24"/>
  <c r="C10" i="19"/>
  <c r="E14" i="7"/>
  <c r="M5" i="23"/>
  <c r="M6" i="23"/>
  <c r="M7" i="23"/>
  <c r="M8" i="23"/>
  <c r="M9" i="23"/>
  <c r="I42" i="2"/>
  <c r="P9" i="23"/>
  <c r="I41" i="2"/>
  <c r="P8" i="23"/>
  <c r="I40" i="2"/>
  <c r="P7" i="23"/>
  <c r="I39" i="2"/>
  <c r="P6" i="23"/>
  <c r="N9" i="23"/>
  <c r="N8" i="23"/>
  <c r="N7" i="23"/>
  <c r="N6" i="23"/>
  <c r="I38" i="2"/>
  <c r="P5" i="23"/>
  <c r="V43" i="2"/>
  <c r="V44" i="2"/>
  <c r="V45" i="2"/>
  <c r="V46" i="2"/>
  <c r="V47" i="2"/>
  <c r="V48" i="2"/>
  <c r="V49" i="2"/>
  <c r="V50" i="2"/>
  <c r="V52" i="2"/>
  <c r="V38" i="2"/>
  <c r="V39" i="2"/>
  <c r="V40" i="2"/>
  <c r="V41" i="2"/>
  <c r="V42" i="2"/>
  <c r="V51" i="2"/>
  <c r="U52" i="2"/>
  <c r="U51" i="2"/>
  <c r="T52" i="2"/>
  <c r="T51" i="2"/>
  <c r="S52" i="2"/>
  <c r="S51" i="2"/>
  <c r="J54" i="6"/>
  <c r="L54" i="6"/>
  <c r="M54" i="6"/>
  <c r="K54" i="6"/>
  <c r="E33" i="12"/>
  <c r="E36" i="12"/>
  <c r="E34" i="12"/>
  <c r="E37" i="12"/>
  <c r="C33" i="12"/>
  <c r="C36" i="12"/>
  <c r="C34" i="12"/>
  <c r="C37" i="12"/>
  <c r="H27" i="12"/>
  <c r="H24" i="12"/>
  <c r="H23" i="12"/>
  <c r="H25" i="12"/>
  <c r="D33" i="12"/>
  <c r="D36" i="12"/>
  <c r="H26" i="12"/>
  <c r="F34" i="12"/>
  <c r="F37" i="12"/>
  <c r="D34" i="12"/>
  <c r="D37" i="12"/>
  <c r="F33" i="12"/>
  <c r="F36" i="12"/>
  <c r="H18" i="12"/>
  <c r="H21" i="12"/>
  <c r="H20" i="12"/>
  <c r="G34" i="12"/>
  <c r="G37" i="12"/>
  <c r="H19" i="12"/>
  <c r="H28" i="12"/>
  <c r="H22" i="12"/>
  <c r="H29" i="12"/>
  <c r="H30" i="12"/>
  <c r="G33" i="12"/>
  <c r="G36" i="12"/>
  <c r="A84" i="15"/>
  <c r="F84" i="15"/>
  <c r="A83" i="15"/>
  <c r="A95" i="15"/>
  <c r="A82" i="15"/>
  <c r="F82" i="15"/>
  <c r="A81" i="15"/>
  <c r="A93" i="15"/>
  <c r="A80" i="15"/>
  <c r="F80" i="15"/>
  <c r="A79" i="15"/>
  <c r="A91" i="15"/>
  <c r="A78" i="15"/>
  <c r="F78" i="15"/>
  <c r="A77" i="15"/>
  <c r="A89" i="15"/>
  <c r="A76" i="15"/>
  <c r="F76" i="15"/>
  <c r="A75" i="15"/>
  <c r="A87" i="15"/>
  <c r="A74" i="15"/>
  <c r="F74" i="15"/>
  <c r="A73" i="15"/>
  <c r="A85"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H33" i="12"/>
  <c r="H36" i="12"/>
  <c r="H34" i="12"/>
  <c r="H37" i="12"/>
  <c r="F83" i="15"/>
  <c r="F77" i="15"/>
  <c r="F75" i="15"/>
  <c r="F73" i="15"/>
  <c r="F81" i="15"/>
  <c r="F79" i="15"/>
  <c r="F85" i="15"/>
  <c r="A97" i="15"/>
  <c r="F93" i="15"/>
  <c r="A105" i="15"/>
  <c r="F91" i="15"/>
  <c r="A103" i="15"/>
  <c r="F89" i="15"/>
  <c r="A101" i="15"/>
  <c r="F87" i="15"/>
  <c r="A99" i="15"/>
  <c r="F95" i="15"/>
  <c r="A107" i="15"/>
  <c r="A86" i="15"/>
  <c r="A88" i="15"/>
  <c r="A90" i="15"/>
  <c r="A92" i="15"/>
  <c r="A94" i="15"/>
  <c r="A96" i="15"/>
  <c r="N12" i="19"/>
  <c r="N8" i="19"/>
  <c r="F94" i="15"/>
  <c r="A106" i="15"/>
  <c r="F99" i="15"/>
  <c r="A111" i="15"/>
  <c r="F103" i="15"/>
  <c r="A115" i="15"/>
  <c r="F96" i="15"/>
  <c r="A108" i="15"/>
  <c r="F92" i="15"/>
  <c r="A104" i="15"/>
  <c r="F105" i="15"/>
  <c r="A117" i="15"/>
  <c r="F88" i="15"/>
  <c r="A100" i="15"/>
  <c r="F101" i="15"/>
  <c r="A113" i="15"/>
  <c r="F86" i="15"/>
  <c r="A98" i="15"/>
  <c r="F97" i="15"/>
  <c r="A109" i="15"/>
  <c r="F90" i="15"/>
  <c r="A102" i="15"/>
  <c r="F107" i="15"/>
  <c r="A119" i="15"/>
  <c r="M12" i="19"/>
  <c r="C12" i="19"/>
  <c r="E12" i="19"/>
  <c r="M8" i="19"/>
  <c r="C8" i="19"/>
  <c r="E8" i="19"/>
  <c r="F104" i="15"/>
  <c r="A116" i="15"/>
  <c r="F109" i="15"/>
  <c r="A121" i="15"/>
  <c r="F111" i="15"/>
  <c r="A123" i="15"/>
  <c r="F115" i="15"/>
  <c r="A127" i="15"/>
  <c r="F113" i="15"/>
  <c r="A125" i="15"/>
  <c r="F119" i="15"/>
  <c r="A131" i="15"/>
  <c r="F108" i="15"/>
  <c r="A120" i="15"/>
  <c r="F106" i="15"/>
  <c r="A118" i="15"/>
  <c r="F102" i="15"/>
  <c r="A114" i="15"/>
  <c r="F100" i="15"/>
  <c r="A112" i="15"/>
  <c r="F98" i="15"/>
  <c r="A110" i="15"/>
  <c r="F117" i="15"/>
  <c r="A129" i="15"/>
  <c r="F125" i="15"/>
  <c r="A137" i="15"/>
  <c r="F131" i="15"/>
  <c r="A143" i="15"/>
  <c r="F118" i="15"/>
  <c r="A130" i="15"/>
  <c r="F121" i="15"/>
  <c r="A133" i="15"/>
  <c r="F120" i="15"/>
  <c r="A132" i="15"/>
  <c r="F129" i="15"/>
  <c r="A141" i="15"/>
  <c r="F127" i="15"/>
  <c r="A139" i="15"/>
  <c r="F110" i="15"/>
  <c r="A122" i="15"/>
  <c r="F112" i="15"/>
  <c r="A124" i="15"/>
  <c r="F114" i="15"/>
  <c r="A126" i="15"/>
  <c r="F116" i="15"/>
  <c r="A128" i="15"/>
  <c r="F123" i="15"/>
  <c r="A135" i="15"/>
  <c r="F141" i="15"/>
  <c r="F132" i="15"/>
  <c r="A144" i="15"/>
  <c r="F126" i="15"/>
  <c r="A138" i="15"/>
  <c r="F139" i="15"/>
  <c r="A151" i="15"/>
  <c r="F135" i="15"/>
  <c r="A147" i="15"/>
  <c r="F133" i="15"/>
  <c r="A145" i="15"/>
  <c r="F122" i="15"/>
  <c r="A134" i="15"/>
  <c r="F143" i="15"/>
  <c r="F124" i="15"/>
  <c r="A136" i="15"/>
  <c r="F137" i="15"/>
  <c r="A149" i="15"/>
  <c r="F128" i="15"/>
  <c r="A140" i="15"/>
  <c r="F130" i="15"/>
  <c r="A142" i="15"/>
  <c r="F138" i="15"/>
  <c r="A150" i="15"/>
  <c r="F140" i="15"/>
  <c r="F147" i="15"/>
  <c r="F144" i="15"/>
  <c r="F149" i="15"/>
  <c r="F134" i="15"/>
  <c r="A146" i="15"/>
  <c r="F151" i="15"/>
  <c r="F142" i="15"/>
  <c r="F136" i="15"/>
  <c r="A148" i="15"/>
  <c r="F145" i="15"/>
  <c r="F148" i="15"/>
  <c r="F146" i="15"/>
  <c r="F150" i="15"/>
  <c r="M5" i="9"/>
  <c r="L5" i="9"/>
  <c r="K5" i="9"/>
  <c r="J5" i="9"/>
  <c r="J5" i="6"/>
  <c r="K5" i="6"/>
  <c r="L5" i="6"/>
  <c r="M5" i="6"/>
  <c r="F55" i="9"/>
  <c r="G55" i="9"/>
  <c r="I55" i="9"/>
  <c r="H55" i="9"/>
  <c r="E55" i="9"/>
  <c r="B55" i="9"/>
  <c r="C55" i="9"/>
  <c r="D55" i="9"/>
  <c r="D52" i="2"/>
  <c r="B30" i="3"/>
  <c r="B41" i="3"/>
  <c r="B33" i="3"/>
  <c r="D51" i="2"/>
  <c r="D41" i="3"/>
  <c r="D37" i="3"/>
  <c r="B36" i="3"/>
  <c r="D33" i="3"/>
  <c r="B37" i="3"/>
  <c r="D36" i="3"/>
  <c r="C35" i="3"/>
  <c r="B40" i="3"/>
  <c r="B32" i="3"/>
  <c r="D32" i="3"/>
  <c r="D39" i="3"/>
  <c r="D35" i="3"/>
  <c r="D31" i="3"/>
  <c r="B38" i="3"/>
  <c r="C41" i="3"/>
  <c r="C33" i="3"/>
  <c r="C38" i="3"/>
  <c r="C40" i="3"/>
  <c r="C32" i="3"/>
  <c r="C42" i="3"/>
  <c r="C34" i="3"/>
  <c r="C36" i="3"/>
  <c r="D42" i="3"/>
  <c r="D34" i="3"/>
  <c r="C39" i="3"/>
  <c r="B34" i="3"/>
  <c r="D40" i="3"/>
  <c r="B39" i="3"/>
  <c r="C37" i="3"/>
  <c r="B42" i="3"/>
  <c r="C21" i="3"/>
  <c r="C44" i="3"/>
  <c r="B20" i="3"/>
  <c r="B43" i="3"/>
  <c r="B31" i="3"/>
  <c r="B21" i="3"/>
  <c r="B44" i="3"/>
  <c r="D21" i="3"/>
  <c r="D44" i="3"/>
  <c r="C30" i="3"/>
  <c r="C20" i="3"/>
  <c r="C43" i="3"/>
  <c r="D30" i="3"/>
  <c r="D20" i="3"/>
  <c r="D43" i="3"/>
  <c r="J50" i="1"/>
  <c r="J55" i="1"/>
  <c r="K50" i="1"/>
  <c r="K55" i="1"/>
  <c r="I50" i="1"/>
  <c r="I55" i="1"/>
  <c r="L50" i="1"/>
  <c r="L55" i="1"/>
  <c r="Q50" i="1"/>
  <c r="Q55" i="1"/>
  <c r="P50" i="1"/>
  <c r="P55" i="1"/>
  <c r="O52" i="2"/>
  <c r="N52" i="2"/>
  <c r="B52" i="2"/>
  <c r="C52" i="2"/>
  <c r="E10" i="3"/>
  <c r="E33" i="3"/>
  <c r="E7" i="3"/>
  <c r="E50" i="1"/>
  <c r="E55" i="1"/>
  <c r="B50" i="1"/>
  <c r="B55" i="1"/>
  <c r="G50" i="1"/>
  <c r="G55" i="1"/>
  <c r="F50" i="1"/>
  <c r="F55" i="1"/>
  <c r="E8" i="3"/>
  <c r="D50" i="1"/>
  <c r="D55" i="1"/>
  <c r="C50" i="1"/>
  <c r="C55" i="1"/>
  <c r="K51" i="1"/>
  <c r="K56" i="1"/>
  <c r="C51" i="1"/>
  <c r="C56" i="1"/>
  <c r="J51" i="1"/>
  <c r="J56" i="1"/>
  <c r="Q51" i="1"/>
  <c r="Q56" i="1"/>
  <c r="I51" i="1"/>
  <c r="I56" i="1"/>
  <c r="P51" i="1"/>
  <c r="P56" i="1"/>
  <c r="L51" i="1"/>
  <c r="L56" i="1"/>
  <c r="B51" i="1"/>
  <c r="B56" i="1"/>
  <c r="F51" i="1"/>
  <c r="F56" i="1"/>
  <c r="E51" i="1"/>
  <c r="E56" i="1"/>
  <c r="G51" i="1"/>
  <c r="G56" i="1"/>
  <c r="D51" i="1"/>
  <c r="D56" i="1"/>
  <c r="E18" i="3"/>
  <c r="E41" i="3"/>
  <c r="E15" i="3"/>
  <c r="E38" i="3"/>
  <c r="E9" i="3"/>
  <c r="E32" i="3"/>
  <c r="E13" i="3"/>
  <c r="E36" i="3"/>
  <c r="E16" i="3"/>
  <c r="E39" i="3"/>
  <c r="E11" i="3"/>
  <c r="E34" i="3"/>
  <c r="D38" i="3"/>
  <c r="E17" i="3"/>
  <c r="E40" i="3"/>
  <c r="C31" i="3"/>
  <c r="E14" i="3"/>
  <c r="E37" i="3"/>
  <c r="B35" i="3"/>
  <c r="E12" i="3"/>
  <c r="E19" i="3"/>
  <c r="E42" i="3"/>
  <c r="E43" i="2"/>
  <c r="E31" i="3"/>
  <c r="E21" i="3"/>
  <c r="E44" i="3"/>
  <c r="E30" i="3"/>
  <c r="E20" i="3"/>
  <c r="E43" i="3"/>
  <c r="N10" i="19"/>
  <c r="N9" i="19"/>
  <c r="N11" i="19"/>
  <c r="E35" i="3"/>
  <c r="M9" i="19"/>
  <c r="C9" i="19"/>
  <c r="E9" i="7"/>
  <c r="E13" i="7"/>
  <c r="M10" i="19"/>
  <c r="C11" i="19"/>
  <c r="M11" i="19"/>
  <c r="E10" i="19"/>
  <c r="E11" i="19"/>
  <c r="E9" i="19"/>
  <c r="E10" i="7"/>
  <c r="E8" i="7"/>
  <c r="M7" i="6"/>
  <c r="M10" i="6"/>
  <c r="M11" i="6"/>
  <c r="M20" i="6"/>
  <c r="M21" i="6"/>
  <c r="M22" i="6"/>
  <c r="M23" i="6"/>
  <c r="M32" i="6"/>
  <c r="M34" i="6"/>
  <c r="M35" i="6"/>
  <c r="M44" i="6"/>
  <c r="M45" i="6"/>
  <c r="M46" i="6"/>
  <c r="M47" i="6"/>
  <c r="J9" i="6"/>
  <c r="L10" i="6"/>
  <c r="L11" i="6"/>
  <c r="K13" i="6"/>
  <c r="L14" i="6"/>
  <c r="J15" i="6"/>
  <c r="J17" i="6"/>
  <c r="J21" i="6"/>
  <c r="L22" i="6"/>
  <c r="L26" i="6"/>
  <c r="J29" i="6"/>
  <c r="J33" i="6"/>
  <c r="L34" i="6"/>
  <c r="L35" i="6"/>
  <c r="K37" i="6"/>
  <c r="L38" i="6"/>
  <c r="J39" i="6"/>
  <c r="J41" i="6"/>
  <c r="J45" i="6"/>
  <c r="L46" i="6"/>
  <c r="K50" i="6"/>
  <c r="L50" i="6"/>
  <c r="K34" i="6"/>
  <c r="K26" i="6"/>
  <c r="J50" i="6"/>
  <c r="J42" i="6"/>
  <c r="J26" i="6"/>
  <c r="K48" i="6"/>
  <c r="K40" i="6"/>
  <c r="K24" i="6"/>
  <c r="K16" i="6"/>
  <c r="K10" i="6"/>
  <c r="J13" i="6"/>
  <c r="J49" i="6"/>
  <c r="J37" i="6"/>
  <c r="B55" i="6"/>
  <c r="B57" i="6"/>
  <c r="J25" i="6"/>
  <c r="M31" i="6"/>
  <c r="M19" i="6"/>
  <c r="J52" i="6"/>
  <c r="J36" i="6"/>
  <c r="J28" i="6"/>
  <c r="J12" i="6"/>
  <c r="L48" i="6"/>
  <c r="L40" i="6"/>
  <c r="K35" i="6"/>
  <c r="L32" i="6"/>
  <c r="K27" i="6"/>
  <c r="L24" i="6"/>
  <c r="L16" i="6"/>
  <c r="K11" i="6"/>
  <c r="L8" i="6"/>
  <c r="K51" i="6"/>
  <c r="K43" i="6"/>
  <c r="K19" i="6"/>
  <c r="J18" i="6"/>
  <c r="K45" i="6"/>
  <c r="K29" i="6"/>
  <c r="L51" i="6"/>
  <c r="L27" i="6"/>
  <c r="J31" i="6"/>
  <c r="K32" i="6"/>
  <c r="K8" i="6"/>
  <c r="J44" i="6"/>
  <c r="J20" i="6"/>
  <c r="L43" i="6"/>
  <c r="L19" i="6"/>
  <c r="K21" i="6"/>
  <c r="J47" i="6"/>
  <c r="J23" i="6"/>
  <c r="L18" i="6"/>
  <c r="L30" i="6"/>
  <c r="K42" i="6"/>
  <c r="K18" i="6"/>
  <c r="M27" i="6"/>
  <c r="M15" i="6"/>
  <c r="L42" i="6"/>
  <c r="J34" i="6"/>
  <c r="J10" i="6"/>
  <c r="K49" i="6"/>
  <c r="K41" i="6"/>
  <c r="K33" i="6"/>
  <c r="K25" i="6"/>
  <c r="K17" i="6"/>
  <c r="K9" i="6"/>
  <c r="K46" i="6"/>
  <c r="K38" i="6"/>
  <c r="K30" i="6"/>
  <c r="K22" i="6"/>
  <c r="K14" i="6"/>
  <c r="J51" i="6"/>
  <c r="J43" i="6"/>
  <c r="J35" i="6"/>
  <c r="J27" i="6"/>
  <c r="J19" i="6"/>
  <c r="J11" i="6"/>
  <c r="L47" i="6"/>
  <c r="L39" i="6"/>
  <c r="L31" i="6"/>
  <c r="L23" i="6"/>
  <c r="L15" i="6"/>
  <c r="J48" i="6"/>
  <c r="J40" i="6"/>
  <c r="J32" i="6"/>
  <c r="J24" i="6"/>
  <c r="J16" i="6"/>
  <c r="J8" i="6"/>
  <c r="L49" i="6"/>
  <c r="L41" i="6"/>
  <c r="L33" i="6"/>
  <c r="L25" i="6"/>
  <c r="L17" i="6"/>
  <c r="L9" i="6"/>
  <c r="M43" i="6"/>
  <c r="D55" i="6"/>
  <c r="D57" i="6"/>
  <c r="J46" i="6"/>
  <c r="J38" i="6"/>
  <c r="J30" i="6"/>
  <c r="J22" i="6"/>
  <c r="J14" i="6"/>
  <c r="M8" i="6"/>
  <c r="I55" i="6"/>
  <c r="I57" i="6"/>
  <c r="L7" i="6"/>
  <c r="G55" i="6"/>
  <c r="G57" i="6"/>
  <c r="H55" i="6"/>
  <c r="H57" i="6"/>
  <c r="E55" i="6"/>
  <c r="E57" i="6"/>
  <c r="K52" i="6"/>
  <c r="K44" i="6"/>
  <c r="K36" i="6"/>
  <c r="K28" i="6"/>
  <c r="K20" i="6"/>
  <c r="K12" i="6"/>
  <c r="J7" i="6"/>
  <c r="C55" i="6"/>
  <c r="C57" i="6"/>
  <c r="F55" i="6"/>
  <c r="F57" i="6"/>
  <c r="K47" i="6"/>
  <c r="K39" i="6"/>
  <c r="K31" i="6"/>
  <c r="K23" i="6"/>
  <c r="K15" i="6"/>
  <c r="K7" i="6"/>
  <c r="L45" i="6"/>
  <c r="L37" i="6"/>
  <c r="L29" i="6"/>
  <c r="L21" i="6"/>
  <c r="L13" i="6"/>
  <c r="L52" i="6"/>
  <c r="L44" i="6"/>
  <c r="L36" i="6"/>
  <c r="L28" i="6"/>
  <c r="L20" i="6"/>
  <c r="L12" i="6"/>
  <c r="M33" i="6"/>
  <c r="M9" i="6"/>
  <c r="M48" i="6"/>
  <c r="M36" i="6"/>
  <c r="M24" i="6"/>
  <c r="M12" i="6"/>
  <c r="M52" i="6"/>
  <c r="M40" i="6"/>
  <c r="M28" i="6"/>
  <c r="M16" i="6"/>
  <c r="M49" i="6"/>
  <c r="M37" i="6"/>
  <c r="M25" i="6"/>
  <c r="M13" i="6"/>
  <c r="M41" i="6"/>
  <c r="M42" i="6"/>
  <c r="M30" i="6"/>
  <c r="M18" i="6"/>
  <c r="M29" i="6"/>
  <c r="M17" i="6"/>
  <c r="M51" i="6"/>
  <c r="M39" i="6"/>
  <c r="M50" i="6"/>
  <c r="M38" i="6"/>
  <c r="M26" i="6"/>
  <c r="M14" i="6"/>
  <c r="M55" i="6"/>
  <c r="M50" i="9"/>
  <c r="M38" i="9"/>
  <c r="M15" i="9"/>
  <c r="J55" i="6"/>
  <c r="J52" i="9"/>
  <c r="M27" i="9"/>
  <c r="M19" i="9"/>
  <c r="M28" i="9"/>
  <c r="M40" i="9"/>
  <c r="M31" i="9"/>
  <c r="M30" i="9"/>
  <c r="M8" i="9"/>
  <c r="M26" i="9"/>
  <c r="M37" i="9"/>
  <c r="M39" i="9"/>
  <c r="M43" i="9"/>
  <c r="M17" i="9"/>
  <c r="M29" i="9"/>
  <c r="M36" i="9"/>
  <c r="M51" i="9"/>
  <c r="M52" i="9"/>
  <c r="M18" i="9"/>
  <c r="M42" i="9"/>
  <c r="M41" i="9"/>
  <c r="M48" i="9"/>
  <c r="M25" i="9"/>
  <c r="M16" i="9"/>
  <c r="M14" i="9"/>
  <c r="M13" i="9"/>
  <c r="M9" i="9"/>
  <c r="L55" i="6"/>
  <c r="L53" i="9"/>
  <c r="M49" i="9"/>
  <c r="K55" i="6"/>
  <c r="K53" i="9"/>
  <c r="J54" i="9"/>
  <c r="J53" i="9"/>
  <c r="M55" i="9"/>
  <c r="M53" i="9"/>
  <c r="M54" i="9"/>
  <c r="M32" i="9"/>
  <c r="M46" i="9"/>
  <c r="M34" i="9"/>
  <c r="M23" i="9"/>
  <c r="M21" i="9"/>
  <c r="M35" i="9"/>
  <c r="M44" i="9"/>
  <c r="M20" i="9"/>
  <c r="M22" i="9"/>
  <c r="M45" i="9"/>
  <c r="M11" i="9"/>
  <c r="M47" i="9"/>
  <c r="M10" i="9"/>
  <c r="M12" i="9"/>
  <c r="M24" i="9"/>
  <c r="M33" i="9"/>
  <c r="K47" i="9"/>
  <c r="K54" i="9"/>
  <c r="L7" i="9"/>
  <c r="L54" i="9"/>
  <c r="K20" i="9"/>
  <c r="J14" i="9"/>
  <c r="J55" i="9"/>
  <c r="K57" i="6"/>
  <c r="J57" i="6"/>
  <c r="K39" i="9"/>
  <c r="K36" i="9"/>
  <c r="K31" i="9"/>
  <c r="K12" i="9"/>
  <c r="K28" i="9"/>
  <c r="K23" i="9"/>
  <c r="K52" i="9"/>
  <c r="L36" i="9"/>
  <c r="L44" i="9"/>
  <c r="L52" i="9"/>
  <c r="L13" i="9"/>
  <c r="J27" i="9"/>
  <c r="J42" i="9"/>
  <c r="J41" i="9"/>
  <c r="J40" i="9"/>
  <c r="J20" i="9"/>
  <c r="J16" i="9"/>
  <c r="J25" i="9"/>
  <c r="J48" i="9"/>
  <c r="J45" i="9"/>
  <c r="J34" i="9"/>
  <c r="J33" i="9"/>
  <c r="J47" i="9"/>
  <c r="J15" i="9"/>
  <c r="J17" i="9"/>
  <c r="J49" i="9"/>
  <c r="J51" i="9"/>
  <c r="J19" i="9"/>
  <c r="J21" i="9"/>
  <c r="J26" i="9"/>
  <c r="J23" i="9"/>
  <c r="J36" i="9"/>
  <c r="J32" i="9"/>
  <c r="J18" i="9"/>
  <c r="J12" i="9"/>
  <c r="J43" i="9"/>
  <c r="J11" i="9"/>
  <c r="J37" i="9"/>
  <c r="J10" i="9"/>
  <c r="J24" i="9"/>
  <c r="J39" i="9"/>
  <c r="J8" i="9"/>
  <c r="J13" i="9"/>
  <c r="J28" i="9"/>
  <c r="J9" i="9"/>
  <c r="J35" i="9"/>
  <c r="J29" i="9"/>
  <c r="J50" i="9"/>
  <c r="J31" i="9"/>
  <c r="J44" i="9"/>
  <c r="L29" i="9"/>
  <c r="J7" i="9"/>
  <c r="L28" i="9"/>
  <c r="L20" i="9"/>
  <c r="J38" i="9"/>
  <c r="L12" i="9"/>
  <c r="J46" i="9"/>
  <c r="J22" i="9"/>
  <c r="K55" i="9"/>
  <c r="K38" i="9"/>
  <c r="K27" i="9"/>
  <c r="K30" i="9"/>
  <c r="K50" i="9"/>
  <c r="K26" i="9"/>
  <c r="K41" i="9"/>
  <c r="K24" i="9"/>
  <c r="K22" i="9"/>
  <c r="K29" i="9"/>
  <c r="K17" i="9"/>
  <c r="K49" i="9"/>
  <c r="K43" i="9"/>
  <c r="K37" i="9"/>
  <c r="K42" i="9"/>
  <c r="K45" i="9"/>
  <c r="K21" i="9"/>
  <c r="K19" i="9"/>
  <c r="K48" i="9"/>
  <c r="K16" i="9"/>
  <c r="K18" i="9"/>
  <c r="K13" i="9"/>
  <c r="K33" i="9"/>
  <c r="K9" i="9"/>
  <c r="K35" i="9"/>
  <c r="K14" i="9"/>
  <c r="K40" i="9"/>
  <c r="K8" i="9"/>
  <c r="K34" i="9"/>
  <c r="K46" i="9"/>
  <c r="K11" i="9"/>
  <c r="K10" i="9"/>
  <c r="K25" i="9"/>
  <c r="K51" i="9"/>
  <c r="K32" i="9"/>
  <c r="L45" i="9"/>
  <c r="J30" i="9"/>
  <c r="L21" i="9"/>
  <c r="K44" i="9"/>
  <c r="K15" i="9"/>
  <c r="K7" i="9"/>
  <c r="M57" i="6"/>
  <c r="M7" i="9"/>
  <c r="L55" i="9"/>
  <c r="L48" i="9"/>
  <c r="L51" i="9"/>
  <c r="L49" i="9"/>
  <c r="L27" i="9"/>
  <c r="L24" i="9"/>
  <c r="L23" i="9"/>
  <c r="L25" i="9"/>
  <c r="L38" i="9"/>
  <c r="L47" i="9"/>
  <c r="L42" i="9"/>
  <c r="L14" i="9"/>
  <c r="L11" i="9"/>
  <c r="L40" i="9"/>
  <c r="L35" i="9"/>
  <c r="L26" i="9"/>
  <c r="L39" i="9"/>
  <c r="L34" i="9"/>
  <c r="L41" i="9"/>
  <c r="L46" i="9"/>
  <c r="L16" i="9"/>
  <c r="L19" i="9"/>
  <c r="L18" i="9"/>
  <c r="L15" i="9"/>
  <c r="L10" i="9"/>
  <c r="L17" i="9"/>
  <c r="L30" i="9"/>
  <c r="L32" i="9"/>
  <c r="L31" i="9"/>
  <c r="L33" i="9"/>
  <c r="L8" i="9"/>
  <c r="L43" i="9"/>
  <c r="L9" i="9"/>
  <c r="L50" i="9"/>
  <c r="L22" i="9"/>
  <c r="L57" i="6"/>
  <c r="L37" i="9"/>
  <c r="H37" i="2"/>
  <c r="E38" i="2"/>
  <c r="G48" i="1"/>
  <c r="G53" i="1"/>
  <c r="N51" i="1"/>
  <c r="N56" i="1"/>
  <c r="N50" i="1"/>
  <c r="N55" i="1"/>
  <c r="M51" i="1"/>
  <c r="M56" i="1"/>
  <c r="M50" i="1"/>
  <c r="M55" i="1"/>
  <c r="Q48" i="1"/>
  <c r="Q53" i="1"/>
  <c r="Q49" i="1"/>
  <c r="Q54" i="1"/>
  <c r="H48" i="1"/>
  <c r="H53" i="1"/>
  <c r="H49" i="1"/>
  <c r="H54" i="1"/>
  <c r="O48" i="1"/>
  <c r="O53" i="1"/>
  <c r="O49" i="1"/>
  <c r="O54" i="1"/>
  <c r="N48" i="1"/>
  <c r="N53" i="1"/>
  <c r="N49" i="1"/>
  <c r="N54" i="1"/>
  <c r="O51" i="1"/>
  <c r="O56" i="1"/>
  <c r="O50" i="1"/>
  <c r="O55" i="1"/>
  <c r="P48" i="1"/>
  <c r="P53" i="1"/>
  <c r="P49" i="1"/>
  <c r="P54" i="1"/>
  <c r="M48" i="1"/>
  <c r="M53" i="1"/>
  <c r="M49" i="1"/>
  <c r="M54" i="1"/>
  <c r="J48" i="1"/>
  <c r="J53" i="1"/>
  <c r="J49" i="1"/>
  <c r="J54" i="1"/>
  <c r="L48" i="1"/>
  <c r="L53" i="1"/>
  <c r="L49" i="1"/>
  <c r="L54" i="1"/>
  <c r="H51" i="1"/>
  <c r="H56" i="1"/>
  <c r="H50" i="1"/>
  <c r="H55" i="1"/>
  <c r="C48" i="1"/>
  <c r="C53" i="1"/>
  <c r="C49" i="1"/>
  <c r="C54" i="1"/>
  <c r="E49" i="1"/>
  <c r="E54" i="1"/>
  <c r="E48" i="1"/>
  <c r="E53" i="1"/>
  <c r="G49" i="1"/>
  <c r="G54" i="1"/>
  <c r="F49" i="1"/>
  <c r="F54" i="1"/>
  <c r="F48" i="1"/>
  <c r="F53" i="1"/>
  <c r="D49" i="1"/>
  <c r="D54" i="1"/>
  <c r="D48" i="1"/>
  <c r="D53" i="1"/>
  <c r="B49" i="1"/>
  <c r="B54" i="1"/>
  <c r="B48" i="1"/>
  <c r="B53" i="1"/>
  <c r="B59" i="2"/>
  <c r="B62" i="2"/>
  <c r="C59" i="2"/>
  <c r="C62" i="2"/>
  <c r="D59" i="2"/>
  <c r="D62" i="2"/>
  <c r="G59" i="2"/>
  <c r="G62" i="2"/>
  <c r="G60" i="2"/>
  <c r="H60" i="2"/>
  <c r="O51" i="2"/>
  <c r="P52" i="2"/>
  <c r="H51" i="2"/>
  <c r="J51" i="2"/>
  <c r="G51" i="2"/>
  <c r="K51" i="2"/>
  <c r="C51" i="2"/>
  <c r="F51" i="2"/>
  <c r="G52" i="2"/>
  <c r="L51" i="2"/>
  <c r="L52" i="2"/>
  <c r="B51" i="2"/>
  <c r="H52" i="2"/>
  <c r="P51" i="2"/>
  <c r="J52" i="2"/>
  <c r="F52" i="2"/>
  <c r="K52" i="2"/>
  <c r="N51" i="2"/>
  <c r="E8" i="15"/>
  <c r="E16" i="15"/>
  <c r="E24" i="15"/>
  <c r="E32" i="15"/>
  <c r="E40" i="15"/>
  <c r="E48" i="15"/>
  <c r="E56" i="15"/>
  <c r="E64" i="15"/>
  <c r="E72" i="15"/>
  <c r="E91" i="15"/>
  <c r="E18" i="15"/>
  <c r="E26" i="15"/>
  <c r="E34" i="15"/>
  <c r="E42" i="15"/>
  <c r="E50" i="15"/>
  <c r="E58" i="15"/>
  <c r="E27" i="15"/>
  <c r="E51" i="15"/>
  <c r="E79" i="15"/>
  <c r="E9" i="15"/>
  <c r="E17" i="15"/>
  <c r="E25" i="15"/>
  <c r="E33" i="15"/>
  <c r="E41" i="15"/>
  <c r="E49" i="15"/>
  <c r="E57" i="15"/>
  <c r="E65" i="15"/>
  <c r="E73" i="15"/>
  <c r="E95" i="15"/>
  <c r="E10" i="15"/>
  <c r="E12" i="15"/>
  <c r="E20" i="15"/>
  <c r="E28" i="15"/>
  <c r="E36" i="15"/>
  <c r="E44" i="15"/>
  <c r="E52" i="15"/>
  <c r="E60" i="15"/>
  <c r="E68" i="15"/>
  <c r="E81" i="15"/>
  <c r="E31" i="15"/>
  <c r="E55" i="15"/>
  <c r="E89" i="15"/>
  <c r="E7" i="15"/>
  <c r="E35" i="15"/>
  <c r="E67" i="15"/>
  <c r="E13" i="15"/>
  <c r="E21" i="15"/>
  <c r="E29" i="15"/>
  <c r="E37" i="15"/>
  <c r="E45" i="15"/>
  <c r="E53" i="15"/>
  <c r="E61" i="15"/>
  <c r="E69" i="15"/>
  <c r="E83" i="15"/>
  <c r="E23" i="15"/>
  <c r="E47" i="15"/>
  <c r="E71" i="15"/>
  <c r="E75" i="15"/>
  <c r="E11" i="15"/>
  <c r="E43" i="15"/>
  <c r="E14" i="15"/>
  <c r="E22" i="15"/>
  <c r="E30" i="15"/>
  <c r="E38" i="15"/>
  <c r="E46" i="15"/>
  <c r="E54" i="15"/>
  <c r="E62" i="15"/>
  <c r="E70" i="15"/>
  <c r="E87" i="15"/>
  <c r="E15" i="15"/>
  <c r="E39" i="15"/>
  <c r="E63" i="15"/>
  <c r="E66" i="15"/>
  <c r="E19" i="15"/>
  <c r="E59" i="15"/>
  <c r="E85" i="15"/>
  <c r="E80" i="15"/>
  <c r="E93" i="15"/>
  <c r="E78" i="15"/>
  <c r="E82" i="15"/>
  <c r="E77" i="15"/>
  <c r="E84" i="15"/>
  <c r="E76" i="15"/>
  <c r="E74" i="15"/>
  <c r="E94" i="15"/>
  <c r="E107" i="15"/>
  <c r="E96" i="15"/>
  <c r="E92" i="15"/>
  <c r="E90" i="15"/>
  <c r="E88" i="15"/>
  <c r="E99" i="15"/>
  <c r="E103" i="15"/>
  <c r="E97" i="15"/>
  <c r="E105" i="15"/>
  <c r="E101" i="15"/>
  <c r="E86" i="15"/>
  <c r="E119" i="15"/>
  <c r="E104" i="15"/>
  <c r="E117" i="15"/>
  <c r="E111" i="15"/>
  <c r="E113" i="15"/>
  <c r="E98" i="15"/>
  <c r="E109" i="15"/>
  <c r="E106" i="15"/>
  <c r="E100" i="15"/>
  <c r="E108" i="15"/>
  <c r="E115" i="15"/>
  <c r="E102" i="15"/>
  <c r="E131" i="15"/>
  <c r="E114" i="15"/>
  <c r="E110" i="15"/>
  <c r="E121" i="15"/>
  <c r="E127" i="15"/>
  <c r="E116" i="15"/>
  <c r="E120" i="15"/>
  <c r="E118" i="15"/>
  <c r="E123" i="15"/>
  <c r="E125" i="15"/>
  <c r="E129" i="15"/>
  <c r="E112" i="15"/>
  <c r="E141" i="15"/>
  <c r="E135" i="15"/>
  <c r="E132" i="15"/>
  <c r="E128" i="15"/>
  <c r="E133" i="15"/>
  <c r="E139" i="15"/>
  <c r="E143" i="15"/>
  <c r="E130" i="15"/>
  <c r="E137" i="15"/>
  <c r="E122" i="15"/>
  <c r="E124" i="15"/>
  <c r="E126" i="15"/>
  <c r="E140" i="15"/>
  <c r="E134" i="15"/>
  <c r="E149" i="15"/>
  <c r="E138" i="15"/>
  <c r="E142" i="15"/>
  <c r="E147" i="15"/>
  <c r="E136" i="15"/>
  <c r="E151" i="15"/>
  <c r="E144" i="15"/>
  <c r="E145" i="15"/>
  <c r="E150" i="15"/>
  <c r="E146" i="15"/>
  <c r="E148" i="15"/>
  <c r="F60" i="2"/>
  <c r="F63" i="2"/>
  <c r="N59" i="2"/>
  <c r="N62" i="2"/>
  <c r="N60" i="2"/>
  <c r="N63" i="2"/>
  <c r="P60" i="2"/>
  <c r="C60" i="2"/>
  <c r="C63" i="2"/>
  <c r="L60" i="2"/>
  <c r="L63" i="2"/>
  <c r="K60" i="2"/>
  <c r="K63" i="2"/>
  <c r="J60" i="2"/>
  <c r="J63" i="2"/>
  <c r="D60" i="2"/>
  <c r="D63" i="2"/>
  <c r="B60" i="2"/>
  <c r="B63" i="2"/>
  <c r="O60" i="2"/>
  <c r="O63" i="2"/>
  <c r="H59" i="2"/>
  <c r="H62" i="2"/>
  <c r="J59" i="2"/>
  <c r="J62" i="2"/>
  <c r="K59" i="2"/>
  <c r="K62" i="2"/>
  <c r="F59" i="2"/>
  <c r="F62" i="2"/>
  <c r="P59" i="2"/>
  <c r="H63" i="2"/>
  <c r="G63" i="2"/>
  <c r="O59" i="2"/>
  <c r="O62" i="2"/>
  <c r="L59" i="2"/>
  <c r="M40" i="2"/>
  <c r="E48" i="2"/>
  <c r="Q49" i="2"/>
  <c r="Q45" i="2"/>
  <c r="Q43" i="2"/>
  <c r="Q44" i="2"/>
  <c r="M47" i="2"/>
  <c r="E41" i="2"/>
  <c r="E50" i="2"/>
  <c r="M48" i="2"/>
  <c r="M42" i="2"/>
  <c r="Q48" i="2"/>
  <c r="I43" i="2"/>
  <c r="E42" i="2"/>
  <c r="Q38" i="2"/>
  <c r="I50" i="2"/>
  <c r="I46" i="2"/>
  <c r="Q50" i="2"/>
  <c r="Q46" i="2"/>
  <c r="Q42" i="2"/>
  <c r="Q40" i="2"/>
  <c r="E44" i="2"/>
  <c r="M50" i="2"/>
  <c r="M46" i="2"/>
  <c r="M44" i="2"/>
  <c r="I49" i="2"/>
  <c r="Q47" i="2"/>
  <c r="Q41" i="2"/>
  <c r="Q39" i="2"/>
  <c r="E40" i="2"/>
  <c r="E45" i="2"/>
  <c r="I47" i="2"/>
  <c r="M49" i="2"/>
  <c r="M45" i="2"/>
  <c r="M43" i="2"/>
  <c r="M41" i="2"/>
  <c r="E49" i="2"/>
  <c r="E46" i="2"/>
  <c r="I45" i="2"/>
  <c r="I48" i="2"/>
  <c r="I44" i="2"/>
  <c r="M38" i="2"/>
  <c r="E39" i="2"/>
  <c r="M39" i="2"/>
  <c r="E47" i="2"/>
  <c r="Q51" i="2"/>
  <c r="M51" i="2"/>
  <c r="E52" i="2"/>
  <c r="M52" i="2"/>
  <c r="I52" i="2"/>
  <c r="Q52" i="2"/>
  <c r="E51" i="2"/>
  <c r="I51" i="2"/>
  <c r="E61" i="2"/>
  <c r="M60" i="2"/>
  <c r="M63" i="2"/>
  <c r="E60" i="2"/>
  <c r="E63" i="2"/>
  <c r="Q60" i="2"/>
  <c r="Q63" i="2"/>
  <c r="I60" i="2"/>
  <c r="I63" i="2"/>
  <c r="Q59" i="2"/>
  <c r="Q62" i="2"/>
  <c r="E59" i="2"/>
  <c r="E62" i="2"/>
  <c r="I59" i="2"/>
  <c r="I62" i="2"/>
  <c r="M59" i="2"/>
  <c r="M62" i="2"/>
  <c r="E12" i="7"/>
  <c r="N13" i="19"/>
  <c r="M13" i="19"/>
  <c r="C13" i="19"/>
  <c r="E13" i="19"/>
</calcChain>
</file>

<file path=xl/sharedStrings.xml><?xml version="1.0" encoding="utf-8"?>
<sst xmlns="http://schemas.openxmlformats.org/spreadsheetml/2006/main" count="382" uniqueCount="176">
  <si>
    <t>Année</t>
  </si>
  <si>
    <t>Femmes</t>
  </si>
  <si>
    <t>Hommes</t>
  </si>
  <si>
    <t>PRAG</t>
  </si>
  <si>
    <t>PRCE</t>
  </si>
  <si>
    <t>PREN</t>
  </si>
  <si>
    <t>Sexe</t>
  </si>
  <si>
    <t>Corps</t>
  </si>
  <si>
    <t>Discipline</t>
  </si>
  <si>
    <t>Ensemble</t>
  </si>
  <si>
    <t>Annee</t>
  </si>
  <si>
    <t>Biologie et Biochimie</t>
  </si>
  <si>
    <t>Chimie</t>
  </si>
  <si>
    <t>Groupe interdisciplinaire</t>
  </si>
  <si>
    <t>Inconnue</t>
  </si>
  <si>
    <t>Langues et Littératures</t>
  </si>
  <si>
    <t>Mathématiques et Informatique</t>
  </si>
  <si>
    <t>Mécanique, Génie mécanique, Génie informatique, Energétique</t>
  </si>
  <si>
    <t>Physique</t>
  </si>
  <si>
    <t>Sciences économique et de gestion</t>
  </si>
  <si>
    <t>Sciences humaines</t>
  </si>
  <si>
    <t>Théologie</t>
  </si>
  <si>
    <t>Lettres, Sc. humaines</t>
  </si>
  <si>
    <t>Sc.économiques, AES</t>
  </si>
  <si>
    <t>Sciences</t>
  </si>
  <si>
    <t>PREN (éch. de droite)</t>
  </si>
  <si>
    <t>2017-2021</t>
  </si>
  <si>
    <t>Evolution</t>
  </si>
  <si>
    <t>LSH</t>
  </si>
  <si>
    <t>Total</t>
  </si>
  <si>
    <t>Total (yc. inconnue)</t>
  </si>
  <si>
    <t>2021-2029</t>
  </si>
  <si>
    <t>2018-2021</t>
  </si>
  <si>
    <t>2022-2025</t>
  </si>
  <si>
    <t>2026-2029</t>
  </si>
  <si>
    <t>Evolutions détaillées par périodes</t>
  </si>
  <si>
    <t xml:space="preserve">
Discipline</t>
  </si>
  <si>
    <t>% moyen d’évolution 
des effectifs étudiants ** (2)</t>
  </si>
  <si>
    <t>Cumul taux de départs + évolution 
( = 1 + 2 )</t>
  </si>
  <si>
    <t>2022-2029</t>
  </si>
  <si>
    <t>2021-2025</t>
  </si>
  <si>
    <t>2025-2029</t>
  </si>
  <si>
    <t>Droit</t>
  </si>
  <si>
    <t>Santé</t>
  </si>
  <si>
    <t>Sous-total</t>
  </si>
  <si>
    <t>Disciplines détaillées</t>
  </si>
  <si>
    <t>Physique - Chimie</t>
  </si>
  <si>
    <t>Sciences économiques et de gestion</t>
  </si>
  <si>
    <t>Sans discipline, discipline inconnue</t>
  </si>
  <si>
    <t>Ensemble hors inconnue</t>
  </si>
  <si>
    <t xml:space="preserve"> Départs définitifs</t>
  </si>
  <si>
    <t xml:space="preserve"> Autres départs définitifs</t>
  </si>
  <si>
    <t>Age moyen</t>
  </si>
  <si>
    <t>Cumul taux de départs prévu + 
% croissance  
( = 1 + 2 )</t>
  </si>
  <si>
    <t>Age moyen et âges réglementant le départ en retraite, selon la date de départ</t>
  </si>
  <si>
    <t>date</t>
  </si>
  <si>
    <t>Mois</t>
  </si>
  <si>
    <t>Evolutions</t>
  </si>
  <si>
    <t>Sommaire</t>
  </si>
  <si>
    <t>Définitions</t>
  </si>
  <si>
    <t>Données ouvertes, cubes, téléchargeables sur :</t>
  </si>
  <si>
    <t xml:space="preserve">Tableau de bord de l'emploi scientifique au sein des principaux organismes </t>
  </si>
  <si>
    <t>Les enseignants des EPSCP</t>
  </si>
  <si>
    <t xml:space="preserve"> Age d'annulation légale de la décote (AAD)</t>
  </si>
  <si>
    <t>En mois</t>
  </si>
  <si>
    <t xml:space="preserve">2017-2021 </t>
  </si>
  <si>
    <t xml:space="preserve">2022-2026 </t>
  </si>
  <si>
    <t>Age d'ouverture des droits (AOD)</t>
  </si>
  <si>
    <t xml:space="preserve"> Age limite (AL)</t>
  </si>
  <si>
    <t>Les départs définitifs, par type de départ et par corps</t>
  </si>
  <si>
    <t>Champ : enseignants du second degré affectés dans les EPSCP</t>
  </si>
  <si>
    <t>Source : bases DGRH, modèles SIES</t>
  </si>
  <si>
    <t>Âge au 31/12/2021</t>
  </si>
  <si>
    <t>Champ : enseignants-chercheurs et enseignants du second degré affectés dans les EPSCP</t>
  </si>
  <si>
    <t xml:space="preserve">Champ : Enseignants  du second degré affectés dans le supérieur, France </t>
  </si>
  <si>
    <t>Enseignants du 2nd degré</t>
  </si>
  <si>
    <t>En effectifs</t>
  </si>
  <si>
    <t>En %</t>
  </si>
  <si>
    <t>En effectif</t>
  </si>
  <si>
    <t xml:space="preserve">                                                                                                                                                                                         </t>
  </si>
  <si>
    <t>Moyenne 17-21</t>
  </si>
  <si>
    <t>Moyenne 22-29</t>
  </si>
  <si>
    <t>Evolution de l'âge moyen au départ, par discipline</t>
  </si>
  <si>
    <t>* données 2019 à 2021 provisoires</t>
  </si>
  <si>
    <t>Sciences économiques-AES</t>
  </si>
  <si>
    <t>Ensemble disciplines connues</t>
  </si>
  <si>
    <t>Nombre de départs en retraite à l'AOD ou après, rapporté aux effectifs de titulaires de 62 ans et plus, par corps</t>
  </si>
  <si>
    <t>Départ en retraite à l'AOD ou après / effectifs de titulaires ayant atteint ou dépassé l'AOD *</t>
  </si>
  <si>
    <t>* 62 ans depuis 2017</t>
  </si>
  <si>
    <t xml:space="preserve"> Retraites</t>
  </si>
  <si>
    <t>Retraites à l'AOD ou après</t>
  </si>
  <si>
    <t>Evolution des départs en retraite des enseignants du second degré en EPSCP, par discipline</t>
  </si>
  <si>
    <t>Evolution des départs des enseignants du second degré en EPSCP, par discipline</t>
  </si>
  <si>
    <t>Age au 31/12</t>
  </si>
  <si>
    <t>Source : bases DGRH, modèles MESR-SIES</t>
  </si>
  <si>
    <t>Source : modèles MESR-MESR-SIES, bases DGRH</t>
  </si>
  <si>
    <t>Taux de départ annuels en retraite  à l'AOD ou après des enseignants du second degré en EPSCP, par corps</t>
  </si>
  <si>
    <t>Disciplines</t>
  </si>
  <si>
    <t>Disciplines communes DGRH-SISE</t>
  </si>
  <si>
    <t>Taux de départs définitifs annuels (%) Ensemble des titulaires du supérieur (1)</t>
  </si>
  <si>
    <t>Départs rapportés à la population en activité de la discipline, en %</t>
  </si>
  <si>
    <t>* Départs rapportés à la population en activité de la discipline, en %</t>
  </si>
  <si>
    <t>** Pour agréger les deux catégories de titulaires, les départs et les effectifs en activité sont pondérés par les volumes d’heures d’enseignement obligatoires</t>
  </si>
  <si>
    <t>Pyramides des âges à fin 2021 des enseignants titulaires du second degré en EPSCP, par discipline et en %</t>
  </si>
  <si>
    <t>% croissance moyen
des effectifs étudiants *** (2)</t>
  </si>
  <si>
    <t>Départs pour recrutement comme EC *</t>
  </si>
  <si>
    <t>Evolutions %</t>
  </si>
  <si>
    <t>* EPS, sciences de l’information et de la communication, sciences documentaires, sciences de l’éducation</t>
  </si>
  <si>
    <t>Taux de départs définitifs annuels (%) * 
Ensemble des enseignants titulaires du supérieur (1) **</t>
  </si>
  <si>
    <t>Note d'information : Les départs en retraite des enseignants titulaires du second degré en EPSCP augmenteraient de 28 % entre 2021 et 2029</t>
  </si>
  <si>
    <t xml:space="preserve"> Âge moyen au départ en retraite (au 31/12) des enseignants du second degré en EPSCP</t>
  </si>
  <si>
    <t>Age moyen au départ en retraite et âges réglementant le départ en retraite, selon la date de départ</t>
  </si>
  <si>
    <t>Lettres, Sc. Humaines</t>
  </si>
  <si>
    <t>Groupe de discipline</t>
  </si>
  <si>
    <t>Effectifs d'enseignants du second degré en EPSCP ayant atteint ou dépassé l'AOD , par corps</t>
  </si>
  <si>
    <t xml:space="preserve">Effectifs de titulaires ayant atteint ou dépassé l'AOD * </t>
  </si>
  <si>
    <t>% d'effectifs à début 2022</t>
  </si>
  <si>
    <t xml:space="preserve">Effectifs à début 2022 </t>
  </si>
  <si>
    <t>Age au 31/12/2022</t>
  </si>
  <si>
    <t xml:space="preserve">Nombre de départs en retraite </t>
  </si>
  <si>
    <t>Effectifs en activité début 2022</t>
  </si>
  <si>
    <t>Taux de départ annuels en retraite à l'AOD ou après des enseignants du second degré en EPSCP, par corps</t>
  </si>
  <si>
    <t>Départs en retraite constatés</t>
  </si>
  <si>
    <t>Départs en retraite corrigés des effets démographiques</t>
  </si>
  <si>
    <t>Evolutions (%)</t>
  </si>
  <si>
    <t>Départs en retraite avant AOD</t>
  </si>
  <si>
    <t>Enseignants-chercheurs (EC) *</t>
  </si>
  <si>
    <t xml:space="preserve">Taux de recrutement externe constaté ****, ensemble des titulaires </t>
  </si>
  <si>
    <t>2018-2021 : constaté ; 2022-2029 : projection</t>
  </si>
  <si>
    <t xml:space="preserve">Projections des effectifs dans l'enseignement supérieur pour les rentrées de 2021 à 2030 </t>
  </si>
  <si>
    <r>
      <t xml:space="preserve">**** Taux pondéré, </t>
    </r>
    <r>
      <rPr>
        <i/>
        <sz val="8"/>
        <color theme="1"/>
        <rFont val="Arial"/>
        <family val="2"/>
      </rPr>
      <t>définitions</t>
    </r>
  </si>
  <si>
    <t>*** Etudiants inscrits en inscription principale à la rentrée (tous niveaux, universités yc IUT) [6]</t>
  </si>
  <si>
    <t>Pyramides des âges des enseignants titulaires du second degré en activité en EPSCP début 2022, par discipline</t>
  </si>
  <si>
    <t>Note d'information - Les départs en retraite des enseignants titulaires du second degré en EPSCP augmenteraient de 28 % entre 2021 et 2029</t>
  </si>
  <si>
    <t>Figure 1 - Les départs définitifs des enseignants du second degré en EPSCP, par type de départ et par corps</t>
  </si>
  <si>
    <t>Fonction publique sédentaire - âges réglementaires de départ en retraite</t>
  </si>
  <si>
    <t>Figure 5 - Evolution de l’âge moyen au départ en retraite, par corps et par sexe</t>
  </si>
  <si>
    <t>Lecture - les effectifs étudiants augmenteront en moyenne de 0,2 % entre les rentrées 2021 et 2029, tandis que, dans l'intervalle (période allant du 1/1/2022 au 31/12/2029), les départs définitifs représenteraient en moyenne chaque année 3,2 % des effectifs des enseignants titulaires ; d’où un cumul annuel "accroissement d’effectifs étudiants + départs totaux " de 3,4 %.</t>
  </si>
  <si>
    <t>Lecture - sur la période 2022-2029 (inclus), les départs définitifs représenteraient en moyenne chaque année 2,9 % des EC en activité * et 4,0 % des enseignants du 2nd degré</t>
  </si>
  <si>
    <t xml:space="preserve">* NF SIES N° 19, juillet 2022 - de 2021 à 2029, les départs définitifs des enseignants-chercheurs augmenteraient fortement (+ 53 %), surtout en sciences ; les effectifs étudiants seraient également en croissance  </t>
  </si>
  <si>
    <t>Figure 2 - Evolution des départs en retraite constatés // corrigés des effets démographiques</t>
  </si>
  <si>
    <t>Age au 31/12 de l'année de départ</t>
  </si>
  <si>
    <t>Figure 3 - Evolution des départs en retraite des enseignants du second degré en EPSCP, par groupe de discipline</t>
  </si>
  <si>
    <t>Figure 4 - Pyramides des âges des enseignants titulaires du second degré en activité en EPSCP début 2022, par discipline</t>
  </si>
  <si>
    <t>Figure 5 - Taux de départs définitifs annuels moyens des enseignants titulaires des EPSCP</t>
  </si>
  <si>
    <t>Figure 6 - Taux de départs définitifs annuels moyens des enseignants titulaires des EPSCP, évolution des effectifs étudiants</t>
  </si>
  <si>
    <t>Figure 7 - Evolution de l’âge moyen au départ en retraite des enseignants du second degré en EPSCP, par corps et par sexe</t>
  </si>
  <si>
    <t>AGREGE</t>
  </si>
  <si>
    <t>CERTIFIE</t>
  </si>
  <si>
    <t>A paraître :</t>
  </si>
  <si>
    <t xml:space="preserve">L'état de l'emploi scientifique en France – édition 2022, avec données téléchargeables et indicateurs phares. </t>
  </si>
  <si>
    <t>www.enseignementsup-recherche.gouv.fr</t>
  </si>
  <si>
    <t xml:space="preserve">Projections des effectifs dans l'enseignement supérieur pour les rentrées de 2021 à 2030,  </t>
  </si>
  <si>
    <t>Note d’information du SIES N°4 - avril 2022.</t>
  </si>
  <si>
    <t>Les départs en retraite des titulaires de l'enseignement supérieur et de la recherche de 2021 à 2027</t>
  </si>
  <si>
    <t>Note d’information du SIES N°5 - mai 2022.</t>
  </si>
  <si>
    <t xml:space="preserve">De 2021 à 2029, les départs définitifs des enseignants-chercheurs augmenteraient fortement (+ 53 %), surtout en sciences ; les effectifs étudiants seraient également en croissance  </t>
  </si>
  <si>
    <t>Note flash du SIES N° 19 - juillet 2022</t>
  </si>
  <si>
    <t>L’emploi scientifique dans les organismes de recherche en 2021</t>
  </si>
  <si>
    <t>Note flash du SIES n°26 - octobre 2022.</t>
  </si>
  <si>
    <t>Les enseignants titulaires du second degré affectés dans les établissements d’enseignement supérieur du MESRI en 2018 </t>
  </si>
  <si>
    <t>Note DGRH n°1 janvier 2019 - Année 2018</t>
  </si>
  <si>
    <t xml:space="preserve">Les personnels enseignants des EPSCP– Année 2020 </t>
  </si>
  <si>
    <t>Note DGRH n9 Octobre 2021_Année 2020</t>
  </si>
  <si>
    <t xml:space="preserve"> « statistiques et analyses  » </t>
  </si>
  <si>
    <t>FIGURE 1 - Les départs définitifs des enseignants du second degré en EPSCP, par type de départ et par corps</t>
  </si>
  <si>
    <t>FIGURE 2 - Evolution des départs en retraite constatés // CORRIGES DES EFFETS DEMOGRAPHIQUES</t>
  </si>
  <si>
    <t>FIGURE 4 - Pyramides des âges à fin 2021 des enseignants titulaires du second degré en EPSCP, par discipline</t>
  </si>
  <si>
    <t>FIGURE 5 - Taux de départs définitifs annuels des enseignants titulaires des EPSCP</t>
  </si>
  <si>
    <t>FIGURE 6 - Taux de départs définitifs des enseignants titulaires des EPSCP, évolution des effectifs étudiants</t>
  </si>
  <si>
    <t>FIGURE 7 - Evolution de l’âge moyen au départ en retraite, par corps et par sexe</t>
  </si>
  <si>
    <t>Départs corrigés</t>
  </si>
  <si>
    <t>Départs en retraite à l'AOD ou après, constatés // corrigés</t>
  </si>
  <si>
    <t>Evolution des départs en retraite des enseignants du second degré en EPSCP, par discipline détaillée</t>
  </si>
  <si>
    <t>FIGURE 3 - Evolution des départs en retraite des enseignants du second degré en EPSCP, par groupe de discipline</t>
  </si>
  <si>
    <t>[6] NI SIES n°4,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</si>
</sst>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_-* #,##0\ _F_-;\-* #,##0\ _F_-;_-* &quot;-&quot;??\ _F_-;_-@_-"/>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000000"/>
      <name val="Calibri"/>
      <family val="2"/>
      <scheme val="minor"/>
    </font>
    <font>
      <sz val="10"/>
      <color theme="1"/>
      <name val="Arial"/>
      <family val="2"/>
    </font>
    <font>
      <sz val="10"/>
      <color rgb="FF000000"/>
      <name val="Arial"/>
      <family val="2"/>
    </font>
    <font>
      <b/>
      <sz val="10"/>
      <color theme="1"/>
      <name val="Arial"/>
      <family val="2"/>
    </font>
    <font>
      <b/>
      <sz val="18"/>
      <color theme="1"/>
      <name val="Calibri"/>
      <family val="2"/>
      <scheme val="minor"/>
    </font>
    <font>
      <sz val="18"/>
      <color theme="1"/>
      <name val="Calibri"/>
      <family val="2"/>
      <scheme val="minor"/>
    </font>
    <font>
      <u/>
      <sz val="11"/>
      <color theme="10"/>
      <name val="Calibri"/>
      <family val="2"/>
      <scheme val="minor"/>
    </font>
    <font>
      <sz val="11"/>
      <color rgb="FF000000"/>
      <name val="Arial Narrow"/>
      <family val="2"/>
    </font>
    <font>
      <b/>
      <u/>
      <sz val="12"/>
      <name val="Arial"/>
      <family val="2"/>
    </font>
    <font>
      <u/>
      <sz val="11"/>
      <color theme="10"/>
      <name val="Arial Narrow"/>
      <family val="2"/>
    </font>
    <font>
      <sz val="8"/>
      <color rgb="FF000000"/>
      <name val="Arial Narrow"/>
      <family val="2"/>
    </font>
    <font>
      <sz val="11"/>
      <color theme="1"/>
      <name val="Arial Narrow"/>
      <family val="2"/>
    </font>
    <font>
      <sz val="8"/>
      <color theme="1"/>
      <name val="Arial Narrow"/>
      <family val="2"/>
    </font>
    <font>
      <sz val="11"/>
      <color theme="1"/>
      <name val="Arial"/>
      <family val="2"/>
    </font>
    <font>
      <i/>
      <sz val="8"/>
      <color theme="1"/>
      <name val="Arial"/>
      <family val="2"/>
    </font>
    <font>
      <b/>
      <sz val="11"/>
      <color theme="1"/>
      <name val="Arial"/>
      <family val="2"/>
    </font>
    <font>
      <b/>
      <i/>
      <sz val="10"/>
      <color theme="1"/>
      <name val="Arial"/>
      <family val="2"/>
    </font>
    <font>
      <i/>
      <sz val="10"/>
      <color theme="1"/>
      <name val="Arial"/>
      <family val="2"/>
    </font>
    <font>
      <b/>
      <sz val="10"/>
      <color rgb="FF000000"/>
      <name val="Arial"/>
      <family val="2"/>
    </font>
    <font>
      <b/>
      <sz val="11"/>
      <name val="Arial"/>
      <family val="2"/>
    </font>
    <font>
      <b/>
      <u/>
      <sz val="11"/>
      <name val="Arial"/>
      <family val="2"/>
    </font>
    <font>
      <b/>
      <sz val="10"/>
      <name val="Arial"/>
      <family val="2"/>
    </font>
    <font>
      <sz val="8"/>
      <color theme="1"/>
      <name val="Arial"/>
      <family val="2"/>
    </font>
    <font>
      <b/>
      <u/>
      <sz val="10"/>
      <name val="Arial"/>
      <family val="2"/>
    </font>
    <font>
      <b/>
      <sz val="8"/>
      <color theme="1"/>
      <name val="Arial"/>
      <family val="2"/>
    </font>
    <font>
      <i/>
      <sz val="11"/>
      <color theme="1"/>
      <name val="Calibri"/>
      <family val="2"/>
      <scheme val="minor"/>
    </font>
    <font>
      <i/>
      <sz val="10"/>
      <color rgb="FF44546A"/>
      <name val="Calibri"/>
      <family val="2"/>
      <scheme val="minor"/>
    </font>
    <font>
      <sz val="12"/>
      <color theme="1"/>
      <name val="Calibri"/>
      <family val="2"/>
      <scheme val="minor"/>
    </font>
    <font>
      <sz val="10"/>
      <color theme="1"/>
      <name val="Calibri"/>
      <family val="2"/>
    </font>
    <font>
      <b/>
      <sz val="10"/>
      <color theme="1"/>
      <name val="Calibri"/>
      <family val="2"/>
    </font>
    <font>
      <b/>
      <sz val="16"/>
      <color rgb="FFC00000"/>
      <name val="Calibri"/>
      <family val="2"/>
      <scheme val="minor"/>
    </font>
    <font>
      <i/>
      <sz val="10"/>
      <color theme="1"/>
      <name val="Times New Roman"/>
      <family val="1"/>
    </font>
    <font>
      <u/>
      <sz val="8"/>
      <color theme="10"/>
      <name val="Arial"/>
      <family val="2"/>
    </font>
    <font>
      <u/>
      <sz val="9"/>
      <color theme="10"/>
      <name val="Arial"/>
      <family val="2"/>
    </font>
    <font>
      <sz val="9"/>
      <color theme="1"/>
      <name val="Arial"/>
      <family val="2"/>
    </font>
    <font>
      <u/>
      <sz val="9"/>
      <color rgb="FF0000FF"/>
      <name val="Arial"/>
      <family val="2"/>
    </font>
    <font>
      <b/>
      <sz val="14"/>
      <color theme="1"/>
      <name val="Calibri"/>
      <family val="2"/>
      <scheme val="minor"/>
    </font>
    <font>
      <b/>
      <sz val="12"/>
      <color theme="1"/>
      <name val="Arial Narrow"/>
      <family val="2"/>
    </font>
    <font>
      <vertAlign val="superscript"/>
      <sz val="10"/>
      <color theme="1"/>
      <name val="Arial"/>
      <family val="2"/>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7">
    <xf numFmtId="0" fontId="0" fillId="0" borderId="0"/>
    <xf numFmtId="9" fontId="1"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0" fontId="3" fillId="0" borderId="0"/>
    <xf numFmtId="0" fontId="3" fillId="0" borderId="0"/>
  </cellStyleXfs>
  <cellXfs count="463">
    <xf numFmtId="0" fontId="0" fillId="0" borderId="0" xfId="0"/>
    <xf numFmtId="0" fontId="2" fillId="0" borderId="0" xfId="0" applyFont="1"/>
    <xf numFmtId="9" fontId="0" fillId="0" borderId="0" xfId="1" applyFont="1"/>
    <xf numFmtId="1" fontId="0" fillId="0" borderId="0" xfId="0" applyNumberFormat="1"/>
    <xf numFmtId="1" fontId="0" fillId="0" borderId="3" xfId="0" applyNumberFormat="1" applyBorder="1"/>
    <xf numFmtId="1" fontId="0" fillId="0" borderId="0" xfId="0" applyNumberFormat="1" applyBorder="1"/>
    <xf numFmtId="0" fontId="0" fillId="0" borderId="10" xfId="0" applyBorder="1"/>
    <xf numFmtId="0" fontId="0" fillId="0" borderId="7" xfId="0" applyBorder="1"/>
    <xf numFmtId="0" fontId="0" fillId="2" borderId="2" xfId="0" applyFill="1" applyBorder="1" applyAlignment="1">
      <alignment horizontal="center" vertical="center" wrapText="1"/>
    </xf>
    <xf numFmtId="1" fontId="0" fillId="0" borderId="2" xfId="0" applyNumberFormat="1" applyBorder="1"/>
    <xf numFmtId="0" fontId="0" fillId="0" borderId="15" xfId="0" applyBorder="1"/>
    <xf numFmtId="0" fontId="5" fillId="0" borderId="0" xfId="0" applyFont="1"/>
    <xf numFmtId="0" fontId="5" fillId="0" borderId="1" xfId="0" applyFont="1" applyBorder="1" applyAlignment="1">
      <alignment vertical="center"/>
    </xf>
    <xf numFmtId="0" fontId="0" fillId="0" borderId="0" xfId="0" applyFont="1" applyAlignment="1">
      <alignment vertical="center"/>
    </xf>
    <xf numFmtId="0" fontId="0" fillId="0" borderId="0" xfId="0" applyAlignment="1">
      <alignment wrapText="1"/>
    </xf>
    <xf numFmtId="0" fontId="0" fillId="0" borderId="0" xfId="0" applyAlignment="1">
      <alignment vertical="top" wrapText="1"/>
    </xf>
    <xf numFmtId="0" fontId="0" fillId="0" borderId="0" xfId="0" applyFont="1" applyAlignment="1">
      <alignment horizontal="left" vertical="center" readingOrder="1"/>
    </xf>
    <xf numFmtId="0" fontId="0" fillId="3" borderId="0" xfId="0" applyFont="1" applyFill="1" applyAlignment="1">
      <alignment vertical="center"/>
    </xf>
    <xf numFmtId="0" fontId="8" fillId="3" borderId="0" xfId="0" applyFont="1" applyFill="1"/>
    <xf numFmtId="0" fontId="0" fillId="3" borderId="0" xfId="0" applyFill="1"/>
    <xf numFmtId="0" fontId="9" fillId="3" borderId="0" xfId="0" applyFont="1" applyFill="1"/>
    <xf numFmtId="0" fontId="10" fillId="3" borderId="0" xfId="4" applyFill="1"/>
    <xf numFmtId="0" fontId="5" fillId="3" borderId="0" xfId="0" applyFont="1" applyFill="1" applyAlignment="1">
      <alignment vertical="center"/>
    </xf>
    <xf numFmtId="0" fontId="2" fillId="3" borderId="0" xfId="0" applyFont="1" applyFill="1"/>
    <xf numFmtId="0" fontId="4" fillId="3" borderId="0" xfId="0" applyFont="1" applyFill="1" applyAlignment="1">
      <alignment vertical="center"/>
    </xf>
    <xf numFmtId="0" fontId="11" fillId="3" borderId="0" xfId="0" applyFont="1" applyFill="1" applyAlignment="1">
      <alignment vertical="center"/>
    </xf>
    <xf numFmtId="0" fontId="12" fillId="3" borderId="0" xfId="5" applyFont="1" applyFill="1" applyAlignment="1">
      <alignment vertical="center"/>
    </xf>
    <xf numFmtId="0" fontId="3" fillId="3" borderId="0" xfId="6" applyFont="1" applyFill="1" applyAlignment="1">
      <alignment vertical="center"/>
    </xf>
    <xf numFmtId="0" fontId="13" fillId="3" borderId="0" xfId="4" applyFont="1" applyFill="1"/>
    <xf numFmtId="0" fontId="13" fillId="3" borderId="0" xfId="4" applyFont="1" applyFill="1" applyAlignment="1">
      <alignment vertical="center"/>
    </xf>
    <xf numFmtId="0" fontId="14" fillId="3" borderId="0" xfId="0" applyFont="1" applyFill="1" applyAlignment="1">
      <alignment vertical="center"/>
    </xf>
    <xf numFmtId="0" fontId="15" fillId="3" borderId="0" xfId="0" applyFont="1" applyFill="1"/>
    <xf numFmtId="0" fontId="16" fillId="3" borderId="0" xfId="0" applyFont="1" applyFill="1"/>
    <xf numFmtId="0" fontId="17" fillId="0" borderId="0" xfId="0" applyFont="1"/>
    <xf numFmtId="0" fontId="5" fillId="0" borderId="1" xfId="0" applyFont="1" applyBorder="1"/>
    <xf numFmtId="1" fontId="5" fillId="0" borderId="1" xfId="0" applyNumberFormat="1" applyFont="1" applyBorder="1"/>
    <xf numFmtId="0" fontId="19" fillId="0" borderId="0" xfId="0" applyFont="1"/>
    <xf numFmtId="0" fontId="5" fillId="2" borderId="2" xfId="0" applyFont="1" applyFill="1" applyBorder="1" applyAlignment="1">
      <alignment horizontal="center" vertical="center"/>
    </xf>
    <xf numFmtId="0" fontId="7" fillId="0" borderId="0" xfId="0" applyFont="1"/>
    <xf numFmtId="1" fontId="5" fillId="0" borderId="2" xfId="0" applyNumberFormat="1" applyFont="1" applyBorder="1"/>
    <xf numFmtId="1" fontId="5" fillId="0" borderId="11" xfId="0" applyNumberFormat="1" applyFont="1" applyBorder="1"/>
    <xf numFmtId="1" fontId="5" fillId="0" borderId="12" xfId="0" applyNumberFormat="1" applyFont="1" applyBorder="1"/>
    <xf numFmtId="1" fontId="5" fillId="0" borderId="14" xfId="0" applyNumberFormat="1" applyFont="1" applyBorder="1"/>
    <xf numFmtId="1" fontId="5" fillId="0" borderId="0" xfId="0" applyNumberFormat="1" applyFont="1" applyBorder="1"/>
    <xf numFmtId="1" fontId="5" fillId="0" borderId="13" xfId="0" applyNumberFormat="1" applyFont="1" applyBorder="1"/>
    <xf numFmtId="1" fontId="5" fillId="0" borderId="3" xfId="0" applyNumberFormat="1" applyFont="1" applyBorder="1"/>
    <xf numFmtId="1" fontId="5" fillId="0" borderId="8" xfId="0" applyNumberFormat="1" applyFont="1" applyBorder="1"/>
    <xf numFmtId="1" fontId="5" fillId="0" borderId="9" xfId="0" applyNumberFormat="1" applyFont="1" applyBorder="1"/>
    <xf numFmtId="1" fontId="5" fillId="0" borderId="0" xfId="0" applyNumberFormat="1" applyFont="1"/>
    <xf numFmtId="0" fontId="5" fillId="0" borderId="15" xfId="0" applyFont="1" applyBorder="1"/>
    <xf numFmtId="9" fontId="5" fillId="0" borderId="2" xfId="1" applyFont="1" applyBorder="1"/>
    <xf numFmtId="0" fontId="5" fillId="0" borderId="10" xfId="0" applyFont="1" applyBorder="1"/>
    <xf numFmtId="9" fontId="5" fillId="0" borderId="14" xfId="1" applyFont="1" applyBorder="1"/>
    <xf numFmtId="9" fontId="5" fillId="0" borderId="0" xfId="1" applyFont="1" applyBorder="1"/>
    <xf numFmtId="0" fontId="5" fillId="0" borderId="7" xfId="0" applyFont="1" applyBorder="1"/>
    <xf numFmtId="9" fontId="5" fillId="0" borderId="3" xfId="1" applyFont="1" applyBorder="1"/>
    <xf numFmtId="165" fontId="5" fillId="0" borderId="3" xfId="1" applyNumberFormat="1" applyFont="1" applyBorder="1"/>
    <xf numFmtId="0" fontId="5" fillId="2" borderId="1" xfId="0" applyFont="1" applyFill="1" applyBorder="1" applyAlignment="1">
      <alignment horizontal="center" vertical="center"/>
    </xf>
    <xf numFmtId="0" fontId="5" fillId="0" borderId="0" xfId="0" applyFont="1" applyBorder="1"/>
    <xf numFmtId="3" fontId="5" fillId="0" borderId="2" xfId="0" applyNumberFormat="1" applyFont="1" applyBorder="1"/>
    <xf numFmtId="0" fontId="5" fillId="0" borderId="7" xfId="0" applyFont="1" applyBorder="1" applyAlignment="1">
      <alignment wrapText="1"/>
    </xf>
    <xf numFmtId="0" fontId="5" fillId="0" borderId="0" xfId="0" applyFont="1" applyAlignment="1">
      <alignment vertical="center"/>
    </xf>
    <xf numFmtId="9" fontId="5" fillId="0" borderId="0" xfId="1" applyFont="1"/>
    <xf numFmtId="0" fontId="22" fillId="0" borderId="0" xfId="0" applyFont="1" applyAlignment="1">
      <alignment vertical="center"/>
    </xf>
    <xf numFmtId="2" fontId="6" fillId="0" borderId="1" xfId="0" applyNumberFormat="1" applyFont="1" applyBorder="1" applyAlignment="1">
      <alignment vertical="center" wrapText="1"/>
    </xf>
    <xf numFmtId="14" fontId="5" fillId="0" borderId="1" xfId="0" applyNumberFormat="1" applyFont="1" applyBorder="1" applyAlignment="1">
      <alignment vertical="center"/>
    </xf>
    <xf numFmtId="0" fontId="6" fillId="0" borderId="1" xfId="0" applyFont="1" applyBorder="1" applyAlignment="1">
      <alignment vertical="center" wrapText="1"/>
    </xf>
    <xf numFmtId="2" fontId="5" fillId="0" borderId="1" xfId="0" applyNumberFormat="1" applyFont="1" applyBorder="1" applyAlignment="1">
      <alignment vertical="center"/>
    </xf>
    <xf numFmtId="164" fontId="5" fillId="0" borderId="2" xfId="0" applyNumberFormat="1" applyFont="1" applyBorder="1"/>
    <xf numFmtId="164" fontId="5" fillId="0" borderId="12" xfId="0" applyNumberFormat="1" applyFont="1" applyBorder="1"/>
    <xf numFmtId="164" fontId="5" fillId="0" borderId="11" xfId="0" applyNumberFormat="1" applyFont="1" applyBorder="1"/>
    <xf numFmtId="164" fontId="5" fillId="0" borderId="14" xfId="0" applyNumberFormat="1" applyFont="1" applyBorder="1"/>
    <xf numFmtId="164" fontId="5" fillId="0" borderId="13" xfId="0" applyNumberFormat="1" applyFont="1" applyBorder="1"/>
    <xf numFmtId="164" fontId="5" fillId="0" borderId="0" xfId="0" applyNumberFormat="1" applyFont="1" applyBorder="1"/>
    <xf numFmtId="164" fontId="5" fillId="0" borderId="3" xfId="0" applyNumberFormat="1" applyFont="1" applyBorder="1"/>
    <xf numFmtId="164" fontId="5" fillId="0" borderId="9" xfId="0" applyNumberFormat="1" applyFont="1" applyBorder="1"/>
    <xf numFmtId="164" fontId="5" fillId="0" borderId="8" xfId="0" applyNumberFormat="1" applyFont="1" applyBorder="1"/>
    <xf numFmtId="2" fontId="5" fillId="0" borderId="0" xfId="0" applyNumberFormat="1" applyFont="1" applyBorder="1"/>
    <xf numFmtId="2" fontId="7" fillId="0" borderId="0" xfId="0" applyNumberFormat="1" applyFont="1" applyBorder="1"/>
    <xf numFmtId="0" fontId="5" fillId="2" borderId="1" xfId="0" quotePrefix="1" applyFont="1" applyFill="1" applyBorder="1" applyAlignment="1">
      <alignment horizontal="center" vertical="center"/>
    </xf>
    <xf numFmtId="1" fontId="5" fillId="0" borderId="10" xfId="0" applyNumberFormat="1" applyFont="1" applyBorder="1"/>
    <xf numFmtId="9" fontId="5" fillId="0" borderId="0" xfId="0" applyNumberFormat="1" applyFont="1"/>
    <xf numFmtId="166" fontId="5" fillId="0" borderId="0" xfId="0" applyNumberFormat="1" applyFont="1"/>
    <xf numFmtId="0" fontId="5" fillId="0" borderId="0" xfId="0" applyFont="1" applyFill="1"/>
    <xf numFmtId="0" fontId="5" fillId="3" borderId="0" xfId="0" applyFont="1" applyFill="1" applyBorder="1" applyAlignment="1">
      <alignment horizontal="center" vertical="center"/>
    </xf>
    <xf numFmtId="0" fontId="24" fillId="0" borderId="0" xfId="6" applyFont="1" applyAlignment="1">
      <alignment vertical="center"/>
    </xf>
    <xf numFmtId="0" fontId="3" fillId="2" borderId="1" xfId="3" applyFont="1" applyFill="1" applyBorder="1" applyAlignment="1">
      <alignment horizontal="center" vertical="center" wrapText="1"/>
    </xf>
    <xf numFmtId="9" fontId="5" fillId="0" borderId="11" xfId="1" applyFont="1" applyBorder="1"/>
    <xf numFmtId="9" fontId="5" fillId="0" borderId="12" xfId="1" applyFont="1" applyBorder="1"/>
    <xf numFmtId="0" fontId="5" fillId="0" borderId="5" xfId="0" applyFont="1" applyBorder="1"/>
    <xf numFmtId="9" fontId="5" fillId="0" borderId="2" xfId="1" applyFont="1" applyFill="1" applyBorder="1"/>
    <xf numFmtId="9" fontId="5" fillId="0" borderId="3" xfId="1" applyFont="1" applyFill="1" applyBorder="1"/>
    <xf numFmtId="164" fontId="5" fillId="0" borderId="11" xfId="0" applyNumberFormat="1" applyFont="1" applyFill="1" applyBorder="1"/>
    <xf numFmtId="164" fontId="5" fillId="0" borderId="0" xfId="0" applyNumberFormat="1" applyFont="1" applyFill="1" applyBorder="1"/>
    <xf numFmtId="164" fontId="5" fillId="0" borderId="2" xfId="0" applyNumberFormat="1" applyFont="1" applyFill="1" applyBorder="1"/>
    <xf numFmtId="164" fontId="5" fillId="0" borderId="14" xfId="0" applyNumberFormat="1" applyFont="1" applyFill="1" applyBorder="1"/>
    <xf numFmtId="0" fontId="5" fillId="0" borderId="15" xfId="0" applyFont="1" applyBorder="1" applyAlignment="1">
      <alignment wrapText="1"/>
    </xf>
    <xf numFmtId="0" fontId="5" fillId="0" borderId="0" xfId="0" applyFont="1" applyFill="1" applyBorder="1"/>
    <xf numFmtId="0" fontId="19" fillId="0" borderId="0" xfId="0" applyFont="1" applyAlignment="1"/>
    <xf numFmtId="0" fontId="26" fillId="0" borderId="0" xfId="0" applyFont="1" applyFill="1" applyBorder="1"/>
    <xf numFmtId="0" fontId="18" fillId="0" borderId="0" xfId="0" applyFont="1" applyFill="1" applyBorder="1"/>
    <xf numFmtId="0" fontId="23" fillId="0" borderId="0" xfId="6" applyFont="1" applyAlignment="1">
      <alignment vertical="center"/>
    </xf>
    <xf numFmtId="0" fontId="26" fillId="0" borderId="0" xfId="0" applyFont="1" applyAlignment="1">
      <alignment horizontal="left"/>
    </xf>
    <xf numFmtId="0" fontId="18" fillId="0" borderId="0" xfId="0" applyFont="1" applyAlignment="1"/>
    <xf numFmtId="0" fontId="17" fillId="0" borderId="0" xfId="0" applyFont="1" applyAlignment="1">
      <alignment horizontal="left" vertical="center" readingOrder="1"/>
    </xf>
    <xf numFmtId="0" fontId="17" fillId="0" borderId="0" xfId="0" applyFont="1" applyAlignment="1">
      <alignment vertical="center"/>
    </xf>
    <xf numFmtId="0" fontId="17" fillId="0" borderId="0" xfId="0" applyFont="1" applyAlignment="1">
      <alignment vertical="center" wrapText="1"/>
    </xf>
    <xf numFmtId="0" fontId="3" fillId="2" borderId="1" xfId="0" applyFont="1" applyFill="1" applyBorder="1" applyAlignment="1">
      <alignment horizontal="center" vertical="center" wrapText="1"/>
    </xf>
    <xf numFmtId="164" fontId="25" fillId="0" borderId="1" xfId="0" applyNumberFormat="1" applyFont="1" applyFill="1" applyBorder="1" applyAlignment="1">
      <alignment horizontal="right" vertical="center" wrapText="1" indent="1"/>
    </xf>
    <xf numFmtId="164" fontId="3" fillId="0" borderId="1" xfId="0" applyNumberFormat="1" applyFont="1" applyFill="1" applyBorder="1" applyAlignment="1">
      <alignment horizontal="right" vertical="center" indent="1"/>
    </xf>
    <xf numFmtId="0" fontId="5" fillId="0" borderId="0" xfId="0" applyFont="1" applyAlignment="1">
      <alignment vertical="top" wrapText="1"/>
    </xf>
    <xf numFmtId="0" fontId="26" fillId="0" borderId="0" xfId="0" applyFont="1"/>
    <xf numFmtId="0" fontId="26" fillId="0" borderId="0" xfId="0" applyFont="1" applyAlignment="1">
      <alignment horizontal="left" vertical="center"/>
    </xf>
    <xf numFmtId="0" fontId="18" fillId="0" borderId="0" xfId="0" applyFont="1" applyAlignment="1">
      <alignment vertical="center"/>
    </xf>
    <xf numFmtId="0" fontId="29" fillId="0" borderId="0" xfId="0" applyFont="1" applyAlignment="1">
      <alignment wrapText="1"/>
    </xf>
    <xf numFmtId="9" fontId="5" fillId="0" borderId="1" xfId="1" applyFont="1" applyBorder="1"/>
    <xf numFmtId="0" fontId="31" fillId="0" borderId="0" xfId="0" applyFont="1" applyAlignment="1">
      <alignment horizontal="justify" vertical="center"/>
    </xf>
    <xf numFmtId="0" fontId="30" fillId="0" borderId="0" xfId="0" applyFont="1" applyAlignment="1">
      <alignment vertical="center"/>
    </xf>
    <xf numFmtId="0" fontId="32" fillId="0" borderId="0" xfId="0" applyFont="1" applyAlignment="1">
      <alignment horizontal="center" vertical="center"/>
    </xf>
    <xf numFmtId="0" fontId="33" fillId="0" borderId="0" xfId="0" applyFont="1" applyAlignment="1">
      <alignment horizontal="left" vertical="center"/>
    </xf>
    <xf numFmtId="0" fontId="34" fillId="0" borderId="0" xfId="0" applyFont="1" applyAlignment="1">
      <alignment vertical="center"/>
    </xf>
    <xf numFmtId="0" fontId="5" fillId="2" borderId="2"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0" borderId="10" xfId="0" applyFont="1" applyBorder="1"/>
    <xf numFmtId="0" fontId="2" fillId="0" borderId="7" xfId="0" applyFont="1" applyBorder="1"/>
    <xf numFmtId="9" fontId="2" fillId="0" borderId="0" xfId="1" applyFont="1"/>
    <xf numFmtId="164" fontId="5" fillId="0" borderId="1" xfId="0" applyNumberFormat="1" applyFont="1" applyBorder="1" applyAlignment="1">
      <alignment vertical="center"/>
    </xf>
    <xf numFmtId="164" fontId="5" fillId="0" borderId="8" xfId="0" applyNumberFormat="1" applyFont="1" applyFill="1" applyBorder="1"/>
    <xf numFmtId="164" fontId="5" fillId="0" borderId="3" xfId="0" applyNumberFormat="1" applyFont="1" applyFill="1" applyBorder="1"/>
    <xf numFmtId="164" fontId="7" fillId="0" borderId="8" xfId="0" applyNumberFormat="1" applyFont="1" applyBorder="1"/>
    <xf numFmtId="164" fontId="7" fillId="0" borderId="3" xfId="0" applyNumberFormat="1" applyFont="1" applyBorder="1"/>
    <xf numFmtId="0" fontId="0" fillId="0" borderId="2" xfId="0" applyBorder="1"/>
    <xf numFmtId="0" fontId="0" fillId="0" borderId="14" xfId="0" applyBorder="1"/>
    <xf numFmtId="0" fontId="0" fillId="0" borderId="3" xfId="0" applyBorder="1"/>
    <xf numFmtId="9" fontId="5" fillId="0" borderId="0" xfId="1" applyFont="1" applyFill="1" applyBorder="1"/>
    <xf numFmtId="9" fontId="0" fillId="0" borderId="2" xfId="1" applyFont="1" applyBorder="1"/>
    <xf numFmtId="9" fontId="2" fillId="0" borderId="2" xfId="1" applyFont="1" applyBorder="1"/>
    <xf numFmtId="9" fontId="2" fillId="0" borderId="3" xfId="1" applyFont="1" applyBorder="1"/>
    <xf numFmtId="1" fontId="2" fillId="0" borderId="2" xfId="0" applyNumberFormat="1" applyFont="1" applyBorder="1"/>
    <xf numFmtId="1" fontId="2" fillId="0" borderId="3" xfId="0" applyNumberFormat="1" applyFont="1" applyBorder="1"/>
    <xf numFmtId="0" fontId="5" fillId="0" borderId="2" xfId="0" applyFont="1" applyBorder="1" applyAlignment="1">
      <alignment horizontal="left"/>
    </xf>
    <xf numFmtId="0" fontId="5" fillId="0" borderId="14" xfId="0" applyFont="1" applyBorder="1" applyAlignment="1">
      <alignment horizontal="left"/>
    </xf>
    <xf numFmtId="0" fontId="5" fillId="0" borderId="3" xfId="0" applyFont="1" applyBorder="1" applyAlignment="1">
      <alignment horizontal="left"/>
    </xf>
    <xf numFmtId="0" fontId="0" fillId="0" borderId="15" xfId="0" applyBorder="1" applyAlignment="1">
      <alignment horizontal="left"/>
    </xf>
    <xf numFmtId="0" fontId="0" fillId="0" borderId="10" xfId="0" applyBorder="1" applyAlignment="1">
      <alignment horizontal="left"/>
    </xf>
    <xf numFmtId="0" fontId="0" fillId="0" borderId="7" xfId="0" applyBorder="1" applyAlignment="1">
      <alignment horizontal="left"/>
    </xf>
    <xf numFmtId="0" fontId="27" fillId="0" borderId="0" xfId="6" applyFont="1" applyAlignment="1">
      <alignment horizontal="left" vertical="center"/>
    </xf>
    <xf numFmtId="0" fontId="23" fillId="0" borderId="0" xfId="6" applyFont="1" applyAlignment="1">
      <alignment horizontal="left" vertical="center"/>
    </xf>
    <xf numFmtId="0" fontId="5" fillId="0" borderId="0" xfId="0" applyFont="1" applyAlignment="1">
      <alignment horizontal="left"/>
    </xf>
    <xf numFmtId="0" fontId="5" fillId="0" borderId="1" xfId="0" applyFont="1" applyBorder="1" applyAlignment="1">
      <alignment horizontal="left" vertical="center" wrapText="1"/>
    </xf>
    <xf numFmtId="0" fontId="18" fillId="0" borderId="0" xfId="0" applyFont="1" applyAlignment="1">
      <alignment horizontal="left"/>
    </xf>
    <xf numFmtId="0" fontId="0" fillId="0" borderId="0" xfId="0" applyAlignment="1">
      <alignment horizontal="left"/>
    </xf>
    <xf numFmtId="0" fontId="24" fillId="0" borderId="0" xfId="6" applyFont="1" applyAlignment="1">
      <alignment horizontal="left" vertical="center"/>
    </xf>
    <xf numFmtId="0" fontId="17" fillId="0" borderId="0" xfId="0" applyFont="1" applyAlignment="1">
      <alignment horizontal="left"/>
    </xf>
    <xf numFmtId="0" fontId="5" fillId="0" borderId="15" xfId="0" applyFont="1" applyBorder="1" applyAlignment="1">
      <alignment horizontal="left"/>
    </xf>
    <xf numFmtId="0" fontId="5" fillId="0" borderId="10" xfId="0" applyFont="1" applyBorder="1" applyAlignment="1">
      <alignment horizontal="left"/>
    </xf>
    <xf numFmtId="0" fontId="5" fillId="0" borderId="7" xfId="0" applyFont="1" applyBorder="1" applyAlignment="1">
      <alignment horizontal="left"/>
    </xf>
    <xf numFmtId="0" fontId="23" fillId="0" borderId="0" xfId="0" applyFont="1" applyAlignment="1">
      <alignment horizontal="left" vertical="center"/>
    </xf>
    <xf numFmtId="1" fontId="6" fillId="0" borderId="1" xfId="0" applyNumberFormat="1" applyFont="1" applyBorder="1" applyAlignment="1">
      <alignment horizontal="left" vertical="center" wrapText="1"/>
    </xf>
    <xf numFmtId="1" fontId="5" fillId="0" borderId="1" xfId="0" applyNumberFormat="1" applyFont="1" applyBorder="1" applyAlignment="1">
      <alignment horizontal="left" vertical="center"/>
    </xf>
    <xf numFmtId="0" fontId="18" fillId="0" borderId="0" xfId="0" applyFont="1" applyAlignment="1">
      <alignment horizontal="left" vertical="center"/>
    </xf>
    <xf numFmtId="0" fontId="0" fillId="0" borderId="0" xfId="0" applyFont="1" applyAlignment="1">
      <alignment horizontal="left" vertical="center"/>
    </xf>
    <xf numFmtId="1" fontId="7" fillId="0" borderId="2" xfId="0" applyNumberFormat="1" applyFont="1" applyBorder="1"/>
    <xf numFmtId="1" fontId="7" fillId="0" borderId="3" xfId="0" applyNumberFormat="1" applyFont="1" applyBorder="1"/>
    <xf numFmtId="9" fontId="7" fillId="0" borderId="2" xfId="1" applyFont="1" applyBorder="1"/>
    <xf numFmtId="9" fontId="7" fillId="0" borderId="3" xfId="1" applyFont="1" applyBorder="1"/>
    <xf numFmtId="0" fontId="7" fillId="2" borderId="1" xfId="0" applyFont="1" applyFill="1" applyBorder="1" applyAlignment="1">
      <alignment horizontal="center" vertical="center"/>
    </xf>
    <xf numFmtId="1" fontId="7" fillId="0" borderId="11" xfId="0" applyNumberFormat="1" applyFont="1" applyBorder="1"/>
    <xf numFmtId="1" fontId="7" fillId="0" borderId="0" xfId="0" applyNumberFormat="1" applyFont="1" applyBorder="1"/>
    <xf numFmtId="1" fontId="7" fillId="0" borderId="8" xfId="0" applyNumberFormat="1" applyFont="1" applyBorder="1"/>
    <xf numFmtId="1" fontId="7" fillId="0" borderId="14" xfId="0" applyNumberFormat="1" applyFont="1" applyBorder="1"/>
    <xf numFmtId="1" fontId="7" fillId="0" borderId="10" xfId="0" applyNumberFormat="1" applyFont="1" applyBorder="1"/>
    <xf numFmtId="0" fontId="0" fillId="0" borderId="0" xfId="0" applyFont="1"/>
    <xf numFmtId="3" fontId="5" fillId="0" borderId="14" xfId="0" applyNumberFormat="1" applyFont="1" applyBorder="1"/>
    <xf numFmtId="3" fontId="5" fillId="0" borderId="3" xfId="0" applyNumberFormat="1" applyFont="1" applyBorder="1"/>
    <xf numFmtId="3" fontId="5" fillId="0" borderId="2" xfId="0" applyNumberFormat="1" applyFont="1" applyFill="1" applyBorder="1"/>
    <xf numFmtId="3" fontId="5" fillId="0" borderId="11" xfId="0" applyNumberFormat="1" applyFont="1" applyFill="1" applyBorder="1"/>
    <xf numFmtId="3" fontId="5" fillId="0" borderId="12" xfId="0" applyNumberFormat="1" applyFont="1" applyFill="1" applyBorder="1"/>
    <xf numFmtId="3" fontId="5" fillId="0" borderId="3" xfId="0" applyNumberFormat="1" applyFont="1" applyFill="1" applyBorder="1"/>
    <xf numFmtId="3" fontId="5" fillId="0" borderId="8" xfId="0" applyNumberFormat="1" applyFont="1" applyFill="1" applyBorder="1"/>
    <xf numFmtId="3" fontId="5" fillId="0" borderId="9" xfId="0" applyNumberFormat="1" applyFont="1" applyFill="1" applyBorder="1"/>
    <xf numFmtId="3" fontId="5" fillId="0" borderId="0" xfId="0" applyNumberFormat="1" applyFont="1" applyFill="1" applyBorder="1"/>
    <xf numFmtId="0" fontId="17" fillId="0" borderId="0" xfId="0" applyFont="1" applyFill="1"/>
    <xf numFmtId="0" fontId="26" fillId="0" borderId="0" xfId="0" applyFont="1" applyFill="1" applyAlignment="1">
      <alignment horizontal="left"/>
    </xf>
    <xf numFmtId="0" fontId="18" fillId="0" borderId="0" xfId="0" applyFont="1" applyFill="1" applyAlignment="1"/>
    <xf numFmtId="0" fontId="26" fillId="0" borderId="0" xfId="0" applyFont="1" applyAlignment="1">
      <alignment vertical="center"/>
    </xf>
    <xf numFmtId="0" fontId="5" fillId="2" borderId="1" xfId="0" applyFont="1" applyFill="1" applyBorder="1" applyAlignment="1">
      <alignment horizontal="center"/>
    </xf>
    <xf numFmtId="0" fontId="5" fillId="2" borderId="1" xfId="0" applyFont="1" applyFill="1" applyBorder="1" applyAlignment="1">
      <alignment vertical="center" wrapText="1"/>
    </xf>
    <xf numFmtId="1" fontId="2" fillId="0" borderId="15" xfId="0" applyNumberFormat="1" applyFont="1" applyBorder="1"/>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0" borderId="6" xfId="0" applyFont="1" applyBorder="1"/>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5" fillId="0" borderId="20" xfId="0" applyFont="1" applyBorder="1"/>
    <xf numFmtId="0" fontId="5" fillId="0" borderId="21" xfId="0" applyFont="1" applyBorder="1"/>
    <xf numFmtId="3" fontId="7" fillId="0" borderId="22" xfId="0" applyNumberFormat="1" applyFont="1" applyBorder="1"/>
    <xf numFmtId="3" fontId="7" fillId="0" borderId="23" xfId="0" applyNumberFormat="1" applyFont="1" applyBorder="1"/>
    <xf numFmtId="3" fontId="7" fillId="0" borderId="24" xfId="0" applyNumberFormat="1" applyFont="1" applyBorder="1"/>
    <xf numFmtId="0" fontId="5" fillId="2" borderId="18" xfId="0" applyFont="1" applyFill="1" applyBorder="1" applyAlignment="1">
      <alignment horizontal="center" vertical="center"/>
    </xf>
    <xf numFmtId="0" fontId="5" fillId="2" borderId="18"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xf>
    <xf numFmtId="0" fontId="5" fillId="0" borderId="27" xfId="0" applyFont="1" applyBorder="1" applyAlignment="1">
      <alignment horizontal="left"/>
    </xf>
    <xf numFmtId="0" fontId="7" fillId="0" borderId="28" xfId="0" applyFont="1" applyBorder="1" applyAlignment="1">
      <alignment horizontal="left"/>
    </xf>
    <xf numFmtId="3" fontId="7" fillId="0" borderId="29" xfId="0" applyNumberFormat="1" applyFont="1" applyBorder="1"/>
    <xf numFmtId="0" fontId="5" fillId="0" borderId="0" xfId="0" applyFont="1" applyAlignment="1">
      <alignment horizontal="right"/>
    </xf>
    <xf numFmtId="0" fontId="5" fillId="2" borderId="21" xfId="0" applyFont="1" applyFill="1" applyBorder="1" applyAlignment="1">
      <alignment horizontal="center" wrapText="1"/>
    </xf>
    <xf numFmtId="9" fontId="5" fillId="0" borderId="21" xfId="1" applyFont="1" applyBorder="1"/>
    <xf numFmtId="0" fontId="5" fillId="0" borderId="23" xfId="0" applyFont="1" applyBorder="1"/>
    <xf numFmtId="9" fontId="5" fillId="0" borderId="23" xfId="1" applyFont="1" applyBorder="1"/>
    <xf numFmtId="9" fontId="5" fillId="0" borderId="24" xfId="1" applyFont="1" applyBorder="1"/>
    <xf numFmtId="0" fontId="5" fillId="2" borderId="6" xfId="0" applyFont="1" applyFill="1" applyBorder="1" applyAlignment="1">
      <alignment horizontal="center" wrapText="1"/>
    </xf>
    <xf numFmtId="9" fontId="5" fillId="0" borderId="6" xfId="1" applyFont="1" applyBorder="1"/>
    <xf numFmtId="9" fontId="5" fillId="0" borderId="29" xfId="1" applyFont="1" applyBorder="1"/>
    <xf numFmtId="0" fontId="5" fillId="2" borderId="20" xfId="0" applyFont="1" applyFill="1" applyBorder="1" applyAlignment="1">
      <alignment horizontal="center" wrapText="1"/>
    </xf>
    <xf numFmtId="0" fontId="5" fillId="0" borderId="22" xfId="0" applyFont="1" applyBorder="1"/>
    <xf numFmtId="0" fontId="5" fillId="0" borderId="24" xfId="0" applyFont="1" applyBorder="1"/>
    <xf numFmtId="0" fontId="5" fillId="2" borderId="12"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164" fontId="5" fillId="0" borderId="34" xfId="0" applyNumberFormat="1" applyFont="1" applyBorder="1"/>
    <xf numFmtId="164" fontId="5" fillId="0" borderId="33" xfId="0" applyNumberFormat="1" applyFont="1" applyBorder="1"/>
    <xf numFmtId="164" fontId="5" fillId="0" borderId="35" xfId="0" applyNumberFormat="1" applyFont="1" applyBorder="1"/>
    <xf numFmtId="164" fontId="5" fillId="0" borderId="36" xfId="0" applyNumberFormat="1" applyFont="1" applyBorder="1"/>
    <xf numFmtId="164" fontId="5" fillId="0" borderId="31" xfId="0" applyNumberFormat="1" applyFont="1" applyBorder="1"/>
    <xf numFmtId="164" fontId="5" fillId="0" borderId="37" xfId="0" applyNumberFormat="1" applyFont="1" applyBorder="1"/>
    <xf numFmtId="164" fontId="5" fillId="0" borderId="38" xfId="0" applyNumberFormat="1" applyFont="1" applyBorder="1"/>
    <xf numFmtId="164" fontId="5" fillId="0" borderId="39" xfId="0" applyNumberFormat="1" applyFont="1" applyBorder="1"/>
    <xf numFmtId="0" fontId="5" fillId="2" borderId="15" xfId="0" applyFont="1" applyFill="1" applyBorder="1" applyAlignment="1">
      <alignment horizontal="center" vertical="center"/>
    </xf>
    <xf numFmtId="0" fontId="5" fillId="2" borderId="12" xfId="0" applyFont="1" applyFill="1" applyBorder="1" applyAlignment="1">
      <alignment horizontal="center" vertical="center" wrapText="1"/>
    </xf>
    <xf numFmtId="164" fontId="7" fillId="0" borderId="42" xfId="0" applyNumberFormat="1" applyFont="1" applyBorder="1"/>
    <xf numFmtId="164" fontId="7" fillId="0" borderId="41" xfId="0" applyNumberFormat="1" applyFont="1" applyBorder="1"/>
    <xf numFmtId="164" fontId="7" fillId="0" borderId="43" xfId="0" applyNumberFormat="1" applyFont="1" applyBorder="1"/>
    <xf numFmtId="164" fontId="7" fillId="0" borderId="44" xfId="0" applyNumberFormat="1" applyFont="1" applyBorder="1"/>
    <xf numFmtId="0" fontId="5" fillId="2" borderId="33" xfId="0" applyFont="1" applyFill="1" applyBorder="1" applyAlignment="1">
      <alignment horizontal="center" vertical="center" wrapText="1"/>
    </xf>
    <xf numFmtId="0" fontId="5" fillId="2" borderId="34" xfId="0" applyFont="1" applyFill="1" applyBorder="1" applyAlignment="1">
      <alignment horizontal="left"/>
    </xf>
    <xf numFmtId="164" fontId="5" fillId="0" borderId="46" xfId="0" applyNumberFormat="1" applyFont="1" applyBorder="1"/>
    <xf numFmtId="0" fontId="5" fillId="2" borderId="35" xfId="0" applyFont="1" applyFill="1" applyBorder="1" applyAlignment="1">
      <alignment horizontal="left"/>
    </xf>
    <xf numFmtId="164" fontId="5" fillId="0" borderId="47" xfId="0" applyNumberFormat="1" applyFont="1" applyBorder="1"/>
    <xf numFmtId="0" fontId="5" fillId="2" borderId="31" xfId="0" applyFont="1" applyFill="1" applyBorder="1" applyAlignment="1">
      <alignment horizontal="left"/>
    </xf>
    <xf numFmtId="164" fontId="5" fillId="0" borderId="48" xfId="0" applyNumberFormat="1" applyFont="1" applyBorder="1"/>
    <xf numFmtId="0" fontId="5" fillId="2" borderId="38" xfId="0" applyFont="1" applyFill="1" applyBorder="1" applyAlignment="1">
      <alignment horizontal="left"/>
    </xf>
    <xf numFmtId="164" fontId="5" fillId="0" borderId="49" xfId="0" applyNumberFormat="1" applyFont="1" applyBorder="1"/>
    <xf numFmtId="164" fontId="5" fillId="0" borderId="50" xfId="0" applyNumberFormat="1" applyFont="1" applyBorder="1"/>
    <xf numFmtId="164" fontId="5" fillId="0" borderId="51" xfId="0" applyNumberFormat="1" applyFont="1" applyBorder="1"/>
    <xf numFmtId="164" fontId="5" fillId="0" borderId="52" xfId="0" applyNumberFormat="1" applyFont="1" applyBorder="1"/>
    <xf numFmtId="0" fontId="5" fillId="2" borderId="6" xfId="0" quotePrefix="1" applyFont="1" applyFill="1" applyBorder="1" applyAlignment="1">
      <alignment horizontal="center" vertical="center"/>
    </xf>
    <xf numFmtId="0" fontId="7" fillId="2" borderId="21" xfId="0" applyFont="1" applyFill="1" applyBorder="1" applyAlignment="1">
      <alignment horizontal="center" vertical="center"/>
    </xf>
    <xf numFmtId="1" fontId="5" fillId="0" borderId="32" xfId="0" applyNumberFormat="1" applyFont="1" applyBorder="1"/>
    <xf numFmtId="1" fontId="7" fillId="0" borderId="46" xfId="0" applyNumberFormat="1" applyFont="1" applyBorder="1"/>
    <xf numFmtId="1" fontId="5" fillId="0" borderId="53" xfId="0" applyNumberFormat="1" applyFont="1" applyBorder="1"/>
    <xf numFmtId="1" fontId="7" fillId="0" borderId="47" xfId="0" applyNumberFormat="1" applyFont="1" applyBorder="1"/>
    <xf numFmtId="1" fontId="5" fillId="0" borderId="54" xfId="0" applyNumberFormat="1" applyFont="1" applyBorder="1"/>
    <xf numFmtId="1" fontId="7" fillId="0" borderId="48" xfId="0" applyNumberFormat="1" applyFont="1" applyBorder="1"/>
    <xf numFmtId="1" fontId="7" fillId="0" borderId="36" xfId="0" applyNumberFormat="1" applyFont="1" applyBorder="1"/>
    <xf numFmtId="1" fontId="5" fillId="0" borderId="55" xfId="0" applyNumberFormat="1" applyFont="1" applyBorder="1"/>
    <xf numFmtId="1" fontId="5" fillId="0" borderId="51" xfId="0" applyNumberFormat="1" applyFont="1" applyBorder="1"/>
    <xf numFmtId="1" fontId="7" fillId="0" borderId="39" xfId="0" applyNumberFormat="1" applyFont="1" applyBorder="1"/>
    <xf numFmtId="0" fontId="7" fillId="2" borderId="4" xfId="0" applyFont="1" applyFill="1" applyBorder="1" applyAlignment="1">
      <alignment horizontal="center" vertical="center"/>
    </xf>
    <xf numFmtId="0" fontId="5" fillId="2" borderId="35" xfId="0" applyFont="1" applyFill="1" applyBorder="1"/>
    <xf numFmtId="0" fontId="5" fillId="2" borderId="38" xfId="0" applyFont="1" applyFill="1" applyBorder="1"/>
    <xf numFmtId="1" fontId="5" fillId="0" borderId="49" xfId="0" applyNumberFormat="1" applyFont="1" applyBorder="1"/>
    <xf numFmtId="1" fontId="7" fillId="0" borderId="56" xfId="0" applyNumberFormat="1" applyFont="1" applyBorder="1"/>
    <xf numFmtId="1" fontId="5" fillId="0" borderId="57" xfId="0" applyNumberFormat="1" applyFont="1" applyBorder="1"/>
    <xf numFmtId="1" fontId="5" fillId="0" borderId="58" xfId="0" applyNumberFormat="1" applyFont="1" applyBorder="1"/>
    <xf numFmtId="1" fontId="5" fillId="0" borderId="59" xfId="0" applyNumberFormat="1" applyFont="1" applyBorder="1"/>
    <xf numFmtId="1" fontId="5" fillId="0" borderId="60" xfId="0" applyNumberFormat="1" applyFont="1" applyBorder="1"/>
    <xf numFmtId="1" fontId="5" fillId="0" borderId="48" xfId="0" applyNumberFormat="1" applyFont="1" applyBorder="1"/>
    <xf numFmtId="9" fontId="5" fillId="0" borderId="32" xfId="1" applyFont="1" applyBorder="1"/>
    <xf numFmtId="9" fontId="5" fillId="0" borderId="46" xfId="1" applyFont="1" applyBorder="1"/>
    <xf numFmtId="9" fontId="5" fillId="0" borderId="55" xfId="1" applyFont="1" applyBorder="1"/>
    <xf numFmtId="9" fontId="5" fillId="0" borderId="50" xfId="1" applyFont="1" applyBorder="1"/>
    <xf numFmtId="9" fontId="5" fillId="0" borderId="51" xfId="1" applyFont="1" applyBorder="1"/>
    <xf numFmtId="9" fontId="5" fillId="0" borderId="52" xfId="1" applyFont="1" applyBorder="1"/>
    <xf numFmtId="9" fontId="5" fillId="0" borderId="15" xfId="1" applyFont="1" applyBorder="1"/>
    <xf numFmtId="9" fontId="5" fillId="0" borderId="33" xfId="1" applyFont="1" applyBorder="1"/>
    <xf numFmtId="9" fontId="5" fillId="0" borderId="49" xfId="1" applyFont="1" applyBorder="1"/>
    <xf numFmtId="9" fontId="5" fillId="0" borderId="39" xfId="1" applyFont="1" applyBorder="1"/>
    <xf numFmtId="0" fontId="5" fillId="0" borderId="30" xfId="0" applyFont="1" applyFill="1" applyBorder="1"/>
    <xf numFmtId="1" fontId="5" fillId="0" borderId="61" xfId="0" applyNumberFormat="1" applyFont="1" applyBorder="1"/>
    <xf numFmtId="1" fontId="5" fillId="0" borderId="62" xfId="0" applyNumberFormat="1" applyFont="1" applyBorder="1"/>
    <xf numFmtId="0" fontId="5" fillId="0" borderId="31" xfId="0" applyFont="1" applyFill="1" applyBorder="1"/>
    <xf numFmtId="1" fontId="5" fillId="0" borderId="37" xfId="0" applyNumberFormat="1" applyFont="1" applyBorder="1"/>
    <xf numFmtId="0" fontId="5" fillId="0" borderId="34" xfId="0" applyFont="1" applyBorder="1"/>
    <xf numFmtId="0" fontId="5" fillId="0" borderId="38" xfId="0" applyFont="1" applyBorder="1"/>
    <xf numFmtId="9" fontId="5" fillId="0" borderId="56" xfId="1" applyFont="1" applyBorder="1"/>
    <xf numFmtId="0" fontId="5" fillId="0" borderId="5" xfId="0" applyFont="1" applyFill="1" applyBorder="1"/>
    <xf numFmtId="0" fontId="5" fillId="2" borderId="6" xfId="0" applyFont="1" applyFill="1" applyBorder="1" applyAlignment="1">
      <alignment horizontal="center"/>
    </xf>
    <xf numFmtId="164" fontId="21" fillId="0" borderId="6" xfId="0" applyNumberFormat="1" applyFont="1" applyBorder="1"/>
    <xf numFmtId="0" fontId="5" fillId="2" borderId="20" xfId="0" applyFont="1" applyFill="1" applyBorder="1" applyAlignment="1">
      <alignment horizontal="center"/>
    </xf>
    <xf numFmtId="0" fontId="5" fillId="2" borderId="21" xfId="0" applyFont="1" applyFill="1" applyBorder="1" applyAlignment="1">
      <alignment horizontal="center"/>
    </xf>
    <xf numFmtId="1" fontId="5" fillId="0" borderId="20" xfId="0" applyNumberFormat="1" applyFont="1" applyBorder="1"/>
    <xf numFmtId="1" fontId="5" fillId="0" borderId="21" xfId="0" applyNumberFormat="1" applyFont="1" applyBorder="1"/>
    <xf numFmtId="1" fontId="7" fillId="0" borderId="22" xfId="0" applyNumberFormat="1" applyFont="1" applyBorder="1"/>
    <xf numFmtId="1" fontId="7" fillId="0" borderId="23" xfId="0" applyNumberFormat="1" applyFont="1" applyBorder="1"/>
    <xf numFmtId="1" fontId="7" fillId="0" borderId="24" xfId="0" applyNumberFormat="1" applyFont="1" applyBorder="1"/>
    <xf numFmtId="164" fontId="21" fillId="0" borderId="21" xfId="0" applyNumberFormat="1" applyFont="1" applyBorder="1"/>
    <xf numFmtId="164" fontId="20" fillId="0" borderId="29" xfId="0" applyNumberFormat="1" applyFont="1" applyBorder="1"/>
    <xf numFmtId="164" fontId="20" fillId="0" borderId="24" xfId="0" applyNumberFormat="1" applyFont="1" applyBorder="1"/>
    <xf numFmtId="0" fontId="5" fillId="2" borderId="66" xfId="0" applyFont="1" applyFill="1" applyBorder="1" applyAlignment="1">
      <alignment horizontal="left" vertical="center" wrapText="1"/>
    </xf>
    <xf numFmtId="0" fontId="7" fillId="2" borderId="67" xfId="0" applyFont="1" applyFill="1" applyBorder="1" applyAlignment="1">
      <alignment horizont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164" fontId="3" fillId="3" borderId="20" xfId="0" applyNumberFormat="1" applyFont="1" applyFill="1" applyBorder="1" applyAlignment="1">
      <alignment horizontal="right" vertical="center" indent="1"/>
    </xf>
    <xf numFmtId="164" fontId="3" fillId="3" borderId="21" xfId="0" applyNumberFormat="1" applyFont="1" applyFill="1" applyBorder="1" applyAlignment="1">
      <alignment horizontal="right" vertical="center" indent="1"/>
    </xf>
    <xf numFmtId="164" fontId="25" fillId="0" borderId="20" xfId="0" applyNumberFormat="1" applyFont="1" applyFill="1" applyBorder="1" applyAlignment="1">
      <alignment horizontal="right" vertical="center" wrapText="1" indent="1"/>
    </xf>
    <xf numFmtId="164" fontId="25" fillId="0" borderId="21" xfId="0" applyNumberFormat="1" applyFont="1" applyFill="1" applyBorder="1" applyAlignment="1">
      <alignment horizontal="right" vertical="center" wrapText="1" indent="1"/>
    </xf>
    <xf numFmtId="164" fontId="3" fillId="0" borderId="20" xfId="0" applyNumberFormat="1" applyFont="1" applyFill="1" applyBorder="1" applyAlignment="1">
      <alignment horizontal="right" vertical="center" indent="1"/>
    </xf>
    <xf numFmtId="164" fontId="3" fillId="0" borderId="21" xfId="0" applyNumberFormat="1" applyFont="1" applyFill="1" applyBorder="1" applyAlignment="1">
      <alignment horizontal="right" vertical="center" indent="1"/>
    </xf>
    <xf numFmtId="164" fontId="25" fillId="0" borderId="22" xfId="0" applyNumberFormat="1" applyFont="1" applyFill="1" applyBorder="1" applyAlignment="1">
      <alignment horizontal="right" vertical="center" wrapText="1" indent="1"/>
    </xf>
    <xf numFmtId="164" fontId="25" fillId="0" borderId="24" xfId="0" applyNumberFormat="1" applyFont="1" applyFill="1" applyBorder="1" applyAlignment="1">
      <alignment horizontal="right" vertical="center" wrapText="1" indent="1"/>
    </xf>
    <xf numFmtId="0" fontId="3" fillId="2" borderId="27" xfId="0" applyFont="1" applyFill="1" applyBorder="1" applyAlignment="1">
      <alignment horizontal="left" vertical="center" wrapText="1"/>
    </xf>
    <xf numFmtId="164" fontId="25" fillId="2" borderId="27" xfId="0" applyNumberFormat="1" applyFont="1" applyFill="1" applyBorder="1" applyAlignment="1">
      <alignment horizontal="center" vertical="center" wrapText="1"/>
    </xf>
    <xf numFmtId="164" fontId="25" fillId="2" borderId="28" xfId="0" applyNumberFormat="1" applyFont="1" applyFill="1" applyBorder="1" applyAlignment="1">
      <alignment horizontal="center" vertical="center" wrapText="1"/>
    </xf>
    <xf numFmtId="0" fontId="3" fillId="2" borderId="42" xfId="0" applyFont="1" applyFill="1" applyBorder="1" applyAlignment="1">
      <alignment horizontal="center" vertical="center" wrapText="1"/>
    </xf>
    <xf numFmtId="164" fontId="3" fillId="3" borderId="66" xfId="0" applyNumberFormat="1" applyFont="1" applyFill="1" applyBorder="1" applyAlignment="1">
      <alignment horizontal="right" vertical="center" indent="1"/>
    </xf>
    <xf numFmtId="164" fontId="25" fillId="0" borderId="67" xfId="0" applyNumberFormat="1" applyFont="1" applyFill="1" applyBorder="1" applyAlignment="1">
      <alignment horizontal="right" vertical="center" wrapText="1" indent="1"/>
    </xf>
    <xf numFmtId="164" fontId="3" fillId="3" borderId="69" xfId="0" applyNumberFormat="1" applyFont="1" applyFill="1" applyBorder="1" applyAlignment="1">
      <alignment horizontal="right" vertical="center" indent="1"/>
    </xf>
    <xf numFmtId="164" fontId="25" fillId="0" borderId="70" xfId="0" applyNumberFormat="1" applyFont="1" applyFill="1" applyBorder="1" applyAlignment="1">
      <alignment horizontal="right" vertical="center" wrapText="1" indent="1"/>
    </xf>
    <xf numFmtId="0" fontId="3" fillId="2" borderId="66" xfId="0" applyFont="1" applyFill="1" applyBorder="1" applyAlignment="1">
      <alignment horizontal="left" vertical="center" wrapText="1"/>
    </xf>
    <xf numFmtId="164" fontId="25" fillId="2" borderId="67" xfId="0" applyNumberFormat="1" applyFont="1" applyFill="1" applyBorder="1" applyAlignment="1">
      <alignment horizontal="left"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164" fontId="3" fillId="0" borderId="22" xfId="0" applyNumberFormat="1" applyFont="1" applyFill="1" applyBorder="1" applyAlignment="1">
      <alignment horizontal="right" vertical="center" indent="1"/>
    </xf>
    <xf numFmtId="164" fontId="3" fillId="0" borderId="24" xfId="0" applyNumberFormat="1" applyFont="1" applyFill="1" applyBorder="1" applyAlignment="1">
      <alignment horizontal="right" vertical="center" indent="1"/>
    </xf>
    <xf numFmtId="0" fontId="22" fillId="3" borderId="0" xfId="0" applyFont="1" applyFill="1" applyBorder="1" applyAlignment="1">
      <alignment vertical="center" wrapText="1"/>
    </xf>
    <xf numFmtId="0" fontId="32" fillId="0" borderId="0" xfId="0" applyFont="1" applyAlignment="1">
      <alignment horizontal="left" vertical="center"/>
    </xf>
    <xf numFmtId="0" fontId="0" fillId="0" borderId="0" xfId="0" applyAlignment="1">
      <alignment horizontal="center" vertical="center" wrapText="1"/>
    </xf>
    <xf numFmtId="0" fontId="26" fillId="0" borderId="0" xfId="0" applyFont="1" applyAlignment="1"/>
    <xf numFmtId="0" fontId="35" fillId="0" borderId="0" xfId="0" applyFont="1"/>
    <xf numFmtId="167" fontId="17" fillId="3" borderId="20" xfId="0" applyNumberFormat="1" applyFont="1" applyFill="1" applyBorder="1" applyAlignment="1">
      <alignment horizontal="center" vertical="center"/>
    </xf>
    <xf numFmtId="167" fontId="17" fillId="3" borderId="21" xfId="0" applyNumberFormat="1" applyFont="1" applyFill="1" applyBorder="1" applyAlignment="1">
      <alignment horizontal="center" vertical="center"/>
    </xf>
    <xf numFmtId="1" fontId="5" fillId="0" borderId="20" xfId="0" applyNumberFormat="1" applyFont="1" applyBorder="1" applyAlignment="1">
      <alignment vertical="center"/>
    </xf>
    <xf numFmtId="1" fontId="5" fillId="0" borderId="1" xfId="0" applyNumberFormat="1" applyFont="1" applyBorder="1" applyAlignment="1">
      <alignment vertical="center"/>
    </xf>
    <xf numFmtId="1" fontId="5" fillId="0" borderId="21" xfId="0" applyNumberFormat="1" applyFont="1" applyBorder="1" applyAlignment="1">
      <alignment vertical="center"/>
    </xf>
    <xf numFmtId="164" fontId="21" fillId="0" borderId="6" xfId="0" applyNumberFormat="1" applyFont="1" applyBorder="1" applyAlignment="1">
      <alignment vertical="center"/>
    </xf>
    <xf numFmtId="164" fontId="21" fillId="0" borderId="21" xfId="0" applyNumberFormat="1" applyFont="1" applyBorder="1" applyAlignment="1">
      <alignment vertical="center"/>
    </xf>
    <xf numFmtId="1" fontId="17" fillId="0" borderId="0" xfId="0" applyNumberFormat="1" applyFont="1"/>
    <xf numFmtId="3" fontId="5" fillId="0" borderId="5" xfId="0" applyNumberFormat="1" applyFont="1" applyFill="1" applyBorder="1" applyAlignment="1">
      <alignment horizontal="right" vertical="center" wrapText="1"/>
    </xf>
    <xf numFmtId="3" fontId="7" fillId="0" borderId="65" xfId="0" applyNumberFormat="1" applyFont="1" applyBorder="1" applyAlignment="1">
      <alignment horizontal="right"/>
    </xf>
    <xf numFmtId="166" fontId="5" fillId="0" borderId="0" xfId="0" applyNumberFormat="1" applyFont="1" applyBorder="1"/>
    <xf numFmtId="0" fontId="5" fillId="2" borderId="66" xfId="0" applyFont="1" applyFill="1" applyBorder="1" applyAlignment="1">
      <alignment wrapText="1"/>
    </xf>
    <xf numFmtId="3" fontId="5" fillId="0" borderId="5" xfId="0" applyNumberFormat="1" applyFont="1" applyBorder="1" applyAlignment="1">
      <alignment horizontal="right" vertical="center"/>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0" borderId="34" xfId="0" applyFont="1" applyBorder="1" applyAlignment="1">
      <alignment horizontal="left"/>
    </xf>
    <xf numFmtId="164" fontId="0" fillId="0" borderId="0" xfId="0" applyNumberFormat="1"/>
    <xf numFmtId="0" fontId="5" fillId="2" borderId="26" xfId="0" applyFont="1" applyFill="1" applyBorder="1" applyAlignment="1">
      <alignment horizontal="center" vertical="center" wrapText="1"/>
    </xf>
    <xf numFmtId="0" fontId="26" fillId="0" borderId="0" xfId="0" applyFont="1" applyBorder="1" applyAlignment="1">
      <alignment horizontal="left" vertical="top" wrapText="1"/>
    </xf>
    <xf numFmtId="166" fontId="0" fillId="0" borderId="0" xfId="0" applyNumberFormat="1"/>
    <xf numFmtId="0" fontId="5" fillId="0" borderId="0" xfId="0" applyFont="1" applyBorder="1" applyAlignment="1">
      <alignment horizontal="center" vertical="center" wrapText="1"/>
    </xf>
    <xf numFmtId="2" fontId="0" fillId="0" borderId="0" xfId="0" applyNumberFormat="1"/>
    <xf numFmtId="164" fontId="0" fillId="3" borderId="0" xfId="0" applyNumberFormat="1" applyFill="1"/>
    <xf numFmtId="0" fontId="26" fillId="0" borderId="0" xfId="0" applyFont="1" applyBorder="1" applyAlignment="1">
      <alignment horizontal="left" vertical="top"/>
    </xf>
    <xf numFmtId="0" fontId="36" fillId="0" borderId="0" xfId="4" applyFont="1" applyAlignment="1">
      <alignment vertical="center"/>
    </xf>
    <xf numFmtId="0" fontId="2" fillId="0" borderId="3" xfId="0" applyFont="1" applyBorder="1"/>
    <xf numFmtId="0" fontId="2" fillId="0" borderId="0" xfId="0" applyFont="1" applyAlignment="1">
      <alignment vertical="center"/>
    </xf>
    <xf numFmtId="0" fontId="37" fillId="0" borderId="0" xfId="4" applyFont="1" applyBorder="1" applyAlignment="1">
      <alignment vertical="center"/>
    </xf>
    <xf numFmtId="0" fontId="38" fillId="0" borderId="0" xfId="0" applyFont="1" applyBorder="1" applyAlignment="1">
      <alignment vertical="center"/>
    </xf>
    <xf numFmtId="0" fontId="39" fillId="0" borderId="0" xfId="0" applyFont="1" applyBorder="1" applyAlignment="1">
      <alignment vertical="center"/>
    </xf>
    <xf numFmtId="0" fontId="38" fillId="0" borderId="0" xfId="0" applyFont="1" applyBorder="1" applyAlignment="1"/>
    <xf numFmtId="0" fontId="40" fillId="3" borderId="0" xfId="0" applyFont="1" applyFill="1"/>
    <xf numFmtId="0" fontId="0" fillId="0" borderId="0" xfId="0" applyAlignment="1">
      <alignment horizontal="left" vertical="center" indent="1"/>
    </xf>
    <xf numFmtId="0" fontId="5" fillId="2" borderId="1" xfId="0" applyFont="1" applyFill="1" applyBorder="1" applyAlignment="1">
      <alignment horizontal="center" vertical="center"/>
    </xf>
    <xf numFmtId="0" fontId="5" fillId="2" borderId="30" xfId="0" applyFont="1" applyFill="1" applyBorder="1" applyAlignment="1">
      <alignment horizontal="left"/>
    </xf>
    <xf numFmtId="0" fontId="5" fillId="2" borderId="31" xfId="0" applyFont="1" applyFill="1" applyBorder="1" applyAlignment="1">
      <alignment horizontal="left"/>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4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left"/>
    </xf>
    <xf numFmtId="0" fontId="5" fillId="2" borderId="3" xfId="0" applyFont="1" applyFill="1" applyBorder="1" applyAlignment="1">
      <alignment horizontal="left"/>
    </xf>
    <xf numFmtId="0" fontId="5" fillId="2" borderId="14" xfId="0" applyFont="1" applyFill="1" applyBorder="1" applyAlignment="1">
      <alignment horizontal="left"/>
    </xf>
    <xf numFmtId="0" fontId="5" fillId="2" borderId="63" xfId="0" applyFont="1" applyFill="1" applyBorder="1" applyAlignment="1">
      <alignment horizontal="center" vertical="center" wrapText="1"/>
    </xf>
    <xf numFmtId="0" fontId="5" fillId="2" borderId="6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40" xfId="0" applyFont="1" applyFill="1" applyBorder="1" applyAlignment="1">
      <alignment horizontal="left" wrapText="1"/>
    </xf>
    <xf numFmtId="0" fontId="5" fillId="2" borderId="43" xfId="0" applyFont="1" applyFill="1" applyBorder="1" applyAlignment="1">
      <alignment horizontal="left" wrapText="1"/>
    </xf>
    <xf numFmtId="0" fontId="0" fillId="2" borderId="2" xfId="0" applyFill="1" applyBorder="1" applyAlignment="1">
      <alignment horizontal="left"/>
    </xf>
    <xf numFmtId="0" fontId="0" fillId="2" borderId="3" xfId="0" applyFill="1" applyBorder="1" applyAlignment="1">
      <alignment horizontal="left"/>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4" xfId="0" applyFill="1" applyBorder="1" applyAlignment="1">
      <alignment horizontal="center" wrapText="1"/>
    </xf>
    <xf numFmtId="0" fontId="0" fillId="2" borderId="5" xfId="0" applyFill="1" applyBorder="1" applyAlignment="1">
      <alignment horizontal="center" wrapText="1"/>
    </xf>
    <xf numFmtId="0" fontId="0" fillId="2" borderId="6" xfId="0" applyFill="1" applyBorder="1" applyAlignment="1">
      <alignment horizontal="center" wrapText="1"/>
    </xf>
    <xf numFmtId="0" fontId="5" fillId="2" borderId="58"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30" xfId="0" applyFont="1" applyFill="1" applyBorder="1" applyAlignment="1">
      <alignment horizontal="left" wrapText="1"/>
    </xf>
    <xf numFmtId="0" fontId="5" fillId="2" borderId="31" xfId="0" applyFont="1" applyFill="1" applyBorder="1" applyAlignment="1">
      <alignment horizontal="left" wrapText="1"/>
    </xf>
    <xf numFmtId="0" fontId="5" fillId="2" borderId="25" xfId="0" applyFont="1" applyFill="1" applyBorder="1" applyAlignment="1">
      <alignment horizontal="left" wrapText="1"/>
    </xf>
    <xf numFmtId="0" fontId="5" fillId="2" borderId="27" xfId="0" applyFont="1" applyFill="1" applyBorder="1" applyAlignment="1">
      <alignment horizontal="left" wrapText="1"/>
    </xf>
    <xf numFmtId="0" fontId="26" fillId="0" borderId="0" xfId="0" applyFont="1" applyFill="1" applyBorder="1" applyAlignment="1">
      <alignment horizontal="left" vertical="top"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8" fillId="0" borderId="0" xfId="0" applyFont="1" applyFill="1" applyBorder="1" applyAlignment="1">
      <alignment horizontal="left" vertical="top" wrapText="1"/>
    </xf>
    <xf numFmtId="0" fontId="3" fillId="2" borderId="30" xfId="0" applyFont="1" applyFill="1" applyBorder="1" applyAlignment="1">
      <alignment horizontal="left" wrapText="1"/>
    </xf>
    <xf numFmtId="0" fontId="3" fillId="2" borderId="31" xfId="0" applyFont="1" applyFill="1" applyBorder="1" applyAlignment="1">
      <alignment horizontal="left" wrapText="1"/>
    </xf>
    <xf numFmtId="0" fontId="3" fillId="2" borderId="25" xfId="0" applyFont="1" applyFill="1" applyBorder="1" applyAlignment="1">
      <alignment horizontal="center" vertical="center" wrapText="1"/>
    </xf>
    <xf numFmtId="0" fontId="3" fillId="2" borderId="64"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2" borderId="68" xfId="0" applyFont="1" applyFill="1" applyBorder="1" applyAlignment="1">
      <alignment horizontal="left" wrapText="1"/>
    </xf>
    <xf numFmtId="0" fontId="3" fillId="2" borderId="66" xfId="0" applyFont="1" applyFill="1" applyBorder="1" applyAlignment="1">
      <alignment horizontal="left" wrapText="1"/>
    </xf>
    <xf numFmtId="0" fontId="3" fillId="2" borderId="42" xfId="0" applyFont="1" applyFill="1" applyBorder="1" applyAlignment="1">
      <alignment horizontal="left" wrapText="1"/>
    </xf>
    <xf numFmtId="0" fontId="3" fillId="2" borderId="68" xfId="0" applyFont="1" applyFill="1" applyBorder="1" applyAlignment="1">
      <alignment horizontal="center" vertical="center" wrapText="1"/>
    </xf>
    <xf numFmtId="0" fontId="3" fillId="2" borderId="66"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26" fillId="0" borderId="0" xfId="0" applyFont="1" applyBorder="1" applyAlignment="1">
      <alignment horizontal="left" vertical="top" wrapText="1"/>
    </xf>
    <xf numFmtId="0" fontId="28" fillId="0" borderId="0" xfId="0" applyFont="1" applyBorder="1" applyAlignment="1">
      <alignment horizontal="left" vertical="top"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7" fillId="2" borderId="40" xfId="0" applyFont="1" applyFill="1" applyBorder="1" applyAlignment="1">
      <alignment horizontal="center" vertical="center"/>
    </xf>
    <xf numFmtId="0" fontId="7" fillId="2" borderId="41" xfId="0" applyFont="1" applyFill="1" applyBorder="1" applyAlignment="1">
      <alignment horizontal="center" vertical="center"/>
    </xf>
    <xf numFmtId="0" fontId="5" fillId="2" borderId="35" xfId="0" applyFont="1" applyFill="1" applyBorder="1" applyAlignment="1">
      <alignment horizontal="left"/>
    </xf>
    <xf numFmtId="0" fontId="3" fillId="2" borderId="4" xfId="3" applyFont="1" applyFill="1" applyBorder="1" applyAlignment="1">
      <alignment horizontal="center" vertical="center" wrapText="1"/>
    </xf>
    <xf numFmtId="0" fontId="3" fillId="2" borderId="5" xfId="3" applyFont="1" applyFill="1" applyBorder="1" applyAlignment="1">
      <alignment horizontal="center" vertical="center" wrapText="1"/>
    </xf>
    <xf numFmtId="0" fontId="3" fillId="2" borderId="6" xfId="3" applyFont="1" applyFill="1" applyBorder="1" applyAlignment="1">
      <alignment horizontal="center" vertical="center" wrapText="1"/>
    </xf>
    <xf numFmtId="0" fontId="3" fillId="2" borderId="2" xfId="3" applyFont="1" applyFill="1" applyBorder="1" applyAlignment="1">
      <alignment horizontal="left" wrapText="1"/>
    </xf>
    <xf numFmtId="0" fontId="3" fillId="2" borderId="3" xfId="3" applyFont="1" applyFill="1" applyBorder="1" applyAlignment="1">
      <alignment horizontal="left" wrapText="1"/>
    </xf>
    <xf numFmtId="0" fontId="41" fillId="3" borderId="16" xfId="0" applyFont="1" applyFill="1" applyBorder="1" applyAlignment="1">
      <alignment horizontal="left" readingOrder="1"/>
    </xf>
    <xf numFmtId="1" fontId="0" fillId="3" borderId="0" xfId="0" applyNumberFormat="1" applyFill="1"/>
    <xf numFmtId="0" fontId="0" fillId="0" borderId="1" xfId="0" applyBorder="1" applyAlignment="1">
      <alignment vertical="center"/>
    </xf>
    <xf numFmtId="0" fontId="0" fillId="0" borderId="1" xfId="0" applyBorder="1" applyAlignment="1">
      <alignment horizontal="right" vertical="center"/>
    </xf>
    <xf numFmtId="0" fontId="42" fillId="0" borderId="0" xfId="0" applyFont="1" applyAlignment="1">
      <alignment vertical="center"/>
    </xf>
    <xf numFmtId="0" fontId="0" fillId="0" borderId="3" xfId="0" applyBorder="1" applyAlignment="1">
      <alignment horizontal="center" vertical="center" wrapText="1"/>
    </xf>
    <xf numFmtId="0" fontId="0" fillId="0" borderId="5" xfId="0" applyBorder="1"/>
    <xf numFmtId="1" fontId="0" fillId="0" borderId="5" xfId="0" applyNumberFormat="1" applyBorder="1"/>
    <xf numFmtId="1" fontId="2" fillId="0" borderId="5" xfId="0" applyNumberFormat="1" applyFont="1" applyBorder="1"/>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right" vertical="center"/>
    </xf>
    <xf numFmtId="0" fontId="0" fillId="4" borderId="1" xfId="0" applyFill="1" applyBorder="1"/>
    <xf numFmtId="0" fontId="5" fillId="4" borderId="1" xfId="0" applyFont="1" applyFill="1" applyBorder="1" applyAlignment="1">
      <alignment horizontal="center" vertical="center" wrapText="1"/>
    </xf>
    <xf numFmtId="0" fontId="7" fillId="0" borderId="0" xfId="0" applyFont="1" applyFill="1" applyBorder="1"/>
    <xf numFmtId="1" fontId="7" fillId="0" borderId="0" xfId="0" applyNumberFormat="1" applyFont="1"/>
    <xf numFmtId="0" fontId="38" fillId="3" borderId="1" xfId="0" applyFont="1" applyFill="1" applyBorder="1"/>
    <xf numFmtId="1" fontId="38" fillId="3" borderId="1" xfId="0" applyNumberFormat="1" applyFont="1" applyFill="1" applyBorder="1"/>
    <xf numFmtId="9" fontId="38" fillId="3" borderId="1" xfId="1" applyFont="1" applyFill="1" applyBorder="1"/>
    <xf numFmtId="0" fontId="38" fillId="4" borderId="4"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1" xfId="0" applyFont="1" applyFill="1" applyBorder="1" applyAlignment="1">
      <alignment horizontal="center" vertical="center" wrapText="1"/>
    </xf>
    <xf numFmtId="0" fontId="38" fillId="4" borderId="1" xfId="0" applyFont="1" applyFill="1" applyBorder="1"/>
    <xf numFmtId="0" fontId="38" fillId="4" borderId="1" xfId="0" applyFont="1" applyFill="1" applyBorder="1" applyAlignment="1">
      <alignment horizontal="center" vertical="center"/>
    </xf>
    <xf numFmtId="0" fontId="38" fillId="4" borderId="1" xfId="0" applyFont="1" applyFill="1" applyBorder="1" applyAlignment="1">
      <alignment horizontal="center" vertical="center" wrapText="1"/>
    </xf>
  </cellXfs>
  <cellStyles count="7">
    <cellStyle name="Lien hypertexte" xfId="4" builtinId="8"/>
    <cellStyle name="Motif" xfId="3"/>
    <cellStyle name="Normal" xfId="0" builtinId="0"/>
    <cellStyle name="Normal 2" xfId="5"/>
    <cellStyle name="Normal 2 10" xfId="6"/>
    <cellStyle name="Normal 3" xfId="2"/>
    <cellStyle name="Pourcentage" xfId="1" builtinId="5"/>
  </cellStyles>
  <dxfs count="0"/>
  <tableStyles count="0" defaultTableStyle="TableStyleMedium2" defaultPivotStyle="PivotStyleLight16"/>
  <colors>
    <mruColors>
      <color rgb="FFFF5050"/>
      <color rgb="FFEFBD4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externalLink" Target="externalLinks/externalLink48.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7188611633833E-2"/>
          <c:y val="1.4087143792467926E-2"/>
          <c:w val="0.77514641053605959"/>
          <c:h val="0.93746133656369879"/>
        </c:manualLayout>
      </c:layout>
      <c:lineChart>
        <c:grouping val="standard"/>
        <c:varyColors val="0"/>
        <c:ser>
          <c:idx val="0"/>
          <c:order val="0"/>
          <c:tx>
            <c:strRef>
              <c:f>'F1_Départ corps'!$B$36</c:f>
              <c:strCache>
                <c:ptCount val="1"/>
                <c:pt idx="0">
                  <c:v> Départs définitifs</c:v>
                </c:pt>
              </c:strCache>
            </c:strRef>
          </c:tx>
          <c:spPr>
            <a:ln w="28575" cap="rnd">
              <a:solidFill>
                <a:schemeClr val="accent1"/>
              </a:solidFill>
              <a:round/>
            </a:ln>
            <a:effectLst/>
          </c:spPr>
          <c:marker>
            <c:symbol val="none"/>
          </c:marker>
          <c:dLbls>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7F8-4958-83C5-90928DD18F64}"/>
                </c:ext>
              </c:extLst>
            </c:dLbl>
            <c:dLbl>
              <c:idx val="4"/>
              <c:layout>
                <c:manualLayout>
                  <c:x val="-2.5039125001971585E-2"/>
                  <c:y val="-2.82186934603531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D68-4778-854F-E31D817452BC}"/>
                </c:ext>
              </c:extLst>
            </c:dLbl>
            <c:dLbl>
              <c:idx val="12"/>
              <c:layout>
                <c:manualLayout>
                  <c:x val="-8.3463750006572968E-3"/>
                  <c:y val="-1.8371332994377638E-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68-4778-854F-E31D817452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corps'!$E$38:$E$50</c:f>
              <c:numCache>
                <c:formatCode>0</c:formatCode>
                <c:ptCount val="13"/>
                <c:pt idx="0">
                  <c:v>448</c:v>
                </c:pt>
                <c:pt idx="1">
                  <c:v>414</c:v>
                </c:pt>
                <c:pt idx="2">
                  <c:v>411</c:v>
                </c:pt>
                <c:pt idx="3">
                  <c:v>388</c:v>
                </c:pt>
                <c:pt idx="4">
                  <c:v>461</c:v>
                </c:pt>
                <c:pt idx="5">
                  <c:v>471.95342563762699</c:v>
                </c:pt>
                <c:pt idx="6">
                  <c:v>497.19821286307598</c:v>
                </c:pt>
                <c:pt idx="7">
                  <c:v>499.03729164100002</c:v>
                </c:pt>
                <c:pt idx="8">
                  <c:v>512.32586598942908</c:v>
                </c:pt>
                <c:pt idx="9">
                  <c:v>524.50570469614695</c:v>
                </c:pt>
                <c:pt idx="10">
                  <c:v>548.27144285350096</c:v>
                </c:pt>
                <c:pt idx="11">
                  <c:v>573.48502044530005</c:v>
                </c:pt>
                <c:pt idx="12">
                  <c:v>596.70594615624896</c:v>
                </c:pt>
              </c:numCache>
            </c:numRef>
          </c:val>
          <c:smooth val="0"/>
          <c:extLst>
            <c:ext xmlns:c16="http://schemas.microsoft.com/office/drawing/2014/chart" uri="{C3380CC4-5D6E-409C-BE32-E72D297353CC}">
              <c16:uniqueId val="{00000000-81C8-4F9D-BB02-A50A96EB5649}"/>
            </c:ext>
          </c:extLst>
        </c:ser>
        <c:ser>
          <c:idx val="1"/>
          <c:order val="1"/>
          <c:tx>
            <c:strRef>
              <c:f>'F1_Départ corps'!$F$36</c:f>
              <c:strCache>
                <c:ptCount val="1"/>
                <c:pt idx="0">
                  <c:v> Retraites</c:v>
                </c:pt>
              </c:strCache>
            </c:strRef>
          </c:tx>
          <c:spPr>
            <a:ln w="28575" cap="rnd">
              <a:solidFill>
                <a:schemeClr val="accent2"/>
              </a:solidFill>
              <a:round/>
            </a:ln>
            <a:effectLst/>
          </c:spPr>
          <c:marker>
            <c:symbol val="none"/>
          </c:marker>
          <c:dLbls>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7F8-4958-83C5-90928DD18F64}"/>
                </c:ext>
              </c:extLst>
            </c:dLbl>
            <c:dLbl>
              <c:idx val="4"/>
              <c:layout>
                <c:manualLayout>
                  <c:x val="-2.1338898751680227E-2"/>
                  <c:y val="-2.17861645180128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37-41EB-BA1E-6D599531BF52}"/>
                </c:ext>
              </c:extLst>
            </c:dLbl>
            <c:dLbl>
              <c:idx val="12"/>
              <c:layout>
                <c:manualLayout>
                  <c:x val="-6.037211250475575E-3"/>
                  <c:y val="-8.959485672397758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837-41EB-BA1E-6D599531BF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corps'!$I$38:$I$50</c:f>
              <c:numCache>
                <c:formatCode>0</c:formatCode>
                <c:ptCount val="13"/>
                <c:pt idx="0">
                  <c:v>344</c:v>
                </c:pt>
                <c:pt idx="1">
                  <c:v>327</c:v>
                </c:pt>
                <c:pt idx="2">
                  <c:v>349</c:v>
                </c:pt>
                <c:pt idx="3">
                  <c:v>335</c:v>
                </c:pt>
                <c:pt idx="4">
                  <c:v>403</c:v>
                </c:pt>
                <c:pt idx="5">
                  <c:v>382.71521861062871</c:v>
                </c:pt>
                <c:pt idx="6">
                  <c:v>410.30021619301783</c:v>
                </c:pt>
                <c:pt idx="7">
                  <c:v>413.61048684005544</c:v>
                </c:pt>
                <c:pt idx="8">
                  <c:v>427.62381188601819</c:v>
                </c:pt>
                <c:pt idx="9">
                  <c:v>441.23216275691317</c:v>
                </c:pt>
                <c:pt idx="10">
                  <c:v>466.46013486284295</c:v>
                </c:pt>
                <c:pt idx="11">
                  <c:v>492.25259389685971</c:v>
                </c:pt>
                <c:pt idx="12">
                  <c:v>516.94734543375137</c:v>
                </c:pt>
              </c:numCache>
            </c:numRef>
          </c:val>
          <c:smooth val="0"/>
          <c:extLst>
            <c:ext xmlns:c16="http://schemas.microsoft.com/office/drawing/2014/chart" uri="{C3380CC4-5D6E-409C-BE32-E72D297353CC}">
              <c16:uniqueId val="{00000001-81C8-4F9D-BB02-A50A96EB5649}"/>
            </c:ext>
          </c:extLst>
        </c:ser>
        <c:ser>
          <c:idx val="4"/>
          <c:order val="2"/>
          <c:tx>
            <c:strRef>
              <c:f>'F1_Départ corps'!$F$37</c:f>
              <c:strCache>
                <c:ptCount val="1"/>
                <c:pt idx="0">
                  <c:v>PRAG</c:v>
                </c:pt>
              </c:strCache>
            </c:strRef>
          </c:tx>
          <c:spPr>
            <a:ln w="28575" cap="rnd">
              <a:solidFill>
                <a:schemeClr val="accent5"/>
              </a:solidFill>
              <a:round/>
            </a:ln>
            <a:effectLst/>
          </c:spPr>
          <c:marker>
            <c:symbol val="none"/>
          </c:marker>
          <c:dLbls>
            <c:dLbl>
              <c:idx val="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7F8-4958-83C5-90928DD18F64}"/>
                </c:ext>
              </c:extLst>
            </c:dLbl>
            <c:dLbl>
              <c:idx val="4"/>
              <c:layout>
                <c:manualLayout>
                  <c:x val="-2.1330805406574938E-2"/>
                  <c:y val="-2.4355760782406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837-41EB-BA1E-6D599531BF52}"/>
                </c:ext>
              </c:extLst>
            </c:dLbl>
            <c:dLbl>
              <c:idx val="12"/>
              <c:layout>
                <c:manualLayout>
                  <c:x val="-4.6461487503659405E-3"/>
                  <c:y val="-6.394149903274721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837-41EB-BA1E-6D599531BF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corps'!$F$38:$F$50</c:f>
              <c:numCache>
                <c:formatCode>0</c:formatCode>
                <c:ptCount val="13"/>
                <c:pt idx="0">
                  <c:v>183</c:v>
                </c:pt>
                <c:pt idx="1">
                  <c:v>166</c:v>
                </c:pt>
                <c:pt idx="2">
                  <c:v>191</c:v>
                </c:pt>
                <c:pt idx="3">
                  <c:v>175</c:v>
                </c:pt>
                <c:pt idx="4">
                  <c:v>202</c:v>
                </c:pt>
                <c:pt idx="5">
                  <c:v>200.49500400199699</c:v>
                </c:pt>
                <c:pt idx="6">
                  <c:v>213.84590807838501</c:v>
                </c:pt>
                <c:pt idx="7">
                  <c:v>213.65133590941701</c:v>
                </c:pt>
                <c:pt idx="8">
                  <c:v>224.384858605744</c:v>
                </c:pt>
                <c:pt idx="9">
                  <c:v>232.29454671322301</c:v>
                </c:pt>
                <c:pt idx="10">
                  <c:v>245.21082693863801</c:v>
                </c:pt>
                <c:pt idx="11">
                  <c:v>258.355816166355</c:v>
                </c:pt>
                <c:pt idx="12">
                  <c:v>267.07477760072697</c:v>
                </c:pt>
              </c:numCache>
            </c:numRef>
          </c:val>
          <c:smooth val="0"/>
          <c:extLst>
            <c:ext xmlns:c16="http://schemas.microsoft.com/office/drawing/2014/chart" uri="{C3380CC4-5D6E-409C-BE32-E72D297353CC}">
              <c16:uniqueId val="{00000002-81C8-4F9D-BB02-A50A96EB5649}"/>
            </c:ext>
          </c:extLst>
        </c:ser>
        <c:ser>
          <c:idx val="5"/>
          <c:order val="3"/>
          <c:tx>
            <c:strRef>
              <c:f>'F1_Départ corps'!$G$37</c:f>
              <c:strCache>
                <c:ptCount val="1"/>
                <c:pt idx="0">
                  <c:v>PRCE</c:v>
                </c:pt>
              </c:strCache>
            </c:strRef>
          </c:tx>
          <c:spPr>
            <a:ln w="28575" cap="rnd">
              <a:solidFill>
                <a:schemeClr val="accent6"/>
              </a:solidFill>
              <a:round/>
            </a:ln>
            <a:effectLst/>
          </c:spPr>
          <c:marker>
            <c:symbol val="none"/>
          </c:marker>
          <c:dLbls>
            <c:dLbl>
              <c:idx val="3"/>
              <c:layout>
                <c:manualLayout>
                  <c:x val="-2.5764079883049629E-2"/>
                  <c:y val="-2.73109303977592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7F8-4958-83C5-90928DD18F64}"/>
                </c:ext>
              </c:extLst>
            </c:dLbl>
            <c:dLbl>
              <c:idx val="4"/>
              <c:layout>
                <c:manualLayout>
                  <c:x val="-1.8556743021266694E-2"/>
                  <c:y val="2.43935404453514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837-41EB-BA1E-6D599531BF52}"/>
                </c:ext>
              </c:extLst>
            </c:dLbl>
            <c:dLbl>
              <c:idx val="12"/>
              <c:layout>
                <c:manualLayout>
                  <c:x val="-4.6461487503659405E-3"/>
                  <c:y val="-1.263478365028696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837-41EB-BA1E-6D599531BF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corps'!$G$38:$G$50</c:f>
              <c:numCache>
                <c:formatCode>0</c:formatCode>
                <c:ptCount val="13"/>
                <c:pt idx="0">
                  <c:v>148</c:v>
                </c:pt>
                <c:pt idx="1">
                  <c:v>148</c:v>
                </c:pt>
                <c:pt idx="2">
                  <c:v>144</c:v>
                </c:pt>
                <c:pt idx="3">
                  <c:v>148</c:v>
                </c:pt>
                <c:pt idx="4">
                  <c:v>191</c:v>
                </c:pt>
                <c:pt idx="5">
                  <c:v>174.29578255191601</c:v>
                </c:pt>
                <c:pt idx="6">
                  <c:v>189.38857280859301</c:v>
                </c:pt>
                <c:pt idx="7">
                  <c:v>193.62887024387601</c:v>
                </c:pt>
                <c:pt idx="8">
                  <c:v>197.485399093632</c:v>
                </c:pt>
                <c:pt idx="9">
                  <c:v>204.04683241372899</c:v>
                </c:pt>
                <c:pt idx="10">
                  <c:v>216.239492417875</c:v>
                </c:pt>
                <c:pt idx="11">
                  <c:v>228.19001484325301</c:v>
                </c:pt>
                <c:pt idx="12">
                  <c:v>244.861441165918</c:v>
                </c:pt>
              </c:numCache>
            </c:numRef>
          </c:val>
          <c:smooth val="0"/>
          <c:extLst>
            <c:ext xmlns:c16="http://schemas.microsoft.com/office/drawing/2014/chart" uri="{C3380CC4-5D6E-409C-BE32-E72D297353CC}">
              <c16:uniqueId val="{00000003-81C8-4F9D-BB02-A50A96EB5649}"/>
            </c:ext>
          </c:extLst>
        </c:ser>
        <c:ser>
          <c:idx val="3"/>
          <c:order val="4"/>
          <c:tx>
            <c:strRef>
              <c:f>'F1_Départ corps'!$N$36</c:f>
              <c:strCache>
                <c:ptCount val="1"/>
                <c:pt idx="0">
                  <c:v>Départs pour recrutement comme EC *</c:v>
                </c:pt>
              </c:strCache>
            </c:strRef>
          </c:tx>
          <c:spPr>
            <a:ln w="28575" cap="rnd">
              <a:solidFill>
                <a:schemeClr val="accent4"/>
              </a:solidFill>
              <a:round/>
            </a:ln>
            <a:effectLst/>
          </c:spPr>
          <c:marker>
            <c:symbol val="none"/>
          </c:marker>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corps'!$Q$38:$Q$50</c:f>
              <c:numCache>
                <c:formatCode>0</c:formatCode>
                <c:ptCount val="13"/>
                <c:pt idx="0">
                  <c:v>85</c:v>
                </c:pt>
                <c:pt idx="1">
                  <c:v>79</c:v>
                </c:pt>
                <c:pt idx="2">
                  <c:v>57</c:v>
                </c:pt>
                <c:pt idx="3">
                  <c:v>45</c:v>
                </c:pt>
                <c:pt idx="4">
                  <c:v>49</c:v>
                </c:pt>
                <c:pt idx="5">
                  <c:v>81.622039826138007</c:v>
                </c:pt>
                <c:pt idx="6">
                  <c:v>79.401596164827708</c:v>
                </c:pt>
                <c:pt idx="7">
                  <c:v>77.260838094438697</c:v>
                </c:pt>
                <c:pt idx="8">
                  <c:v>76.344060493922399</c:v>
                </c:pt>
                <c:pt idx="9">
                  <c:v>75.145737938745896</c:v>
                </c:pt>
                <c:pt idx="10">
                  <c:v>73.577928165357093</c:v>
                </c:pt>
                <c:pt idx="11">
                  <c:v>72.524097236036695</c:v>
                </c:pt>
                <c:pt idx="12">
                  <c:v>71.810223322837203</c:v>
                </c:pt>
              </c:numCache>
            </c:numRef>
          </c:val>
          <c:smooth val="0"/>
          <c:extLst>
            <c:ext xmlns:c16="http://schemas.microsoft.com/office/drawing/2014/chart" uri="{C3380CC4-5D6E-409C-BE32-E72D297353CC}">
              <c16:uniqueId val="{00000004-81C8-4F9D-BB02-A50A96EB5649}"/>
            </c:ext>
          </c:extLst>
        </c:ser>
        <c:ser>
          <c:idx val="2"/>
          <c:order val="5"/>
          <c:tx>
            <c:strRef>
              <c:f>'F1_Départ corps'!$J$36</c:f>
              <c:strCache>
                <c:ptCount val="1"/>
                <c:pt idx="0">
                  <c:v> Autres départs définitifs</c:v>
                </c:pt>
              </c:strCache>
            </c:strRef>
          </c:tx>
          <c:spPr>
            <a:ln w="28575" cap="rnd">
              <a:solidFill>
                <a:schemeClr val="accent3"/>
              </a:solidFill>
              <a:round/>
            </a:ln>
            <a:effectLst/>
          </c:spPr>
          <c:marker>
            <c:symbol val="none"/>
          </c:marker>
          <c:cat>
            <c:numRef>
              <c:f>'F1_Départ corps'!$A$38:$A$50</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'F1_Départ corps'!$M$38:$M$50</c:f>
              <c:numCache>
                <c:formatCode>0</c:formatCode>
                <c:ptCount val="13"/>
                <c:pt idx="0">
                  <c:v>19</c:v>
                </c:pt>
                <c:pt idx="1">
                  <c:v>8</c:v>
                </c:pt>
                <c:pt idx="2">
                  <c:v>5</c:v>
                </c:pt>
                <c:pt idx="3">
                  <c:v>8</c:v>
                </c:pt>
                <c:pt idx="4">
                  <c:v>9</c:v>
                </c:pt>
                <c:pt idx="5">
                  <c:v>7.9405992575763804</c:v>
                </c:pt>
                <c:pt idx="6">
                  <c:v>7.7621358112702596</c:v>
                </c:pt>
                <c:pt idx="7">
                  <c:v>7.6962473932675097</c:v>
                </c:pt>
                <c:pt idx="8">
                  <c:v>8.1115477961307398</c:v>
                </c:pt>
                <c:pt idx="9">
                  <c:v>8.018587630449499</c:v>
                </c:pt>
                <c:pt idx="10">
                  <c:v>8.2431953316307496</c:v>
                </c:pt>
                <c:pt idx="11">
                  <c:v>8.4150921996553407</c:v>
                </c:pt>
                <c:pt idx="12">
                  <c:v>7.9595040667664199</c:v>
                </c:pt>
              </c:numCache>
            </c:numRef>
          </c:val>
          <c:smooth val="0"/>
          <c:extLst>
            <c:ext xmlns:c16="http://schemas.microsoft.com/office/drawing/2014/chart" uri="{C3380CC4-5D6E-409C-BE32-E72D297353CC}">
              <c16:uniqueId val="{00000005-81C8-4F9D-BB02-A50A96EB5649}"/>
            </c:ext>
          </c:extLst>
        </c:ser>
        <c:dLbls>
          <c:showLegendKey val="0"/>
          <c:showVal val="0"/>
          <c:showCatName val="0"/>
          <c:showSerName val="0"/>
          <c:showPercent val="0"/>
          <c:showBubbleSize val="0"/>
        </c:dLbls>
        <c:smooth val="0"/>
        <c:axId val="515665408"/>
        <c:axId val="515662456"/>
      </c:lineChart>
      <c:catAx>
        <c:axId val="51566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2456"/>
        <c:crosses val="autoZero"/>
        <c:auto val="1"/>
        <c:lblAlgn val="ctr"/>
        <c:lblOffset val="100"/>
        <c:noMultiLvlLbl val="0"/>
      </c:catAx>
      <c:valAx>
        <c:axId val="515662456"/>
        <c:scaling>
          <c:orientation val="minMax"/>
          <c:max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5408"/>
        <c:crosses val="autoZero"/>
        <c:crossBetween val="midCat"/>
      </c:valAx>
      <c:spPr>
        <a:noFill/>
        <a:ln>
          <a:noFill/>
        </a:ln>
        <a:effectLst/>
      </c:spPr>
    </c:plotArea>
    <c:legend>
      <c:legendPos val="b"/>
      <c:layout>
        <c:manualLayout>
          <c:xMode val="edge"/>
          <c:yMode val="edge"/>
          <c:x val="0.83240205167479553"/>
          <c:y val="4.0716120549773695E-3"/>
          <c:w val="0.16628344902884118"/>
          <c:h val="0.995928338256415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3043003688013E-2"/>
          <c:y val="1.3752786588021482E-2"/>
          <c:w val="0.65449707686869063"/>
          <c:h val="0.9406803503820832"/>
        </c:manualLayout>
      </c:layout>
      <c:lineChart>
        <c:grouping val="standard"/>
        <c:varyColors val="0"/>
        <c:ser>
          <c:idx val="1"/>
          <c:order val="0"/>
          <c:tx>
            <c:strRef>
              <c:f>F7_Age!$J$31</c:f>
              <c:strCache>
                <c:ptCount val="1"/>
                <c:pt idx="0">
                  <c:v>Groupe interdisciplinaire</c:v>
                </c:pt>
              </c:strCache>
            </c:strRef>
          </c:tx>
          <c:spPr>
            <a:ln w="19050" cap="rnd">
              <a:solidFill>
                <a:schemeClr val="accent2"/>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F7_Age!$J$32:$J$44</c:f>
              <c:numCache>
                <c:formatCode>0.0</c:formatCode>
                <c:ptCount val="13"/>
                <c:pt idx="0">
                  <c:v>63.24</c:v>
                </c:pt>
                <c:pt idx="1">
                  <c:v>63.23</c:v>
                </c:pt>
                <c:pt idx="2">
                  <c:v>63.2</c:v>
                </c:pt>
                <c:pt idx="3">
                  <c:v>63.36</c:v>
                </c:pt>
                <c:pt idx="4">
                  <c:v>63.69</c:v>
                </c:pt>
                <c:pt idx="5">
                  <c:v>63.37</c:v>
                </c:pt>
                <c:pt idx="6">
                  <c:v>63.68</c:v>
                </c:pt>
                <c:pt idx="7">
                  <c:v>63.9</c:v>
                </c:pt>
                <c:pt idx="8">
                  <c:v>64.22</c:v>
                </c:pt>
                <c:pt idx="9">
                  <c:v>64.42</c:v>
                </c:pt>
                <c:pt idx="10">
                  <c:v>64.400000000000006</c:v>
                </c:pt>
                <c:pt idx="11">
                  <c:v>64.45</c:v>
                </c:pt>
                <c:pt idx="12">
                  <c:v>64.510000000000005</c:v>
                </c:pt>
              </c:numCache>
            </c:numRef>
          </c:val>
          <c:smooth val="0"/>
          <c:extLst>
            <c:ext xmlns:c16="http://schemas.microsoft.com/office/drawing/2014/chart" uri="{C3380CC4-5D6E-409C-BE32-E72D297353CC}">
              <c16:uniqueId val="{00000001-544E-4737-99CB-841A2843D7EB}"/>
            </c:ext>
          </c:extLst>
        </c:ser>
        <c:ser>
          <c:idx val="7"/>
          <c:order val="1"/>
          <c:tx>
            <c:strRef>
              <c:f>F7_Age!$Q$31</c:f>
              <c:strCache>
                <c:ptCount val="1"/>
                <c:pt idx="0">
                  <c:v>Sciences humaines</c:v>
                </c:pt>
              </c:strCache>
            </c:strRef>
          </c:tx>
          <c:spPr>
            <a:ln w="19050" cap="rnd">
              <a:solidFill>
                <a:schemeClr val="accent2">
                  <a:lumMod val="60000"/>
                </a:schemeClr>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F7_Age!$Q$32:$Q$44</c:f>
              <c:numCache>
                <c:formatCode>0.0</c:formatCode>
                <c:ptCount val="13"/>
                <c:pt idx="0">
                  <c:v>63.6</c:v>
                </c:pt>
                <c:pt idx="1">
                  <c:v>63.3</c:v>
                </c:pt>
                <c:pt idx="2">
                  <c:v>64.11</c:v>
                </c:pt>
                <c:pt idx="3">
                  <c:v>63.21</c:v>
                </c:pt>
                <c:pt idx="4">
                  <c:v>63.74</c:v>
                </c:pt>
                <c:pt idx="5">
                  <c:v>63.71</c:v>
                </c:pt>
                <c:pt idx="6">
                  <c:v>64.02</c:v>
                </c:pt>
                <c:pt idx="7">
                  <c:v>64.040000000000006</c:v>
                </c:pt>
                <c:pt idx="8">
                  <c:v>64.06</c:v>
                </c:pt>
                <c:pt idx="9">
                  <c:v>64.23</c:v>
                </c:pt>
                <c:pt idx="10">
                  <c:v>64.33</c:v>
                </c:pt>
                <c:pt idx="11">
                  <c:v>64.260000000000005</c:v>
                </c:pt>
                <c:pt idx="12">
                  <c:v>64.33</c:v>
                </c:pt>
              </c:numCache>
            </c:numRef>
          </c:val>
          <c:smooth val="0"/>
          <c:extLst>
            <c:ext xmlns:c16="http://schemas.microsoft.com/office/drawing/2014/chart" uri="{C3380CC4-5D6E-409C-BE32-E72D297353CC}">
              <c16:uniqueId val="{00000007-544E-4737-99CB-841A2843D7EB}"/>
            </c:ext>
          </c:extLst>
        </c:ser>
        <c:ser>
          <c:idx val="2"/>
          <c:order val="2"/>
          <c:tx>
            <c:strRef>
              <c:f>F7_Age!$L$31</c:f>
              <c:strCache>
                <c:ptCount val="1"/>
                <c:pt idx="0">
                  <c:v>Langues et Littératures</c:v>
                </c:pt>
              </c:strCache>
            </c:strRef>
          </c:tx>
          <c:spPr>
            <a:ln w="19050" cap="rnd">
              <a:solidFill>
                <a:schemeClr val="accent3"/>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F7_Age!$L$32:$L$44</c:f>
              <c:numCache>
                <c:formatCode>0.0</c:formatCode>
                <c:ptCount val="13"/>
                <c:pt idx="0">
                  <c:v>63.24</c:v>
                </c:pt>
                <c:pt idx="1">
                  <c:v>63.84</c:v>
                </c:pt>
                <c:pt idx="2">
                  <c:v>64.19</c:v>
                </c:pt>
                <c:pt idx="3">
                  <c:v>63.98</c:v>
                </c:pt>
                <c:pt idx="4">
                  <c:v>64.17</c:v>
                </c:pt>
                <c:pt idx="5">
                  <c:v>63.91</c:v>
                </c:pt>
                <c:pt idx="6">
                  <c:v>64.05</c:v>
                </c:pt>
                <c:pt idx="7">
                  <c:v>64.28</c:v>
                </c:pt>
                <c:pt idx="8">
                  <c:v>64.33</c:v>
                </c:pt>
                <c:pt idx="9">
                  <c:v>64.319999999999993</c:v>
                </c:pt>
                <c:pt idx="10">
                  <c:v>64.27</c:v>
                </c:pt>
                <c:pt idx="11">
                  <c:v>64.23</c:v>
                </c:pt>
                <c:pt idx="12">
                  <c:v>64.17</c:v>
                </c:pt>
              </c:numCache>
            </c:numRef>
          </c:val>
          <c:smooth val="0"/>
          <c:extLst>
            <c:ext xmlns:c16="http://schemas.microsoft.com/office/drawing/2014/chart" uri="{C3380CC4-5D6E-409C-BE32-E72D297353CC}">
              <c16:uniqueId val="{00000002-544E-4737-99CB-841A2843D7EB}"/>
            </c:ext>
          </c:extLst>
        </c:ser>
        <c:ser>
          <c:idx val="4"/>
          <c:order val="3"/>
          <c:tx>
            <c:strRef>
              <c:f>F7_Age!$N$31</c:f>
              <c:strCache>
                <c:ptCount val="1"/>
                <c:pt idx="0">
                  <c:v>Mécanique, Génie mécanique, Génie informatique, Energétique</c:v>
                </c:pt>
              </c:strCache>
            </c:strRef>
          </c:tx>
          <c:spPr>
            <a:ln w="19050" cap="rnd">
              <a:solidFill>
                <a:schemeClr val="accent5"/>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F7_Age!$N$32:$N$44</c:f>
              <c:numCache>
                <c:formatCode>0.0</c:formatCode>
                <c:ptCount val="13"/>
                <c:pt idx="0">
                  <c:v>63.15</c:v>
                </c:pt>
                <c:pt idx="1">
                  <c:v>63.26</c:v>
                </c:pt>
                <c:pt idx="2">
                  <c:v>63.38</c:v>
                </c:pt>
                <c:pt idx="3">
                  <c:v>63.53</c:v>
                </c:pt>
                <c:pt idx="4">
                  <c:v>63.75</c:v>
                </c:pt>
                <c:pt idx="5">
                  <c:v>63.58</c:v>
                </c:pt>
                <c:pt idx="6">
                  <c:v>63.65</c:v>
                </c:pt>
                <c:pt idx="7">
                  <c:v>63.89</c:v>
                </c:pt>
                <c:pt idx="8">
                  <c:v>63.94</c:v>
                </c:pt>
                <c:pt idx="9">
                  <c:v>63.97</c:v>
                </c:pt>
                <c:pt idx="10">
                  <c:v>64.010000000000005</c:v>
                </c:pt>
                <c:pt idx="11">
                  <c:v>64.09</c:v>
                </c:pt>
                <c:pt idx="12">
                  <c:v>64.05</c:v>
                </c:pt>
              </c:numCache>
            </c:numRef>
          </c:val>
          <c:smooth val="0"/>
          <c:extLst>
            <c:ext xmlns:c16="http://schemas.microsoft.com/office/drawing/2014/chart" uri="{C3380CC4-5D6E-409C-BE32-E72D297353CC}">
              <c16:uniqueId val="{00000004-544E-4737-99CB-841A2843D7EB}"/>
            </c:ext>
          </c:extLst>
        </c:ser>
        <c:ser>
          <c:idx val="6"/>
          <c:order val="4"/>
          <c:tx>
            <c:strRef>
              <c:f>F7_Age!$P$31</c:f>
              <c:strCache>
                <c:ptCount val="1"/>
                <c:pt idx="0">
                  <c:v>Sciences économique et de gestion</c:v>
                </c:pt>
              </c:strCache>
            </c:strRef>
          </c:tx>
          <c:spPr>
            <a:ln w="19050" cap="rnd">
              <a:solidFill>
                <a:schemeClr val="accent1">
                  <a:lumMod val="60000"/>
                </a:schemeClr>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F7_Age!$P$32:$P$44</c:f>
              <c:numCache>
                <c:formatCode>0.0</c:formatCode>
                <c:ptCount val="13"/>
                <c:pt idx="0">
                  <c:v>63.75</c:v>
                </c:pt>
                <c:pt idx="1">
                  <c:v>64.12</c:v>
                </c:pt>
                <c:pt idx="2">
                  <c:v>64.239999999999995</c:v>
                </c:pt>
                <c:pt idx="3">
                  <c:v>63.82</c:v>
                </c:pt>
                <c:pt idx="4">
                  <c:v>64.2</c:v>
                </c:pt>
                <c:pt idx="5">
                  <c:v>64.010000000000005</c:v>
                </c:pt>
                <c:pt idx="6">
                  <c:v>64.069999999999993</c:v>
                </c:pt>
                <c:pt idx="7">
                  <c:v>64.180000000000007</c:v>
                </c:pt>
                <c:pt idx="8">
                  <c:v>64.3</c:v>
                </c:pt>
                <c:pt idx="9">
                  <c:v>64.239999999999995</c:v>
                </c:pt>
                <c:pt idx="10">
                  <c:v>64.14</c:v>
                </c:pt>
                <c:pt idx="11">
                  <c:v>64.05</c:v>
                </c:pt>
                <c:pt idx="12">
                  <c:v>64.05</c:v>
                </c:pt>
              </c:numCache>
            </c:numRef>
          </c:val>
          <c:smooth val="0"/>
          <c:extLst>
            <c:ext xmlns:c16="http://schemas.microsoft.com/office/drawing/2014/chart" uri="{C3380CC4-5D6E-409C-BE32-E72D297353CC}">
              <c16:uniqueId val="{00000006-544E-4737-99CB-841A2843D7EB}"/>
            </c:ext>
          </c:extLst>
        </c:ser>
        <c:ser>
          <c:idx val="3"/>
          <c:order val="5"/>
          <c:tx>
            <c:strRef>
              <c:f>F7_Age!$M$31</c:f>
              <c:strCache>
                <c:ptCount val="1"/>
                <c:pt idx="0">
                  <c:v>Mathématiques et Informatique</c:v>
                </c:pt>
              </c:strCache>
            </c:strRef>
          </c:tx>
          <c:spPr>
            <a:ln w="19050" cap="rnd">
              <a:solidFill>
                <a:schemeClr val="accent4"/>
              </a:solidFill>
              <a:round/>
            </a:ln>
            <a:effectLst/>
          </c:spPr>
          <c:marker>
            <c:symbol val="none"/>
          </c:marker>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F7_Age!$M$32:$M$44</c:f>
              <c:numCache>
                <c:formatCode>0.0</c:formatCode>
                <c:ptCount val="13"/>
                <c:pt idx="0">
                  <c:v>63.47</c:v>
                </c:pt>
                <c:pt idx="1">
                  <c:v>62.79</c:v>
                </c:pt>
                <c:pt idx="2">
                  <c:v>63.38</c:v>
                </c:pt>
                <c:pt idx="3">
                  <c:v>63.89</c:v>
                </c:pt>
                <c:pt idx="4">
                  <c:v>64.37</c:v>
                </c:pt>
                <c:pt idx="5">
                  <c:v>64.36</c:v>
                </c:pt>
                <c:pt idx="6">
                  <c:v>64.64</c:v>
                </c:pt>
                <c:pt idx="7">
                  <c:v>64.680000000000007</c:v>
                </c:pt>
                <c:pt idx="8">
                  <c:v>64.489999999999995</c:v>
                </c:pt>
                <c:pt idx="9">
                  <c:v>64.39</c:v>
                </c:pt>
                <c:pt idx="10">
                  <c:v>64.11</c:v>
                </c:pt>
                <c:pt idx="11">
                  <c:v>63.96</c:v>
                </c:pt>
                <c:pt idx="12">
                  <c:v>63.72</c:v>
                </c:pt>
              </c:numCache>
            </c:numRef>
          </c:val>
          <c:smooth val="0"/>
          <c:extLst>
            <c:ext xmlns:c16="http://schemas.microsoft.com/office/drawing/2014/chart" uri="{C3380CC4-5D6E-409C-BE32-E72D297353CC}">
              <c16:uniqueId val="{00000003-544E-4737-99CB-841A2843D7EB}"/>
            </c:ext>
          </c:extLst>
        </c:ser>
        <c:dLbls>
          <c:showLegendKey val="0"/>
          <c:showVal val="0"/>
          <c:showCatName val="0"/>
          <c:showSerName val="0"/>
          <c:showPercent val="0"/>
          <c:showBubbleSize val="0"/>
        </c:dLbls>
        <c:smooth val="0"/>
        <c:axId val="781140240"/>
        <c:axId val="781140568"/>
      </c:lineChart>
      <c:catAx>
        <c:axId val="78114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1140568"/>
        <c:crosses val="autoZero"/>
        <c:auto val="1"/>
        <c:lblAlgn val="ctr"/>
        <c:lblOffset val="100"/>
        <c:noMultiLvlLbl val="0"/>
      </c:catAx>
      <c:valAx>
        <c:axId val="781140568"/>
        <c:scaling>
          <c:orientation val="minMax"/>
          <c:min val="6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1140240"/>
        <c:crosses val="autoZero"/>
        <c:crossBetween val="midCat"/>
      </c:valAx>
      <c:spPr>
        <a:noFill/>
        <a:ln>
          <a:noFill/>
        </a:ln>
        <a:effectLst/>
      </c:spPr>
    </c:plotArea>
    <c:legend>
      <c:legendPos val="b"/>
      <c:layout>
        <c:manualLayout>
          <c:xMode val="edge"/>
          <c:yMode val="edge"/>
          <c:x val="0.66079484669171462"/>
          <c:y val="1.9342035177394171E-3"/>
          <c:w val="0.33630918625737016"/>
          <c:h val="0.967764398825487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2400413637778E-2"/>
          <c:y val="1.8251364633248435E-2"/>
          <c:w val="0.71856381369259303"/>
          <c:h val="0.92127671376533071"/>
        </c:manualLayout>
      </c:layout>
      <c:lineChart>
        <c:grouping val="standard"/>
        <c:varyColors val="0"/>
        <c:ser>
          <c:idx val="4"/>
          <c:order val="0"/>
          <c:tx>
            <c:strRef>
              <c:f>F7_Age!$C$31</c:f>
              <c:strCache>
                <c:ptCount val="1"/>
                <c:pt idx="0">
                  <c:v>Hommes</c:v>
                </c:pt>
              </c:strCache>
            </c:strRef>
          </c:tx>
          <c:spPr>
            <a:ln w="19050" cap="rnd">
              <a:solidFill>
                <a:schemeClr val="accent5"/>
              </a:solidFill>
              <a:round/>
            </a:ln>
            <a:effectLst/>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26-49BC-8A97-F650701A2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F7_Age!$C$32:$C$44</c:f>
              <c:numCache>
                <c:formatCode>0.0</c:formatCode>
                <c:ptCount val="13"/>
                <c:pt idx="0">
                  <c:v>63.363199999999999</c:v>
                </c:pt>
                <c:pt idx="1">
                  <c:v>63.594900000000003</c:v>
                </c:pt>
                <c:pt idx="2">
                  <c:v>63.857799999999997</c:v>
                </c:pt>
                <c:pt idx="3">
                  <c:v>63.904000000000003</c:v>
                </c:pt>
                <c:pt idx="4">
                  <c:v>64.161799999999999</c:v>
                </c:pt>
                <c:pt idx="5">
                  <c:v>63.962699999999998</c:v>
                </c:pt>
                <c:pt idx="6">
                  <c:v>64.192899999999995</c:v>
                </c:pt>
                <c:pt idx="7">
                  <c:v>64.358699999999999</c:v>
                </c:pt>
                <c:pt idx="8">
                  <c:v>64.460899999999995</c:v>
                </c:pt>
                <c:pt idx="9">
                  <c:v>64.470699999999994</c:v>
                </c:pt>
                <c:pt idx="10">
                  <c:v>64.424000000000007</c:v>
                </c:pt>
                <c:pt idx="11">
                  <c:v>64.364900000000006</c:v>
                </c:pt>
                <c:pt idx="12">
                  <c:v>64.291200000000003</c:v>
                </c:pt>
              </c:numCache>
            </c:numRef>
          </c:val>
          <c:smooth val="0"/>
          <c:extLst>
            <c:ext xmlns:c16="http://schemas.microsoft.com/office/drawing/2014/chart" uri="{C3380CC4-5D6E-409C-BE32-E72D297353CC}">
              <c16:uniqueId val="{00000004-58E5-498F-B0CF-639939F22138}"/>
            </c:ext>
          </c:extLst>
        </c:ser>
        <c:ser>
          <c:idx val="1"/>
          <c:order val="1"/>
          <c:tx>
            <c:strRef>
              <c:f>F7_Age!$E$31</c:f>
              <c:strCache>
                <c:ptCount val="1"/>
                <c:pt idx="0">
                  <c:v>PRCE</c:v>
                </c:pt>
              </c:strCache>
            </c:strRef>
          </c:tx>
          <c:spPr>
            <a:ln w="19050" cap="rnd">
              <a:solidFill>
                <a:schemeClr val="accent2"/>
              </a:solidFill>
              <a:round/>
            </a:ln>
            <a:effectLst/>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26-49BC-8A97-F650701A2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F7_Age!$E$32:$E$44</c:f>
              <c:numCache>
                <c:formatCode>0.0</c:formatCode>
                <c:ptCount val="13"/>
                <c:pt idx="0">
                  <c:v>63.594594594594597</c:v>
                </c:pt>
                <c:pt idx="1">
                  <c:v>63.668918918918898</c:v>
                </c:pt>
                <c:pt idx="2">
                  <c:v>63.7986111111111</c:v>
                </c:pt>
                <c:pt idx="3">
                  <c:v>63.6891891891892</c:v>
                </c:pt>
                <c:pt idx="4">
                  <c:v>64.167539267015698</c:v>
                </c:pt>
                <c:pt idx="5">
                  <c:v>63.829933772519396</c:v>
                </c:pt>
                <c:pt idx="6">
                  <c:v>64.007371352752799</c:v>
                </c:pt>
                <c:pt idx="7">
                  <c:v>64.202172857009103</c:v>
                </c:pt>
                <c:pt idx="8">
                  <c:v>64.358822858025306</c:v>
                </c:pt>
                <c:pt idx="9">
                  <c:v>64.393933673300594</c:v>
                </c:pt>
                <c:pt idx="10">
                  <c:v>64.368380228236902</c:v>
                </c:pt>
                <c:pt idx="11">
                  <c:v>64.306961883815603</c:v>
                </c:pt>
                <c:pt idx="12">
                  <c:v>64.214051544774307</c:v>
                </c:pt>
              </c:numCache>
            </c:numRef>
          </c:val>
          <c:smooth val="0"/>
          <c:extLst>
            <c:ext xmlns:c16="http://schemas.microsoft.com/office/drawing/2014/chart" uri="{C3380CC4-5D6E-409C-BE32-E72D297353CC}">
              <c16:uniqueId val="{00000000-58E5-498F-B0CF-639939F22138}"/>
            </c:ext>
          </c:extLst>
        </c:ser>
        <c:ser>
          <c:idx val="3"/>
          <c:order val="2"/>
          <c:tx>
            <c:strRef>
              <c:f>F7_Age!$G$30</c:f>
              <c:strCache>
                <c:ptCount val="1"/>
                <c:pt idx="0">
                  <c:v>Ensemble</c:v>
                </c:pt>
              </c:strCache>
            </c:strRef>
          </c:tx>
          <c:spPr>
            <a:ln w="19050" cap="rnd">
              <a:solidFill>
                <a:schemeClr val="accent4"/>
              </a:solidFill>
              <a:round/>
            </a:ln>
            <a:effectLst/>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26-49BC-8A97-F650701A2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F7_Age!$G$32:$G$44</c:f>
              <c:numCache>
                <c:formatCode>0.0</c:formatCode>
                <c:ptCount val="13"/>
                <c:pt idx="0">
                  <c:v>63.32</c:v>
                </c:pt>
                <c:pt idx="1">
                  <c:v>63.51</c:v>
                </c:pt>
                <c:pt idx="2">
                  <c:v>63.79</c:v>
                </c:pt>
                <c:pt idx="3">
                  <c:v>63.63</c:v>
                </c:pt>
                <c:pt idx="4">
                  <c:v>63.98</c:v>
                </c:pt>
                <c:pt idx="5">
                  <c:v>63.83</c:v>
                </c:pt>
                <c:pt idx="6">
                  <c:v>63.98</c:v>
                </c:pt>
                <c:pt idx="7">
                  <c:v>64.13</c:v>
                </c:pt>
                <c:pt idx="8">
                  <c:v>64.209999999999994</c:v>
                </c:pt>
                <c:pt idx="9">
                  <c:v>64.239999999999995</c:v>
                </c:pt>
                <c:pt idx="10">
                  <c:v>64.19</c:v>
                </c:pt>
                <c:pt idx="11">
                  <c:v>64.150000000000006</c:v>
                </c:pt>
                <c:pt idx="12">
                  <c:v>64.11</c:v>
                </c:pt>
              </c:numCache>
            </c:numRef>
          </c:val>
          <c:smooth val="0"/>
          <c:extLst>
            <c:ext xmlns:c16="http://schemas.microsoft.com/office/drawing/2014/chart" uri="{C3380CC4-5D6E-409C-BE32-E72D297353CC}">
              <c16:uniqueId val="{00000002-58E5-498F-B0CF-639939F22138}"/>
            </c:ext>
          </c:extLst>
        </c:ser>
        <c:ser>
          <c:idx val="0"/>
          <c:order val="3"/>
          <c:tx>
            <c:strRef>
              <c:f>F7_Age!$D$31</c:f>
              <c:strCache>
                <c:ptCount val="1"/>
                <c:pt idx="0">
                  <c:v>PRAG</c:v>
                </c:pt>
              </c:strCache>
            </c:strRef>
          </c:tx>
          <c:spPr>
            <a:ln w="19050" cap="rnd">
              <a:solidFill>
                <a:schemeClr val="accent1"/>
              </a:solidFill>
              <a:round/>
            </a:ln>
            <a:effectLst/>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126-49BC-8A97-F650701A2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F7_Age!$D$32:$D$44</c:f>
              <c:numCache>
                <c:formatCode>0.0</c:formatCode>
                <c:ptCount val="13"/>
                <c:pt idx="0">
                  <c:v>63.043715846994502</c:v>
                </c:pt>
                <c:pt idx="1">
                  <c:v>63.259036144578303</c:v>
                </c:pt>
                <c:pt idx="2">
                  <c:v>63.795811518324598</c:v>
                </c:pt>
                <c:pt idx="3">
                  <c:v>63.571428571428598</c:v>
                </c:pt>
                <c:pt idx="4">
                  <c:v>63.7475247524753</c:v>
                </c:pt>
                <c:pt idx="5">
                  <c:v>63.792884601234597</c:v>
                </c:pt>
                <c:pt idx="6">
                  <c:v>63.923104278785502</c:v>
                </c:pt>
                <c:pt idx="7">
                  <c:v>64.047482444293905</c:v>
                </c:pt>
                <c:pt idx="8">
                  <c:v>64.064952957471306</c:v>
                </c:pt>
                <c:pt idx="9">
                  <c:v>64.098023592338606</c:v>
                </c:pt>
                <c:pt idx="10">
                  <c:v>64.018458168280503</c:v>
                </c:pt>
                <c:pt idx="11">
                  <c:v>64.019301894074701</c:v>
                </c:pt>
                <c:pt idx="12">
                  <c:v>64.008593278171503</c:v>
                </c:pt>
              </c:numCache>
            </c:numRef>
          </c:val>
          <c:smooth val="0"/>
          <c:extLst>
            <c:ext xmlns:c16="http://schemas.microsoft.com/office/drawing/2014/chart" uri="{C3380CC4-5D6E-409C-BE32-E72D297353CC}">
              <c16:uniqueId val="{00000001-58E5-498F-B0CF-639939F22138}"/>
            </c:ext>
          </c:extLst>
        </c:ser>
        <c:ser>
          <c:idx val="2"/>
          <c:order val="4"/>
          <c:tx>
            <c:strRef>
              <c:f>F7_Age!$B$31</c:f>
              <c:strCache>
                <c:ptCount val="1"/>
                <c:pt idx="0">
                  <c:v>Femmes</c:v>
                </c:pt>
              </c:strCache>
            </c:strRef>
          </c:tx>
          <c:spPr>
            <a:ln w="19050" cap="rnd">
              <a:solidFill>
                <a:schemeClr val="accent3"/>
              </a:solidFill>
              <a:round/>
            </a:ln>
            <a:effectLst/>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26-49BC-8A97-F650701A23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F7_Age!$A$32:$A$44</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F7_Age!$B$32:$B$44</c:f>
              <c:numCache>
                <c:formatCode>0.0</c:formatCode>
                <c:ptCount val="13"/>
                <c:pt idx="0">
                  <c:v>63.247900000000001</c:v>
                </c:pt>
                <c:pt idx="1">
                  <c:v>63.378799999999998</c:v>
                </c:pt>
                <c:pt idx="2">
                  <c:v>63.703400000000002</c:v>
                </c:pt>
                <c:pt idx="3">
                  <c:v>63.240900000000003</c:v>
                </c:pt>
                <c:pt idx="4">
                  <c:v>63.697499999999998</c:v>
                </c:pt>
                <c:pt idx="5">
                  <c:v>63.639600000000002</c:v>
                </c:pt>
                <c:pt idx="6">
                  <c:v>63.6631</c:v>
                </c:pt>
                <c:pt idx="7">
                  <c:v>63.8001</c:v>
                </c:pt>
                <c:pt idx="8">
                  <c:v>63.859400000000001</c:v>
                </c:pt>
                <c:pt idx="9">
                  <c:v>63.924399999999999</c:v>
                </c:pt>
                <c:pt idx="10">
                  <c:v>63.869100000000003</c:v>
                </c:pt>
                <c:pt idx="11">
                  <c:v>63.878700000000002</c:v>
                </c:pt>
                <c:pt idx="12">
                  <c:v>63.866700000000002</c:v>
                </c:pt>
              </c:numCache>
            </c:numRef>
          </c:val>
          <c:smooth val="0"/>
          <c:extLst>
            <c:ext xmlns:c16="http://schemas.microsoft.com/office/drawing/2014/chart" uri="{C3380CC4-5D6E-409C-BE32-E72D297353CC}">
              <c16:uniqueId val="{00000003-58E5-498F-B0CF-639939F22138}"/>
            </c:ext>
          </c:extLst>
        </c:ser>
        <c:dLbls>
          <c:showLegendKey val="0"/>
          <c:showVal val="0"/>
          <c:showCatName val="0"/>
          <c:showSerName val="0"/>
          <c:showPercent val="0"/>
          <c:showBubbleSize val="0"/>
        </c:dLbls>
        <c:smooth val="0"/>
        <c:axId val="585971240"/>
        <c:axId val="585961728"/>
      </c:lineChart>
      <c:catAx>
        <c:axId val="585971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85961728"/>
        <c:crosses val="autoZero"/>
        <c:auto val="1"/>
        <c:lblAlgn val="ctr"/>
        <c:lblOffset val="100"/>
        <c:noMultiLvlLbl val="0"/>
      </c:catAx>
      <c:valAx>
        <c:axId val="585961728"/>
        <c:scaling>
          <c:orientation val="minMax"/>
          <c:max val="64.5"/>
          <c:min val="6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85971240"/>
        <c:crosses val="autoZero"/>
        <c:crossBetween val="midCat"/>
        <c:majorUnit val="0.5"/>
      </c:valAx>
      <c:spPr>
        <a:noFill/>
        <a:ln>
          <a:noFill/>
        </a:ln>
        <a:effectLst/>
      </c:spPr>
    </c:plotArea>
    <c:legend>
      <c:legendPos val="b"/>
      <c:layout>
        <c:manualLayout>
          <c:xMode val="edge"/>
          <c:yMode val="edge"/>
          <c:x val="0.8273809119982849"/>
          <c:y val="7.6686713235672957E-2"/>
          <c:w val="0.16960601603534345"/>
          <c:h val="0.402776644798983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 Age moyen au départ en retraite et âges réglementant le départ en retraite, selon la date de départ</a:t>
            </a:r>
          </a:p>
        </c:rich>
      </c:tx>
      <c:layout>
        <c:manualLayout>
          <c:xMode val="edge"/>
          <c:yMode val="edge"/>
          <c:x val="0.15334736111111111"/>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3127917302173328E-2"/>
          <c:y val="5.5094699603178837E-2"/>
          <c:w val="0.77709481258874502"/>
          <c:h val="0.84803897189796551"/>
        </c:manualLayout>
      </c:layout>
      <c:lineChart>
        <c:grouping val="standard"/>
        <c:varyColors val="0"/>
        <c:ser>
          <c:idx val="1"/>
          <c:order val="0"/>
          <c:tx>
            <c:strRef>
              <c:f>'Ages réglementaires'!$C$6</c:f>
              <c:strCache>
                <c:ptCount val="1"/>
                <c:pt idx="0">
                  <c:v> Age limite (AL)</c:v>
                </c:pt>
              </c:strCache>
            </c:strRef>
          </c:tx>
          <c:spPr>
            <a:ln w="28575" cap="rnd">
              <a:solidFill>
                <a:schemeClr val="accent2"/>
              </a:solidFill>
              <a:round/>
            </a:ln>
            <a:effectLst/>
          </c:spPr>
          <c:marker>
            <c:symbol val="none"/>
          </c:marker>
          <c:cat>
            <c:numRef>
              <c:f>'Ages réglementaires'!$A$7:$A$151</c:f>
              <c:numCache>
                <c:formatCode>0</c:formatCode>
                <c:ptCount val="145"/>
                <c:pt idx="0">
                  <c:v>2017</c:v>
                </c:pt>
                <c:pt idx="1">
                  <c:v>2017.0833333333335</c:v>
                </c:pt>
                <c:pt idx="2">
                  <c:v>2017.1666666666667</c:v>
                </c:pt>
                <c:pt idx="3">
                  <c:v>2017.25</c:v>
                </c:pt>
                <c:pt idx="4">
                  <c:v>2017.3333333333335</c:v>
                </c:pt>
                <c:pt idx="5">
                  <c:v>2017.4166666666667</c:v>
                </c:pt>
                <c:pt idx="6">
                  <c:v>2017.5</c:v>
                </c:pt>
                <c:pt idx="7">
                  <c:v>2017.5833333333335</c:v>
                </c:pt>
                <c:pt idx="8">
                  <c:v>2017.6666666666667</c:v>
                </c:pt>
                <c:pt idx="9">
                  <c:v>2017.75</c:v>
                </c:pt>
                <c:pt idx="10">
                  <c:v>2017.8333333333335</c:v>
                </c:pt>
                <c:pt idx="11">
                  <c:v>2017.9166666666667</c:v>
                </c:pt>
                <c:pt idx="12">
                  <c:v>2018</c:v>
                </c:pt>
                <c:pt idx="13">
                  <c:v>2018.0833333333335</c:v>
                </c:pt>
                <c:pt idx="14">
                  <c:v>2018.1666666666667</c:v>
                </c:pt>
                <c:pt idx="15">
                  <c:v>2018.25</c:v>
                </c:pt>
                <c:pt idx="16">
                  <c:v>2018.3333333333335</c:v>
                </c:pt>
                <c:pt idx="17">
                  <c:v>2018.4166666666667</c:v>
                </c:pt>
                <c:pt idx="18">
                  <c:v>2018.5</c:v>
                </c:pt>
                <c:pt idx="19">
                  <c:v>2018.5833333333335</c:v>
                </c:pt>
                <c:pt idx="20">
                  <c:v>2018.6666666666667</c:v>
                </c:pt>
                <c:pt idx="21">
                  <c:v>2018.75</c:v>
                </c:pt>
                <c:pt idx="22">
                  <c:v>2018.8333333333335</c:v>
                </c:pt>
                <c:pt idx="23">
                  <c:v>2018.9166666666667</c:v>
                </c:pt>
                <c:pt idx="24">
                  <c:v>2019</c:v>
                </c:pt>
                <c:pt idx="25">
                  <c:v>2019.0833333333335</c:v>
                </c:pt>
                <c:pt idx="26">
                  <c:v>2019.1666666666667</c:v>
                </c:pt>
                <c:pt idx="27">
                  <c:v>2019.25</c:v>
                </c:pt>
                <c:pt idx="28">
                  <c:v>2019.3333333333335</c:v>
                </c:pt>
                <c:pt idx="29">
                  <c:v>2019.4166666666667</c:v>
                </c:pt>
                <c:pt idx="30">
                  <c:v>2019.5</c:v>
                </c:pt>
                <c:pt idx="31">
                  <c:v>2019.5833333333335</c:v>
                </c:pt>
                <c:pt idx="32">
                  <c:v>2019.6666666666667</c:v>
                </c:pt>
                <c:pt idx="33">
                  <c:v>2019.75</c:v>
                </c:pt>
                <c:pt idx="34">
                  <c:v>2019.8333333333335</c:v>
                </c:pt>
                <c:pt idx="35">
                  <c:v>2019.9166666666667</c:v>
                </c:pt>
                <c:pt idx="36">
                  <c:v>2020</c:v>
                </c:pt>
                <c:pt idx="37">
                  <c:v>2020.0833333333335</c:v>
                </c:pt>
                <c:pt idx="38">
                  <c:v>2020.1666666666667</c:v>
                </c:pt>
                <c:pt idx="39">
                  <c:v>2020.25</c:v>
                </c:pt>
                <c:pt idx="40">
                  <c:v>2020.3333333333335</c:v>
                </c:pt>
                <c:pt idx="41">
                  <c:v>2020.4166666666667</c:v>
                </c:pt>
                <c:pt idx="42">
                  <c:v>2020.5</c:v>
                </c:pt>
                <c:pt idx="43">
                  <c:v>2020.5833333333335</c:v>
                </c:pt>
                <c:pt idx="44">
                  <c:v>2020.6666666666667</c:v>
                </c:pt>
                <c:pt idx="45">
                  <c:v>2020.75</c:v>
                </c:pt>
                <c:pt idx="46">
                  <c:v>2020.8333333333335</c:v>
                </c:pt>
                <c:pt idx="47">
                  <c:v>2020.9166666666667</c:v>
                </c:pt>
                <c:pt idx="48">
                  <c:v>2021</c:v>
                </c:pt>
                <c:pt idx="49">
                  <c:v>2021.0833333333335</c:v>
                </c:pt>
                <c:pt idx="50">
                  <c:v>2021.1666666666667</c:v>
                </c:pt>
                <c:pt idx="51">
                  <c:v>2021.25</c:v>
                </c:pt>
                <c:pt idx="52">
                  <c:v>2021.3333333333335</c:v>
                </c:pt>
                <c:pt idx="53">
                  <c:v>2021.4166666666667</c:v>
                </c:pt>
                <c:pt idx="54">
                  <c:v>2021.5</c:v>
                </c:pt>
                <c:pt idx="55">
                  <c:v>2021.5833333333335</c:v>
                </c:pt>
                <c:pt idx="56">
                  <c:v>2021.6666666666667</c:v>
                </c:pt>
                <c:pt idx="57">
                  <c:v>2021.75</c:v>
                </c:pt>
                <c:pt idx="58">
                  <c:v>2021.8333333333335</c:v>
                </c:pt>
                <c:pt idx="59">
                  <c:v>2021.9166666666667</c:v>
                </c:pt>
                <c:pt idx="60">
                  <c:v>2022</c:v>
                </c:pt>
                <c:pt idx="61">
                  <c:v>2022.0833333333335</c:v>
                </c:pt>
                <c:pt idx="62">
                  <c:v>2022.1666666666667</c:v>
                </c:pt>
                <c:pt idx="63">
                  <c:v>2022.25</c:v>
                </c:pt>
                <c:pt idx="64">
                  <c:v>2022.3333333333335</c:v>
                </c:pt>
                <c:pt idx="65">
                  <c:v>2022.4166666666667</c:v>
                </c:pt>
                <c:pt idx="66">
                  <c:v>2022.5</c:v>
                </c:pt>
                <c:pt idx="67">
                  <c:v>2022.5833333333335</c:v>
                </c:pt>
                <c:pt idx="68">
                  <c:v>2022.6666666666667</c:v>
                </c:pt>
                <c:pt idx="69">
                  <c:v>2022.75</c:v>
                </c:pt>
                <c:pt idx="70">
                  <c:v>2022.8333333333335</c:v>
                </c:pt>
                <c:pt idx="71">
                  <c:v>2022.9166666666667</c:v>
                </c:pt>
                <c:pt idx="72">
                  <c:v>2023</c:v>
                </c:pt>
                <c:pt idx="73">
                  <c:v>2023.0833333333335</c:v>
                </c:pt>
                <c:pt idx="74">
                  <c:v>2023.1666666666667</c:v>
                </c:pt>
                <c:pt idx="75">
                  <c:v>2023.25</c:v>
                </c:pt>
                <c:pt idx="76">
                  <c:v>2023.3333333333335</c:v>
                </c:pt>
                <c:pt idx="77">
                  <c:v>2023.4166666666667</c:v>
                </c:pt>
                <c:pt idx="78">
                  <c:v>2023.5</c:v>
                </c:pt>
                <c:pt idx="79">
                  <c:v>2023.5833333333335</c:v>
                </c:pt>
                <c:pt idx="80">
                  <c:v>2023.6666666666667</c:v>
                </c:pt>
                <c:pt idx="81">
                  <c:v>2023.75</c:v>
                </c:pt>
                <c:pt idx="82">
                  <c:v>2023.8333333333335</c:v>
                </c:pt>
                <c:pt idx="83">
                  <c:v>2023.9166666666667</c:v>
                </c:pt>
                <c:pt idx="84">
                  <c:v>2024</c:v>
                </c:pt>
                <c:pt idx="85">
                  <c:v>2024.0833333333335</c:v>
                </c:pt>
                <c:pt idx="86">
                  <c:v>2024.1666666666667</c:v>
                </c:pt>
                <c:pt idx="87">
                  <c:v>2024.25</c:v>
                </c:pt>
                <c:pt idx="88">
                  <c:v>2024.3333333333335</c:v>
                </c:pt>
                <c:pt idx="89">
                  <c:v>2024.4166666666667</c:v>
                </c:pt>
                <c:pt idx="90">
                  <c:v>2024.5</c:v>
                </c:pt>
                <c:pt idx="91">
                  <c:v>2024.5833333333335</c:v>
                </c:pt>
                <c:pt idx="92">
                  <c:v>2024.6666666666667</c:v>
                </c:pt>
                <c:pt idx="93">
                  <c:v>2024.75</c:v>
                </c:pt>
                <c:pt idx="94">
                  <c:v>2024.8333333333335</c:v>
                </c:pt>
                <c:pt idx="95">
                  <c:v>2024.9166666666667</c:v>
                </c:pt>
                <c:pt idx="96">
                  <c:v>2025</c:v>
                </c:pt>
                <c:pt idx="97">
                  <c:v>2025.0833333333335</c:v>
                </c:pt>
                <c:pt idx="98">
                  <c:v>2025.1666666666667</c:v>
                </c:pt>
                <c:pt idx="99">
                  <c:v>2025.25</c:v>
                </c:pt>
                <c:pt idx="100">
                  <c:v>2025.3333333333335</c:v>
                </c:pt>
                <c:pt idx="101">
                  <c:v>2025.4166666666667</c:v>
                </c:pt>
                <c:pt idx="102">
                  <c:v>2025.5</c:v>
                </c:pt>
                <c:pt idx="103">
                  <c:v>2025.5833333333335</c:v>
                </c:pt>
                <c:pt idx="104">
                  <c:v>2025.6666666666667</c:v>
                </c:pt>
                <c:pt idx="105">
                  <c:v>2025.75</c:v>
                </c:pt>
                <c:pt idx="106">
                  <c:v>2025.8333333333335</c:v>
                </c:pt>
                <c:pt idx="107">
                  <c:v>2025.9166666666667</c:v>
                </c:pt>
                <c:pt idx="108">
                  <c:v>2026</c:v>
                </c:pt>
                <c:pt idx="109">
                  <c:v>2026.0833333333335</c:v>
                </c:pt>
                <c:pt idx="110">
                  <c:v>2026.1666666666667</c:v>
                </c:pt>
                <c:pt idx="111">
                  <c:v>2026.25</c:v>
                </c:pt>
                <c:pt idx="112">
                  <c:v>2026.3333333333335</c:v>
                </c:pt>
                <c:pt idx="113">
                  <c:v>2026.4166666666667</c:v>
                </c:pt>
                <c:pt idx="114">
                  <c:v>2026.5</c:v>
                </c:pt>
                <c:pt idx="115">
                  <c:v>2026.5833333333335</c:v>
                </c:pt>
                <c:pt idx="116">
                  <c:v>2026.6666666666667</c:v>
                </c:pt>
                <c:pt idx="117">
                  <c:v>2026.75</c:v>
                </c:pt>
                <c:pt idx="118">
                  <c:v>2026.8333333333335</c:v>
                </c:pt>
                <c:pt idx="119">
                  <c:v>2026.9166666666667</c:v>
                </c:pt>
                <c:pt idx="120">
                  <c:v>2027</c:v>
                </c:pt>
                <c:pt idx="121">
                  <c:v>2027.0833333333335</c:v>
                </c:pt>
                <c:pt idx="122">
                  <c:v>2027.1666666666667</c:v>
                </c:pt>
                <c:pt idx="123">
                  <c:v>2027.25</c:v>
                </c:pt>
                <c:pt idx="124">
                  <c:v>2027.3333333333335</c:v>
                </c:pt>
                <c:pt idx="125">
                  <c:v>2027.4166666666667</c:v>
                </c:pt>
                <c:pt idx="126">
                  <c:v>2027.5</c:v>
                </c:pt>
                <c:pt idx="127">
                  <c:v>2027.5833333333335</c:v>
                </c:pt>
                <c:pt idx="128">
                  <c:v>2027.6666666666667</c:v>
                </c:pt>
                <c:pt idx="129">
                  <c:v>2027.75</c:v>
                </c:pt>
                <c:pt idx="130">
                  <c:v>2027.8333333333335</c:v>
                </c:pt>
                <c:pt idx="131">
                  <c:v>2027.9166666666667</c:v>
                </c:pt>
                <c:pt idx="132">
                  <c:v>2028</c:v>
                </c:pt>
                <c:pt idx="133">
                  <c:v>2028.0833333333335</c:v>
                </c:pt>
                <c:pt idx="134">
                  <c:v>2028.1666666666667</c:v>
                </c:pt>
                <c:pt idx="135">
                  <c:v>2028.25</c:v>
                </c:pt>
                <c:pt idx="136">
                  <c:v>2028.3333333333335</c:v>
                </c:pt>
                <c:pt idx="137">
                  <c:v>2028.4166666666667</c:v>
                </c:pt>
                <c:pt idx="138">
                  <c:v>2028.5</c:v>
                </c:pt>
                <c:pt idx="139">
                  <c:v>2028.5833333333335</c:v>
                </c:pt>
                <c:pt idx="140">
                  <c:v>2028.6666666666667</c:v>
                </c:pt>
                <c:pt idx="141">
                  <c:v>2028.75</c:v>
                </c:pt>
                <c:pt idx="142">
                  <c:v>2028.8333333333335</c:v>
                </c:pt>
                <c:pt idx="143">
                  <c:v>2028.9166666666667</c:v>
                </c:pt>
                <c:pt idx="144">
                  <c:v>2029</c:v>
                </c:pt>
              </c:numCache>
            </c:numRef>
          </c:cat>
          <c:val>
            <c:numRef>
              <c:f>'Ages réglementaires'!$C$7:$C$151</c:f>
              <c:numCache>
                <c:formatCode>0.00</c:formatCode>
                <c:ptCount val="145"/>
                <c:pt idx="0">
                  <c:v>65.333299999999994</c:v>
                </c:pt>
                <c:pt idx="1">
                  <c:v>65.333299999999994</c:v>
                </c:pt>
                <c:pt idx="2">
                  <c:v>65.333299999999994</c:v>
                </c:pt>
                <c:pt idx="3">
                  <c:v>65.333299999999994</c:v>
                </c:pt>
                <c:pt idx="4">
                  <c:v>65.333299999999994</c:v>
                </c:pt>
                <c:pt idx="5" formatCode="General">
                  <c:v>#N/A</c:v>
                </c:pt>
                <c:pt idx="6" formatCode="General">
                  <c:v>#N/A</c:v>
                </c:pt>
                <c:pt idx="7" formatCode="General">
                  <c:v>#N/A</c:v>
                </c:pt>
                <c:pt idx="8" formatCode="General">
                  <c:v>#N/A</c:v>
                </c:pt>
                <c:pt idx="9" formatCode="General">
                  <c:v>65.75</c:v>
                </c:pt>
                <c:pt idx="10" formatCode="General">
                  <c:v>65.75</c:v>
                </c:pt>
                <c:pt idx="11" formatCode="General">
                  <c:v>65.75</c:v>
                </c:pt>
                <c:pt idx="12" formatCode="General">
                  <c:v>65.75</c:v>
                </c:pt>
                <c:pt idx="13" formatCode="General">
                  <c:v>65.75</c:v>
                </c:pt>
                <c:pt idx="14" formatCode="General">
                  <c:v>65.75</c:v>
                </c:pt>
                <c:pt idx="15" formatCode="General">
                  <c:v>65.75</c:v>
                </c:pt>
                <c:pt idx="16" formatCode="General">
                  <c:v>65.75</c:v>
                </c:pt>
                <c:pt idx="17" formatCode="General">
                  <c:v>65.75</c:v>
                </c:pt>
                <c:pt idx="18" formatCode="General">
                  <c:v>65.75</c:v>
                </c:pt>
                <c:pt idx="19" formatCode="General">
                  <c:v>65.75</c:v>
                </c:pt>
                <c:pt idx="20" formatCode="General">
                  <c:v>65.75</c:v>
                </c:pt>
                <c:pt idx="21" formatCode="General">
                  <c:v>65.75</c:v>
                </c:pt>
                <c:pt idx="22" formatCode="General">
                  <c:v>#N/A</c:v>
                </c:pt>
                <c:pt idx="23" formatCode="General">
                  <c:v>#N/A</c:v>
                </c:pt>
                <c:pt idx="24" formatCode="General">
                  <c:v>#N/A</c:v>
                </c:pt>
                <c:pt idx="25" formatCode="General">
                  <c:v>#N/A</c:v>
                </c:pt>
                <c:pt idx="26">
                  <c:v>66.166700000000006</c:v>
                </c:pt>
                <c:pt idx="27">
                  <c:v>66.166700000000006</c:v>
                </c:pt>
                <c:pt idx="28">
                  <c:v>66.166700000000006</c:v>
                </c:pt>
                <c:pt idx="29">
                  <c:v>66.166700000000006</c:v>
                </c:pt>
                <c:pt idx="30">
                  <c:v>66.166700000000006</c:v>
                </c:pt>
                <c:pt idx="31">
                  <c:v>66.166700000000006</c:v>
                </c:pt>
                <c:pt idx="32">
                  <c:v>66.166700000000006</c:v>
                </c:pt>
                <c:pt idx="33">
                  <c:v>66.166700000000006</c:v>
                </c:pt>
                <c:pt idx="34">
                  <c:v>66.166700000000006</c:v>
                </c:pt>
                <c:pt idx="35">
                  <c:v>66.166700000000006</c:v>
                </c:pt>
                <c:pt idx="36">
                  <c:v>66.166700000000006</c:v>
                </c:pt>
                <c:pt idx="37">
                  <c:v>66.166700000000006</c:v>
                </c:pt>
                <c:pt idx="38">
                  <c:v>66.166700000000006</c:v>
                </c:pt>
                <c:pt idx="39" formatCode="General">
                  <c:v>#N/A</c:v>
                </c:pt>
                <c:pt idx="40" formatCode="General">
                  <c:v>#N/A</c:v>
                </c:pt>
                <c:pt idx="41" formatCode="General">
                  <c:v>#N/A</c:v>
                </c:pt>
                <c:pt idx="42" formatCode="General">
                  <c:v>#N/A</c:v>
                </c:pt>
                <c:pt idx="43">
                  <c:v>66.583299999999994</c:v>
                </c:pt>
                <c:pt idx="44">
                  <c:v>66.583299999999994</c:v>
                </c:pt>
                <c:pt idx="45">
                  <c:v>66.583299999999994</c:v>
                </c:pt>
                <c:pt idx="46">
                  <c:v>66.583299999999994</c:v>
                </c:pt>
                <c:pt idx="47">
                  <c:v>66.583299999999994</c:v>
                </c:pt>
                <c:pt idx="48">
                  <c:v>66.583299999999994</c:v>
                </c:pt>
                <c:pt idx="49">
                  <c:v>66.583299999999994</c:v>
                </c:pt>
                <c:pt idx="50">
                  <c:v>66.583299999999994</c:v>
                </c:pt>
                <c:pt idx="51">
                  <c:v>66.583299999999994</c:v>
                </c:pt>
                <c:pt idx="52">
                  <c:v>66.583299999999994</c:v>
                </c:pt>
                <c:pt idx="53">
                  <c:v>66.583299999999994</c:v>
                </c:pt>
                <c:pt idx="54">
                  <c:v>66.583299999999994</c:v>
                </c:pt>
                <c:pt idx="55" formatCode="General">
                  <c:v>#N/A</c:v>
                </c:pt>
                <c:pt idx="56" formatCode="General">
                  <c:v>#N/A</c:v>
                </c:pt>
                <c:pt idx="57" formatCode="General">
                  <c:v>#N/A</c:v>
                </c:pt>
                <c:pt idx="58" formatCode="General">
                  <c:v>#N/A</c:v>
                </c:pt>
                <c:pt idx="59" formatCode="General">
                  <c:v>#N/A</c:v>
                </c:pt>
                <c:pt idx="60" formatCode="General">
                  <c:v>67</c:v>
                </c:pt>
                <c:pt idx="61" formatCode="General">
                  <c:v>67</c:v>
                </c:pt>
                <c:pt idx="62" formatCode="General">
                  <c:v>67</c:v>
                </c:pt>
                <c:pt idx="63" formatCode="General">
                  <c:v>67</c:v>
                </c:pt>
                <c:pt idx="64" formatCode="General">
                  <c:v>67</c:v>
                </c:pt>
                <c:pt idx="65" formatCode="General">
                  <c:v>67</c:v>
                </c:pt>
                <c:pt idx="66" formatCode="General">
                  <c:v>67</c:v>
                </c:pt>
                <c:pt idx="67" formatCode="General">
                  <c:v>67</c:v>
                </c:pt>
                <c:pt idx="68" formatCode="General">
                  <c:v>67</c:v>
                </c:pt>
                <c:pt idx="69" formatCode="General">
                  <c:v>67</c:v>
                </c:pt>
                <c:pt idx="70" formatCode="General">
                  <c:v>67</c:v>
                </c:pt>
                <c:pt idx="71" formatCode="General">
                  <c:v>67</c:v>
                </c:pt>
                <c:pt idx="72" formatCode="General">
                  <c:v>67</c:v>
                </c:pt>
                <c:pt idx="73" formatCode="General">
                  <c:v>67</c:v>
                </c:pt>
                <c:pt idx="74" formatCode="General">
                  <c:v>67</c:v>
                </c:pt>
                <c:pt idx="75" formatCode="General">
                  <c:v>67</c:v>
                </c:pt>
                <c:pt idx="76" formatCode="General">
                  <c:v>67</c:v>
                </c:pt>
                <c:pt idx="77" formatCode="General">
                  <c:v>67</c:v>
                </c:pt>
                <c:pt idx="78" formatCode="General">
                  <c:v>67</c:v>
                </c:pt>
                <c:pt idx="79" formatCode="General">
                  <c:v>67</c:v>
                </c:pt>
                <c:pt idx="80" formatCode="General">
                  <c:v>67</c:v>
                </c:pt>
                <c:pt idx="81" formatCode="General">
                  <c:v>67</c:v>
                </c:pt>
                <c:pt idx="82" formatCode="General">
                  <c:v>67</c:v>
                </c:pt>
                <c:pt idx="83" formatCode="General">
                  <c:v>67</c:v>
                </c:pt>
                <c:pt idx="84" formatCode="General">
                  <c:v>67</c:v>
                </c:pt>
                <c:pt idx="85" formatCode="General">
                  <c:v>67</c:v>
                </c:pt>
                <c:pt idx="86" formatCode="General">
                  <c:v>67</c:v>
                </c:pt>
                <c:pt idx="87" formatCode="General">
                  <c:v>67</c:v>
                </c:pt>
                <c:pt idx="88" formatCode="General">
                  <c:v>67</c:v>
                </c:pt>
                <c:pt idx="89" formatCode="General">
                  <c:v>67</c:v>
                </c:pt>
                <c:pt idx="90" formatCode="General">
                  <c:v>67</c:v>
                </c:pt>
                <c:pt idx="91" formatCode="General">
                  <c:v>67</c:v>
                </c:pt>
                <c:pt idx="92" formatCode="General">
                  <c:v>67</c:v>
                </c:pt>
                <c:pt idx="93" formatCode="General">
                  <c:v>67</c:v>
                </c:pt>
                <c:pt idx="94" formatCode="General">
                  <c:v>67</c:v>
                </c:pt>
                <c:pt idx="95" formatCode="General">
                  <c:v>67</c:v>
                </c:pt>
                <c:pt idx="96" formatCode="General">
                  <c:v>67</c:v>
                </c:pt>
                <c:pt idx="97" formatCode="General">
                  <c:v>67</c:v>
                </c:pt>
                <c:pt idx="98" formatCode="General">
                  <c:v>67</c:v>
                </c:pt>
                <c:pt idx="99" formatCode="General">
                  <c:v>67</c:v>
                </c:pt>
                <c:pt idx="100" formatCode="General">
                  <c:v>67</c:v>
                </c:pt>
                <c:pt idx="101" formatCode="General">
                  <c:v>67</c:v>
                </c:pt>
                <c:pt idx="102" formatCode="General">
                  <c:v>67</c:v>
                </c:pt>
                <c:pt idx="103" formatCode="General">
                  <c:v>67</c:v>
                </c:pt>
                <c:pt idx="104" formatCode="General">
                  <c:v>67</c:v>
                </c:pt>
                <c:pt idx="105" formatCode="General">
                  <c:v>67</c:v>
                </c:pt>
                <c:pt idx="106" formatCode="General">
                  <c:v>67</c:v>
                </c:pt>
                <c:pt idx="107" formatCode="General">
                  <c:v>67</c:v>
                </c:pt>
                <c:pt idx="108" formatCode="General">
                  <c:v>67</c:v>
                </c:pt>
                <c:pt idx="109" formatCode="General">
                  <c:v>67</c:v>
                </c:pt>
                <c:pt idx="110" formatCode="General">
                  <c:v>67</c:v>
                </c:pt>
                <c:pt idx="111" formatCode="General">
                  <c:v>67</c:v>
                </c:pt>
                <c:pt idx="112" formatCode="General">
                  <c:v>67</c:v>
                </c:pt>
                <c:pt idx="113" formatCode="General">
                  <c:v>67</c:v>
                </c:pt>
                <c:pt idx="114" formatCode="General">
                  <c:v>67</c:v>
                </c:pt>
                <c:pt idx="115" formatCode="General">
                  <c:v>67</c:v>
                </c:pt>
                <c:pt idx="116" formatCode="General">
                  <c:v>67</c:v>
                </c:pt>
                <c:pt idx="117" formatCode="General">
                  <c:v>67</c:v>
                </c:pt>
                <c:pt idx="118" formatCode="General">
                  <c:v>67</c:v>
                </c:pt>
                <c:pt idx="119" formatCode="General">
                  <c:v>67</c:v>
                </c:pt>
                <c:pt idx="120" formatCode="General">
                  <c:v>67</c:v>
                </c:pt>
                <c:pt idx="121" formatCode="General">
                  <c:v>67</c:v>
                </c:pt>
                <c:pt idx="122" formatCode="General">
                  <c:v>67</c:v>
                </c:pt>
                <c:pt idx="123" formatCode="General">
                  <c:v>67</c:v>
                </c:pt>
                <c:pt idx="124" formatCode="General">
                  <c:v>67</c:v>
                </c:pt>
                <c:pt idx="125" formatCode="General">
                  <c:v>67</c:v>
                </c:pt>
                <c:pt idx="126" formatCode="General">
                  <c:v>67</c:v>
                </c:pt>
                <c:pt idx="127" formatCode="General">
                  <c:v>67</c:v>
                </c:pt>
                <c:pt idx="128" formatCode="General">
                  <c:v>67</c:v>
                </c:pt>
                <c:pt idx="129" formatCode="General">
                  <c:v>67</c:v>
                </c:pt>
                <c:pt idx="130" formatCode="General">
                  <c:v>67</c:v>
                </c:pt>
                <c:pt idx="131" formatCode="General">
                  <c:v>67</c:v>
                </c:pt>
                <c:pt idx="132" formatCode="General">
                  <c:v>67</c:v>
                </c:pt>
                <c:pt idx="133" formatCode="General">
                  <c:v>67</c:v>
                </c:pt>
                <c:pt idx="134" formatCode="General">
                  <c:v>67</c:v>
                </c:pt>
                <c:pt idx="135" formatCode="General">
                  <c:v>67</c:v>
                </c:pt>
                <c:pt idx="136" formatCode="General">
                  <c:v>67</c:v>
                </c:pt>
                <c:pt idx="137" formatCode="General">
                  <c:v>67</c:v>
                </c:pt>
                <c:pt idx="138" formatCode="General">
                  <c:v>67</c:v>
                </c:pt>
                <c:pt idx="139" formatCode="General">
                  <c:v>67</c:v>
                </c:pt>
                <c:pt idx="140" formatCode="General">
                  <c:v>67</c:v>
                </c:pt>
                <c:pt idx="141" formatCode="General">
                  <c:v>67</c:v>
                </c:pt>
                <c:pt idx="142" formatCode="General">
                  <c:v>67</c:v>
                </c:pt>
                <c:pt idx="143" formatCode="General">
                  <c:v>67</c:v>
                </c:pt>
                <c:pt idx="144" formatCode="General">
                  <c:v>67</c:v>
                </c:pt>
              </c:numCache>
            </c:numRef>
          </c:val>
          <c:smooth val="0"/>
          <c:extLst>
            <c:ext xmlns:c16="http://schemas.microsoft.com/office/drawing/2014/chart" uri="{C3380CC4-5D6E-409C-BE32-E72D297353CC}">
              <c16:uniqueId val="{00000001-F413-47EE-9B58-BC1AB0093C84}"/>
            </c:ext>
          </c:extLst>
        </c:ser>
        <c:ser>
          <c:idx val="4"/>
          <c:order val="1"/>
          <c:tx>
            <c:strRef>
              <c:f>'Ages réglementaires'!$D$6</c:f>
              <c:strCache>
                <c:ptCount val="1"/>
                <c:pt idx="0">
                  <c:v> Age d'annulation légale de la décote (AAD)</c:v>
                </c:pt>
              </c:strCache>
            </c:strRef>
          </c:tx>
          <c:spPr>
            <a:ln w="28575" cap="rnd">
              <a:solidFill>
                <a:schemeClr val="accent5"/>
              </a:solidFill>
              <a:round/>
            </a:ln>
            <a:effectLst/>
          </c:spPr>
          <c:marker>
            <c:symbol val="none"/>
          </c:marker>
          <c:cat>
            <c:numRef>
              <c:f>'Ages réglementaires'!$A$7:$A$151</c:f>
              <c:numCache>
                <c:formatCode>0</c:formatCode>
                <c:ptCount val="145"/>
                <c:pt idx="0">
                  <c:v>2017</c:v>
                </c:pt>
                <c:pt idx="1">
                  <c:v>2017.0833333333335</c:v>
                </c:pt>
                <c:pt idx="2">
                  <c:v>2017.1666666666667</c:v>
                </c:pt>
                <c:pt idx="3">
                  <c:v>2017.25</c:v>
                </c:pt>
                <c:pt idx="4">
                  <c:v>2017.3333333333335</c:v>
                </c:pt>
                <c:pt idx="5">
                  <c:v>2017.4166666666667</c:v>
                </c:pt>
                <c:pt idx="6">
                  <c:v>2017.5</c:v>
                </c:pt>
                <c:pt idx="7">
                  <c:v>2017.5833333333335</c:v>
                </c:pt>
                <c:pt idx="8">
                  <c:v>2017.6666666666667</c:v>
                </c:pt>
                <c:pt idx="9">
                  <c:v>2017.75</c:v>
                </c:pt>
                <c:pt idx="10">
                  <c:v>2017.8333333333335</c:v>
                </c:pt>
                <c:pt idx="11">
                  <c:v>2017.9166666666667</c:v>
                </c:pt>
                <c:pt idx="12">
                  <c:v>2018</c:v>
                </c:pt>
                <c:pt idx="13">
                  <c:v>2018.0833333333335</c:v>
                </c:pt>
                <c:pt idx="14">
                  <c:v>2018.1666666666667</c:v>
                </c:pt>
                <c:pt idx="15">
                  <c:v>2018.25</c:v>
                </c:pt>
                <c:pt idx="16">
                  <c:v>2018.3333333333335</c:v>
                </c:pt>
                <c:pt idx="17">
                  <c:v>2018.4166666666667</c:v>
                </c:pt>
                <c:pt idx="18">
                  <c:v>2018.5</c:v>
                </c:pt>
                <c:pt idx="19">
                  <c:v>2018.5833333333335</c:v>
                </c:pt>
                <c:pt idx="20">
                  <c:v>2018.6666666666667</c:v>
                </c:pt>
                <c:pt idx="21">
                  <c:v>2018.75</c:v>
                </c:pt>
                <c:pt idx="22">
                  <c:v>2018.8333333333335</c:v>
                </c:pt>
                <c:pt idx="23">
                  <c:v>2018.9166666666667</c:v>
                </c:pt>
                <c:pt idx="24">
                  <c:v>2019</c:v>
                </c:pt>
                <c:pt idx="25">
                  <c:v>2019.0833333333335</c:v>
                </c:pt>
                <c:pt idx="26">
                  <c:v>2019.1666666666667</c:v>
                </c:pt>
                <c:pt idx="27">
                  <c:v>2019.25</c:v>
                </c:pt>
                <c:pt idx="28">
                  <c:v>2019.3333333333335</c:v>
                </c:pt>
                <c:pt idx="29">
                  <c:v>2019.4166666666667</c:v>
                </c:pt>
                <c:pt idx="30">
                  <c:v>2019.5</c:v>
                </c:pt>
                <c:pt idx="31">
                  <c:v>2019.5833333333335</c:v>
                </c:pt>
                <c:pt idx="32">
                  <c:v>2019.6666666666667</c:v>
                </c:pt>
                <c:pt idx="33">
                  <c:v>2019.75</c:v>
                </c:pt>
                <c:pt idx="34">
                  <c:v>2019.8333333333335</c:v>
                </c:pt>
                <c:pt idx="35">
                  <c:v>2019.9166666666667</c:v>
                </c:pt>
                <c:pt idx="36">
                  <c:v>2020</c:v>
                </c:pt>
                <c:pt idx="37">
                  <c:v>2020.0833333333335</c:v>
                </c:pt>
                <c:pt idx="38">
                  <c:v>2020.1666666666667</c:v>
                </c:pt>
                <c:pt idx="39">
                  <c:v>2020.25</c:v>
                </c:pt>
                <c:pt idx="40">
                  <c:v>2020.3333333333335</c:v>
                </c:pt>
                <c:pt idx="41">
                  <c:v>2020.4166666666667</c:v>
                </c:pt>
                <c:pt idx="42">
                  <c:v>2020.5</c:v>
                </c:pt>
                <c:pt idx="43">
                  <c:v>2020.5833333333335</c:v>
                </c:pt>
                <c:pt idx="44">
                  <c:v>2020.6666666666667</c:v>
                </c:pt>
                <c:pt idx="45">
                  <c:v>2020.75</c:v>
                </c:pt>
                <c:pt idx="46">
                  <c:v>2020.8333333333335</c:v>
                </c:pt>
                <c:pt idx="47">
                  <c:v>2020.9166666666667</c:v>
                </c:pt>
                <c:pt idx="48">
                  <c:v>2021</c:v>
                </c:pt>
                <c:pt idx="49">
                  <c:v>2021.0833333333335</c:v>
                </c:pt>
                <c:pt idx="50">
                  <c:v>2021.1666666666667</c:v>
                </c:pt>
                <c:pt idx="51">
                  <c:v>2021.25</c:v>
                </c:pt>
                <c:pt idx="52">
                  <c:v>2021.3333333333335</c:v>
                </c:pt>
                <c:pt idx="53">
                  <c:v>2021.4166666666667</c:v>
                </c:pt>
                <c:pt idx="54">
                  <c:v>2021.5</c:v>
                </c:pt>
                <c:pt idx="55">
                  <c:v>2021.5833333333335</c:v>
                </c:pt>
                <c:pt idx="56">
                  <c:v>2021.6666666666667</c:v>
                </c:pt>
                <c:pt idx="57">
                  <c:v>2021.75</c:v>
                </c:pt>
                <c:pt idx="58">
                  <c:v>2021.8333333333335</c:v>
                </c:pt>
                <c:pt idx="59">
                  <c:v>2021.9166666666667</c:v>
                </c:pt>
                <c:pt idx="60">
                  <c:v>2022</c:v>
                </c:pt>
                <c:pt idx="61">
                  <c:v>2022.0833333333335</c:v>
                </c:pt>
                <c:pt idx="62">
                  <c:v>2022.1666666666667</c:v>
                </c:pt>
                <c:pt idx="63">
                  <c:v>2022.25</c:v>
                </c:pt>
                <c:pt idx="64">
                  <c:v>2022.3333333333335</c:v>
                </c:pt>
                <c:pt idx="65">
                  <c:v>2022.4166666666667</c:v>
                </c:pt>
                <c:pt idx="66">
                  <c:v>2022.5</c:v>
                </c:pt>
                <c:pt idx="67">
                  <c:v>2022.5833333333335</c:v>
                </c:pt>
                <c:pt idx="68">
                  <c:v>2022.6666666666667</c:v>
                </c:pt>
                <c:pt idx="69">
                  <c:v>2022.75</c:v>
                </c:pt>
                <c:pt idx="70">
                  <c:v>2022.8333333333335</c:v>
                </c:pt>
                <c:pt idx="71">
                  <c:v>2022.9166666666667</c:v>
                </c:pt>
                <c:pt idx="72">
                  <c:v>2023</c:v>
                </c:pt>
                <c:pt idx="73">
                  <c:v>2023.0833333333335</c:v>
                </c:pt>
                <c:pt idx="74">
                  <c:v>2023.1666666666667</c:v>
                </c:pt>
                <c:pt idx="75">
                  <c:v>2023.25</c:v>
                </c:pt>
                <c:pt idx="76">
                  <c:v>2023.3333333333335</c:v>
                </c:pt>
                <c:pt idx="77">
                  <c:v>2023.4166666666667</c:v>
                </c:pt>
                <c:pt idx="78">
                  <c:v>2023.5</c:v>
                </c:pt>
                <c:pt idx="79">
                  <c:v>2023.5833333333335</c:v>
                </c:pt>
                <c:pt idx="80">
                  <c:v>2023.6666666666667</c:v>
                </c:pt>
                <c:pt idx="81">
                  <c:v>2023.75</c:v>
                </c:pt>
                <c:pt idx="82">
                  <c:v>2023.8333333333335</c:v>
                </c:pt>
                <c:pt idx="83">
                  <c:v>2023.9166666666667</c:v>
                </c:pt>
                <c:pt idx="84">
                  <c:v>2024</c:v>
                </c:pt>
                <c:pt idx="85">
                  <c:v>2024.0833333333335</c:v>
                </c:pt>
                <c:pt idx="86">
                  <c:v>2024.1666666666667</c:v>
                </c:pt>
                <c:pt idx="87">
                  <c:v>2024.25</c:v>
                </c:pt>
                <c:pt idx="88">
                  <c:v>2024.3333333333335</c:v>
                </c:pt>
                <c:pt idx="89">
                  <c:v>2024.4166666666667</c:v>
                </c:pt>
                <c:pt idx="90">
                  <c:v>2024.5</c:v>
                </c:pt>
                <c:pt idx="91">
                  <c:v>2024.5833333333335</c:v>
                </c:pt>
                <c:pt idx="92">
                  <c:v>2024.6666666666667</c:v>
                </c:pt>
                <c:pt idx="93">
                  <c:v>2024.75</c:v>
                </c:pt>
                <c:pt idx="94">
                  <c:v>2024.8333333333335</c:v>
                </c:pt>
                <c:pt idx="95">
                  <c:v>2024.9166666666667</c:v>
                </c:pt>
                <c:pt idx="96">
                  <c:v>2025</c:v>
                </c:pt>
                <c:pt idx="97">
                  <c:v>2025.0833333333335</c:v>
                </c:pt>
                <c:pt idx="98">
                  <c:v>2025.1666666666667</c:v>
                </c:pt>
                <c:pt idx="99">
                  <c:v>2025.25</c:v>
                </c:pt>
                <c:pt idx="100">
                  <c:v>2025.3333333333335</c:v>
                </c:pt>
                <c:pt idx="101">
                  <c:v>2025.4166666666667</c:v>
                </c:pt>
                <c:pt idx="102">
                  <c:v>2025.5</c:v>
                </c:pt>
                <c:pt idx="103">
                  <c:v>2025.5833333333335</c:v>
                </c:pt>
                <c:pt idx="104">
                  <c:v>2025.6666666666667</c:v>
                </c:pt>
                <c:pt idx="105">
                  <c:v>2025.75</c:v>
                </c:pt>
                <c:pt idx="106">
                  <c:v>2025.8333333333335</c:v>
                </c:pt>
                <c:pt idx="107">
                  <c:v>2025.9166666666667</c:v>
                </c:pt>
                <c:pt idx="108">
                  <c:v>2026</c:v>
                </c:pt>
                <c:pt idx="109">
                  <c:v>2026.0833333333335</c:v>
                </c:pt>
                <c:pt idx="110">
                  <c:v>2026.1666666666667</c:v>
                </c:pt>
                <c:pt idx="111">
                  <c:v>2026.25</c:v>
                </c:pt>
                <c:pt idx="112">
                  <c:v>2026.3333333333335</c:v>
                </c:pt>
                <c:pt idx="113">
                  <c:v>2026.4166666666667</c:v>
                </c:pt>
                <c:pt idx="114">
                  <c:v>2026.5</c:v>
                </c:pt>
                <c:pt idx="115">
                  <c:v>2026.5833333333335</c:v>
                </c:pt>
                <c:pt idx="116">
                  <c:v>2026.6666666666667</c:v>
                </c:pt>
                <c:pt idx="117">
                  <c:v>2026.75</c:v>
                </c:pt>
                <c:pt idx="118">
                  <c:v>2026.8333333333335</c:v>
                </c:pt>
                <c:pt idx="119">
                  <c:v>2026.9166666666667</c:v>
                </c:pt>
                <c:pt idx="120">
                  <c:v>2027</c:v>
                </c:pt>
                <c:pt idx="121">
                  <c:v>2027.0833333333335</c:v>
                </c:pt>
                <c:pt idx="122">
                  <c:v>2027.1666666666667</c:v>
                </c:pt>
                <c:pt idx="123">
                  <c:v>2027.25</c:v>
                </c:pt>
                <c:pt idx="124">
                  <c:v>2027.3333333333335</c:v>
                </c:pt>
                <c:pt idx="125">
                  <c:v>2027.4166666666667</c:v>
                </c:pt>
                <c:pt idx="126">
                  <c:v>2027.5</c:v>
                </c:pt>
                <c:pt idx="127">
                  <c:v>2027.5833333333335</c:v>
                </c:pt>
                <c:pt idx="128">
                  <c:v>2027.6666666666667</c:v>
                </c:pt>
                <c:pt idx="129">
                  <c:v>2027.75</c:v>
                </c:pt>
                <c:pt idx="130">
                  <c:v>2027.8333333333335</c:v>
                </c:pt>
                <c:pt idx="131">
                  <c:v>2027.9166666666667</c:v>
                </c:pt>
                <c:pt idx="132">
                  <c:v>2028</c:v>
                </c:pt>
                <c:pt idx="133">
                  <c:v>2028.0833333333335</c:v>
                </c:pt>
                <c:pt idx="134">
                  <c:v>2028.1666666666667</c:v>
                </c:pt>
                <c:pt idx="135">
                  <c:v>2028.25</c:v>
                </c:pt>
                <c:pt idx="136">
                  <c:v>2028.3333333333335</c:v>
                </c:pt>
                <c:pt idx="137">
                  <c:v>2028.4166666666667</c:v>
                </c:pt>
                <c:pt idx="138">
                  <c:v>2028.5</c:v>
                </c:pt>
                <c:pt idx="139">
                  <c:v>2028.5833333333335</c:v>
                </c:pt>
                <c:pt idx="140">
                  <c:v>2028.6666666666667</c:v>
                </c:pt>
                <c:pt idx="141">
                  <c:v>2028.75</c:v>
                </c:pt>
                <c:pt idx="142">
                  <c:v>2028.8333333333335</c:v>
                </c:pt>
                <c:pt idx="143">
                  <c:v>2028.9166666666667</c:v>
                </c:pt>
                <c:pt idx="144">
                  <c:v>2029</c:v>
                </c:pt>
              </c:numCache>
            </c:numRef>
          </c:cat>
          <c:val>
            <c:numRef>
              <c:f>'Ages réglementaires'!$D$7:$D$151</c:f>
              <c:numCache>
                <c:formatCode>General</c:formatCode>
                <c:ptCount val="145"/>
                <c:pt idx="0">
                  <c:v>#N/A</c:v>
                </c:pt>
                <c:pt idx="1">
                  <c:v>#N/A</c:v>
                </c:pt>
                <c:pt idx="2">
                  <c:v>#N/A</c:v>
                </c:pt>
                <c:pt idx="3">
                  <c:v>#N/A</c:v>
                </c:pt>
                <c:pt idx="4">
                  <c:v>#N/A</c:v>
                </c:pt>
                <c:pt idx="5">
                  <c:v>#N/A</c:v>
                </c:pt>
                <c:pt idx="6">
                  <c:v>#N/A</c:v>
                </c:pt>
                <c:pt idx="7">
                  <c:v>#N/A</c:v>
                </c:pt>
                <c:pt idx="8" formatCode="0.00">
                  <c:v>64.666700000000006</c:v>
                </c:pt>
                <c:pt idx="9" formatCode="0.00">
                  <c:v>64.666700000000006</c:v>
                </c:pt>
                <c:pt idx="10" formatCode="0.00">
                  <c:v>64.666700000000006</c:v>
                </c:pt>
                <c:pt idx="11" formatCode="0.00">
                  <c:v>64.666700000000006</c:v>
                </c:pt>
                <c:pt idx="12" formatCode="0.00">
                  <c:v>64.666700000000006</c:v>
                </c:pt>
                <c:pt idx="13" formatCode="0.00">
                  <c:v>64.666700000000006</c:v>
                </c:pt>
                <c:pt idx="14" formatCode="0.00">
                  <c:v>64.666700000000006</c:v>
                </c:pt>
                <c:pt idx="15" formatCode="0.00">
                  <c:v>64.666700000000006</c:v>
                </c:pt>
                <c:pt idx="16" formatCode="0.00">
                  <c:v>64.666700000000006</c:v>
                </c:pt>
                <c:pt idx="17" formatCode="0.00">
                  <c:v>64.666700000000006</c:v>
                </c:pt>
                <c:pt idx="18">
                  <c:v>#N/A</c:v>
                </c:pt>
                <c:pt idx="19">
                  <c:v>#N/A</c:v>
                </c:pt>
                <c:pt idx="20">
                  <c:v>#N/A</c:v>
                </c:pt>
                <c:pt idx="21" formatCode="0.00">
                  <c:v>64.916700000000006</c:v>
                </c:pt>
                <c:pt idx="22" formatCode="0.00">
                  <c:v>64.916700000000006</c:v>
                </c:pt>
                <c:pt idx="23">
                  <c:v>#N/A</c:v>
                </c:pt>
                <c:pt idx="24">
                  <c:v>#N/A</c:v>
                </c:pt>
                <c:pt idx="25">
                  <c:v>#N/A</c:v>
                </c:pt>
                <c:pt idx="26">
                  <c:v>#N/A</c:v>
                </c:pt>
                <c:pt idx="27" formatCode="0.00">
                  <c:v>65.333299999999994</c:v>
                </c:pt>
                <c:pt idx="28" formatCode="0.00">
                  <c:v>65.333299999999994</c:v>
                </c:pt>
                <c:pt idx="29" formatCode="0.00">
                  <c:v>65.333299999999994</c:v>
                </c:pt>
                <c:pt idx="30" formatCode="0.00">
                  <c:v>65.333299999999994</c:v>
                </c:pt>
                <c:pt idx="31" formatCode="0.00">
                  <c:v>65.333299999999994</c:v>
                </c:pt>
                <c:pt idx="32">
                  <c:v>#N/A</c:v>
                </c:pt>
                <c:pt idx="33">
                  <c:v>#N/A</c:v>
                </c:pt>
                <c:pt idx="34">
                  <c:v>#N/A</c:v>
                </c:pt>
                <c:pt idx="35" formatCode="0.00">
                  <c:v>65.583299999999994</c:v>
                </c:pt>
                <c:pt idx="36" formatCode="0.00">
                  <c:v>65.583299999999994</c:v>
                </c:pt>
                <c:pt idx="37" formatCode="0.00">
                  <c:v>65.583299999999994</c:v>
                </c:pt>
                <c:pt idx="38" formatCode="0.00">
                  <c:v>65.583299999999994</c:v>
                </c:pt>
                <c:pt idx="39" formatCode="0.00">
                  <c:v>65.583299999999994</c:v>
                </c:pt>
                <c:pt idx="40" formatCode="0.00">
                  <c:v>65.583299999999994</c:v>
                </c:pt>
                <c:pt idx="41" formatCode="0.00">
                  <c:v>65.583299999999994</c:v>
                </c:pt>
                <c:pt idx="42">
                  <c:v>#N/A</c:v>
                </c:pt>
                <c:pt idx="43">
                  <c:v>#N/A</c:v>
                </c:pt>
                <c:pt idx="44">
                  <c:v>#N/A</c:v>
                </c:pt>
                <c:pt idx="45">
                  <c:v>#N/A</c:v>
                </c:pt>
                <c:pt idx="46">
                  <c:v>#N/A</c:v>
                </c:pt>
                <c:pt idx="47">
                  <c:v>#N/A</c:v>
                </c:pt>
                <c:pt idx="48">
                  <c:v>#N/A</c:v>
                </c:pt>
                <c:pt idx="49">
                  <c:v>#N/A</c:v>
                </c:pt>
                <c:pt idx="50">
                  <c:v>#N/A</c:v>
                </c:pt>
                <c:pt idx="51">
                  <c:v>66.25</c:v>
                </c:pt>
                <c:pt idx="52">
                  <c:v>66.25</c:v>
                </c:pt>
                <c:pt idx="53">
                  <c:v>66.25</c:v>
                </c:pt>
                <c:pt idx="54">
                  <c:v>66.25</c:v>
                </c:pt>
                <c:pt idx="55">
                  <c:v>66.25</c:v>
                </c:pt>
                <c:pt idx="56">
                  <c:v>66.25</c:v>
                </c:pt>
                <c:pt idx="57">
                  <c:v>66.25</c:v>
                </c:pt>
                <c:pt idx="58">
                  <c:v>66.25</c:v>
                </c:pt>
                <c:pt idx="59">
                  <c:v>66.25</c:v>
                </c:pt>
                <c:pt idx="60">
                  <c:v>66.25</c:v>
                </c:pt>
                <c:pt idx="61">
                  <c:v>66.25</c:v>
                </c:pt>
                <c:pt idx="62">
                  <c:v>66.25</c:v>
                </c:pt>
                <c:pt idx="63">
                  <c:v>#N/A</c:v>
                </c:pt>
                <c:pt idx="64">
                  <c:v>#N/A</c:v>
                </c:pt>
                <c:pt idx="65">
                  <c:v>#N/A</c:v>
                </c:pt>
                <c:pt idx="66">
                  <c:v>66.5</c:v>
                </c:pt>
                <c:pt idx="67">
                  <c:v>66.5</c:v>
                </c:pt>
                <c:pt idx="68">
                  <c:v>66.5</c:v>
                </c:pt>
                <c:pt idx="69">
                  <c:v>66.5</c:v>
                </c:pt>
                <c:pt idx="70">
                  <c:v>66.5</c:v>
                </c:pt>
                <c:pt idx="71">
                  <c:v>66.5</c:v>
                </c:pt>
                <c:pt idx="72">
                  <c:v>66.5</c:v>
                </c:pt>
                <c:pt idx="73">
                  <c:v>66.5</c:v>
                </c:pt>
                <c:pt idx="74">
                  <c:v>66.5</c:v>
                </c:pt>
                <c:pt idx="75">
                  <c:v>66.5</c:v>
                </c:pt>
                <c:pt idx="76">
                  <c:v>66.5</c:v>
                </c:pt>
                <c:pt idx="77">
                  <c:v>66.5</c:v>
                </c:pt>
                <c:pt idx="78">
                  <c:v>#N/A</c:v>
                </c:pt>
                <c:pt idx="79">
                  <c:v>#N/A</c:v>
                </c:pt>
                <c:pt idx="80">
                  <c:v>#N/A</c:v>
                </c:pt>
                <c:pt idx="81">
                  <c:v>66.75</c:v>
                </c:pt>
                <c:pt idx="82">
                  <c:v>66.75</c:v>
                </c:pt>
                <c:pt idx="83">
                  <c:v>66.75</c:v>
                </c:pt>
                <c:pt idx="84">
                  <c:v>66.75</c:v>
                </c:pt>
                <c:pt idx="85">
                  <c:v>66.75</c:v>
                </c:pt>
                <c:pt idx="86">
                  <c:v>66.75</c:v>
                </c:pt>
                <c:pt idx="87">
                  <c:v>66.75</c:v>
                </c:pt>
                <c:pt idx="88">
                  <c:v>66.75</c:v>
                </c:pt>
                <c:pt idx="89">
                  <c:v>66.75</c:v>
                </c:pt>
                <c:pt idx="90">
                  <c:v>66.75</c:v>
                </c:pt>
                <c:pt idx="91">
                  <c:v>66.75</c:v>
                </c:pt>
                <c:pt idx="92">
                  <c:v>66.75</c:v>
                </c:pt>
                <c:pt idx="93">
                  <c:v>#N/A</c:v>
                </c:pt>
                <c:pt idx="94">
                  <c:v>#N/A</c:v>
                </c:pt>
                <c:pt idx="95">
                  <c:v>#N/A</c:v>
                </c:pt>
                <c:pt idx="96">
                  <c:v>67</c:v>
                </c:pt>
                <c:pt idx="97">
                  <c:v>67</c:v>
                </c:pt>
                <c:pt idx="98">
                  <c:v>67</c:v>
                </c:pt>
                <c:pt idx="99">
                  <c:v>67</c:v>
                </c:pt>
                <c:pt idx="100">
                  <c:v>67</c:v>
                </c:pt>
                <c:pt idx="101">
                  <c:v>67</c:v>
                </c:pt>
                <c:pt idx="102">
                  <c:v>67</c:v>
                </c:pt>
                <c:pt idx="103">
                  <c:v>67</c:v>
                </c:pt>
                <c:pt idx="104">
                  <c:v>67</c:v>
                </c:pt>
                <c:pt idx="105">
                  <c:v>67</c:v>
                </c:pt>
                <c:pt idx="106">
                  <c:v>67</c:v>
                </c:pt>
                <c:pt idx="107">
                  <c:v>67</c:v>
                </c:pt>
                <c:pt idx="108">
                  <c:v>67</c:v>
                </c:pt>
                <c:pt idx="109">
                  <c:v>67</c:v>
                </c:pt>
                <c:pt idx="110">
                  <c:v>67</c:v>
                </c:pt>
                <c:pt idx="111">
                  <c:v>67</c:v>
                </c:pt>
                <c:pt idx="112">
                  <c:v>67</c:v>
                </c:pt>
                <c:pt idx="113">
                  <c:v>67</c:v>
                </c:pt>
                <c:pt idx="114">
                  <c:v>67</c:v>
                </c:pt>
                <c:pt idx="115">
                  <c:v>67</c:v>
                </c:pt>
                <c:pt idx="116">
                  <c:v>67</c:v>
                </c:pt>
                <c:pt idx="117">
                  <c:v>67</c:v>
                </c:pt>
                <c:pt idx="118">
                  <c:v>67</c:v>
                </c:pt>
                <c:pt idx="119">
                  <c:v>67</c:v>
                </c:pt>
                <c:pt idx="120">
                  <c:v>67</c:v>
                </c:pt>
                <c:pt idx="121">
                  <c:v>67</c:v>
                </c:pt>
                <c:pt idx="122">
                  <c:v>67</c:v>
                </c:pt>
                <c:pt idx="123">
                  <c:v>67</c:v>
                </c:pt>
                <c:pt idx="124">
                  <c:v>67</c:v>
                </c:pt>
                <c:pt idx="125">
                  <c:v>67</c:v>
                </c:pt>
                <c:pt idx="126">
                  <c:v>67</c:v>
                </c:pt>
                <c:pt idx="127">
                  <c:v>67</c:v>
                </c:pt>
                <c:pt idx="128">
                  <c:v>67</c:v>
                </c:pt>
                <c:pt idx="129">
                  <c:v>67</c:v>
                </c:pt>
                <c:pt idx="130">
                  <c:v>67</c:v>
                </c:pt>
                <c:pt idx="131">
                  <c:v>67</c:v>
                </c:pt>
                <c:pt idx="132">
                  <c:v>67</c:v>
                </c:pt>
                <c:pt idx="133">
                  <c:v>67</c:v>
                </c:pt>
                <c:pt idx="134">
                  <c:v>67</c:v>
                </c:pt>
                <c:pt idx="135">
                  <c:v>67</c:v>
                </c:pt>
                <c:pt idx="136">
                  <c:v>67</c:v>
                </c:pt>
                <c:pt idx="137">
                  <c:v>67</c:v>
                </c:pt>
                <c:pt idx="138">
                  <c:v>67</c:v>
                </c:pt>
                <c:pt idx="139">
                  <c:v>67</c:v>
                </c:pt>
                <c:pt idx="140">
                  <c:v>67</c:v>
                </c:pt>
                <c:pt idx="141">
                  <c:v>67</c:v>
                </c:pt>
                <c:pt idx="142">
                  <c:v>67</c:v>
                </c:pt>
                <c:pt idx="143">
                  <c:v>67</c:v>
                </c:pt>
                <c:pt idx="144">
                  <c:v>67</c:v>
                </c:pt>
              </c:numCache>
            </c:numRef>
          </c:val>
          <c:smooth val="0"/>
          <c:extLst>
            <c:ext xmlns:c16="http://schemas.microsoft.com/office/drawing/2014/chart" uri="{C3380CC4-5D6E-409C-BE32-E72D297353CC}">
              <c16:uniqueId val="{00000002-F413-47EE-9B58-BC1AB0093C84}"/>
            </c:ext>
          </c:extLst>
        </c:ser>
        <c:ser>
          <c:idx val="3"/>
          <c:order val="2"/>
          <c:tx>
            <c:strRef>
              <c:f>'Ages réglementaires'!$E$6</c:f>
              <c:strCache>
                <c:ptCount val="1"/>
                <c:pt idx="0">
                  <c:v> Âge moyen au départ en retraite (au 31/12) des enseignants du second degré en EPSCP</c:v>
                </c:pt>
              </c:strCache>
            </c:strRef>
          </c:tx>
          <c:spPr>
            <a:ln w="28575" cap="rnd">
              <a:solidFill>
                <a:schemeClr val="accent4"/>
              </a:solidFill>
              <a:round/>
            </a:ln>
            <a:effectLst/>
          </c:spPr>
          <c:marker>
            <c:symbol val="none"/>
          </c:marker>
          <c:cat>
            <c:numRef>
              <c:f>'Ages réglementaires'!$A$7:$A$151</c:f>
              <c:numCache>
                <c:formatCode>0</c:formatCode>
                <c:ptCount val="145"/>
                <c:pt idx="0">
                  <c:v>2017</c:v>
                </c:pt>
                <c:pt idx="1">
                  <c:v>2017.0833333333335</c:v>
                </c:pt>
                <c:pt idx="2">
                  <c:v>2017.1666666666667</c:v>
                </c:pt>
                <c:pt idx="3">
                  <c:v>2017.25</c:v>
                </c:pt>
                <c:pt idx="4">
                  <c:v>2017.3333333333335</c:v>
                </c:pt>
                <c:pt idx="5">
                  <c:v>2017.4166666666667</c:v>
                </c:pt>
                <c:pt idx="6">
                  <c:v>2017.5</c:v>
                </c:pt>
                <c:pt idx="7">
                  <c:v>2017.5833333333335</c:v>
                </c:pt>
                <c:pt idx="8">
                  <c:v>2017.6666666666667</c:v>
                </c:pt>
                <c:pt idx="9">
                  <c:v>2017.75</c:v>
                </c:pt>
                <c:pt idx="10">
                  <c:v>2017.8333333333335</c:v>
                </c:pt>
                <c:pt idx="11">
                  <c:v>2017.9166666666667</c:v>
                </c:pt>
                <c:pt idx="12">
                  <c:v>2018</c:v>
                </c:pt>
                <c:pt idx="13">
                  <c:v>2018.0833333333335</c:v>
                </c:pt>
                <c:pt idx="14">
                  <c:v>2018.1666666666667</c:v>
                </c:pt>
                <c:pt idx="15">
                  <c:v>2018.25</c:v>
                </c:pt>
                <c:pt idx="16">
                  <c:v>2018.3333333333335</c:v>
                </c:pt>
                <c:pt idx="17">
                  <c:v>2018.4166666666667</c:v>
                </c:pt>
                <c:pt idx="18">
                  <c:v>2018.5</c:v>
                </c:pt>
                <c:pt idx="19">
                  <c:v>2018.5833333333335</c:v>
                </c:pt>
                <c:pt idx="20">
                  <c:v>2018.6666666666667</c:v>
                </c:pt>
                <c:pt idx="21">
                  <c:v>2018.75</c:v>
                </c:pt>
                <c:pt idx="22">
                  <c:v>2018.8333333333335</c:v>
                </c:pt>
                <c:pt idx="23">
                  <c:v>2018.9166666666667</c:v>
                </c:pt>
                <c:pt idx="24">
                  <c:v>2019</c:v>
                </c:pt>
                <c:pt idx="25">
                  <c:v>2019.0833333333335</c:v>
                </c:pt>
                <c:pt idx="26">
                  <c:v>2019.1666666666667</c:v>
                </c:pt>
                <c:pt idx="27">
                  <c:v>2019.25</c:v>
                </c:pt>
                <c:pt idx="28">
                  <c:v>2019.3333333333335</c:v>
                </c:pt>
                <c:pt idx="29">
                  <c:v>2019.4166666666667</c:v>
                </c:pt>
                <c:pt idx="30">
                  <c:v>2019.5</c:v>
                </c:pt>
                <c:pt idx="31">
                  <c:v>2019.5833333333335</c:v>
                </c:pt>
                <c:pt idx="32">
                  <c:v>2019.6666666666667</c:v>
                </c:pt>
                <c:pt idx="33">
                  <c:v>2019.75</c:v>
                </c:pt>
                <c:pt idx="34">
                  <c:v>2019.8333333333335</c:v>
                </c:pt>
                <c:pt idx="35">
                  <c:v>2019.9166666666667</c:v>
                </c:pt>
                <c:pt idx="36">
                  <c:v>2020</c:v>
                </c:pt>
                <c:pt idx="37">
                  <c:v>2020.0833333333335</c:v>
                </c:pt>
                <c:pt idx="38">
                  <c:v>2020.1666666666667</c:v>
                </c:pt>
                <c:pt idx="39">
                  <c:v>2020.25</c:v>
                </c:pt>
                <c:pt idx="40">
                  <c:v>2020.3333333333335</c:v>
                </c:pt>
                <c:pt idx="41">
                  <c:v>2020.4166666666667</c:v>
                </c:pt>
                <c:pt idx="42">
                  <c:v>2020.5</c:v>
                </c:pt>
                <c:pt idx="43">
                  <c:v>2020.5833333333335</c:v>
                </c:pt>
                <c:pt idx="44">
                  <c:v>2020.6666666666667</c:v>
                </c:pt>
                <c:pt idx="45">
                  <c:v>2020.75</c:v>
                </c:pt>
                <c:pt idx="46">
                  <c:v>2020.8333333333335</c:v>
                </c:pt>
                <c:pt idx="47">
                  <c:v>2020.9166666666667</c:v>
                </c:pt>
                <c:pt idx="48">
                  <c:v>2021</c:v>
                </c:pt>
                <c:pt idx="49">
                  <c:v>2021.0833333333335</c:v>
                </c:pt>
                <c:pt idx="50">
                  <c:v>2021.1666666666667</c:v>
                </c:pt>
                <c:pt idx="51">
                  <c:v>2021.25</c:v>
                </c:pt>
                <c:pt idx="52">
                  <c:v>2021.3333333333335</c:v>
                </c:pt>
                <c:pt idx="53">
                  <c:v>2021.4166666666667</c:v>
                </c:pt>
                <c:pt idx="54">
                  <c:v>2021.5</c:v>
                </c:pt>
                <c:pt idx="55">
                  <c:v>2021.5833333333335</c:v>
                </c:pt>
                <c:pt idx="56">
                  <c:v>2021.6666666666667</c:v>
                </c:pt>
                <c:pt idx="57">
                  <c:v>2021.75</c:v>
                </c:pt>
                <c:pt idx="58">
                  <c:v>2021.8333333333335</c:v>
                </c:pt>
                <c:pt idx="59">
                  <c:v>2021.9166666666667</c:v>
                </c:pt>
                <c:pt idx="60">
                  <c:v>2022</c:v>
                </c:pt>
                <c:pt idx="61">
                  <c:v>2022.0833333333335</c:v>
                </c:pt>
                <c:pt idx="62">
                  <c:v>2022.1666666666667</c:v>
                </c:pt>
                <c:pt idx="63">
                  <c:v>2022.25</c:v>
                </c:pt>
                <c:pt idx="64">
                  <c:v>2022.3333333333335</c:v>
                </c:pt>
                <c:pt idx="65">
                  <c:v>2022.4166666666667</c:v>
                </c:pt>
                <c:pt idx="66">
                  <c:v>2022.5</c:v>
                </c:pt>
                <c:pt idx="67">
                  <c:v>2022.5833333333335</c:v>
                </c:pt>
                <c:pt idx="68">
                  <c:v>2022.6666666666667</c:v>
                </c:pt>
                <c:pt idx="69">
                  <c:v>2022.75</c:v>
                </c:pt>
                <c:pt idx="70">
                  <c:v>2022.8333333333335</c:v>
                </c:pt>
                <c:pt idx="71">
                  <c:v>2022.9166666666667</c:v>
                </c:pt>
                <c:pt idx="72">
                  <c:v>2023</c:v>
                </c:pt>
                <c:pt idx="73">
                  <c:v>2023.0833333333335</c:v>
                </c:pt>
                <c:pt idx="74">
                  <c:v>2023.1666666666667</c:v>
                </c:pt>
                <c:pt idx="75">
                  <c:v>2023.25</c:v>
                </c:pt>
                <c:pt idx="76">
                  <c:v>2023.3333333333335</c:v>
                </c:pt>
                <c:pt idx="77">
                  <c:v>2023.4166666666667</c:v>
                </c:pt>
                <c:pt idx="78">
                  <c:v>2023.5</c:v>
                </c:pt>
                <c:pt idx="79">
                  <c:v>2023.5833333333335</c:v>
                </c:pt>
                <c:pt idx="80">
                  <c:v>2023.6666666666667</c:v>
                </c:pt>
                <c:pt idx="81">
                  <c:v>2023.75</c:v>
                </c:pt>
                <c:pt idx="82">
                  <c:v>2023.8333333333335</c:v>
                </c:pt>
                <c:pt idx="83">
                  <c:v>2023.9166666666667</c:v>
                </c:pt>
                <c:pt idx="84">
                  <c:v>2024</c:v>
                </c:pt>
                <c:pt idx="85">
                  <c:v>2024.0833333333335</c:v>
                </c:pt>
                <c:pt idx="86">
                  <c:v>2024.1666666666667</c:v>
                </c:pt>
                <c:pt idx="87">
                  <c:v>2024.25</c:v>
                </c:pt>
                <c:pt idx="88">
                  <c:v>2024.3333333333335</c:v>
                </c:pt>
                <c:pt idx="89">
                  <c:v>2024.4166666666667</c:v>
                </c:pt>
                <c:pt idx="90">
                  <c:v>2024.5</c:v>
                </c:pt>
                <c:pt idx="91">
                  <c:v>2024.5833333333335</c:v>
                </c:pt>
                <c:pt idx="92">
                  <c:v>2024.6666666666667</c:v>
                </c:pt>
                <c:pt idx="93">
                  <c:v>2024.75</c:v>
                </c:pt>
                <c:pt idx="94">
                  <c:v>2024.8333333333335</c:v>
                </c:pt>
                <c:pt idx="95">
                  <c:v>2024.9166666666667</c:v>
                </c:pt>
                <c:pt idx="96">
                  <c:v>2025</c:v>
                </c:pt>
                <c:pt idx="97">
                  <c:v>2025.0833333333335</c:v>
                </c:pt>
                <c:pt idx="98">
                  <c:v>2025.1666666666667</c:v>
                </c:pt>
                <c:pt idx="99">
                  <c:v>2025.25</c:v>
                </c:pt>
                <c:pt idx="100">
                  <c:v>2025.3333333333335</c:v>
                </c:pt>
                <c:pt idx="101">
                  <c:v>2025.4166666666667</c:v>
                </c:pt>
                <c:pt idx="102">
                  <c:v>2025.5</c:v>
                </c:pt>
                <c:pt idx="103">
                  <c:v>2025.5833333333335</c:v>
                </c:pt>
                <c:pt idx="104">
                  <c:v>2025.6666666666667</c:v>
                </c:pt>
                <c:pt idx="105">
                  <c:v>2025.75</c:v>
                </c:pt>
                <c:pt idx="106">
                  <c:v>2025.8333333333335</c:v>
                </c:pt>
                <c:pt idx="107">
                  <c:v>2025.9166666666667</c:v>
                </c:pt>
                <c:pt idx="108">
                  <c:v>2026</c:v>
                </c:pt>
                <c:pt idx="109">
                  <c:v>2026.0833333333335</c:v>
                </c:pt>
                <c:pt idx="110">
                  <c:v>2026.1666666666667</c:v>
                </c:pt>
                <c:pt idx="111">
                  <c:v>2026.25</c:v>
                </c:pt>
                <c:pt idx="112">
                  <c:v>2026.3333333333335</c:v>
                </c:pt>
                <c:pt idx="113">
                  <c:v>2026.4166666666667</c:v>
                </c:pt>
                <c:pt idx="114">
                  <c:v>2026.5</c:v>
                </c:pt>
                <c:pt idx="115">
                  <c:v>2026.5833333333335</c:v>
                </c:pt>
                <c:pt idx="116">
                  <c:v>2026.6666666666667</c:v>
                </c:pt>
                <c:pt idx="117">
                  <c:v>2026.75</c:v>
                </c:pt>
                <c:pt idx="118">
                  <c:v>2026.8333333333335</c:v>
                </c:pt>
                <c:pt idx="119">
                  <c:v>2026.9166666666667</c:v>
                </c:pt>
                <c:pt idx="120">
                  <c:v>2027</c:v>
                </c:pt>
                <c:pt idx="121">
                  <c:v>2027.0833333333335</c:v>
                </c:pt>
                <c:pt idx="122">
                  <c:v>2027.1666666666667</c:v>
                </c:pt>
                <c:pt idx="123">
                  <c:v>2027.25</c:v>
                </c:pt>
                <c:pt idx="124">
                  <c:v>2027.3333333333335</c:v>
                </c:pt>
                <c:pt idx="125">
                  <c:v>2027.4166666666667</c:v>
                </c:pt>
                <c:pt idx="126">
                  <c:v>2027.5</c:v>
                </c:pt>
                <c:pt idx="127">
                  <c:v>2027.5833333333335</c:v>
                </c:pt>
                <c:pt idx="128">
                  <c:v>2027.6666666666667</c:v>
                </c:pt>
                <c:pt idx="129">
                  <c:v>2027.75</c:v>
                </c:pt>
                <c:pt idx="130">
                  <c:v>2027.8333333333335</c:v>
                </c:pt>
                <c:pt idx="131">
                  <c:v>2027.9166666666667</c:v>
                </c:pt>
                <c:pt idx="132">
                  <c:v>2028</c:v>
                </c:pt>
                <c:pt idx="133">
                  <c:v>2028.0833333333335</c:v>
                </c:pt>
                <c:pt idx="134">
                  <c:v>2028.1666666666667</c:v>
                </c:pt>
                <c:pt idx="135">
                  <c:v>2028.25</c:v>
                </c:pt>
                <c:pt idx="136">
                  <c:v>2028.3333333333335</c:v>
                </c:pt>
                <c:pt idx="137">
                  <c:v>2028.4166666666667</c:v>
                </c:pt>
                <c:pt idx="138">
                  <c:v>2028.5</c:v>
                </c:pt>
                <c:pt idx="139">
                  <c:v>2028.5833333333335</c:v>
                </c:pt>
                <c:pt idx="140">
                  <c:v>2028.6666666666667</c:v>
                </c:pt>
                <c:pt idx="141">
                  <c:v>2028.75</c:v>
                </c:pt>
                <c:pt idx="142">
                  <c:v>2028.8333333333335</c:v>
                </c:pt>
                <c:pt idx="143">
                  <c:v>2028.9166666666667</c:v>
                </c:pt>
                <c:pt idx="144">
                  <c:v>2029</c:v>
                </c:pt>
              </c:numCache>
            </c:numRef>
          </c:cat>
          <c:val>
            <c:numRef>
              <c:f>'Ages réglementaires'!$E$7:$E$151</c:f>
              <c:numCache>
                <c:formatCode>General</c:formatCode>
                <c:ptCount val="145"/>
                <c:pt idx="0">
                  <c:v>63.32</c:v>
                </c:pt>
                <c:pt idx="1">
                  <c:v>#N/A</c:v>
                </c:pt>
                <c:pt idx="2">
                  <c:v>#N/A</c:v>
                </c:pt>
                <c:pt idx="3">
                  <c:v>#N/A</c:v>
                </c:pt>
                <c:pt idx="4">
                  <c:v>#N/A</c:v>
                </c:pt>
                <c:pt idx="5">
                  <c:v>#N/A</c:v>
                </c:pt>
                <c:pt idx="6">
                  <c:v>#N/A</c:v>
                </c:pt>
                <c:pt idx="7">
                  <c:v>#N/A</c:v>
                </c:pt>
                <c:pt idx="8">
                  <c:v>#N/A</c:v>
                </c:pt>
                <c:pt idx="9">
                  <c:v>#N/A</c:v>
                </c:pt>
                <c:pt idx="10">
                  <c:v>#N/A</c:v>
                </c:pt>
                <c:pt idx="11">
                  <c:v>#N/A</c:v>
                </c:pt>
                <c:pt idx="12">
                  <c:v>63.51</c:v>
                </c:pt>
                <c:pt idx="13">
                  <c:v>#N/A</c:v>
                </c:pt>
                <c:pt idx="14">
                  <c:v>#N/A</c:v>
                </c:pt>
                <c:pt idx="15">
                  <c:v>#N/A</c:v>
                </c:pt>
                <c:pt idx="16">
                  <c:v>#N/A</c:v>
                </c:pt>
                <c:pt idx="17">
                  <c:v>#N/A</c:v>
                </c:pt>
                <c:pt idx="18">
                  <c:v>#N/A</c:v>
                </c:pt>
                <c:pt idx="19">
                  <c:v>#N/A</c:v>
                </c:pt>
                <c:pt idx="20">
                  <c:v>#N/A</c:v>
                </c:pt>
                <c:pt idx="21">
                  <c:v>#N/A</c:v>
                </c:pt>
                <c:pt idx="22">
                  <c:v>#N/A</c:v>
                </c:pt>
                <c:pt idx="23">
                  <c:v>#N/A</c:v>
                </c:pt>
                <c:pt idx="24">
                  <c:v>63.79</c:v>
                </c:pt>
                <c:pt idx="25">
                  <c:v>#N/A</c:v>
                </c:pt>
                <c:pt idx="26">
                  <c:v>#N/A</c:v>
                </c:pt>
                <c:pt idx="27">
                  <c:v>#N/A</c:v>
                </c:pt>
                <c:pt idx="28">
                  <c:v>#N/A</c:v>
                </c:pt>
                <c:pt idx="29">
                  <c:v>#N/A</c:v>
                </c:pt>
                <c:pt idx="30">
                  <c:v>#N/A</c:v>
                </c:pt>
                <c:pt idx="31">
                  <c:v>#N/A</c:v>
                </c:pt>
                <c:pt idx="32">
                  <c:v>#N/A</c:v>
                </c:pt>
                <c:pt idx="33">
                  <c:v>#N/A</c:v>
                </c:pt>
                <c:pt idx="34">
                  <c:v>#N/A</c:v>
                </c:pt>
                <c:pt idx="35">
                  <c:v>#N/A</c:v>
                </c:pt>
                <c:pt idx="36">
                  <c:v>63.63</c:v>
                </c:pt>
                <c:pt idx="37">
                  <c:v>#N/A</c:v>
                </c:pt>
                <c:pt idx="38">
                  <c:v>#N/A</c:v>
                </c:pt>
                <c:pt idx="39">
                  <c:v>#N/A</c:v>
                </c:pt>
                <c:pt idx="40">
                  <c:v>#N/A</c:v>
                </c:pt>
                <c:pt idx="41">
                  <c:v>#N/A</c:v>
                </c:pt>
                <c:pt idx="42">
                  <c:v>#N/A</c:v>
                </c:pt>
                <c:pt idx="43">
                  <c:v>#N/A</c:v>
                </c:pt>
                <c:pt idx="44">
                  <c:v>#N/A</c:v>
                </c:pt>
                <c:pt idx="45">
                  <c:v>#N/A</c:v>
                </c:pt>
                <c:pt idx="46">
                  <c:v>#N/A</c:v>
                </c:pt>
                <c:pt idx="47">
                  <c:v>#N/A</c:v>
                </c:pt>
                <c:pt idx="48">
                  <c:v>63.98</c:v>
                </c:pt>
                <c:pt idx="49">
                  <c:v>#N/A</c:v>
                </c:pt>
                <c:pt idx="50">
                  <c:v>#N/A</c:v>
                </c:pt>
                <c:pt idx="51">
                  <c:v>#N/A</c:v>
                </c:pt>
                <c:pt idx="52">
                  <c:v>#N/A</c:v>
                </c:pt>
                <c:pt idx="53">
                  <c:v>#N/A</c:v>
                </c:pt>
                <c:pt idx="54">
                  <c:v>#N/A</c:v>
                </c:pt>
                <c:pt idx="55">
                  <c:v>#N/A</c:v>
                </c:pt>
                <c:pt idx="56">
                  <c:v>#N/A</c:v>
                </c:pt>
                <c:pt idx="57">
                  <c:v>#N/A</c:v>
                </c:pt>
                <c:pt idx="58">
                  <c:v>#N/A</c:v>
                </c:pt>
                <c:pt idx="59">
                  <c:v>#N/A</c:v>
                </c:pt>
                <c:pt idx="60">
                  <c:v>63.83</c:v>
                </c:pt>
                <c:pt idx="61">
                  <c:v>#N/A</c:v>
                </c:pt>
                <c:pt idx="62">
                  <c:v>#N/A</c:v>
                </c:pt>
                <c:pt idx="63">
                  <c:v>#N/A</c:v>
                </c:pt>
                <c:pt idx="64">
                  <c:v>#N/A</c:v>
                </c:pt>
                <c:pt idx="65">
                  <c:v>#N/A</c:v>
                </c:pt>
                <c:pt idx="66">
                  <c:v>#N/A</c:v>
                </c:pt>
                <c:pt idx="67">
                  <c:v>#N/A</c:v>
                </c:pt>
                <c:pt idx="68">
                  <c:v>#N/A</c:v>
                </c:pt>
                <c:pt idx="69">
                  <c:v>#N/A</c:v>
                </c:pt>
                <c:pt idx="70">
                  <c:v>#N/A</c:v>
                </c:pt>
                <c:pt idx="71">
                  <c:v>#N/A</c:v>
                </c:pt>
                <c:pt idx="72">
                  <c:v>63.98</c:v>
                </c:pt>
                <c:pt idx="73">
                  <c:v>#N/A</c:v>
                </c:pt>
                <c:pt idx="74">
                  <c:v>#N/A</c:v>
                </c:pt>
                <c:pt idx="75">
                  <c:v>#N/A</c:v>
                </c:pt>
                <c:pt idx="76">
                  <c:v>#N/A</c:v>
                </c:pt>
                <c:pt idx="77">
                  <c:v>#N/A</c:v>
                </c:pt>
                <c:pt idx="78">
                  <c:v>#N/A</c:v>
                </c:pt>
                <c:pt idx="79">
                  <c:v>#N/A</c:v>
                </c:pt>
                <c:pt idx="80">
                  <c:v>#N/A</c:v>
                </c:pt>
                <c:pt idx="81">
                  <c:v>#N/A</c:v>
                </c:pt>
                <c:pt idx="82">
                  <c:v>#N/A</c:v>
                </c:pt>
                <c:pt idx="83">
                  <c:v>#N/A</c:v>
                </c:pt>
                <c:pt idx="84">
                  <c:v>64.13</c:v>
                </c:pt>
                <c:pt idx="85">
                  <c:v>#N/A</c:v>
                </c:pt>
                <c:pt idx="86">
                  <c:v>#N/A</c:v>
                </c:pt>
                <c:pt idx="87">
                  <c:v>#N/A</c:v>
                </c:pt>
                <c:pt idx="88">
                  <c:v>#N/A</c:v>
                </c:pt>
                <c:pt idx="89">
                  <c:v>#N/A</c:v>
                </c:pt>
                <c:pt idx="90">
                  <c:v>#N/A</c:v>
                </c:pt>
                <c:pt idx="91">
                  <c:v>#N/A</c:v>
                </c:pt>
                <c:pt idx="92">
                  <c:v>#N/A</c:v>
                </c:pt>
                <c:pt idx="93">
                  <c:v>#N/A</c:v>
                </c:pt>
                <c:pt idx="94">
                  <c:v>#N/A</c:v>
                </c:pt>
                <c:pt idx="95">
                  <c:v>#N/A</c:v>
                </c:pt>
                <c:pt idx="96">
                  <c:v>64.209999999999994</c:v>
                </c:pt>
                <c:pt idx="97">
                  <c:v>#N/A</c:v>
                </c:pt>
                <c:pt idx="98">
                  <c:v>#N/A</c:v>
                </c:pt>
                <c:pt idx="99">
                  <c:v>#N/A</c:v>
                </c:pt>
                <c:pt idx="100">
                  <c:v>#N/A</c:v>
                </c:pt>
                <c:pt idx="101">
                  <c:v>#N/A</c:v>
                </c:pt>
                <c:pt idx="102">
                  <c:v>#N/A</c:v>
                </c:pt>
                <c:pt idx="103">
                  <c:v>#N/A</c:v>
                </c:pt>
                <c:pt idx="104">
                  <c:v>#N/A</c:v>
                </c:pt>
                <c:pt idx="105">
                  <c:v>#N/A</c:v>
                </c:pt>
                <c:pt idx="106">
                  <c:v>#N/A</c:v>
                </c:pt>
                <c:pt idx="107">
                  <c:v>#N/A</c:v>
                </c:pt>
                <c:pt idx="108">
                  <c:v>64.239999999999995</c:v>
                </c:pt>
                <c:pt idx="109">
                  <c:v>#N/A</c:v>
                </c:pt>
                <c:pt idx="110">
                  <c:v>#N/A</c:v>
                </c:pt>
                <c:pt idx="111">
                  <c:v>#N/A</c:v>
                </c:pt>
                <c:pt idx="112">
                  <c:v>#N/A</c:v>
                </c:pt>
                <c:pt idx="113">
                  <c:v>#N/A</c:v>
                </c:pt>
                <c:pt idx="114">
                  <c:v>#N/A</c:v>
                </c:pt>
                <c:pt idx="115">
                  <c:v>#N/A</c:v>
                </c:pt>
                <c:pt idx="116">
                  <c:v>#N/A</c:v>
                </c:pt>
                <c:pt idx="117">
                  <c:v>#N/A</c:v>
                </c:pt>
                <c:pt idx="118">
                  <c:v>#N/A</c:v>
                </c:pt>
                <c:pt idx="119">
                  <c:v>#N/A</c:v>
                </c:pt>
                <c:pt idx="120">
                  <c:v>64.19</c:v>
                </c:pt>
                <c:pt idx="121">
                  <c:v>#N/A</c:v>
                </c:pt>
                <c:pt idx="122">
                  <c:v>#N/A</c:v>
                </c:pt>
                <c:pt idx="123">
                  <c:v>#N/A</c:v>
                </c:pt>
                <c:pt idx="124">
                  <c:v>#N/A</c:v>
                </c:pt>
                <c:pt idx="125">
                  <c:v>#N/A</c:v>
                </c:pt>
                <c:pt idx="126">
                  <c:v>#N/A</c:v>
                </c:pt>
                <c:pt idx="127">
                  <c:v>#N/A</c:v>
                </c:pt>
                <c:pt idx="128">
                  <c:v>#N/A</c:v>
                </c:pt>
                <c:pt idx="129">
                  <c:v>#N/A</c:v>
                </c:pt>
                <c:pt idx="130">
                  <c:v>#N/A</c:v>
                </c:pt>
                <c:pt idx="131">
                  <c:v>#N/A</c:v>
                </c:pt>
                <c:pt idx="132">
                  <c:v>64.150000000000006</c:v>
                </c:pt>
                <c:pt idx="133">
                  <c:v>#N/A</c:v>
                </c:pt>
                <c:pt idx="134">
                  <c:v>#N/A</c:v>
                </c:pt>
                <c:pt idx="135">
                  <c:v>#N/A</c:v>
                </c:pt>
                <c:pt idx="136">
                  <c:v>#N/A</c:v>
                </c:pt>
                <c:pt idx="137">
                  <c:v>#N/A</c:v>
                </c:pt>
                <c:pt idx="138">
                  <c:v>#N/A</c:v>
                </c:pt>
                <c:pt idx="139">
                  <c:v>#N/A</c:v>
                </c:pt>
                <c:pt idx="140">
                  <c:v>#N/A</c:v>
                </c:pt>
                <c:pt idx="141">
                  <c:v>#N/A</c:v>
                </c:pt>
                <c:pt idx="142">
                  <c:v>#N/A</c:v>
                </c:pt>
                <c:pt idx="143">
                  <c:v>#N/A</c:v>
                </c:pt>
                <c:pt idx="144">
                  <c:v>64.11</c:v>
                </c:pt>
              </c:numCache>
            </c:numRef>
          </c:val>
          <c:smooth val="0"/>
          <c:extLst>
            <c:ext xmlns:c16="http://schemas.microsoft.com/office/drawing/2014/chart" uri="{C3380CC4-5D6E-409C-BE32-E72D297353CC}">
              <c16:uniqueId val="{00000003-F413-47EE-9B58-BC1AB0093C84}"/>
            </c:ext>
          </c:extLst>
        </c:ser>
        <c:ser>
          <c:idx val="0"/>
          <c:order val="3"/>
          <c:tx>
            <c:strRef>
              <c:f>'Ages réglementaires'!$B$6</c:f>
              <c:strCache>
                <c:ptCount val="1"/>
                <c:pt idx="0">
                  <c:v>Age d'ouverture des droits (AOD)</c:v>
                </c:pt>
              </c:strCache>
            </c:strRef>
          </c:tx>
          <c:spPr>
            <a:ln w="28575" cap="rnd">
              <a:solidFill>
                <a:schemeClr val="accent1"/>
              </a:solidFill>
              <a:round/>
            </a:ln>
            <a:effectLst/>
          </c:spPr>
          <c:marker>
            <c:symbol val="none"/>
          </c:marker>
          <c:cat>
            <c:numRef>
              <c:f>'Ages réglementaires'!$A$7:$A$151</c:f>
              <c:numCache>
                <c:formatCode>0</c:formatCode>
                <c:ptCount val="145"/>
                <c:pt idx="0">
                  <c:v>2017</c:v>
                </c:pt>
                <c:pt idx="1">
                  <c:v>2017.0833333333335</c:v>
                </c:pt>
                <c:pt idx="2">
                  <c:v>2017.1666666666667</c:v>
                </c:pt>
                <c:pt idx="3">
                  <c:v>2017.25</c:v>
                </c:pt>
                <c:pt idx="4">
                  <c:v>2017.3333333333335</c:v>
                </c:pt>
                <c:pt idx="5">
                  <c:v>2017.4166666666667</c:v>
                </c:pt>
                <c:pt idx="6">
                  <c:v>2017.5</c:v>
                </c:pt>
                <c:pt idx="7">
                  <c:v>2017.5833333333335</c:v>
                </c:pt>
                <c:pt idx="8">
                  <c:v>2017.6666666666667</c:v>
                </c:pt>
                <c:pt idx="9">
                  <c:v>2017.75</c:v>
                </c:pt>
                <c:pt idx="10">
                  <c:v>2017.8333333333335</c:v>
                </c:pt>
                <c:pt idx="11">
                  <c:v>2017.9166666666667</c:v>
                </c:pt>
                <c:pt idx="12">
                  <c:v>2018</c:v>
                </c:pt>
                <c:pt idx="13">
                  <c:v>2018.0833333333335</c:v>
                </c:pt>
                <c:pt idx="14">
                  <c:v>2018.1666666666667</c:v>
                </c:pt>
                <c:pt idx="15">
                  <c:v>2018.25</c:v>
                </c:pt>
                <c:pt idx="16">
                  <c:v>2018.3333333333335</c:v>
                </c:pt>
                <c:pt idx="17">
                  <c:v>2018.4166666666667</c:v>
                </c:pt>
                <c:pt idx="18">
                  <c:v>2018.5</c:v>
                </c:pt>
                <c:pt idx="19">
                  <c:v>2018.5833333333335</c:v>
                </c:pt>
                <c:pt idx="20">
                  <c:v>2018.6666666666667</c:v>
                </c:pt>
                <c:pt idx="21">
                  <c:v>2018.75</c:v>
                </c:pt>
                <c:pt idx="22">
                  <c:v>2018.8333333333335</c:v>
                </c:pt>
                <c:pt idx="23">
                  <c:v>2018.9166666666667</c:v>
                </c:pt>
                <c:pt idx="24">
                  <c:v>2019</c:v>
                </c:pt>
                <c:pt idx="25">
                  <c:v>2019.0833333333335</c:v>
                </c:pt>
                <c:pt idx="26">
                  <c:v>2019.1666666666667</c:v>
                </c:pt>
                <c:pt idx="27">
                  <c:v>2019.25</c:v>
                </c:pt>
                <c:pt idx="28">
                  <c:v>2019.3333333333335</c:v>
                </c:pt>
                <c:pt idx="29">
                  <c:v>2019.4166666666667</c:v>
                </c:pt>
                <c:pt idx="30">
                  <c:v>2019.5</c:v>
                </c:pt>
                <c:pt idx="31">
                  <c:v>2019.5833333333335</c:v>
                </c:pt>
                <c:pt idx="32">
                  <c:v>2019.6666666666667</c:v>
                </c:pt>
                <c:pt idx="33">
                  <c:v>2019.75</c:v>
                </c:pt>
                <c:pt idx="34">
                  <c:v>2019.8333333333335</c:v>
                </c:pt>
                <c:pt idx="35">
                  <c:v>2019.9166666666667</c:v>
                </c:pt>
                <c:pt idx="36">
                  <c:v>2020</c:v>
                </c:pt>
                <c:pt idx="37">
                  <c:v>2020.0833333333335</c:v>
                </c:pt>
                <c:pt idx="38">
                  <c:v>2020.1666666666667</c:v>
                </c:pt>
                <c:pt idx="39">
                  <c:v>2020.25</c:v>
                </c:pt>
                <c:pt idx="40">
                  <c:v>2020.3333333333335</c:v>
                </c:pt>
                <c:pt idx="41">
                  <c:v>2020.4166666666667</c:v>
                </c:pt>
                <c:pt idx="42">
                  <c:v>2020.5</c:v>
                </c:pt>
                <c:pt idx="43">
                  <c:v>2020.5833333333335</c:v>
                </c:pt>
                <c:pt idx="44">
                  <c:v>2020.6666666666667</c:v>
                </c:pt>
                <c:pt idx="45">
                  <c:v>2020.75</c:v>
                </c:pt>
                <c:pt idx="46">
                  <c:v>2020.8333333333335</c:v>
                </c:pt>
                <c:pt idx="47">
                  <c:v>2020.9166666666667</c:v>
                </c:pt>
                <c:pt idx="48">
                  <c:v>2021</c:v>
                </c:pt>
                <c:pt idx="49">
                  <c:v>2021.0833333333335</c:v>
                </c:pt>
                <c:pt idx="50">
                  <c:v>2021.1666666666667</c:v>
                </c:pt>
                <c:pt idx="51">
                  <c:v>2021.25</c:v>
                </c:pt>
                <c:pt idx="52">
                  <c:v>2021.3333333333335</c:v>
                </c:pt>
                <c:pt idx="53">
                  <c:v>2021.4166666666667</c:v>
                </c:pt>
                <c:pt idx="54">
                  <c:v>2021.5</c:v>
                </c:pt>
                <c:pt idx="55">
                  <c:v>2021.5833333333335</c:v>
                </c:pt>
                <c:pt idx="56">
                  <c:v>2021.6666666666667</c:v>
                </c:pt>
                <c:pt idx="57">
                  <c:v>2021.75</c:v>
                </c:pt>
                <c:pt idx="58">
                  <c:v>2021.8333333333335</c:v>
                </c:pt>
                <c:pt idx="59">
                  <c:v>2021.9166666666667</c:v>
                </c:pt>
                <c:pt idx="60">
                  <c:v>2022</c:v>
                </c:pt>
                <c:pt idx="61">
                  <c:v>2022.0833333333335</c:v>
                </c:pt>
                <c:pt idx="62">
                  <c:v>2022.1666666666667</c:v>
                </c:pt>
                <c:pt idx="63">
                  <c:v>2022.25</c:v>
                </c:pt>
                <c:pt idx="64">
                  <c:v>2022.3333333333335</c:v>
                </c:pt>
                <c:pt idx="65">
                  <c:v>2022.4166666666667</c:v>
                </c:pt>
                <c:pt idx="66">
                  <c:v>2022.5</c:v>
                </c:pt>
                <c:pt idx="67">
                  <c:v>2022.5833333333335</c:v>
                </c:pt>
                <c:pt idx="68">
                  <c:v>2022.6666666666667</c:v>
                </c:pt>
                <c:pt idx="69">
                  <c:v>2022.75</c:v>
                </c:pt>
                <c:pt idx="70">
                  <c:v>2022.8333333333335</c:v>
                </c:pt>
                <c:pt idx="71">
                  <c:v>2022.9166666666667</c:v>
                </c:pt>
                <c:pt idx="72">
                  <c:v>2023</c:v>
                </c:pt>
                <c:pt idx="73">
                  <c:v>2023.0833333333335</c:v>
                </c:pt>
                <c:pt idx="74">
                  <c:v>2023.1666666666667</c:v>
                </c:pt>
                <c:pt idx="75">
                  <c:v>2023.25</c:v>
                </c:pt>
                <c:pt idx="76">
                  <c:v>2023.3333333333335</c:v>
                </c:pt>
                <c:pt idx="77">
                  <c:v>2023.4166666666667</c:v>
                </c:pt>
                <c:pt idx="78">
                  <c:v>2023.5</c:v>
                </c:pt>
                <c:pt idx="79">
                  <c:v>2023.5833333333335</c:v>
                </c:pt>
                <c:pt idx="80">
                  <c:v>2023.6666666666667</c:v>
                </c:pt>
                <c:pt idx="81">
                  <c:v>2023.75</c:v>
                </c:pt>
                <c:pt idx="82">
                  <c:v>2023.8333333333335</c:v>
                </c:pt>
                <c:pt idx="83">
                  <c:v>2023.9166666666667</c:v>
                </c:pt>
                <c:pt idx="84">
                  <c:v>2024</c:v>
                </c:pt>
                <c:pt idx="85">
                  <c:v>2024.0833333333335</c:v>
                </c:pt>
                <c:pt idx="86">
                  <c:v>2024.1666666666667</c:v>
                </c:pt>
                <c:pt idx="87">
                  <c:v>2024.25</c:v>
                </c:pt>
                <c:pt idx="88">
                  <c:v>2024.3333333333335</c:v>
                </c:pt>
                <c:pt idx="89">
                  <c:v>2024.4166666666667</c:v>
                </c:pt>
                <c:pt idx="90">
                  <c:v>2024.5</c:v>
                </c:pt>
                <c:pt idx="91">
                  <c:v>2024.5833333333335</c:v>
                </c:pt>
                <c:pt idx="92">
                  <c:v>2024.6666666666667</c:v>
                </c:pt>
                <c:pt idx="93">
                  <c:v>2024.75</c:v>
                </c:pt>
                <c:pt idx="94">
                  <c:v>2024.8333333333335</c:v>
                </c:pt>
                <c:pt idx="95">
                  <c:v>2024.9166666666667</c:v>
                </c:pt>
                <c:pt idx="96">
                  <c:v>2025</c:v>
                </c:pt>
                <c:pt idx="97">
                  <c:v>2025.0833333333335</c:v>
                </c:pt>
                <c:pt idx="98">
                  <c:v>2025.1666666666667</c:v>
                </c:pt>
                <c:pt idx="99">
                  <c:v>2025.25</c:v>
                </c:pt>
                <c:pt idx="100">
                  <c:v>2025.3333333333335</c:v>
                </c:pt>
                <c:pt idx="101">
                  <c:v>2025.4166666666667</c:v>
                </c:pt>
                <c:pt idx="102">
                  <c:v>2025.5</c:v>
                </c:pt>
                <c:pt idx="103">
                  <c:v>2025.5833333333335</c:v>
                </c:pt>
                <c:pt idx="104">
                  <c:v>2025.6666666666667</c:v>
                </c:pt>
                <c:pt idx="105">
                  <c:v>2025.75</c:v>
                </c:pt>
                <c:pt idx="106">
                  <c:v>2025.8333333333335</c:v>
                </c:pt>
                <c:pt idx="107">
                  <c:v>2025.9166666666667</c:v>
                </c:pt>
                <c:pt idx="108">
                  <c:v>2026</c:v>
                </c:pt>
                <c:pt idx="109">
                  <c:v>2026.0833333333335</c:v>
                </c:pt>
                <c:pt idx="110">
                  <c:v>2026.1666666666667</c:v>
                </c:pt>
                <c:pt idx="111">
                  <c:v>2026.25</c:v>
                </c:pt>
                <c:pt idx="112">
                  <c:v>2026.3333333333335</c:v>
                </c:pt>
                <c:pt idx="113">
                  <c:v>2026.4166666666667</c:v>
                </c:pt>
                <c:pt idx="114">
                  <c:v>2026.5</c:v>
                </c:pt>
                <c:pt idx="115">
                  <c:v>2026.5833333333335</c:v>
                </c:pt>
                <c:pt idx="116">
                  <c:v>2026.6666666666667</c:v>
                </c:pt>
                <c:pt idx="117">
                  <c:v>2026.75</c:v>
                </c:pt>
                <c:pt idx="118">
                  <c:v>2026.8333333333335</c:v>
                </c:pt>
                <c:pt idx="119">
                  <c:v>2026.9166666666667</c:v>
                </c:pt>
                <c:pt idx="120">
                  <c:v>2027</c:v>
                </c:pt>
                <c:pt idx="121">
                  <c:v>2027.0833333333335</c:v>
                </c:pt>
                <c:pt idx="122">
                  <c:v>2027.1666666666667</c:v>
                </c:pt>
                <c:pt idx="123">
                  <c:v>2027.25</c:v>
                </c:pt>
                <c:pt idx="124">
                  <c:v>2027.3333333333335</c:v>
                </c:pt>
                <c:pt idx="125">
                  <c:v>2027.4166666666667</c:v>
                </c:pt>
                <c:pt idx="126">
                  <c:v>2027.5</c:v>
                </c:pt>
                <c:pt idx="127">
                  <c:v>2027.5833333333335</c:v>
                </c:pt>
                <c:pt idx="128">
                  <c:v>2027.6666666666667</c:v>
                </c:pt>
                <c:pt idx="129">
                  <c:v>2027.75</c:v>
                </c:pt>
                <c:pt idx="130">
                  <c:v>2027.8333333333335</c:v>
                </c:pt>
                <c:pt idx="131">
                  <c:v>2027.9166666666667</c:v>
                </c:pt>
                <c:pt idx="132">
                  <c:v>2028</c:v>
                </c:pt>
                <c:pt idx="133">
                  <c:v>2028.0833333333335</c:v>
                </c:pt>
                <c:pt idx="134">
                  <c:v>2028.1666666666667</c:v>
                </c:pt>
                <c:pt idx="135">
                  <c:v>2028.25</c:v>
                </c:pt>
                <c:pt idx="136">
                  <c:v>2028.3333333333335</c:v>
                </c:pt>
                <c:pt idx="137">
                  <c:v>2028.4166666666667</c:v>
                </c:pt>
                <c:pt idx="138">
                  <c:v>2028.5</c:v>
                </c:pt>
                <c:pt idx="139">
                  <c:v>2028.5833333333335</c:v>
                </c:pt>
                <c:pt idx="140">
                  <c:v>2028.6666666666667</c:v>
                </c:pt>
                <c:pt idx="141">
                  <c:v>2028.75</c:v>
                </c:pt>
                <c:pt idx="142">
                  <c:v>2028.8333333333335</c:v>
                </c:pt>
                <c:pt idx="143">
                  <c:v>2028.9166666666667</c:v>
                </c:pt>
                <c:pt idx="144">
                  <c:v>2029</c:v>
                </c:pt>
              </c:numCache>
            </c:numRef>
          </c:cat>
          <c:val>
            <c:numRef>
              <c:f>'Ages réglementaires'!$B$7:$B$151</c:f>
              <c:numCache>
                <c:formatCode>General</c:formatCode>
                <c:ptCount val="145"/>
                <c:pt idx="0">
                  <c:v>62</c:v>
                </c:pt>
                <c:pt idx="1">
                  <c:v>62</c:v>
                </c:pt>
                <c:pt idx="2">
                  <c:v>62</c:v>
                </c:pt>
                <c:pt idx="3">
                  <c:v>62</c:v>
                </c:pt>
                <c:pt idx="4">
                  <c:v>62</c:v>
                </c:pt>
                <c:pt idx="5">
                  <c:v>62</c:v>
                </c:pt>
                <c:pt idx="6">
                  <c:v>62</c:v>
                </c:pt>
                <c:pt idx="7">
                  <c:v>62</c:v>
                </c:pt>
                <c:pt idx="8">
                  <c:v>62</c:v>
                </c:pt>
                <c:pt idx="9">
                  <c:v>62</c:v>
                </c:pt>
                <c:pt idx="10">
                  <c:v>62</c:v>
                </c:pt>
                <c:pt idx="11">
                  <c:v>62</c:v>
                </c:pt>
                <c:pt idx="12">
                  <c:v>62</c:v>
                </c:pt>
                <c:pt idx="13">
                  <c:v>62</c:v>
                </c:pt>
                <c:pt idx="14">
                  <c:v>62</c:v>
                </c:pt>
                <c:pt idx="15">
                  <c:v>62</c:v>
                </c:pt>
                <c:pt idx="16">
                  <c:v>62</c:v>
                </c:pt>
                <c:pt idx="17">
                  <c:v>62</c:v>
                </c:pt>
                <c:pt idx="18">
                  <c:v>62</c:v>
                </c:pt>
                <c:pt idx="19">
                  <c:v>62</c:v>
                </c:pt>
                <c:pt idx="20">
                  <c:v>62</c:v>
                </c:pt>
                <c:pt idx="21">
                  <c:v>62</c:v>
                </c:pt>
                <c:pt idx="22">
                  <c:v>62</c:v>
                </c:pt>
                <c:pt idx="23">
                  <c:v>62</c:v>
                </c:pt>
                <c:pt idx="24">
                  <c:v>62</c:v>
                </c:pt>
                <c:pt idx="25">
                  <c:v>62</c:v>
                </c:pt>
                <c:pt idx="26">
                  <c:v>62</c:v>
                </c:pt>
                <c:pt idx="27">
                  <c:v>62</c:v>
                </c:pt>
                <c:pt idx="28">
                  <c:v>62</c:v>
                </c:pt>
                <c:pt idx="29">
                  <c:v>62</c:v>
                </c:pt>
                <c:pt idx="30">
                  <c:v>62</c:v>
                </c:pt>
                <c:pt idx="31">
                  <c:v>62</c:v>
                </c:pt>
                <c:pt idx="32">
                  <c:v>62</c:v>
                </c:pt>
                <c:pt idx="33">
                  <c:v>62</c:v>
                </c:pt>
                <c:pt idx="34">
                  <c:v>62</c:v>
                </c:pt>
                <c:pt idx="35">
                  <c:v>62</c:v>
                </c:pt>
                <c:pt idx="36">
                  <c:v>62</c:v>
                </c:pt>
                <c:pt idx="37">
                  <c:v>62</c:v>
                </c:pt>
                <c:pt idx="38">
                  <c:v>62</c:v>
                </c:pt>
                <c:pt idx="39">
                  <c:v>62</c:v>
                </c:pt>
                <c:pt idx="40">
                  <c:v>62</c:v>
                </c:pt>
                <c:pt idx="41">
                  <c:v>62</c:v>
                </c:pt>
                <c:pt idx="42">
                  <c:v>62</c:v>
                </c:pt>
                <c:pt idx="43">
                  <c:v>62</c:v>
                </c:pt>
                <c:pt idx="44">
                  <c:v>62</c:v>
                </c:pt>
                <c:pt idx="45">
                  <c:v>62</c:v>
                </c:pt>
                <c:pt idx="46">
                  <c:v>62</c:v>
                </c:pt>
                <c:pt idx="47">
                  <c:v>62</c:v>
                </c:pt>
                <c:pt idx="48">
                  <c:v>62</c:v>
                </c:pt>
                <c:pt idx="49">
                  <c:v>62</c:v>
                </c:pt>
                <c:pt idx="50">
                  <c:v>62</c:v>
                </c:pt>
                <c:pt idx="51">
                  <c:v>62</c:v>
                </c:pt>
                <c:pt idx="52">
                  <c:v>62</c:v>
                </c:pt>
                <c:pt idx="53">
                  <c:v>62</c:v>
                </c:pt>
                <c:pt idx="54">
                  <c:v>62</c:v>
                </c:pt>
                <c:pt idx="55">
                  <c:v>62</c:v>
                </c:pt>
                <c:pt idx="56">
                  <c:v>62</c:v>
                </c:pt>
                <c:pt idx="57">
                  <c:v>62</c:v>
                </c:pt>
                <c:pt idx="58">
                  <c:v>62</c:v>
                </c:pt>
                <c:pt idx="59">
                  <c:v>62</c:v>
                </c:pt>
                <c:pt idx="60">
                  <c:v>62</c:v>
                </c:pt>
                <c:pt idx="61">
                  <c:v>62</c:v>
                </c:pt>
                <c:pt idx="62">
                  <c:v>62</c:v>
                </c:pt>
                <c:pt idx="63">
                  <c:v>62</c:v>
                </c:pt>
                <c:pt idx="64">
                  <c:v>62</c:v>
                </c:pt>
                <c:pt idx="65">
                  <c:v>62</c:v>
                </c:pt>
                <c:pt idx="66">
                  <c:v>62</c:v>
                </c:pt>
                <c:pt idx="67">
                  <c:v>62</c:v>
                </c:pt>
                <c:pt idx="68">
                  <c:v>62</c:v>
                </c:pt>
                <c:pt idx="69">
                  <c:v>62</c:v>
                </c:pt>
                <c:pt idx="70">
                  <c:v>62</c:v>
                </c:pt>
                <c:pt idx="71">
                  <c:v>62</c:v>
                </c:pt>
                <c:pt idx="72">
                  <c:v>62</c:v>
                </c:pt>
                <c:pt idx="73">
                  <c:v>62</c:v>
                </c:pt>
                <c:pt idx="74">
                  <c:v>62</c:v>
                </c:pt>
                <c:pt idx="75">
                  <c:v>62</c:v>
                </c:pt>
                <c:pt idx="76">
                  <c:v>62</c:v>
                </c:pt>
                <c:pt idx="77">
                  <c:v>62</c:v>
                </c:pt>
                <c:pt idx="78">
                  <c:v>62</c:v>
                </c:pt>
                <c:pt idx="79">
                  <c:v>62</c:v>
                </c:pt>
                <c:pt idx="80">
                  <c:v>62</c:v>
                </c:pt>
                <c:pt idx="81">
                  <c:v>62</c:v>
                </c:pt>
                <c:pt idx="82">
                  <c:v>62</c:v>
                </c:pt>
                <c:pt idx="83">
                  <c:v>62</c:v>
                </c:pt>
                <c:pt idx="84">
                  <c:v>62</c:v>
                </c:pt>
                <c:pt idx="85">
                  <c:v>62</c:v>
                </c:pt>
                <c:pt idx="86">
                  <c:v>62</c:v>
                </c:pt>
                <c:pt idx="87">
                  <c:v>62</c:v>
                </c:pt>
                <c:pt idx="88">
                  <c:v>62</c:v>
                </c:pt>
                <c:pt idx="89">
                  <c:v>62</c:v>
                </c:pt>
                <c:pt idx="90">
                  <c:v>62</c:v>
                </c:pt>
                <c:pt idx="91">
                  <c:v>62</c:v>
                </c:pt>
                <c:pt idx="92">
                  <c:v>62</c:v>
                </c:pt>
                <c:pt idx="93">
                  <c:v>62</c:v>
                </c:pt>
                <c:pt idx="94">
                  <c:v>62</c:v>
                </c:pt>
                <c:pt idx="95">
                  <c:v>62</c:v>
                </c:pt>
                <c:pt idx="96">
                  <c:v>62</c:v>
                </c:pt>
                <c:pt idx="97">
                  <c:v>62</c:v>
                </c:pt>
                <c:pt idx="98">
                  <c:v>62</c:v>
                </c:pt>
                <c:pt idx="99">
                  <c:v>62</c:v>
                </c:pt>
                <c:pt idx="100">
                  <c:v>62</c:v>
                </c:pt>
                <c:pt idx="101">
                  <c:v>62</c:v>
                </c:pt>
                <c:pt idx="102">
                  <c:v>62</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62</c:v>
                </c:pt>
                <c:pt idx="133">
                  <c:v>62</c:v>
                </c:pt>
                <c:pt idx="134">
                  <c:v>62</c:v>
                </c:pt>
                <c:pt idx="135">
                  <c:v>62</c:v>
                </c:pt>
                <c:pt idx="136">
                  <c:v>62</c:v>
                </c:pt>
                <c:pt idx="137">
                  <c:v>62</c:v>
                </c:pt>
                <c:pt idx="138">
                  <c:v>62</c:v>
                </c:pt>
                <c:pt idx="139">
                  <c:v>62</c:v>
                </c:pt>
                <c:pt idx="140">
                  <c:v>62</c:v>
                </c:pt>
                <c:pt idx="141">
                  <c:v>62</c:v>
                </c:pt>
                <c:pt idx="142">
                  <c:v>62</c:v>
                </c:pt>
                <c:pt idx="143">
                  <c:v>62</c:v>
                </c:pt>
                <c:pt idx="144">
                  <c:v>62</c:v>
                </c:pt>
              </c:numCache>
            </c:numRef>
          </c:val>
          <c:smooth val="0"/>
          <c:extLst>
            <c:ext xmlns:c16="http://schemas.microsoft.com/office/drawing/2014/chart" uri="{C3380CC4-5D6E-409C-BE32-E72D297353CC}">
              <c16:uniqueId val="{00000004-F413-47EE-9B58-BC1AB0093C84}"/>
            </c:ext>
          </c:extLst>
        </c:ser>
        <c:dLbls>
          <c:showLegendKey val="0"/>
          <c:showVal val="0"/>
          <c:showCatName val="0"/>
          <c:showSerName val="0"/>
          <c:showPercent val="0"/>
          <c:showBubbleSize val="0"/>
        </c:dLbls>
        <c:smooth val="0"/>
        <c:axId val="618691640"/>
        <c:axId val="618694592"/>
      </c:lineChart>
      <c:catAx>
        <c:axId val="61869164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18694592"/>
        <c:crosses val="autoZero"/>
        <c:auto val="1"/>
        <c:lblAlgn val="ctr"/>
        <c:lblOffset val="100"/>
        <c:tickLblSkip val="12"/>
        <c:tickMarkSkip val="12"/>
        <c:noMultiLvlLbl val="0"/>
      </c:catAx>
      <c:valAx>
        <c:axId val="618694592"/>
        <c:scaling>
          <c:orientation val="minMax"/>
          <c:max val="67.5"/>
          <c:min val="61.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18691640"/>
        <c:crosses val="autoZero"/>
        <c:crossBetween val="between"/>
        <c:majorUnit val="1"/>
      </c:valAx>
      <c:spPr>
        <a:noFill/>
        <a:ln>
          <a:noFill/>
        </a:ln>
        <a:effectLst/>
      </c:spPr>
    </c:plotArea>
    <c:legend>
      <c:legendPos val="b"/>
      <c:layout>
        <c:manualLayout>
          <c:xMode val="edge"/>
          <c:yMode val="edge"/>
          <c:x val="0.80809419423473694"/>
          <c:y val="5.0420258920012846E-2"/>
          <c:w val="0.187704153714914"/>
          <c:h val="0.8016231194051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19685039370078741" l="0.19685039370078741" r="0.19685039370078741" t="0.19685039370078741" header="0.31496062992125984" footer="0.31496062992125984"/>
    <c:pageSetup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'Taux de départ'!$B$29</c:f>
              <c:strCache>
                <c:ptCount val="1"/>
                <c:pt idx="0">
                  <c:v>PRAG</c:v>
                </c:pt>
              </c:strCache>
            </c:strRef>
          </c:tx>
          <c:spPr>
            <a:ln w="28575" cap="rnd">
              <a:solidFill>
                <a:schemeClr val="accent5"/>
              </a:solidFill>
              <a:round/>
            </a:ln>
            <a:effectLst/>
          </c:spPr>
          <c:marker>
            <c:symbol val="none"/>
          </c:marker>
          <c:cat>
            <c:numRef>
              <c:f>'Taux de départ'!$A$30:$A$42</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'Taux de départ'!$B$30:$B$42</c:f>
              <c:numCache>
                <c:formatCode>0%</c:formatCode>
                <c:ptCount val="13"/>
                <c:pt idx="0">
                  <c:v>0.21161825726141079</c:v>
                </c:pt>
                <c:pt idx="1">
                  <c:v>0.20028409090909091</c:v>
                </c:pt>
                <c:pt idx="2">
                  <c:v>0.22908622908622908</c:v>
                </c:pt>
                <c:pt idx="3">
                  <c:v>0.20051413881748073</c:v>
                </c:pt>
                <c:pt idx="4">
                  <c:v>0.22274325908558029</c:v>
                </c:pt>
                <c:pt idx="5">
                  <c:v>0.20914868180885657</c:v>
                </c:pt>
                <c:pt idx="6">
                  <c:v>0.21473153017189942</c:v>
                </c:pt>
                <c:pt idx="7">
                  <c:v>0.21626462534670951</c:v>
                </c:pt>
                <c:pt idx="8">
                  <c:v>0.21667563207730528</c:v>
                </c:pt>
                <c:pt idx="9">
                  <c:v>0.21637535127717883</c:v>
                </c:pt>
                <c:pt idx="10">
                  <c:v>0.21274339453177166</c:v>
                </c:pt>
                <c:pt idx="11">
                  <c:v>0.21242355722854722</c:v>
                </c:pt>
                <c:pt idx="12">
                  <c:v>0.20890603496257501</c:v>
                </c:pt>
              </c:numCache>
            </c:numRef>
          </c:val>
          <c:smooth val="0"/>
          <c:extLst>
            <c:ext xmlns:c16="http://schemas.microsoft.com/office/drawing/2014/chart" uri="{C3380CC4-5D6E-409C-BE32-E72D297353CC}">
              <c16:uniqueId val="{00000000-8AEA-466C-8902-CF9EB54ACEB9}"/>
            </c:ext>
          </c:extLst>
        </c:ser>
        <c:ser>
          <c:idx val="5"/>
          <c:order val="1"/>
          <c:tx>
            <c:strRef>
              <c:f>'Taux de départ'!$C$29</c:f>
              <c:strCache>
                <c:ptCount val="1"/>
                <c:pt idx="0">
                  <c:v>PRCE</c:v>
                </c:pt>
              </c:strCache>
            </c:strRef>
          </c:tx>
          <c:spPr>
            <a:ln w="28575" cap="rnd">
              <a:solidFill>
                <a:schemeClr val="accent6"/>
              </a:solidFill>
              <a:round/>
            </a:ln>
            <a:effectLst/>
          </c:spPr>
          <c:marker>
            <c:symbol val="none"/>
          </c:marker>
          <c:cat>
            <c:numRef>
              <c:f>'Taux de départ'!$A$30:$A$42</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'Taux de départ'!$C$30:$C$42</c:f>
              <c:numCache>
                <c:formatCode>0%</c:formatCode>
                <c:ptCount val="13"/>
                <c:pt idx="0">
                  <c:v>0.20451127819548873</c:v>
                </c:pt>
                <c:pt idx="1">
                  <c:v>0.20149253731343283</c:v>
                </c:pt>
                <c:pt idx="2">
                  <c:v>0.18930635838150289</c:v>
                </c:pt>
                <c:pt idx="3">
                  <c:v>0.17934782608695651</c:v>
                </c:pt>
                <c:pt idx="4">
                  <c:v>0.22115384615384615</c:v>
                </c:pt>
                <c:pt idx="5">
                  <c:v>0.19538011067222991</c:v>
                </c:pt>
                <c:pt idx="6">
                  <c:v>0.20010046701625248</c:v>
                </c:pt>
                <c:pt idx="7">
                  <c:v>0.20077973760093867</c:v>
                </c:pt>
                <c:pt idx="8">
                  <c:v>0.20327859927237391</c:v>
                </c:pt>
                <c:pt idx="9">
                  <c:v>0.20467798962419551</c:v>
                </c:pt>
                <c:pt idx="10">
                  <c:v>0.20426281755779671</c:v>
                </c:pt>
                <c:pt idx="11">
                  <c:v>0.19985681763859761</c:v>
                </c:pt>
                <c:pt idx="12">
                  <c:v>0.19899750908760672</c:v>
                </c:pt>
              </c:numCache>
            </c:numRef>
          </c:val>
          <c:smooth val="0"/>
          <c:extLst>
            <c:ext xmlns:c16="http://schemas.microsoft.com/office/drawing/2014/chart" uri="{C3380CC4-5D6E-409C-BE32-E72D297353CC}">
              <c16:uniqueId val="{00000001-8AEA-466C-8902-CF9EB54ACEB9}"/>
            </c:ext>
          </c:extLst>
        </c:ser>
        <c:ser>
          <c:idx val="7"/>
          <c:order val="2"/>
          <c:tx>
            <c:strRef>
              <c:f>'Taux de départ'!$E$29</c:f>
              <c:strCache>
                <c:ptCount val="1"/>
                <c:pt idx="0">
                  <c:v>Ensemble</c:v>
                </c:pt>
              </c:strCache>
            </c:strRef>
          </c:tx>
          <c:spPr>
            <a:ln w="28575" cap="rnd">
              <a:solidFill>
                <a:schemeClr val="accent2">
                  <a:lumMod val="60000"/>
                </a:schemeClr>
              </a:solidFill>
              <a:round/>
            </a:ln>
            <a:effectLst/>
          </c:spPr>
          <c:marker>
            <c:symbol val="none"/>
          </c:marker>
          <c:cat>
            <c:numRef>
              <c:f>'Taux de départ'!$A$30:$A$42</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'Taux de départ'!$E$30:$E$42</c:f>
              <c:numCache>
                <c:formatCode>0%</c:formatCode>
                <c:ptCount val="13"/>
                <c:pt idx="0">
                  <c:v>0.20885200553250347</c:v>
                </c:pt>
                <c:pt idx="1">
                  <c:v>0.20168067226890757</c:v>
                </c:pt>
                <c:pt idx="2">
                  <c:v>0.21180327868852458</c:v>
                </c:pt>
                <c:pt idx="3">
                  <c:v>0.19169329073482427</c:v>
                </c:pt>
                <c:pt idx="4" formatCode="0.0%">
                  <c:v>0.22299651567944251</c:v>
                </c:pt>
                <c:pt idx="5">
                  <c:v>0.20338618729083277</c:v>
                </c:pt>
                <c:pt idx="6">
                  <c:v>0.20827462481258271</c:v>
                </c:pt>
                <c:pt idx="7">
                  <c:v>0.20888108046078507</c:v>
                </c:pt>
                <c:pt idx="8">
                  <c:v>0.21056683389117883</c:v>
                </c:pt>
                <c:pt idx="9">
                  <c:v>0.21088662238362663</c:v>
                </c:pt>
                <c:pt idx="10">
                  <c:v>0.2088094193939522</c:v>
                </c:pt>
                <c:pt idx="11">
                  <c:v>0.20652779483152495</c:v>
                </c:pt>
                <c:pt idx="12">
                  <c:v>0.20423369372444189</c:v>
                </c:pt>
              </c:numCache>
            </c:numRef>
          </c:val>
          <c:smooth val="0"/>
          <c:extLst>
            <c:ext xmlns:c16="http://schemas.microsoft.com/office/drawing/2014/chart" uri="{C3380CC4-5D6E-409C-BE32-E72D297353CC}">
              <c16:uniqueId val="{00000003-8AEA-466C-8902-CF9EB54ACEB9}"/>
            </c:ext>
          </c:extLst>
        </c:ser>
        <c:dLbls>
          <c:showLegendKey val="0"/>
          <c:showVal val="0"/>
          <c:showCatName val="0"/>
          <c:showSerName val="0"/>
          <c:showPercent val="0"/>
          <c:showBubbleSize val="0"/>
        </c:dLbls>
        <c:smooth val="0"/>
        <c:axId val="623515248"/>
        <c:axId val="623523120"/>
      </c:lineChart>
      <c:catAx>
        <c:axId val="62351524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3523120"/>
        <c:crosses val="autoZero"/>
        <c:auto val="1"/>
        <c:lblAlgn val="ctr"/>
        <c:lblOffset val="100"/>
        <c:noMultiLvlLbl val="0"/>
      </c:catAx>
      <c:valAx>
        <c:axId val="623523120"/>
        <c:scaling>
          <c:orientation val="minMax"/>
          <c:min val="0.17"/>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35152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4721579876861E-2"/>
          <c:y val="5.6410358268584711E-2"/>
          <c:w val="0.76483251861175339"/>
          <c:h val="0.85651282051282052"/>
        </c:manualLayout>
      </c:layout>
      <c:lineChart>
        <c:grouping val="standard"/>
        <c:varyColors val="0"/>
        <c:ser>
          <c:idx val="4"/>
          <c:order val="0"/>
          <c:tx>
            <c:strRef>
              <c:f>'Taux de départ'!$B$6</c:f>
              <c:strCache>
                <c:ptCount val="1"/>
                <c:pt idx="0">
                  <c:v>PRAG</c:v>
                </c:pt>
              </c:strCache>
            </c:strRef>
          </c:tx>
          <c:spPr>
            <a:ln w="28575" cap="rnd">
              <a:solidFill>
                <a:schemeClr val="accent5"/>
              </a:solidFill>
              <a:round/>
            </a:ln>
            <a:effectLst/>
          </c:spPr>
          <c:marker>
            <c:symbol val="none"/>
          </c:marker>
          <c:cat>
            <c:numRef>
              <c:f>'Taux de départ'!$A$7:$A$19</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'Taux de départ'!$B$7:$B$19</c:f>
              <c:numCache>
                <c:formatCode>#,##0</c:formatCode>
                <c:ptCount val="13"/>
                <c:pt idx="0">
                  <c:v>723</c:v>
                </c:pt>
                <c:pt idx="1">
                  <c:v>704</c:v>
                </c:pt>
                <c:pt idx="2">
                  <c:v>777</c:v>
                </c:pt>
                <c:pt idx="3">
                  <c:v>778</c:v>
                </c:pt>
                <c:pt idx="4">
                  <c:v>853</c:v>
                </c:pt>
                <c:pt idx="5">
                  <c:v>885.12212586439</c:v>
                </c:pt>
                <c:pt idx="6">
                  <c:v>928.18151574865203</c:v>
                </c:pt>
                <c:pt idx="7">
                  <c:v>909.67493171010301</c:v>
                </c:pt>
                <c:pt idx="8">
                  <c:v>955.20821640798704</c:v>
                </c:pt>
                <c:pt idx="9">
                  <c:v>982.80726261816494</c:v>
                </c:pt>
                <c:pt idx="10">
                  <c:v>1059.5895416850749</c:v>
                </c:pt>
                <c:pt idx="11">
                  <c:v>1120.9557537925639</c:v>
                </c:pt>
                <c:pt idx="12">
                  <c:v>1185.4920884173071</c:v>
                </c:pt>
              </c:numCache>
            </c:numRef>
          </c:val>
          <c:smooth val="0"/>
          <c:extLst>
            <c:ext xmlns:c16="http://schemas.microsoft.com/office/drawing/2014/chart" uri="{C3380CC4-5D6E-409C-BE32-E72D297353CC}">
              <c16:uniqueId val="{00000000-C66E-46E3-852C-86BAC17EE352}"/>
            </c:ext>
          </c:extLst>
        </c:ser>
        <c:ser>
          <c:idx val="5"/>
          <c:order val="1"/>
          <c:tx>
            <c:strRef>
              <c:f>'Taux de départ'!$C$6</c:f>
              <c:strCache>
                <c:ptCount val="1"/>
                <c:pt idx="0">
                  <c:v>PRCE</c:v>
                </c:pt>
              </c:strCache>
            </c:strRef>
          </c:tx>
          <c:spPr>
            <a:ln w="28575" cap="rnd">
              <a:solidFill>
                <a:schemeClr val="accent6"/>
              </a:solidFill>
              <a:round/>
            </a:ln>
            <a:effectLst/>
          </c:spPr>
          <c:marker>
            <c:symbol val="none"/>
          </c:marker>
          <c:cat>
            <c:numRef>
              <c:f>'Taux de départ'!$A$7:$A$19</c:f>
              <c:numCache>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Cache>
            </c:numRef>
          </c:cat>
          <c:val>
            <c:numRef>
              <c:f>'Taux de départ'!$C$7:$C$19</c:f>
              <c:numCache>
                <c:formatCode>#,##0</c:formatCode>
                <c:ptCount val="13"/>
                <c:pt idx="0">
                  <c:v>665</c:v>
                </c:pt>
                <c:pt idx="1">
                  <c:v>670</c:v>
                </c:pt>
                <c:pt idx="2">
                  <c:v>692</c:v>
                </c:pt>
                <c:pt idx="3">
                  <c:v>736</c:v>
                </c:pt>
                <c:pt idx="4">
                  <c:v>832</c:v>
                </c:pt>
                <c:pt idx="5">
                  <c:v>838.90543715485001</c:v>
                </c:pt>
                <c:pt idx="6">
                  <c:v>894.76227090194095</c:v>
                </c:pt>
                <c:pt idx="7">
                  <c:v>913.57454032875694</c:v>
                </c:pt>
                <c:pt idx="8">
                  <c:v>915.44994502863199</c:v>
                </c:pt>
                <c:pt idx="9">
                  <c:v>935.44785300312697</c:v>
                </c:pt>
                <c:pt idx="10">
                  <c:v>989.18159267770102</c:v>
                </c:pt>
                <c:pt idx="11">
                  <c:v>1069.214100939191</c:v>
                </c:pt>
                <c:pt idx="12">
                  <c:v>1162.074111478403</c:v>
                </c:pt>
              </c:numCache>
            </c:numRef>
          </c:val>
          <c:smooth val="0"/>
          <c:extLst>
            <c:ext xmlns:c16="http://schemas.microsoft.com/office/drawing/2014/chart" uri="{C3380CC4-5D6E-409C-BE32-E72D297353CC}">
              <c16:uniqueId val="{00000001-C66E-46E3-852C-86BAC17EE352}"/>
            </c:ext>
          </c:extLst>
        </c:ser>
        <c:dLbls>
          <c:showLegendKey val="0"/>
          <c:showVal val="0"/>
          <c:showCatName val="0"/>
          <c:showSerName val="0"/>
          <c:showPercent val="0"/>
          <c:showBubbleSize val="0"/>
        </c:dLbls>
        <c:smooth val="0"/>
        <c:axId val="574202696"/>
        <c:axId val="574208272"/>
      </c:lineChart>
      <c:catAx>
        <c:axId val="57420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74208272"/>
        <c:crosses val="autoZero"/>
        <c:auto val="1"/>
        <c:lblAlgn val="ctr"/>
        <c:lblOffset val="100"/>
        <c:noMultiLvlLbl val="0"/>
      </c:catAx>
      <c:valAx>
        <c:axId val="57420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74202696"/>
        <c:crosses val="autoZero"/>
        <c:crossBetween val="midCat"/>
      </c:valAx>
      <c:spPr>
        <a:noFill/>
        <a:ln>
          <a:noFill/>
        </a:ln>
        <a:effectLst/>
      </c:spPr>
    </c:plotArea>
    <c:legend>
      <c:legendPos val="b"/>
      <c:layout>
        <c:manualLayout>
          <c:xMode val="edge"/>
          <c:yMode val="edge"/>
          <c:x val="0.84648947691947429"/>
          <c:y val="0.11749486010403019"/>
          <c:w val="0.14964766950599576"/>
          <c:h val="0.642924779162829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86521288392383E-2"/>
          <c:y val="4.2653362807000404E-2"/>
          <c:w val="0.63178333772288908"/>
          <c:h val="0.78700644838240863"/>
        </c:manualLayout>
      </c:layout>
      <c:lineChart>
        <c:grouping val="standard"/>
        <c:varyColors val="0"/>
        <c:ser>
          <c:idx val="3"/>
          <c:order val="0"/>
          <c:tx>
            <c:strRef>
              <c:f>'F3_Retraite disc'!$D$17</c:f>
              <c:strCache>
                <c:ptCount val="1"/>
                <c:pt idx="0">
                  <c:v>Lettres, Sc. humaines</c:v>
                </c:pt>
              </c:strCache>
            </c:strRef>
          </c:tx>
          <c:spPr>
            <a:ln w="28575" cap="rnd">
              <a:solidFill>
                <a:schemeClr val="accent4"/>
              </a:solidFill>
              <a:round/>
            </a:ln>
            <a:effectLst/>
          </c:spPr>
          <c:marker>
            <c:symbol val="none"/>
          </c:marker>
          <c:cat>
            <c:numLit>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Lit>
          </c:cat>
          <c:val>
            <c:numRef>
              <c:f>'F3_Retraite disc'!$D$18:$D$30</c:f>
              <c:numCache>
                <c:formatCode>0</c:formatCode>
                <c:ptCount val="13"/>
                <c:pt idx="0">
                  <c:v>169</c:v>
                </c:pt>
                <c:pt idx="1">
                  <c:v>173</c:v>
                </c:pt>
                <c:pt idx="2">
                  <c:v>188</c:v>
                </c:pt>
                <c:pt idx="3">
                  <c:v>183</c:v>
                </c:pt>
                <c:pt idx="4">
                  <c:v>223</c:v>
                </c:pt>
                <c:pt idx="5">
                  <c:v>220</c:v>
                </c:pt>
                <c:pt idx="6">
                  <c:v>232</c:v>
                </c:pt>
                <c:pt idx="7">
                  <c:v>235</c:v>
                </c:pt>
                <c:pt idx="8">
                  <c:v>237</c:v>
                </c:pt>
                <c:pt idx="9">
                  <c:v>242</c:v>
                </c:pt>
                <c:pt idx="10">
                  <c:v>251</c:v>
                </c:pt>
                <c:pt idx="11">
                  <c:v>257</c:v>
                </c:pt>
                <c:pt idx="12">
                  <c:v>260</c:v>
                </c:pt>
              </c:numCache>
            </c:numRef>
          </c:val>
          <c:smooth val="0"/>
          <c:extLst>
            <c:ext xmlns:c16="http://schemas.microsoft.com/office/drawing/2014/chart" uri="{C3380CC4-5D6E-409C-BE32-E72D297353CC}">
              <c16:uniqueId val="{00000000-D75F-491B-9A56-85695F48988D}"/>
            </c:ext>
          </c:extLst>
        </c:ser>
        <c:ser>
          <c:idx val="5"/>
          <c:order val="1"/>
          <c:tx>
            <c:strRef>
              <c:f>'F3_Retraite disc'!$F$17</c:f>
              <c:strCache>
                <c:ptCount val="1"/>
                <c:pt idx="0">
                  <c:v>Sciences</c:v>
                </c:pt>
              </c:strCache>
            </c:strRef>
          </c:tx>
          <c:spPr>
            <a:ln w="28575" cap="rnd">
              <a:solidFill>
                <a:schemeClr val="accent6"/>
              </a:solidFill>
              <a:round/>
            </a:ln>
            <a:effectLst/>
          </c:spPr>
          <c:marker>
            <c:symbol val="none"/>
          </c:marker>
          <c:cat>
            <c:numLit>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Lit>
          </c:cat>
          <c:val>
            <c:numRef>
              <c:f>'F3_Retraite disc'!$F$18:$F$30</c:f>
              <c:numCache>
                <c:formatCode>0</c:formatCode>
                <c:ptCount val="13"/>
                <c:pt idx="0">
                  <c:v>117</c:v>
                </c:pt>
                <c:pt idx="1">
                  <c:v>113</c:v>
                </c:pt>
                <c:pt idx="2">
                  <c:v>116</c:v>
                </c:pt>
                <c:pt idx="3">
                  <c:v>103</c:v>
                </c:pt>
                <c:pt idx="4">
                  <c:v>125</c:v>
                </c:pt>
                <c:pt idx="5">
                  <c:v>95</c:v>
                </c:pt>
                <c:pt idx="6">
                  <c:v>107</c:v>
                </c:pt>
                <c:pt idx="7">
                  <c:v>108</c:v>
                </c:pt>
                <c:pt idx="8">
                  <c:v>118</c:v>
                </c:pt>
                <c:pt idx="9">
                  <c:v>125</c:v>
                </c:pt>
                <c:pt idx="10">
                  <c:v>139</c:v>
                </c:pt>
                <c:pt idx="11">
                  <c:v>152</c:v>
                </c:pt>
                <c:pt idx="12">
                  <c:v>165</c:v>
                </c:pt>
              </c:numCache>
            </c:numRef>
          </c:val>
          <c:smooth val="0"/>
          <c:extLst>
            <c:ext xmlns:c16="http://schemas.microsoft.com/office/drawing/2014/chart" uri="{C3380CC4-5D6E-409C-BE32-E72D297353CC}">
              <c16:uniqueId val="{00000002-D75F-491B-9A56-85695F48988D}"/>
            </c:ext>
          </c:extLst>
        </c:ser>
        <c:ser>
          <c:idx val="4"/>
          <c:order val="2"/>
          <c:tx>
            <c:strRef>
              <c:f>'F3_Retraite disc'!$E$17</c:f>
              <c:strCache>
                <c:ptCount val="1"/>
                <c:pt idx="0">
                  <c:v>Sc.économiques, AES</c:v>
                </c:pt>
              </c:strCache>
            </c:strRef>
          </c:tx>
          <c:spPr>
            <a:ln w="28575" cap="rnd">
              <a:solidFill>
                <a:schemeClr val="accent5"/>
              </a:solidFill>
              <a:round/>
            </a:ln>
            <a:effectLst/>
          </c:spPr>
          <c:marker>
            <c:symbol val="none"/>
          </c:marker>
          <c:cat>
            <c:numLit>
              <c:formatCode>General</c:formatCod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numLit>
          </c:cat>
          <c:val>
            <c:numRef>
              <c:f>'F3_Retraite disc'!$E$18:$E$30</c:f>
              <c:numCache>
                <c:formatCode>0</c:formatCode>
                <c:ptCount val="13"/>
                <c:pt idx="0">
                  <c:v>51</c:v>
                </c:pt>
                <c:pt idx="1">
                  <c:v>41</c:v>
                </c:pt>
                <c:pt idx="2">
                  <c:v>45</c:v>
                </c:pt>
                <c:pt idx="3">
                  <c:v>49</c:v>
                </c:pt>
                <c:pt idx="4">
                  <c:v>55</c:v>
                </c:pt>
                <c:pt idx="5">
                  <c:v>69</c:v>
                </c:pt>
                <c:pt idx="6">
                  <c:v>70</c:v>
                </c:pt>
                <c:pt idx="7">
                  <c:v>70</c:v>
                </c:pt>
                <c:pt idx="8">
                  <c:v>74</c:v>
                </c:pt>
                <c:pt idx="9">
                  <c:v>73</c:v>
                </c:pt>
                <c:pt idx="10">
                  <c:v>78</c:v>
                </c:pt>
                <c:pt idx="11">
                  <c:v>84</c:v>
                </c:pt>
                <c:pt idx="12">
                  <c:v>89</c:v>
                </c:pt>
              </c:numCache>
            </c:numRef>
          </c:val>
          <c:smooth val="0"/>
          <c:extLst>
            <c:ext xmlns:c16="http://schemas.microsoft.com/office/drawing/2014/chart" uri="{C3380CC4-5D6E-409C-BE32-E72D297353CC}">
              <c16:uniqueId val="{00000001-D75F-491B-9A56-85695F48988D}"/>
            </c:ext>
          </c:extLst>
        </c:ser>
        <c:dLbls>
          <c:showLegendKey val="0"/>
          <c:showVal val="0"/>
          <c:showCatName val="0"/>
          <c:showSerName val="0"/>
          <c:showPercent val="0"/>
          <c:showBubbleSize val="0"/>
        </c:dLbls>
        <c:smooth val="0"/>
        <c:axId val="616424464"/>
        <c:axId val="616424792"/>
      </c:lineChart>
      <c:catAx>
        <c:axId val="6164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792"/>
        <c:crosses val="autoZero"/>
        <c:auto val="1"/>
        <c:lblAlgn val="ctr"/>
        <c:lblOffset val="100"/>
        <c:noMultiLvlLbl val="0"/>
      </c:catAx>
      <c:valAx>
        <c:axId val="61642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464"/>
        <c:crosses val="autoZero"/>
        <c:crossBetween val="midCat"/>
      </c:valAx>
      <c:spPr>
        <a:noFill/>
        <a:ln>
          <a:noFill/>
        </a:ln>
        <a:effectLst/>
      </c:spPr>
    </c:plotArea>
    <c:legend>
      <c:legendPos val="b"/>
      <c:layout>
        <c:manualLayout>
          <c:xMode val="edge"/>
          <c:yMode val="edge"/>
          <c:x val="0.7245091589241931"/>
          <c:y val="7.5356309766612499E-3"/>
          <c:w val="0.27549084107580679"/>
          <c:h val="0.744299349055336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550544219733707E-2"/>
          <c:y val="1.9786613171391271E-2"/>
          <c:w val="0.92889891156053261"/>
          <c:h val="0.93102029199388603"/>
        </c:manualLayout>
      </c:layout>
      <c:scatterChart>
        <c:scatterStyle val="lineMarker"/>
        <c:varyColors val="0"/>
        <c:ser>
          <c:idx val="0"/>
          <c:order val="0"/>
          <c:tx>
            <c:strRef>
              <c:f>'F4_Pyramide âges disc'!$B$6</c:f>
              <c:strCache>
                <c:ptCount val="1"/>
                <c:pt idx="0">
                  <c:v>Femmes</c:v>
                </c:pt>
              </c:strCache>
            </c:strRef>
          </c:tx>
          <c:spPr>
            <a:ln w="25400" cap="rnd">
              <a:solidFill>
                <a:schemeClr val="accent1"/>
              </a:solidFill>
              <a:round/>
            </a:ln>
            <a:effectLst/>
          </c:spPr>
          <c:marker>
            <c:symbol val="none"/>
          </c:marker>
          <c:xVal>
            <c:numRef>
              <c:f>'F4_Pyramide âges disc'!$B$7:$B$54</c:f>
              <c:numCache>
                <c:formatCode>General</c:formatCode>
                <c:ptCount val="48"/>
                <c:pt idx="0">
                  <c:v>-6</c:v>
                </c:pt>
                <c:pt idx="1">
                  <c:v>-7</c:v>
                </c:pt>
                <c:pt idx="2">
                  <c:v>-4</c:v>
                </c:pt>
                <c:pt idx="3">
                  <c:v>-11</c:v>
                </c:pt>
                <c:pt idx="4">
                  <c:v>-15</c:v>
                </c:pt>
                <c:pt idx="5">
                  <c:v>-22</c:v>
                </c:pt>
                <c:pt idx="6">
                  <c:v>-21</c:v>
                </c:pt>
                <c:pt idx="7">
                  <c:v>-43</c:v>
                </c:pt>
                <c:pt idx="8">
                  <c:v>-37</c:v>
                </c:pt>
                <c:pt idx="9">
                  <c:v>-47</c:v>
                </c:pt>
                <c:pt idx="10">
                  <c:v>-71</c:v>
                </c:pt>
                <c:pt idx="11">
                  <c:v>-57</c:v>
                </c:pt>
                <c:pt idx="12">
                  <c:v>-82</c:v>
                </c:pt>
                <c:pt idx="13">
                  <c:v>-61</c:v>
                </c:pt>
                <c:pt idx="14">
                  <c:v>-67</c:v>
                </c:pt>
                <c:pt idx="15">
                  <c:v>-99</c:v>
                </c:pt>
                <c:pt idx="16">
                  <c:v>-119</c:v>
                </c:pt>
                <c:pt idx="17">
                  <c:v>-130</c:v>
                </c:pt>
                <c:pt idx="18">
                  <c:v>-156</c:v>
                </c:pt>
                <c:pt idx="19">
                  <c:v>-162</c:v>
                </c:pt>
                <c:pt idx="20">
                  <c:v>-157</c:v>
                </c:pt>
                <c:pt idx="21">
                  <c:v>-136</c:v>
                </c:pt>
                <c:pt idx="22">
                  <c:v>-133</c:v>
                </c:pt>
                <c:pt idx="23">
                  <c:v>-139</c:v>
                </c:pt>
                <c:pt idx="24">
                  <c:v>-153</c:v>
                </c:pt>
                <c:pt idx="25">
                  <c:v>-151</c:v>
                </c:pt>
                <c:pt idx="26">
                  <c:v>-156</c:v>
                </c:pt>
                <c:pt idx="27">
                  <c:v>-143</c:v>
                </c:pt>
                <c:pt idx="28">
                  <c:v>-166</c:v>
                </c:pt>
                <c:pt idx="29">
                  <c:v>-158</c:v>
                </c:pt>
                <c:pt idx="30">
                  <c:v>-142</c:v>
                </c:pt>
                <c:pt idx="31">
                  <c:v>-155</c:v>
                </c:pt>
                <c:pt idx="32">
                  <c:v>-155</c:v>
                </c:pt>
                <c:pt idx="33">
                  <c:v>-138</c:v>
                </c:pt>
                <c:pt idx="34">
                  <c:v>-125</c:v>
                </c:pt>
                <c:pt idx="35">
                  <c:v>-112</c:v>
                </c:pt>
                <c:pt idx="36">
                  <c:v>-143</c:v>
                </c:pt>
                <c:pt idx="37">
                  <c:v>-144</c:v>
                </c:pt>
                <c:pt idx="38">
                  <c:v>-105</c:v>
                </c:pt>
                <c:pt idx="39">
                  <c:v>-58</c:v>
                </c:pt>
                <c:pt idx="40">
                  <c:v>-38</c:v>
                </c:pt>
                <c:pt idx="41">
                  <c:v>-33</c:v>
                </c:pt>
                <c:pt idx="42">
                  <c:v>-19</c:v>
                </c:pt>
                <c:pt idx="43">
                  <c:v>-8</c:v>
                </c:pt>
                <c:pt idx="44">
                  <c:v>-1</c:v>
                </c:pt>
                <c:pt idx="45">
                  <c:v>0</c:v>
                </c:pt>
                <c:pt idx="46">
                  <c:v>0</c:v>
                </c:pt>
                <c:pt idx="47">
                  <c:v>-1</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89-B668-46B3-997F-9EBE06DA6E25}"/>
            </c:ext>
          </c:extLst>
        </c:ser>
        <c:ser>
          <c:idx val="1"/>
          <c:order val="1"/>
          <c:tx>
            <c:strRef>
              <c:f>'F4_Pyramide âges disc'!$C$6</c:f>
              <c:strCache>
                <c:ptCount val="1"/>
                <c:pt idx="0">
                  <c:v>Hommes</c:v>
                </c:pt>
              </c:strCache>
            </c:strRef>
          </c:tx>
          <c:spPr>
            <a:ln w="25400" cap="rnd">
              <a:solidFill>
                <a:schemeClr val="accent2"/>
              </a:solidFill>
              <a:round/>
            </a:ln>
            <a:effectLst/>
          </c:spPr>
          <c:marker>
            <c:symbol val="none"/>
          </c:marker>
          <c:xVal>
            <c:numRef>
              <c:f>'F4_Pyramide âges disc'!$C$7:$C$54</c:f>
              <c:numCache>
                <c:formatCode>General</c:formatCode>
                <c:ptCount val="48"/>
                <c:pt idx="0">
                  <c:v>0</c:v>
                </c:pt>
                <c:pt idx="1">
                  <c:v>1</c:v>
                </c:pt>
                <c:pt idx="2">
                  <c:v>5</c:v>
                </c:pt>
                <c:pt idx="3">
                  <c:v>2</c:v>
                </c:pt>
                <c:pt idx="4">
                  <c:v>8</c:v>
                </c:pt>
                <c:pt idx="5">
                  <c:v>8</c:v>
                </c:pt>
                <c:pt idx="6">
                  <c:v>11</c:v>
                </c:pt>
                <c:pt idx="7">
                  <c:v>12</c:v>
                </c:pt>
                <c:pt idx="8">
                  <c:v>21</c:v>
                </c:pt>
                <c:pt idx="9">
                  <c:v>20</c:v>
                </c:pt>
                <c:pt idx="10">
                  <c:v>34</c:v>
                </c:pt>
                <c:pt idx="11">
                  <c:v>26</c:v>
                </c:pt>
                <c:pt idx="12">
                  <c:v>32</c:v>
                </c:pt>
                <c:pt idx="13">
                  <c:v>42</c:v>
                </c:pt>
                <c:pt idx="14">
                  <c:v>40</c:v>
                </c:pt>
                <c:pt idx="15">
                  <c:v>47</c:v>
                </c:pt>
                <c:pt idx="16">
                  <c:v>54</c:v>
                </c:pt>
                <c:pt idx="17">
                  <c:v>64</c:v>
                </c:pt>
                <c:pt idx="18">
                  <c:v>68</c:v>
                </c:pt>
                <c:pt idx="19">
                  <c:v>76</c:v>
                </c:pt>
                <c:pt idx="20">
                  <c:v>92</c:v>
                </c:pt>
                <c:pt idx="21">
                  <c:v>108</c:v>
                </c:pt>
                <c:pt idx="22">
                  <c:v>95</c:v>
                </c:pt>
                <c:pt idx="23">
                  <c:v>106</c:v>
                </c:pt>
                <c:pt idx="24">
                  <c:v>121</c:v>
                </c:pt>
                <c:pt idx="25">
                  <c:v>107</c:v>
                </c:pt>
                <c:pt idx="26">
                  <c:v>103</c:v>
                </c:pt>
                <c:pt idx="27">
                  <c:v>117</c:v>
                </c:pt>
                <c:pt idx="28">
                  <c:v>119</c:v>
                </c:pt>
                <c:pt idx="29">
                  <c:v>101</c:v>
                </c:pt>
                <c:pt idx="30">
                  <c:v>122</c:v>
                </c:pt>
                <c:pt idx="31">
                  <c:v>122</c:v>
                </c:pt>
                <c:pt idx="32">
                  <c:v>114</c:v>
                </c:pt>
                <c:pt idx="33">
                  <c:v>103</c:v>
                </c:pt>
                <c:pt idx="34">
                  <c:v>102</c:v>
                </c:pt>
                <c:pt idx="35">
                  <c:v>113</c:v>
                </c:pt>
                <c:pt idx="36">
                  <c:v>100</c:v>
                </c:pt>
                <c:pt idx="37">
                  <c:v>118</c:v>
                </c:pt>
                <c:pt idx="38">
                  <c:v>104</c:v>
                </c:pt>
                <c:pt idx="39">
                  <c:v>76</c:v>
                </c:pt>
                <c:pt idx="40">
                  <c:v>47</c:v>
                </c:pt>
                <c:pt idx="41">
                  <c:v>33</c:v>
                </c:pt>
                <c:pt idx="42">
                  <c:v>17</c:v>
                </c:pt>
                <c:pt idx="43">
                  <c:v>6</c:v>
                </c:pt>
                <c:pt idx="44">
                  <c:v>0</c:v>
                </c:pt>
                <c:pt idx="45">
                  <c:v>2</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8A-B668-46B3-997F-9EBE06DA6E25}"/>
            </c:ext>
          </c:extLst>
        </c:ser>
        <c:dLbls>
          <c:showLegendKey val="0"/>
          <c:showVal val="0"/>
          <c:showCatName val="0"/>
          <c:showSerName val="0"/>
          <c:showPercent val="0"/>
          <c:showBubbleSize val="0"/>
        </c:dLbls>
        <c:axId val="439497056"/>
        <c:axId val="439490168"/>
      </c:scatterChart>
      <c:valAx>
        <c:axId val="439497056"/>
        <c:scaling>
          <c:orientation val="minMax"/>
          <c:max val="150"/>
        </c:scaling>
        <c:delete val="0"/>
        <c:axPos val="b"/>
        <c:numFmt formatCode="General;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0168"/>
        <c:crosses val="autoZero"/>
        <c:crossBetween val="midCat"/>
      </c:valAx>
      <c:valAx>
        <c:axId val="439490168"/>
        <c:scaling>
          <c:orientation val="minMax"/>
          <c:max val="72"/>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Âge</a:t>
                </a:r>
              </a:p>
            </c:rich>
          </c:tx>
          <c:layout>
            <c:manualLayout>
              <c:xMode val="edge"/>
              <c:yMode val="edge"/>
              <c:x val="0.52882818893840633"/>
              <c:y val="1.387445317029473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7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119663788904207E-2"/>
          <c:y val="7.7393077257060891E-2"/>
          <c:w val="0.91576067242219161"/>
          <c:h val="0.84335371090200317"/>
        </c:manualLayout>
      </c:layout>
      <c:scatterChart>
        <c:scatterStyle val="lineMarker"/>
        <c:varyColors val="0"/>
        <c:ser>
          <c:idx val="0"/>
          <c:order val="0"/>
          <c:tx>
            <c:strRef>
              <c:f>'F4_Pyramide âges disc'!$B$6</c:f>
              <c:strCache>
                <c:ptCount val="1"/>
                <c:pt idx="0">
                  <c:v>Femmes</c:v>
                </c:pt>
              </c:strCache>
            </c:strRef>
          </c:tx>
          <c:spPr>
            <a:ln w="25400" cap="rnd">
              <a:solidFill>
                <a:schemeClr val="accent1"/>
              </a:solidFill>
              <a:round/>
            </a:ln>
            <a:effectLst/>
          </c:spPr>
          <c:marker>
            <c:symbol val="none"/>
          </c:marker>
          <c:xVal>
            <c:numRef>
              <c:f>'F4_Pyramide âges disc'!$D$7:$D$54</c:f>
              <c:numCache>
                <c:formatCode>General</c:formatCode>
                <c:ptCount val="48"/>
                <c:pt idx="0">
                  <c:v>0</c:v>
                </c:pt>
                <c:pt idx="1">
                  <c:v>-2</c:v>
                </c:pt>
                <c:pt idx="2">
                  <c:v>-1</c:v>
                </c:pt>
                <c:pt idx="3">
                  <c:v>-3</c:v>
                </c:pt>
                <c:pt idx="4">
                  <c:v>-6</c:v>
                </c:pt>
                <c:pt idx="5">
                  <c:v>-6</c:v>
                </c:pt>
                <c:pt idx="6">
                  <c:v>-1</c:v>
                </c:pt>
                <c:pt idx="7">
                  <c:v>-6</c:v>
                </c:pt>
                <c:pt idx="8">
                  <c:v>-11</c:v>
                </c:pt>
                <c:pt idx="9">
                  <c:v>-5</c:v>
                </c:pt>
                <c:pt idx="10">
                  <c:v>-7</c:v>
                </c:pt>
                <c:pt idx="11">
                  <c:v>-9</c:v>
                </c:pt>
                <c:pt idx="12">
                  <c:v>-8</c:v>
                </c:pt>
                <c:pt idx="13">
                  <c:v>-16</c:v>
                </c:pt>
                <c:pt idx="14">
                  <c:v>-10</c:v>
                </c:pt>
                <c:pt idx="15">
                  <c:v>-18</c:v>
                </c:pt>
                <c:pt idx="16">
                  <c:v>-25</c:v>
                </c:pt>
                <c:pt idx="17">
                  <c:v>-14</c:v>
                </c:pt>
                <c:pt idx="18">
                  <c:v>-23</c:v>
                </c:pt>
                <c:pt idx="19">
                  <c:v>-27</c:v>
                </c:pt>
                <c:pt idx="20">
                  <c:v>-27</c:v>
                </c:pt>
                <c:pt idx="21">
                  <c:v>-22</c:v>
                </c:pt>
                <c:pt idx="22">
                  <c:v>-29</c:v>
                </c:pt>
                <c:pt idx="23">
                  <c:v>-40</c:v>
                </c:pt>
                <c:pt idx="24">
                  <c:v>-43</c:v>
                </c:pt>
                <c:pt idx="25">
                  <c:v>-36</c:v>
                </c:pt>
                <c:pt idx="26">
                  <c:v>-47</c:v>
                </c:pt>
                <c:pt idx="27">
                  <c:v>-45</c:v>
                </c:pt>
                <c:pt idx="28">
                  <c:v>-31</c:v>
                </c:pt>
                <c:pt idx="29">
                  <c:v>-36</c:v>
                </c:pt>
                <c:pt idx="30">
                  <c:v>-62</c:v>
                </c:pt>
                <c:pt idx="31">
                  <c:v>-63</c:v>
                </c:pt>
                <c:pt idx="32">
                  <c:v>-48</c:v>
                </c:pt>
                <c:pt idx="33">
                  <c:v>-34</c:v>
                </c:pt>
                <c:pt idx="34">
                  <c:v>-30</c:v>
                </c:pt>
                <c:pt idx="35">
                  <c:v>-36</c:v>
                </c:pt>
                <c:pt idx="36">
                  <c:v>-32</c:v>
                </c:pt>
                <c:pt idx="37">
                  <c:v>-23</c:v>
                </c:pt>
                <c:pt idx="38">
                  <c:v>-15</c:v>
                </c:pt>
                <c:pt idx="39">
                  <c:v>-11</c:v>
                </c:pt>
                <c:pt idx="40">
                  <c:v>-7</c:v>
                </c:pt>
                <c:pt idx="41">
                  <c:v>-4</c:v>
                </c:pt>
                <c:pt idx="42">
                  <c:v>-4</c:v>
                </c:pt>
                <c:pt idx="43">
                  <c:v>-2</c:v>
                </c:pt>
                <c:pt idx="44">
                  <c:v>0</c:v>
                </c:pt>
                <c:pt idx="45">
                  <c:v>0</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AC2A-43B4-BF0C-12BA301781A7}"/>
            </c:ext>
          </c:extLst>
        </c:ser>
        <c:ser>
          <c:idx val="1"/>
          <c:order val="1"/>
          <c:tx>
            <c:strRef>
              <c:f>'F4_Pyramide âges disc'!$C$6</c:f>
              <c:strCache>
                <c:ptCount val="1"/>
                <c:pt idx="0">
                  <c:v>Hommes</c:v>
                </c:pt>
              </c:strCache>
            </c:strRef>
          </c:tx>
          <c:spPr>
            <a:ln w="25400" cap="rnd">
              <a:solidFill>
                <a:schemeClr val="accent2"/>
              </a:solidFill>
              <a:round/>
            </a:ln>
            <a:effectLst/>
          </c:spPr>
          <c:marker>
            <c:symbol val="none"/>
          </c:marker>
          <c:xVal>
            <c:numRef>
              <c:f>'F4_Pyramide âges disc'!$E$7:$E$54</c:f>
              <c:numCache>
                <c:formatCode>General</c:formatCode>
                <c:ptCount val="48"/>
                <c:pt idx="0">
                  <c:v>0</c:v>
                </c:pt>
                <c:pt idx="1">
                  <c:v>0</c:v>
                </c:pt>
                <c:pt idx="2">
                  <c:v>0</c:v>
                </c:pt>
                <c:pt idx="3">
                  <c:v>2</c:v>
                </c:pt>
                <c:pt idx="4">
                  <c:v>3</c:v>
                </c:pt>
                <c:pt idx="5">
                  <c:v>3</c:v>
                </c:pt>
                <c:pt idx="6">
                  <c:v>5</c:v>
                </c:pt>
                <c:pt idx="7">
                  <c:v>5</c:v>
                </c:pt>
                <c:pt idx="8">
                  <c:v>4</c:v>
                </c:pt>
                <c:pt idx="9">
                  <c:v>11</c:v>
                </c:pt>
                <c:pt idx="10">
                  <c:v>4</c:v>
                </c:pt>
                <c:pt idx="11">
                  <c:v>5</c:v>
                </c:pt>
                <c:pt idx="12">
                  <c:v>7</c:v>
                </c:pt>
                <c:pt idx="13">
                  <c:v>6</c:v>
                </c:pt>
                <c:pt idx="14">
                  <c:v>13</c:v>
                </c:pt>
                <c:pt idx="15">
                  <c:v>11</c:v>
                </c:pt>
                <c:pt idx="16">
                  <c:v>15</c:v>
                </c:pt>
                <c:pt idx="17">
                  <c:v>19</c:v>
                </c:pt>
                <c:pt idx="18">
                  <c:v>14</c:v>
                </c:pt>
                <c:pt idx="19">
                  <c:v>22</c:v>
                </c:pt>
                <c:pt idx="20">
                  <c:v>22</c:v>
                </c:pt>
                <c:pt idx="21">
                  <c:v>17</c:v>
                </c:pt>
                <c:pt idx="22">
                  <c:v>17</c:v>
                </c:pt>
                <c:pt idx="23">
                  <c:v>12</c:v>
                </c:pt>
                <c:pt idx="24">
                  <c:v>29</c:v>
                </c:pt>
                <c:pt idx="25">
                  <c:v>38</c:v>
                </c:pt>
                <c:pt idx="26">
                  <c:v>40</c:v>
                </c:pt>
                <c:pt idx="27">
                  <c:v>48</c:v>
                </c:pt>
                <c:pt idx="28">
                  <c:v>57</c:v>
                </c:pt>
                <c:pt idx="29">
                  <c:v>47</c:v>
                </c:pt>
                <c:pt idx="30">
                  <c:v>43</c:v>
                </c:pt>
                <c:pt idx="31">
                  <c:v>52</c:v>
                </c:pt>
                <c:pt idx="32">
                  <c:v>41</c:v>
                </c:pt>
                <c:pt idx="33">
                  <c:v>36</c:v>
                </c:pt>
                <c:pt idx="34">
                  <c:v>39</c:v>
                </c:pt>
                <c:pt idx="35">
                  <c:v>34</c:v>
                </c:pt>
                <c:pt idx="36">
                  <c:v>36</c:v>
                </c:pt>
                <c:pt idx="37">
                  <c:v>45</c:v>
                </c:pt>
                <c:pt idx="38">
                  <c:v>45</c:v>
                </c:pt>
                <c:pt idx="39">
                  <c:v>45</c:v>
                </c:pt>
                <c:pt idx="40">
                  <c:v>17</c:v>
                </c:pt>
                <c:pt idx="41">
                  <c:v>10</c:v>
                </c:pt>
                <c:pt idx="42">
                  <c:v>12</c:v>
                </c:pt>
                <c:pt idx="43">
                  <c:v>1</c:v>
                </c:pt>
                <c:pt idx="44">
                  <c:v>3</c:v>
                </c:pt>
                <c:pt idx="45">
                  <c:v>1</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1-AC2A-43B4-BF0C-12BA301781A7}"/>
            </c:ext>
          </c:extLst>
        </c:ser>
        <c:dLbls>
          <c:showLegendKey val="0"/>
          <c:showVal val="0"/>
          <c:showCatName val="0"/>
          <c:showSerName val="0"/>
          <c:showPercent val="0"/>
          <c:showBubbleSize val="0"/>
        </c:dLbls>
        <c:axId val="439497056"/>
        <c:axId val="439490168"/>
      </c:scatterChart>
      <c:valAx>
        <c:axId val="439497056"/>
        <c:scaling>
          <c:orientation val="minMax"/>
          <c:max val="60"/>
        </c:scaling>
        <c:delete val="0"/>
        <c:axPos val="b"/>
        <c:numFmt formatCode="General;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0168"/>
        <c:crosses val="autoZero"/>
        <c:crossBetween val="midCat"/>
      </c:valAx>
      <c:valAx>
        <c:axId val="439490168"/>
        <c:scaling>
          <c:orientation val="minMax"/>
          <c:max val="72"/>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Âge</a:t>
                </a:r>
              </a:p>
            </c:rich>
          </c:tx>
          <c:layout>
            <c:manualLayout>
              <c:xMode val="edge"/>
              <c:yMode val="edge"/>
              <c:x val="0.53846161093769584"/>
              <c:y val="3.467717344465990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7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83141482893504E-2"/>
          <c:y val="7.5780421801172171E-2"/>
          <c:w val="0.93466803875949733"/>
          <c:h val="0.87581836907958577"/>
        </c:manualLayout>
      </c:layout>
      <c:scatterChart>
        <c:scatterStyle val="lineMarker"/>
        <c:varyColors val="0"/>
        <c:ser>
          <c:idx val="0"/>
          <c:order val="0"/>
          <c:tx>
            <c:strRef>
              <c:f>'F4_Pyramide âges disc'!$F$6</c:f>
              <c:strCache>
                <c:ptCount val="1"/>
                <c:pt idx="0">
                  <c:v>Femmes</c:v>
                </c:pt>
              </c:strCache>
            </c:strRef>
          </c:tx>
          <c:spPr>
            <a:ln w="25400" cap="rnd">
              <a:solidFill>
                <a:schemeClr val="accent1"/>
              </a:solidFill>
              <a:round/>
            </a:ln>
            <a:effectLst/>
          </c:spPr>
          <c:marker>
            <c:symbol val="none"/>
          </c:marker>
          <c:xVal>
            <c:numRef>
              <c:f>'F4_Pyramide âges disc'!$F$7:$F$54</c:f>
              <c:numCache>
                <c:formatCode>General</c:formatCode>
                <c:ptCount val="48"/>
                <c:pt idx="0">
                  <c:v>-5</c:v>
                </c:pt>
                <c:pt idx="1">
                  <c:v>0</c:v>
                </c:pt>
                <c:pt idx="2">
                  <c:v>-5</c:v>
                </c:pt>
                <c:pt idx="3">
                  <c:v>-4</c:v>
                </c:pt>
                <c:pt idx="4">
                  <c:v>-6</c:v>
                </c:pt>
                <c:pt idx="5">
                  <c:v>-5</c:v>
                </c:pt>
                <c:pt idx="6">
                  <c:v>-18</c:v>
                </c:pt>
                <c:pt idx="7">
                  <c:v>-13</c:v>
                </c:pt>
                <c:pt idx="8">
                  <c:v>-12</c:v>
                </c:pt>
                <c:pt idx="9">
                  <c:v>-16</c:v>
                </c:pt>
                <c:pt idx="10">
                  <c:v>-12</c:v>
                </c:pt>
                <c:pt idx="11">
                  <c:v>-24</c:v>
                </c:pt>
                <c:pt idx="12">
                  <c:v>-21</c:v>
                </c:pt>
                <c:pt idx="13">
                  <c:v>-25</c:v>
                </c:pt>
                <c:pt idx="14">
                  <c:v>-34</c:v>
                </c:pt>
                <c:pt idx="15">
                  <c:v>-21</c:v>
                </c:pt>
                <c:pt idx="16">
                  <c:v>-33</c:v>
                </c:pt>
                <c:pt idx="17">
                  <c:v>-30</c:v>
                </c:pt>
                <c:pt idx="18">
                  <c:v>-40</c:v>
                </c:pt>
                <c:pt idx="19">
                  <c:v>-33</c:v>
                </c:pt>
                <c:pt idx="20">
                  <c:v>-52</c:v>
                </c:pt>
                <c:pt idx="21">
                  <c:v>-32</c:v>
                </c:pt>
                <c:pt idx="22">
                  <c:v>-41</c:v>
                </c:pt>
                <c:pt idx="23">
                  <c:v>-46</c:v>
                </c:pt>
                <c:pt idx="24">
                  <c:v>-46</c:v>
                </c:pt>
                <c:pt idx="25">
                  <c:v>-53</c:v>
                </c:pt>
                <c:pt idx="26">
                  <c:v>-46</c:v>
                </c:pt>
                <c:pt idx="27">
                  <c:v>-50</c:v>
                </c:pt>
                <c:pt idx="28">
                  <c:v>-39</c:v>
                </c:pt>
                <c:pt idx="29">
                  <c:v>-43</c:v>
                </c:pt>
                <c:pt idx="30">
                  <c:v>-59</c:v>
                </c:pt>
                <c:pt idx="31">
                  <c:v>-50</c:v>
                </c:pt>
                <c:pt idx="32">
                  <c:v>-39</c:v>
                </c:pt>
                <c:pt idx="33">
                  <c:v>-22</c:v>
                </c:pt>
                <c:pt idx="34">
                  <c:v>-28</c:v>
                </c:pt>
                <c:pt idx="35">
                  <c:v>-28</c:v>
                </c:pt>
                <c:pt idx="36">
                  <c:v>-17</c:v>
                </c:pt>
                <c:pt idx="37">
                  <c:v>-18</c:v>
                </c:pt>
                <c:pt idx="38">
                  <c:v>-10</c:v>
                </c:pt>
                <c:pt idx="39">
                  <c:v>-7</c:v>
                </c:pt>
                <c:pt idx="40">
                  <c:v>-6</c:v>
                </c:pt>
                <c:pt idx="41">
                  <c:v>-5</c:v>
                </c:pt>
                <c:pt idx="42">
                  <c:v>-5</c:v>
                </c:pt>
                <c:pt idx="43">
                  <c:v>-2</c:v>
                </c:pt>
                <c:pt idx="44">
                  <c:v>0</c:v>
                </c:pt>
                <c:pt idx="45">
                  <c:v>0</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37D7-4C40-ADEB-C25B53E5B43A}"/>
            </c:ext>
          </c:extLst>
        </c:ser>
        <c:ser>
          <c:idx val="1"/>
          <c:order val="1"/>
          <c:tx>
            <c:strRef>
              <c:f>'F4_Pyramide âges disc'!$G$6</c:f>
              <c:strCache>
                <c:ptCount val="1"/>
                <c:pt idx="0">
                  <c:v>Hommes</c:v>
                </c:pt>
              </c:strCache>
            </c:strRef>
          </c:tx>
          <c:spPr>
            <a:ln w="25400" cap="rnd">
              <a:solidFill>
                <a:schemeClr val="accent2"/>
              </a:solidFill>
              <a:round/>
            </a:ln>
            <a:effectLst/>
          </c:spPr>
          <c:marker>
            <c:symbol val="none"/>
          </c:marker>
          <c:xVal>
            <c:numRef>
              <c:f>'F4_Pyramide âges disc'!$G$7:$G$54</c:f>
              <c:numCache>
                <c:formatCode>General</c:formatCode>
                <c:ptCount val="48"/>
                <c:pt idx="0">
                  <c:v>0</c:v>
                </c:pt>
                <c:pt idx="1">
                  <c:v>2</c:v>
                </c:pt>
                <c:pt idx="2">
                  <c:v>1</c:v>
                </c:pt>
                <c:pt idx="3">
                  <c:v>7</c:v>
                </c:pt>
                <c:pt idx="4">
                  <c:v>11</c:v>
                </c:pt>
                <c:pt idx="5">
                  <c:v>12</c:v>
                </c:pt>
                <c:pt idx="6">
                  <c:v>18</c:v>
                </c:pt>
                <c:pt idx="7">
                  <c:v>18</c:v>
                </c:pt>
                <c:pt idx="8">
                  <c:v>19</c:v>
                </c:pt>
                <c:pt idx="9">
                  <c:v>22</c:v>
                </c:pt>
                <c:pt idx="10">
                  <c:v>30</c:v>
                </c:pt>
                <c:pt idx="11">
                  <c:v>33</c:v>
                </c:pt>
                <c:pt idx="12">
                  <c:v>32</c:v>
                </c:pt>
                <c:pt idx="13">
                  <c:v>37</c:v>
                </c:pt>
                <c:pt idx="14">
                  <c:v>49</c:v>
                </c:pt>
                <c:pt idx="15">
                  <c:v>45</c:v>
                </c:pt>
                <c:pt idx="16">
                  <c:v>64</c:v>
                </c:pt>
                <c:pt idx="17">
                  <c:v>67</c:v>
                </c:pt>
                <c:pt idx="18">
                  <c:v>75</c:v>
                </c:pt>
                <c:pt idx="19">
                  <c:v>82</c:v>
                </c:pt>
                <c:pt idx="20">
                  <c:v>98</c:v>
                </c:pt>
                <c:pt idx="21">
                  <c:v>81</c:v>
                </c:pt>
                <c:pt idx="22">
                  <c:v>103</c:v>
                </c:pt>
                <c:pt idx="23">
                  <c:v>123</c:v>
                </c:pt>
                <c:pt idx="24">
                  <c:v>138</c:v>
                </c:pt>
                <c:pt idx="25">
                  <c:v>145</c:v>
                </c:pt>
                <c:pt idx="26">
                  <c:v>156</c:v>
                </c:pt>
                <c:pt idx="27">
                  <c:v>145</c:v>
                </c:pt>
                <c:pt idx="28">
                  <c:v>148</c:v>
                </c:pt>
                <c:pt idx="29">
                  <c:v>170</c:v>
                </c:pt>
                <c:pt idx="30">
                  <c:v>163</c:v>
                </c:pt>
                <c:pt idx="31">
                  <c:v>128</c:v>
                </c:pt>
                <c:pt idx="32">
                  <c:v>130</c:v>
                </c:pt>
                <c:pt idx="33">
                  <c:v>115</c:v>
                </c:pt>
                <c:pt idx="34">
                  <c:v>109</c:v>
                </c:pt>
                <c:pt idx="35">
                  <c:v>79</c:v>
                </c:pt>
                <c:pt idx="36">
                  <c:v>108</c:v>
                </c:pt>
                <c:pt idx="37">
                  <c:v>93</c:v>
                </c:pt>
                <c:pt idx="38">
                  <c:v>53</c:v>
                </c:pt>
                <c:pt idx="39">
                  <c:v>52</c:v>
                </c:pt>
                <c:pt idx="40">
                  <c:v>47</c:v>
                </c:pt>
                <c:pt idx="41">
                  <c:v>25</c:v>
                </c:pt>
                <c:pt idx="42">
                  <c:v>11</c:v>
                </c:pt>
                <c:pt idx="43">
                  <c:v>4</c:v>
                </c:pt>
                <c:pt idx="44">
                  <c:v>2</c:v>
                </c:pt>
                <c:pt idx="45">
                  <c:v>0</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1-37D7-4C40-ADEB-C25B53E5B43A}"/>
            </c:ext>
          </c:extLst>
        </c:ser>
        <c:dLbls>
          <c:showLegendKey val="0"/>
          <c:showVal val="0"/>
          <c:showCatName val="0"/>
          <c:showSerName val="0"/>
          <c:showPercent val="0"/>
          <c:showBubbleSize val="0"/>
        </c:dLbls>
        <c:axId val="439497056"/>
        <c:axId val="439490168"/>
      </c:scatterChart>
      <c:valAx>
        <c:axId val="439497056"/>
        <c:scaling>
          <c:orientation val="minMax"/>
          <c:max val="180"/>
          <c:min val="-60"/>
        </c:scaling>
        <c:delete val="0"/>
        <c:axPos val="b"/>
        <c:numFmt formatCode="General;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0168"/>
        <c:crosses val="autoZero"/>
        <c:crossBetween val="midCat"/>
        <c:majorUnit val="30"/>
      </c:valAx>
      <c:valAx>
        <c:axId val="439490168"/>
        <c:scaling>
          <c:orientation val="minMax"/>
          <c:max val="72"/>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t" anchorCtr="0"/>
              <a:lstStyle/>
              <a:p>
                <a:pPr>
                  <a:defRPr sz="1000" b="0" i="0" u="none" strike="noStrike" kern="1200" baseline="0">
                    <a:solidFill>
                      <a:sysClr val="windowText" lastClr="000000"/>
                    </a:solidFill>
                    <a:latin typeface="+mn-lt"/>
                    <a:ea typeface="+mn-ea"/>
                    <a:cs typeface="+mn-cs"/>
                  </a:defRPr>
                </a:pPr>
                <a:r>
                  <a:rPr lang="fr-FR"/>
                  <a:t>Âge</a:t>
                </a:r>
              </a:p>
            </c:rich>
          </c:tx>
          <c:layout>
            <c:manualLayout>
              <c:xMode val="edge"/>
              <c:yMode val="edge"/>
              <c:x val="0.24"/>
              <c:y val="4.2656971262685223E-2"/>
            </c:manualLayout>
          </c:layout>
          <c:overlay val="0"/>
          <c:spPr>
            <a:noFill/>
            <a:ln>
              <a:noFill/>
            </a:ln>
            <a:effectLst/>
          </c:spPr>
          <c:txPr>
            <a:bodyPr rot="0" spcFirstLastPara="1" vertOverflow="ellipsis" wrap="square" anchor="t" anchorCtr="0"/>
            <a:lstStyle/>
            <a:p>
              <a:pPr>
                <a:defRPr sz="10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7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549416643619842E-2"/>
          <c:y val="2.9985702593774005E-2"/>
          <c:w val="0.94490116671276037"/>
          <c:h val="0.91706912658599604"/>
        </c:manualLayout>
      </c:layout>
      <c:scatterChart>
        <c:scatterStyle val="lineMarker"/>
        <c:varyColors val="0"/>
        <c:ser>
          <c:idx val="0"/>
          <c:order val="0"/>
          <c:tx>
            <c:strRef>
              <c:f>'F4_Pyramide âges disc'!$H$6</c:f>
              <c:strCache>
                <c:ptCount val="1"/>
                <c:pt idx="0">
                  <c:v>Femmes</c:v>
                </c:pt>
              </c:strCache>
            </c:strRef>
          </c:tx>
          <c:spPr>
            <a:ln w="25400" cap="rnd">
              <a:solidFill>
                <a:schemeClr val="accent1"/>
              </a:solidFill>
              <a:round/>
            </a:ln>
            <a:effectLst/>
          </c:spPr>
          <c:marker>
            <c:symbol val="none"/>
          </c:marker>
          <c:xVal>
            <c:numRef>
              <c:f>'F4_Pyramide âges disc'!$H$7:$H$54</c:f>
              <c:numCache>
                <c:formatCode>General</c:formatCode>
                <c:ptCount val="48"/>
                <c:pt idx="0">
                  <c:v>-14</c:v>
                </c:pt>
                <c:pt idx="1">
                  <c:v>-17</c:v>
                </c:pt>
                <c:pt idx="2">
                  <c:v>-14</c:v>
                </c:pt>
                <c:pt idx="3">
                  <c:v>-26</c:v>
                </c:pt>
                <c:pt idx="4">
                  <c:v>-37</c:v>
                </c:pt>
                <c:pt idx="5">
                  <c:v>-39</c:v>
                </c:pt>
                <c:pt idx="6">
                  <c:v>-43</c:v>
                </c:pt>
                <c:pt idx="7">
                  <c:v>-63</c:v>
                </c:pt>
                <c:pt idx="8">
                  <c:v>-60</c:v>
                </c:pt>
                <c:pt idx="9">
                  <c:v>-69</c:v>
                </c:pt>
                <c:pt idx="10">
                  <c:v>-91</c:v>
                </c:pt>
                <c:pt idx="11">
                  <c:v>-90</c:v>
                </c:pt>
                <c:pt idx="12">
                  <c:v>-114</c:v>
                </c:pt>
                <c:pt idx="13">
                  <c:v>-102</c:v>
                </c:pt>
                <c:pt idx="14">
                  <c:v>-111</c:v>
                </c:pt>
                <c:pt idx="15">
                  <c:v>-138</c:v>
                </c:pt>
                <c:pt idx="16">
                  <c:v>-180</c:v>
                </c:pt>
                <c:pt idx="17">
                  <c:v>-175</c:v>
                </c:pt>
                <c:pt idx="18">
                  <c:v>-219</c:v>
                </c:pt>
                <c:pt idx="19">
                  <c:v>-224</c:v>
                </c:pt>
                <c:pt idx="20">
                  <c:v>-236</c:v>
                </c:pt>
                <c:pt idx="21">
                  <c:v>-191</c:v>
                </c:pt>
                <c:pt idx="22">
                  <c:v>-203</c:v>
                </c:pt>
                <c:pt idx="23">
                  <c:v>-225</c:v>
                </c:pt>
                <c:pt idx="24">
                  <c:v>-244</c:v>
                </c:pt>
                <c:pt idx="25">
                  <c:v>-241</c:v>
                </c:pt>
                <c:pt idx="26">
                  <c:v>-252</c:v>
                </c:pt>
                <c:pt idx="27">
                  <c:v>-240</c:v>
                </c:pt>
                <c:pt idx="28">
                  <c:v>-238</c:v>
                </c:pt>
                <c:pt idx="29">
                  <c:v>-238</c:v>
                </c:pt>
                <c:pt idx="30">
                  <c:v>-265</c:v>
                </c:pt>
                <c:pt idx="31">
                  <c:v>-269</c:v>
                </c:pt>
                <c:pt idx="32">
                  <c:v>-242</c:v>
                </c:pt>
                <c:pt idx="33">
                  <c:v>-194</c:v>
                </c:pt>
                <c:pt idx="34">
                  <c:v>-183</c:v>
                </c:pt>
                <c:pt idx="35">
                  <c:v>-176</c:v>
                </c:pt>
                <c:pt idx="36">
                  <c:v>-192</c:v>
                </c:pt>
                <c:pt idx="37">
                  <c:v>-185</c:v>
                </c:pt>
                <c:pt idx="38">
                  <c:v>-130</c:v>
                </c:pt>
                <c:pt idx="39">
                  <c:v>-77</c:v>
                </c:pt>
                <c:pt idx="40">
                  <c:v>-51</c:v>
                </c:pt>
                <c:pt idx="41">
                  <c:v>-42</c:v>
                </c:pt>
                <c:pt idx="42">
                  <c:v>-28</c:v>
                </c:pt>
                <c:pt idx="43">
                  <c:v>-12</c:v>
                </c:pt>
                <c:pt idx="44">
                  <c:v>-1</c:v>
                </c:pt>
                <c:pt idx="45">
                  <c:v>0</c:v>
                </c:pt>
                <c:pt idx="46">
                  <c:v>0</c:v>
                </c:pt>
                <c:pt idx="47">
                  <c:v>-1</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4069-4610-996D-3AE28C11B28D}"/>
            </c:ext>
          </c:extLst>
        </c:ser>
        <c:ser>
          <c:idx val="1"/>
          <c:order val="1"/>
          <c:tx>
            <c:strRef>
              <c:f>'F4_Pyramide âges disc'!$I$6</c:f>
              <c:strCache>
                <c:ptCount val="1"/>
                <c:pt idx="0">
                  <c:v>Hommes</c:v>
                </c:pt>
              </c:strCache>
            </c:strRef>
          </c:tx>
          <c:spPr>
            <a:ln w="25400" cap="rnd">
              <a:solidFill>
                <a:schemeClr val="accent2"/>
              </a:solidFill>
              <a:round/>
            </a:ln>
            <a:effectLst/>
          </c:spPr>
          <c:marker>
            <c:symbol val="none"/>
          </c:marker>
          <c:xVal>
            <c:numRef>
              <c:f>'F4_Pyramide âges disc'!$I$7:$I$54</c:f>
              <c:numCache>
                <c:formatCode>General</c:formatCode>
                <c:ptCount val="48"/>
                <c:pt idx="0">
                  <c:v>3</c:v>
                </c:pt>
                <c:pt idx="1">
                  <c:v>7</c:v>
                </c:pt>
                <c:pt idx="2">
                  <c:v>9</c:v>
                </c:pt>
                <c:pt idx="3">
                  <c:v>21</c:v>
                </c:pt>
                <c:pt idx="4">
                  <c:v>28</c:v>
                </c:pt>
                <c:pt idx="5">
                  <c:v>24</c:v>
                </c:pt>
                <c:pt idx="6">
                  <c:v>36</c:v>
                </c:pt>
                <c:pt idx="7">
                  <c:v>36</c:v>
                </c:pt>
                <c:pt idx="8">
                  <c:v>47</c:v>
                </c:pt>
                <c:pt idx="9">
                  <c:v>54</c:v>
                </c:pt>
                <c:pt idx="10">
                  <c:v>68</c:v>
                </c:pt>
                <c:pt idx="11">
                  <c:v>64</c:v>
                </c:pt>
                <c:pt idx="12">
                  <c:v>71</c:v>
                </c:pt>
                <c:pt idx="13">
                  <c:v>85</c:v>
                </c:pt>
                <c:pt idx="14">
                  <c:v>107</c:v>
                </c:pt>
                <c:pt idx="15">
                  <c:v>103</c:v>
                </c:pt>
                <c:pt idx="16">
                  <c:v>133</c:v>
                </c:pt>
                <c:pt idx="17">
                  <c:v>152</c:v>
                </c:pt>
                <c:pt idx="18">
                  <c:v>157</c:v>
                </c:pt>
                <c:pt idx="19">
                  <c:v>181</c:v>
                </c:pt>
                <c:pt idx="20">
                  <c:v>214</c:v>
                </c:pt>
                <c:pt idx="21">
                  <c:v>208</c:v>
                </c:pt>
                <c:pt idx="22">
                  <c:v>216</c:v>
                </c:pt>
                <c:pt idx="23">
                  <c:v>245</c:v>
                </c:pt>
                <c:pt idx="24">
                  <c:v>291</c:v>
                </c:pt>
                <c:pt idx="25">
                  <c:v>291</c:v>
                </c:pt>
                <c:pt idx="26">
                  <c:v>299</c:v>
                </c:pt>
                <c:pt idx="27">
                  <c:v>313</c:v>
                </c:pt>
                <c:pt idx="28">
                  <c:v>325</c:v>
                </c:pt>
                <c:pt idx="29">
                  <c:v>319</c:v>
                </c:pt>
                <c:pt idx="30">
                  <c:v>330</c:v>
                </c:pt>
                <c:pt idx="31">
                  <c:v>302</c:v>
                </c:pt>
                <c:pt idx="32">
                  <c:v>286</c:v>
                </c:pt>
                <c:pt idx="33">
                  <c:v>255</c:v>
                </c:pt>
                <c:pt idx="34">
                  <c:v>250</c:v>
                </c:pt>
                <c:pt idx="35">
                  <c:v>226</c:v>
                </c:pt>
                <c:pt idx="36">
                  <c:v>244</c:v>
                </c:pt>
                <c:pt idx="37">
                  <c:v>256</c:v>
                </c:pt>
                <c:pt idx="38">
                  <c:v>202</c:v>
                </c:pt>
                <c:pt idx="39">
                  <c:v>174</c:v>
                </c:pt>
                <c:pt idx="40">
                  <c:v>111</c:v>
                </c:pt>
                <c:pt idx="41">
                  <c:v>68</c:v>
                </c:pt>
                <c:pt idx="42">
                  <c:v>40</c:v>
                </c:pt>
                <c:pt idx="43">
                  <c:v>11</c:v>
                </c:pt>
                <c:pt idx="44">
                  <c:v>5</c:v>
                </c:pt>
                <c:pt idx="45">
                  <c:v>3</c:v>
                </c:pt>
                <c:pt idx="46">
                  <c:v>0</c:v>
                </c:pt>
                <c:pt idx="47">
                  <c:v>0</c:v>
                </c:pt>
              </c:numCache>
            </c:numRef>
          </c:xVal>
          <c:yVal>
            <c:numRef>
              <c:f>'F4_Pyramide âges disc'!$A$7:$A$54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1-4069-4610-996D-3AE28C11B28D}"/>
            </c:ext>
          </c:extLst>
        </c:ser>
        <c:dLbls>
          <c:showLegendKey val="0"/>
          <c:showVal val="0"/>
          <c:showCatName val="0"/>
          <c:showSerName val="0"/>
          <c:showPercent val="0"/>
          <c:showBubbleSize val="0"/>
        </c:dLbls>
        <c:axId val="439497056"/>
        <c:axId val="439490168"/>
      </c:scatterChart>
      <c:valAx>
        <c:axId val="439497056"/>
        <c:scaling>
          <c:orientation val="minMax"/>
          <c:max val="350"/>
          <c:min val="-300"/>
        </c:scaling>
        <c:delete val="0"/>
        <c:axPos val="b"/>
        <c:numFmt formatCode="General;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0168"/>
        <c:crosses val="autoZero"/>
        <c:crossBetween val="midCat"/>
        <c:majorUnit val="50"/>
      </c:valAx>
      <c:valAx>
        <c:axId val="439490168"/>
        <c:scaling>
          <c:orientation val="minMax"/>
          <c:max val="72"/>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Âge </a:t>
                </a:r>
              </a:p>
            </c:rich>
          </c:tx>
          <c:layout>
            <c:manualLayout>
              <c:xMode val="edge"/>
              <c:yMode val="edge"/>
              <c:x val="0.43984660529143826"/>
              <c:y val="3.4373841701185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39497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55146842722759E-2"/>
          <c:y val="2.1411956853604138E-2"/>
          <c:w val="0.92443452452020791"/>
          <c:h val="0.93343165156232177"/>
        </c:manualLayout>
      </c:layout>
      <c:scatterChart>
        <c:scatterStyle val="lineMarker"/>
        <c:varyColors val="0"/>
        <c:ser>
          <c:idx val="0"/>
          <c:order val="0"/>
          <c:tx>
            <c:strRef>
              <c:f>'Pyramide âges disc %'!$M$5</c:f>
              <c:strCache>
                <c:ptCount val="1"/>
                <c:pt idx="0">
                  <c:v>Total (yc. inconnue)</c:v>
                </c:pt>
              </c:strCache>
            </c:strRef>
          </c:tx>
          <c:spPr>
            <a:ln w="25400" cap="rnd">
              <a:solidFill>
                <a:schemeClr val="tx2"/>
              </a:solidFill>
              <a:round/>
            </a:ln>
            <a:effectLst/>
          </c:spPr>
          <c:marker>
            <c:symbol val="none"/>
          </c:marker>
          <c:xVal>
            <c:numRef>
              <c:f>'Pyramide âges disc %'!$M$7:$M$54</c:f>
              <c:numCache>
                <c:formatCode>0%</c:formatCode>
                <c:ptCount val="48"/>
                <c:pt idx="0">
                  <c:v>1.302582177610911E-3</c:v>
                </c:pt>
                <c:pt idx="1">
                  <c:v>1.8389395448624626E-3</c:v>
                </c:pt>
                <c:pt idx="2">
                  <c:v>1.7623170638265268E-3</c:v>
                </c:pt>
                <c:pt idx="3">
                  <c:v>3.6012566086889896E-3</c:v>
                </c:pt>
                <c:pt idx="4">
                  <c:v>4.980461267335836E-3</c:v>
                </c:pt>
                <c:pt idx="5">
                  <c:v>4.8272163052639648E-3</c:v>
                </c:pt>
                <c:pt idx="6">
                  <c:v>6.0531760018389391E-3</c:v>
                </c:pt>
                <c:pt idx="7">
                  <c:v>7.5856256225576586E-3</c:v>
                </c:pt>
                <c:pt idx="8">
                  <c:v>8.1986054708451453E-3</c:v>
                </c:pt>
                <c:pt idx="9">
                  <c:v>9.4245651674201205E-3</c:v>
                </c:pt>
                <c:pt idx="10">
                  <c:v>1.2182974484713815E-2</c:v>
                </c:pt>
                <c:pt idx="11">
                  <c:v>1.1799862079534136E-2</c:v>
                </c:pt>
                <c:pt idx="12">
                  <c:v>1.4175158991648149E-2</c:v>
                </c:pt>
                <c:pt idx="13">
                  <c:v>1.4328403953720021E-2</c:v>
                </c:pt>
                <c:pt idx="14">
                  <c:v>1.6703700865834035E-2</c:v>
                </c:pt>
                <c:pt idx="15">
                  <c:v>1.8466017929660562E-2</c:v>
                </c:pt>
                <c:pt idx="16">
                  <c:v>2.3982836564247951E-2</c:v>
                </c:pt>
                <c:pt idx="17">
                  <c:v>2.5055551298751054E-2</c:v>
                </c:pt>
                <c:pt idx="18">
                  <c:v>2.8810052869511917E-2</c:v>
                </c:pt>
                <c:pt idx="19">
                  <c:v>3.1032104819554058E-2</c:v>
                </c:pt>
                <c:pt idx="20">
                  <c:v>3.4480116466171176E-2</c:v>
                </c:pt>
                <c:pt idx="21">
                  <c:v>3.057236993333844E-2</c:v>
                </c:pt>
                <c:pt idx="22">
                  <c:v>3.2104819554057161E-2</c:v>
                </c:pt>
                <c:pt idx="23">
                  <c:v>3.6012566086889894E-2</c:v>
                </c:pt>
                <c:pt idx="24">
                  <c:v>4.0993027354225726E-2</c:v>
                </c:pt>
                <c:pt idx="25">
                  <c:v>4.0763159911117924E-2</c:v>
                </c:pt>
                <c:pt idx="26">
                  <c:v>4.2218987050800703E-2</c:v>
                </c:pt>
                <c:pt idx="27">
                  <c:v>4.2372232012872574E-2</c:v>
                </c:pt>
                <c:pt idx="28">
                  <c:v>4.313845682323194E-2</c:v>
                </c:pt>
                <c:pt idx="29">
                  <c:v>4.2678721937016321E-2</c:v>
                </c:pt>
                <c:pt idx="30">
                  <c:v>4.5590376216381887E-2</c:v>
                </c:pt>
                <c:pt idx="31">
                  <c:v>4.3751436671519421E-2</c:v>
                </c:pt>
                <c:pt idx="32">
                  <c:v>4.0456669986974177E-2</c:v>
                </c:pt>
                <c:pt idx="33">
                  <c:v>3.4403493985135238E-2</c:v>
                </c:pt>
                <c:pt idx="34">
                  <c:v>3.3177534288560261E-2</c:v>
                </c:pt>
                <c:pt idx="35">
                  <c:v>3.0802237376446249E-2</c:v>
                </c:pt>
                <c:pt idx="36">
                  <c:v>3.340740173166807E-2</c:v>
                </c:pt>
                <c:pt idx="37">
                  <c:v>3.3790514136847749E-2</c:v>
                </c:pt>
                <c:pt idx="38">
                  <c:v>2.5438663703930733E-2</c:v>
                </c:pt>
                <c:pt idx="39">
                  <c:v>1.923224274001992E-2</c:v>
                </c:pt>
                <c:pt idx="40">
                  <c:v>1.2412841927821622E-2</c:v>
                </c:pt>
                <c:pt idx="41">
                  <c:v>8.4284729139529543E-3</c:v>
                </c:pt>
                <c:pt idx="42">
                  <c:v>5.2103287104436442E-3</c:v>
                </c:pt>
                <c:pt idx="43">
                  <c:v>1.7623170638265268E-3</c:v>
                </c:pt>
                <c:pt idx="44">
                  <c:v>4.5973488621561565E-4</c:v>
                </c:pt>
                <c:pt idx="45">
                  <c:v>2.2986744310780782E-4</c:v>
                </c:pt>
                <c:pt idx="46">
                  <c:v>0</c:v>
                </c:pt>
                <c:pt idx="47">
                  <c:v>7.6622481035935937E-5</c:v>
                </c:pt>
              </c:numCache>
            </c:numRef>
          </c:xVal>
          <c:yVal>
            <c:numRef>
              <c:f>'Pyramide âges disc %'!$A$7:$A$54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7225-4FB0-BA8A-DAE3F936664C}"/>
            </c:ext>
          </c:extLst>
        </c:ser>
        <c:ser>
          <c:idx val="1"/>
          <c:order val="1"/>
          <c:tx>
            <c:strRef>
              <c:f>'Pyramide âges disc %'!$J$5</c:f>
              <c:strCache>
                <c:ptCount val="1"/>
                <c:pt idx="0">
                  <c:v>LSH</c:v>
                </c:pt>
              </c:strCache>
            </c:strRef>
          </c:tx>
          <c:spPr>
            <a:ln w="19050" cap="rnd">
              <a:solidFill>
                <a:schemeClr val="accent2"/>
              </a:solidFill>
              <a:round/>
            </a:ln>
            <a:effectLst/>
          </c:spPr>
          <c:marker>
            <c:symbol val="none"/>
          </c:marker>
          <c:xVal>
            <c:numRef>
              <c:f>'Pyramide âges disc %'!$J$7:$J$54</c:f>
              <c:numCache>
                <c:formatCode>0%</c:formatCode>
                <c:ptCount val="48"/>
                <c:pt idx="0">
                  <c:v>8.690614136732329E-4</c:v>
                </c:pt>
                <c:pt idx="1">
                  <c:v>1.1587485515643105E-3</c:v>
                </c:pt>
                <c:pt idx="2">
                  <c:v>1.3035921205098494E-3</c:v>
                </c:pt>
                <c:pt idx="3">
                  <c:v>1.8829663962920047E-3</c:v>
                </c:pt>
                <c:pt idx="4">
                  <c:v>3.3314020857473929E-3</c:v>
                </c:pt>
                <c:pt idx="5">
                  <c:v>4.3453070683661648E-3</c:v>
                </c:pt>
                <c:pt idx="6">
                  <c:v>4.6349942062572421E-3</c:v>
                </c:pt>
                <c:pt idx="7">
                  <c:v>7.9663962920046346E-3</c:v>
                </c:pt>
                <c:pt idx="8">
                  <c:v>8.4009269988412523E-3</c:v>
                </c:pt>
                <c:pt idx="9">
                  <c:v>9.7045191193511002E-3</c:v>
                </c:pt>
                <c:pt idx="10">
                  <c:v>1.5208574739281576E-2</c:v>
                </c:pt>
                <c:pt idx="11">
                  <c:v>1.2022016222479722E-2</c:v>
                </c:pt>
                <c:pt idx="12">
                  <c:v>1.6512166859791424E-2</c:v>
                </c:pt>
                <c:pt idx="13">
                  <c:v>1.4918887601390499E-2</c:v>
                </c:pt>
                <c:pt idx="14">
                  <c:v>1.5498261877172653E-2</c:v>
                </c:pt>
                <c:pt idx="15">
                  <c:v>2.1147161066048668E-2</c:v>
                </c:pt>
                <c:pt idx="16">
                  <c:v>2.5057937427578215E-2</c:v>
                </c:pt>
                <c:pt idx="17">
                  <c:v>2.809965237543453E-2</c:v>
                </c:pt>
                <c:pt idx="18">
                  <c:v>3.2444959443800693E-2</c:v>
                </c:pt>
                <c:pt idx="19">
                  <c:v>3.4472769409038241E-2</c:v>
                </c:pt>
                <c:pt idx="20">
                  <c:v>3.6066048667439163E-2</c:v>
                </c:pt>
                <c:pt idx="21">
                  <c:v>3.5341830822711473E-2</c:v>
                </c:pt>
                <c:pt idx="22">
                  <c:v>3.3024333719582848E-2</c:v>
                </c:pt>
                <c:pt idx="23">
                  <c:v>3.5486674391657008E-2</c:v>
                </c:pt>
                <c:pt idx="24">
                  <c:v>3.968713789107764E-2</c:v>
                </c:pt>
                <c:pt idx="25">
                  <c:v>3.7369640787949014E-2</c:v>
                </c:pt>
                <c:pt idx="26">
                  <c:v>3.7514484356894556E-2</c:v>
                </c:pt>
                <c:pt idx="27">
                  <c:v>3.7659327925840091E-2</c:v>
                </c:pt>
                <c:pt idx="28">
                  <c:v>4.1280417149478561E-2</c:v>
                </c:pt>
                <c:pt idx="29">
                  <c:v>3.7514484356894556E-2</c:v>
                </c:pt>
                <c:pt idx="30">
                  <c:v>3.8238702201622246E-2</c:v>
                </c:pt>
                <c:pt idx="31">
                  <c:v>4.0121668597914252E-2</c:v>
                </c:pt>
                <c:pt idx="32">
                  <c:v>3.8962920046349943E-2</c:v>
                </c:pt>
                <c:pt idx="33">
                  <c:v>3.4907300115874854E-2</c:v>
                </c:pt>
                <c:pt idx="34">
                  <c:v>3.2879490150637312E-2</c:v>
                </c:pt>
                <c:pt idx="35">
                  <c:v>3.2589803012746235E-2</c:v>
                </c:pt>
                <c:pt idx="36">
                  <c:v>3.5196987253765931E-2</c:v>
                </c:pt>
                <c:pt idx="37">
                  <c:v>3.7949015063731169E-2</c:v>
                </c:pt>
                <c:pt idx="38">
                  <c:v>3.0272305909617613E-2</c:v>
                </c:pt>
                <c:pt idx="39">
                  <c:v>1.94090382387022E-2</c:v>
                </c:pt>
                <c:pt idx="40">
                  <c:v>1.2311703360370799E-2</c:v>
                </c:pt>
                <c:pt idx="41">
                  <c:v>9.5596755504055615E-3</c:v>
                </c:pt>
                <c:pt idx="42">
                  <c:v>5.2143684820393976E-3</c:v>
                </c:pt>
                <c:pt idx="43">
                  <c:v>2.0278099652375433E-3</c:v>
                </c:pt>
                <c:pt idx="44">
                  <c:v>1.4484356894553882E-4</c:v>
                </c:pt>
                <c:pt idx="45">
                  <c:v>2.8968713789107763E-4</c:v>
                </c:pt>
                <c:pt idx="46">
                  <c:v>0</c:v>
                </c:pt>
                <c:pt idx="47">
                  <c:v>1.4484356894553882E-4</c:v>
                </c:pt>
              </c:numCache>
            </c:numRef>
          </c:xVal>
          <c:yVal>
            <c:numRef>
              <c:f>'Pyramide âges disc %'!$A$7:$A$54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7-7225-4FB0-BA8A-DAE3F936664C}"/>
            </c:ext>
          </c:extLst>
        </c:ser>
        <c:ser>
          <c:idx val="2"/>
          <c:order val="2"/>
          <c:tx>
            <c:strRef>
              <c:f>'Pyramide âges disc %'!$K$5</c:f>
              <c:strCache>
                <c:ptCount val="1"/>
                <c:pt idx="0">
                  <c:v>Sc.économiques, AES</c:v>
                </c:pt>
              </c:strCache>
            </c:strRef>
          </c:tx>
          <c:spPr>
            <a:ln w="19050" cap="rnd">
              <a:solidFill>
                <a:schemeClr val="accent3"/>
              </a:solidFill>
              <a:round/>
            </a:ln>
            <a:effectLst/>
          </c:spPr>
          <c:marker>
            <c:symbol val="none"/>
          </c:marker>
          <c:xVal>
            <c:numRef>
              <c:f>'Pyramide âges disc %'!$K$7:$K$54</c:f>
              <c:numCache>
                <c:formatCode>0%</c:formatCode>
                <c:ptCount val="48"/>
                <c:pt idx="0">
                  <c:v>0</c:v>
                </c:pt>
                <c:pt idx="1">
                  <c:v>1.0746910263299302E-3</c:v>
                </c:pt>
                <c:pt idx="2">
                  <c:v>5.3734551316496511E-4</c:v>
                </c:pt>
                <c:pt idx="3">
                  <c:v>2.6867275658248252E-3</c:v>
                </c:pt>
                <c:pt idx="4">
                  <c:v>4.8361096184846852E-3</c:v>
                </c:pt>
                <c:pt idx="5">
                  <c:v>4.8361096184846852E-3</c:v>
                </c:pt>
                <c:pt idx="6">
                  <c:v>3.2240730789897904E-3</c:v>
                </c:pt>
                <c:pt idx="7">
                  <c:v>5.9108006448146157E-3</c:v>
                </c:pt>
                <c:pt idx="8">
                  <c:v>8.0601826974744765E-3</c:v>
                </c:pt>
                <c:pt idx="9">
                  <c:v>8.5975282106394418E-3</c:v>
                </c:pt>
                <c:pt idx="10">
                  <c:v>5.9108006448146157E-3</c:v>
                </c:pt>
                <c:pt idx="11">
                  <c:v>7.5228371843095113E-3</c:v>
                </c:pt>
                <c:pt idx="12">
                  <c:v>8.0601826974744765E-3</c:v>
                </c:pt>
                <c:pt idx="13">
                  <c:v>1.1821601289629231E-2</c:v>
                </c:pt>
                <c:pt idx="14">
                  <c:v>1.2358946802794197E-2</c:v>
                </c:pt>
                <c:pt idx="15">
                  <c:v>1.5583019881783988E-2</c:v>
                </c:pt>
                <c:pt idx="16">
                  <c:v>2.1493820526598602E-2</c:v>
                </c:pt>
                <c:pt idx="17">
                  <c:v>1.7732401934443847E-2</c:v>
                </c:pt>
                <c:pt idx="18">
                  <c:v>1.9881783987103708E-2</c:v>
                </c:pt>
                <c:pt idx="19">
                  <c:v>2.6329930145083287E-2</c:v>
                </c:pt>
                <c:pt idx="20">
                  <c:v>2.6329930145083287E-2</c:v>
                </c:pt>
                <c:pt idx="21">
                  <c:v>2.0956475013433638E-2</c:v>
                </c:pt>
                <c:pt idx="22">
                  <c:v>2.4717893605588393E-2</c:v>
                </c:pt>
                <c:pt idx="23">
                  <c:v>2.7941966684578184E-2</c:v>
                </c:pt>
                <c:pt idx="24">
                  <c:v>3.8688876947877482E-2</c:v>
                </c:pt>
                <c:pt idx="25">
                  <c:v>3.9763567974207416E-2</c:v>
                </c:pt>
                <c:pt idx="26">
                  <c:v>4.6749059645351962E-2</c:v>
                </c:pt>
                <c:pt idx="27">
                  <c:v>4.997313272434175E-2</c:v>
                </c:pt>
                <c:pt idx="28">
                  <c:v>4.7286405158516925E-2</c:v>
                </c:pt>
                <c:pt idx="29">
                  <c:v>4.4599677592692101E-2</c:v>
                </c:pt>
                <c:pt idx="30">
                  <c:v>5.6421278882321332E-2</c:v>
                </c:pt>
                <c:pt idx="31">
                  <c:v>6.1794734013970981E-2</c:v>
                </c:pt>
                <c:pt idx="32">
                  <c:v>4.7823750671681889E-2</c:v>
                </c:pt>
                <c:pt idx="33">
                  <c:v>3.7614185921547555E-2</c:v>
                </c:pt>
                <c:pt idx="34">
                  <c:v>3.7076840408382591E-2</c:v>
                </c:pt>
                <c:pt idx="35">
                  <c:v>3.7614185921547555E-2</c:v>
                </c:pt>
                <c:pt idx="36">
                  <c:v>3.6539494895217628E-2</c:v>
                </c:pt>
                <c:pt idx="37">
                  <c:v>3.6539494895217628E-2</c:v>
                </c:pt>
                <c:pt idx="38">
                  <c:v>3.2240730789897906E-2</c:v>
                </c:pt>
                <c:pt idx="39">
                  <c:v>3.0091348737238045E-2</c:v>
                </c:pt>
                <c:pt idx="40">
                  <c:v>1.2896292315959162E-2</c:v>
                </c:pt>
                <c:pt idx="41">
                  <c:v>7.5228371843095113E-3</c:v>
                </c:pt>
                <c:pt idx="42">
                  <c:v>8.5975282106394418E-3</c:v>
                </c:pt>
                <c:pt idx="43">
                  <c:v>1.6120365394948952E-3</c:v>
                </c:pt>
                <c:pt idx="44">
                  <c:v>1.6120365394948952E-3</c:v>
                </c:pt>
                <c:pt idx="45">
                  <c:v>5.3734551316496511E-4</c:v>
                </c:pt>
                <c:pt idx="46">
                  <c:v>0</c:v>
                </c:pt>
                <c:pt idx="47">
                  <c:v>0</c:v>
                </c:pt>
              </c:numCache>
            </c:numRef>
          </c:xVal>
          <c:yVal>
            <c:numRef>
              <c:f>'Pyramide âges disc %'!$A$7:$A$54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8-7225-4FB0-BA8A-DAE3F936664C}"/>
            </c:ext>
          </c:extLst>
        </c:ser>
        <c:ser>
          <c:idx val="3"/>
          <c:order val="3"/>
          <c:tx>
            <c:strRef>
              <c:f>'Pyramide âges disc %'!$L$5</c:f>
              <c:strCache>
                <c:ptCount val="1"/>
                <c:pt idx="0">
                  <c:v>Sciences</c:v>
                </c:pt>
              </c:strCache>
            </c:strRef>
          </c:tx>
          <c:spPr>
            <a:ln w="19050" cap="rnd">
              <a:solidFill>
                <a:schemeClr val="accent4"/>
              </a:solidFill>
              <a:round/>
            </a:ln>
            <a:effectLst/>
          </c:spPr>
          <c:marker>
            <c:symbol val="none"/>
          </c:marker>
          <c:xVal>
            <c:numRef>
              <c:f>'Pyramide âges disc %'!$L$7:$L$54</c:f>
              <c:numCache>
                <c:formatCode>0%</c:formatCode>
                <c:ptCount val="48"/>
                <c:pt idx="0">
                  <c:v>1.2045290291496024E-3</c:v>
                </c:pt>
                <c:pt idx="1">
                  <c:v>4.8181161165984101E-4</c:v>
                </c:pt>
                <c:pt idx="2">
                  <c:v>1.445434834979523E-3</c:v>
                </c:pt>
                <c:pt idx="3">
                  <c:v>2.6499638641291254E-3</c:v>
                </c:pt>
                <c:pt idx="4">
                  <c:v>4.0953986991086487E-3</c:v>
                </c:pt>
                <c:pt idx="5">
                  <c:v>4.0953986991086487E-3</c:v>
                </c:pt>
                <c:pt idx="6">
                  <c:v>8.6726090098771386E-3</c:v>
                </c:pt>
                <c:pt idx="7">
                  <c:v>7.4680799807275355E-3</c:v>
                </c:pt>
                <c:pt idx="8">
                  <c:v>7.4680799807275355E-3</c:v>
                </c:pt>
                <c:pt idx="9">
                  <c:v>9.1544206215369798E-3</c:v>
                </c:pt>
                <c:pt idx="10">
                  <c:v>1.0118043844856661E-2</c:v>
                </c:pt>
                <c:pt idx="11">
                  <c:v>1.3731630932305469E-2</c:v>
                </c:pt>
                <c:pt idx="12">
                  <c:v>1.2768007708985786E-2</c:v>
                </c:pt>
                <c:pt idx="13">
                  <c:v>1.4936159961455071E-2</c:v>
                </c:pt>
                <c:pt idx="14">
                  <c:v>1.9995181883883401E-2</c:v>
                </c:pt>
                <c:pt idx="15">
                  <c:v>1.5899783184774752E-2</c:v>
                </c:pt>
                <c:pt idx="16">
                  <c:v>2.3367863165502288E-2</c:v>
                </c:pt>
                <c:pt idx="17">
                  <c:v>2.3367863165502288E-2</c:v>
                </c:pt>
                <c:pt idx="18">
                  <c:v>2.7704167670440857E-2</c:v>
                </c:pt>
                <c:pt idx="19">
                  <c:v>2.7704167670440857E-2</c:v>
                </c:pt>
                <c:pt idx="20">
                  <c:v>3.6135870874488073E-2</c:v>
                </c:pt>
                <c:pt idx="21">
                  <c:v>2.7222356058781018E-2</c:v>
                </c:pt>
                <c:pt idx="22">
                  <c:v>3.4690436039508554E-2</c:v>
                </c:pt>
                <c:pt idx="23">
                  <c:v>4.0713081185256565E-2</c:v>
                </c:pt>
                <c:pt idx="24">
                  <c:v>4.4326668272705372E-2</c:v>
                </c:pt>
                <c:pt idx="25">
                  <c:v>4.7699349554324262E-2</c:v>
                </c:pt>
                <c:pt idx="26">
                  <c:v>4.8662972777643941E-2</c:v>
                </c:pt>
                <c:pt idx="27">
                  <c:v>4.6976632136834499E-2</c:v>
                </c:pt>
                <c:pt idx="28">
                  <c:v>4.5049385690195135E-2</c:v>
                </c:pt>
                <c:pt idx="29">
                  <c:v>5.1312936641773069E-2</c:v>
                </c:pt>
                <c:pt idx="30">
                  <c:v>5.348108889424235E-2</c:v>
                </c:pt>
                <c:pt idx="31">
                  <c:v>4.2881233437725846E-2</c:v>
                </c:pt>
                <c:pt idx="32">
                  <c:v>4.0713081185256565E-2</c:v>
                </c:pt>
                <c:pt idx="33">
                  <c:v>3.3004095398699106E-2</c:v>
                </c:pt>
                <c:pt idx="34">
                  <c:v>3.3004095398699106E-2</c:v>
                </c:pt>
                <c:pt idx="35">
                  <c:v>2.5776921223801492E-2</c:v>
                </c:pt>
                <c:pt idx="36">
                  <c:v>3.0113225728740062E-2</c:v>
                </c:pt>
                <c:pt idx="37">
                  <c:v>2.6740544447121175E-2</c:v>
                </c:pt>
                <c:pt idx="38">
                  <c:v>1.5177065767284991E-2</c:v>
                </c:pt>
                <c:pt idx="39">
                  <c:v>1.421344254396531E-2</c:v>
                </c:pt>
                <c:pt idx="40">
                  <c:v>1.2768007708985786E-2</c:v>
                </c:pt>
                <c:pt idx="41">
                  <c:v>7.2271741748976149E-3</c:v>
                </c:pt>
                <c:pt idx="42">
                  <c:v>3.8544928932787281E-3</c:v>
                </c:pt>
                <c:pt idx="43">
                  <c:v>1.445434834979523E-3</c:v>
                </c:pt>
                <c:pt idx="44">
                  <c:v>4.8181161165984101E-4</c:v>
                </c:pt>
                <c:pt idx="45">
                  <c:v>0</c:v>
                </c:pt>
                <c:pt idx="46">
                  <c:v>0</c:v>
                </c:pt>
                <c:pt idx="47">
                  <c:v>0</c:v>
                </c:pt>
              </c:numCache>
            </c:numRef>
          </c:xVal>
          <c:yVal>
            <c:numRef>
              <c:f>'Pyramide âges disc %'!$A$7:$A$54</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9-7225-4FB0-BA8A-DAE3F936664C}"/>
            </c:ext>
          </c:extLst>
        </c:ser>
        <c:dLbls>
          <c:showLegendKey val="0"/>
          <c:showVal val="0"/>
          <c:showCatName val="0"/>
          <c:showSerName val="0"/>
          <c:showPercent val="0"/>
          <c:showBubbleSize val="0"/>
        </c:dLbls>
        <c:axId val="578210800"/>
        <c:axId val="578213752"/>
      </c:scatterChart>
      <c:valAx>
        <c:axId val="5782108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8213752"/>
        <c:crosses val="autoZero"/>
        <c:crossBetween val="midCat"/>
      </c:valAx>
      <c:valAx>
        <c:axId val="578213752"/>
        <c:scaling>
          <c:orientation val="minMax"/>
          <c:max val="72"/>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78210800"/>
        <c:crosses val="autoZero"/>
        <c:crossBetween val="midCat"/>
      </c:valAx>
      <c:spPr>
        <a:noFill/>
        <a:ln>
          <a:noFill/>
        </a:ln>
        <a:effectLst/>
      </c:spPr>
    </c:plotArea>
    <c:legend>
      <c:legendPos val="r"/>
      <c:layout>
        <c:manualLayout>
          <c:xMode val="edge"/>
          <c:yMode val="edge"/>
          <c:x val="0.59960276602947227"/>
          <c:y val="0.53163084008440931"/>
          <c:w val="0.15447834606672381"/>
          <c:h val="0.13139247304576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19685039370078741" l="0.19685039370078741" r="0.19685039370078741" t="0.15748031496062992" header="0.19685039370078741" footer="0.11811023622047244"/>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76201</xdr:rowOff>
    </xdr:from>
    <xdr:to>
      <xdr:col>10</xdr:col>
      <xdr:colOff>676275</xdr:colOff>
      <xdr:row>51</xdr:row>
      <xdr:rowOff>95251</xdr:rowOff>
    </xdr:to>
    <mc:AlternateContent xmlns:mc="http://schemas.openxmlformats.org/markup-compatibility/2006" xmlns:a14="http://schemas.microsoft.com/office/drawing/2010/main">
      <mc:Choice Requires="a14">
        <xdr:sp macro="" textlink="">
          <xdr:nvSpPr>
            <xdr:cNvPr id="2" name="ZoneTexte 1"/>
            <xdr:cNvSpPr txBox="1"/>
          </xdr:nvSpPr>
          <xdr:spPr>
            <a:xfrm>
              <a:off x="28574" y="381001"/>
              <a:ext cx="9810751" cy="954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Méthodologie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La méthode de prévision des départs</a:t>
              </a:r>
              <a:endParaRPr lang="fr-FR" sz="1400">
                <a:solidFill>
                  <a:schemeClr val="dk1"/>
                </a:solidFill>
                <a:effectLst/>
                <a:latin typeface="+mn-lt"/>
                <a:ea typeface="+mn-ea"/>
                <a:cs typeface="+mn-cs"/>
              </a:endParaRPr>
            </a:p>
            <a:p>
              <a:r>
                <a:rPr lang="fr-FR" sz="1100">
                  <a:solidFill>
                    <a:schemeClr val="dk1"/>
                  </a:solidFill>
                  <a:effectLst/>
                  <a:latin typeface="+mn-lt"/>
                  <a:ea typeface="+mn-ea"/>
                  <a:cs typeface="+mn-cs"/>
                </a:rPr>
                <a:t>La méthode de prévision des départs des enseignants du second degré affectés en université est similaire à celle utilisée pour la population des enseignants-chercheurs (voir NF-SIES n°19, juillet 2022, NI-SIES n°5, mai 2022) ; elle se décompose en deux étapes. </a:t>
              </a:r>
            </a:p>
            <a:p>
              <a:pPr lvl="0"/>
              <a:r>
                <a:rPr lang="fr-FR" sz="1100" b="1">
                  <a:solidFill>
                    <a:schemeClr val="dk1"/>
                  </a:solidFill>
                  <a:effectLst/>
                  <a:latin typeface="+mn-lt"/>
                  <a:ea typeface="+mn-ea"/>
                  <a:cs typeface="+mn-cs"/>
                </a:rPr>
                <a:t>La modélisation des départs individuels observés de 2017 à 2021</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les enseignants en activité au début de chaque année, la modélisation consiste en produire des modèles mathématiques comportementaux qui expliquent leurs décisions de partir (oui /non) en fonction de leurs caractéristiques personnelles. On distingue 4 types de départs : </a:t>
              </a:r>
            </a:p>
            <a:p>
              <a:pPr lvl="0"/>
              <a:r>
                <a:rPr lang="fr-FR" sz="1100">
                  <a:solidFill>
                    <a:schemeClr val="dk1"/>
                  </a:solidFill>
                  <a:effectLst/>
                  <a:latin typeface="+mn-lt"/>
                  <a:ea typeface="+mn-ea"/>
                  <a:cs typeface="+mn-cs"/>
                </a:rPr>
                <a:t>retraites avant l'âge d’ouverture des droits </a:t>
              </a:r>
            </a:p>
            <a:p>
              <a:pPr lvl="0"/>
              <a:r>
                <a:rPr lang="fr-FR" sz="1100">
                  <a:solidFill>
                    <a:schemeClr val="dk1"/>
                  </a:solidFill>
                  <a:effectLst/>
                  <a:latin typeface="+mn-lt"/>
                  <a:ea typeface="+mn-ea"/>
                  <a:cs typeface="+mn-cs"/>
                </a:rPr>
                <a:t>retraites à partir de l’âge d’ouverture des droits (AOD)</a:t>
              </a:r>
            </a:p>
            <a:p>
              <a:pPr lvl="0"/>
              <a:r>
                <a:rPr lang="fr-FR" sz="1100">
                  <a:solidFill>
                    <a:schemeClr val="dk1"/>
                  </a:solidFill>
                  <a:effectLst/>
                  <a:latin typeface="+mn-lt"/>
                  <a:ea typeface="+mn-ea"/>
                  <a:cs typeface="+mn-cs"/>
                </a:rPr>
                <a:t>départs pour recrutement comme maître de conférences</a:t>
              </a:r>
            </a:p>
            <a:p>
              <a:pPr lvl="0"/>
              <a:r>
                <a:rPr lang="fr-FR" sz="1100">
                  <a:solidFill>
                    <a:schemeClr val="dk1"/>
                  </a:solidFill>
                  <a:effectLst/>
                  <a:latin typeface="+mn-lt"/>
                  <a:ea typeface="+mn-ea"/>
                  <a:cs typeface="+mn-cs"/>
                </a:rPr>
                <a:t>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en activité au début d’une année donnée, celle -ci mesure l’association entre la survenue de l’évènement (le départ en retraite dans l’année, </a:t>
              </a:r>
              <a:r>
                <a:rPr lang="fr-FR" sz="1100" i="1">
                  <a:solidFill>
                    <a:schemeClr val="dk1"/>
                  </a:solidFill>
                  <a:effectLst/>
                  <a:latin typeface="+mn-lt"/>
                  <a:ea typeface="+mn-ea"/>
                  <a:cs typeface="+mn-cs"/>
                </a:rPr>
                <a:t>oui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pPr/>
              <a14:m>
                <m:oMathPara xmlns:m="http://schemas.openxmlformats.org/officeDocument/2006/math">
                  <m:oMathParaPr>
                    <m:jc m:val="centerGroup"/>
                  </m:oMathParaPr>
                  <m:oMath xmlns:m="http://schemas.openxmlformats.org/officeDocument/2006/math">
                    <m:func>
                      <m:funcPr>
                        <m:ctrlPr>
                          <a:rPr lang="fr-FR" sz="1100" i="1" u="none">
                            <a:solidFill>
                              <a:schemeClr val="dk1"/>
                            </a:solidFill>
                            <a:effectLst/>
                            <a:latin typeface="Cambria Math" panose="02040503050406030204" pitchFamily="18" charset="0"/>
                            <a:ea typeface="+mn-ea"/>
                            <a:cs typeface="+mn-cs"/>
                          </a:rPr>
                        </m:ctrlPr>
                      </m:funcPr>
                      <m:fName>
                        <m:r>
                          <m:rPr>
                            <m:sty m:val="p"/>
                          </m:rPr>
                          <a:rPr lang="fr-FR" sz="1100" u="none">
                            <a:solidFill>
                              <a:schemeClr val="dk1"/>
                            </a:solidFill>
                            <a:effectLst/>
                            <a:latin typeface="Cambria Math" panose="02040503050406030204" pitchFamily="18" charset="0"/>
                            <a:ea typeface="+mn-ea"/>
                            <a:cs typeface="+mn-cs"/>
                          </a:rPr>
                          <m:t>ln</m:t>
                        </m:r>
                      </m:fName>
                      <m:e>
                        <m:f>
                          <m:fPr>
                            <m:ctrlPr>
                              <a:rPr lang="fr-FR" sz="1100" i="1" u="none">
                                <a:solidFill>
                                  <a:schemeClr val="dk1"/>
                                </a:solidFill>
                                <a:effectLst/>
                                <a:latin typeface="Cambria Math" panose="02040503050406030204" pitchFamily="18" charset="0"/>
                                <a:ea typeface="+mn-ea"/>
                                <a:cs typeface="+mn-cs"/>
                              </a:rPr>
                            </m:ctrlPr>
                          </m:fPr>
                          <m:num>
                            <m:r>
                              <a:rPr lang="fr-FR" sz="1100" i="1" u="none">
                                <a:solidFill>
                                  <a:schemeClr val="dk1"/>
                                </a:solidFill>
                                <a:effectLst/>
                                <a:latin typeface="Cambria Math" panose="02040503050406030204" pitchFamily="18" charset="0"/>
                                <a:ea typeface="+mn-ea"/>
                                <a:cs typeface="+mn-cs"/>
                              </a:rPr>
                              <m:t>𝑝</m:t>
                            </m:r>
                          </m:num>
                          <m:den>
                            <m:r>
                              <a:rPr lang="fr-FR" sz="1100" i="1" u="none">
                                <a:solidFill>
                                  <a:schemeClr val="dk1"/>
                                </a:solidFill>
                                <a:effectLst/>
                                <a:latin typeface="Cambria Math" panose="02040503050406030204" pitchFamily="18" charset="0"/>
                                <a:ea typeface="+mn-ea"/>
                                <a:cs typeface="+mn-cs"/>
                              </a:rPr>
                              <m:t>1−</m:t>
                            </m:r>
                            <m:r>
                              <a:rPr lang="fr-FR" sz="1100" i="1" u="none">
                                <a:solidFill>
                                  <a:schemeClr val="dk1"/>
                                </a:solidFill>
                                <a:effectLst/>
                                <a:latin typeface="Cambria Math" panose="02040503050406030204" pitchFamily="18" charset="0"/>
                                <a:ea typeface="+mn-ea"/>
                                <a:cs typeface="+mn-cs"/>
                              </a:rPr>
                              <m:t>𝑝</m:t>
                            </m:r>
                          </m:den>
                        </m:f>
                      </m:e>
                    </m:func>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𝛽</m:t>
                        </m:r>
                      </m:e>
                      <m:sub>
                        <m:r>
                          <a:rPr lang="fr-FR" sz="1100" i="1" u="none">
                            <a:solidFill>
                              <a:schemeClr val="dk1"/>
                            </a:solidFill>
                            <a:effectLst/>
                            <a:latin typeface="Cambria Math" panose="02040503050406030204" pitchFamily="18" charset="0"/>
                            <a:ea typeface="+mn-ea"/>
                            <a:cs typeface="+mn-cs"/>
                          </a:rPr>
                          <m:t>0</m:t>
                        </m:r>
                      </m:sub>
                    </m:sSub>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𝛽</m:t>
                        </m:r>
                      </m:e>
                      <m:sub>
                        <m:r>
                          <a:rPr lang="fr-FR" sz="1100" i="1" u="none">
                            <a:solidFill>
                              <a:schemeClr val="dk1"/>
                            </a:solidFill>
                            <a:effectLst/>
                            <a:latin typeface="Cambria Math" panose="02040503050406030204" pitchFamily="18" charset="0"/>
                            <a:ea typeface="+mn-ea"/>
                            <a:cs typeface="+mn-cs"/>
                          </a:rPr>
                          <m:t>1</m:t>
                        </m:r>
                      </m:sub>
                    </m:sSub>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𝑋</m:t>
                        </m:r>
                      </m:e>
                      <m:sub>
                        <m:r>
                          <a:rPr lang="fr-FR" sz="1100" i="1" u="none">
                            <a:solidFill>
                              <a:schemeClr val="dk1"/>
                            </a:solidFill>
                            <a:effectLst/>
                            <a:latin typeface="Cambria Math" panose="02040503050406030204" pitchFamily="18" charset="0"/>
                            <a:ea typeface="+mn-ea"/>
                            <a:cs typeface="+mn-cs"/>
                          </a:rPr>
                          <m:t>1</m:t>
                        </m:r>
                      </m:sub>
                    </m:sSub>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𝛽</m:t>
                        </m:r>
                      </m:e>
                      <m:sub>
                        <m:r>
                          <a:rPr lang="fr-FR" sz="1100" i="1" u="none">
                            <a:solidFill>
                              <a:schemeClr val="dk1"/>
                            </a:solidFill>
                            <a:effectLst/>
                            <a:latin typeface="Cambria Math" panose="02040503050406030204" pitchFamily="18" charset="0"/>
                            <a:ea typeface="+mn-ea"/>
                            <a:cs typeface="+mn-cs"/>
                          </a:rPr>
                          <m:t>2</m:t>
                        </m:r>
                      </m:sub>
                    </m:sSub>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𝑋</m:t>
                        </m:r>
                      </m:e>
                      <m:sub>
                        <m:r>
                          <a:rPr lang="fr-FR" sz="1100" i="1" u="none">
                            <a:solidFill>
                              <a:schemeClr val="dk1"/>
                            </a:solidFill>
                            <a:effectLst/>
                            <a:latin typeface="Cambria Math" panose="02040503050406030204" pitchFamily="18" charset="0"/>
                            <a:ea typeface="+mn-ea"/>
                            <a:cs typeface="+mn-cs"/>
                          </a:rPr>
                          <m:t>2</m:t>
                        </m:r>
                      </m:sub>
                    </m:sSub>
                    <m:r>
                      <a:rPr lang="fr-FR" sz="1100" i="1" u="none">
                        <a:solidFill>
                          <a:schemeClr val="dk1"/>
                        </a:solidFill>
                        <a:effectLst/>
                        <a:latin typeface="Cambria Math" panose="02040503050406030204" pitchFamily="18" charset="0"/>
                        <a:ea typeface="+mn-ea"/>
                        <a:cs typeface="+mn-cs"/>
                      </a:rPr>
                      <m:t>+…+ </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𝛽</m:t>
                        </m:r>
                      </m:e>
                      <m:sub>
                        <m:r>
                          <a:rPr lang="fr-FR" sz="1100" i="1" u="none">
                            <a:solidFill>
                              <a:schemeClr val="dk1"/>
                            </a:solidFill>
                            <a:effectLst/>
                            <a:latin typeface="Cambria Math" panose="02040503050406030204" pitchFamily="18" charset="0"/>
                            <a:ea typeface="+mn-ea"/>
                            <a:cs typeface="+mn-cs"/>
                          </a:rPr>
                          <m:t>𝑛</m:t>
                        </m:r>
                      </m:sub>
                    </m:sSub>
                    <m:r>
                      <a:rPr lang="fr-FR" sz="1100" i="1" u="none">
                        <a:solidFill>
                          <a:schemeClr val="dk1"/>
                        </a:solidFill>
                        <a:effectLst/>
                        <a:latin typeface="Cambria Math" panose="02040503050406030204" pitchFamily="18" charset="0"/>
                        <a:ea typeface="+mn-ea"/>
                        <a:cs typeface="+mn-cs"/>
                      </a:rPr>
                      <m:t>∗</m:t>
                    </m:r>
                    <m:sSub>
                      <m:sSubPr>
                        <m:ctrlPr>
                          <a:rPr lang="fr-FR" sz="1100" i="1" u="none">
                            <a:solidFill>
                              <a:schemeClr val="dk1"/>
                            </a:solidFill>
                            <a:effectLst/>
                            <a:latin typeface="Cambria Math" panose="02040503050406030204" pitchFamily="18" charset="0"/>
                            <a:ea typeface="+mn-ea"/>
                            <a:cs typeface="+mn-cs"/>
                          </a:rPr>
                        </m:ctrlPr>
                      </m:sSubPr>
                      <m:e>
                        <m:r>
                          <a:rPr lang="fr-FR" sz="1100" i="1" u="none">
                            <a:solidFill>
                              <a:schemeClr val="dk1"/>
                            </a:solidFill>
                            <a:effectLst/>
                            <a:latin typeface="Cambria Math" panose="02040503050406030204" pitchFamily="18" charset="0"/>
                            <a:ea typeface="+mn-ea"/>
                            <a:cs typeface="+mn-cs"/>
                          </a:rPr>
                          <m:t>𝑋</m:t>
                        </m:r>
                      </m:e>
                      <m:sub>
                        <m:r>
                          <a:rPr lang="fr-FR" sz="1100" i="1" u="none">
                            <a:solidFill>
                              <a:schemeClr val="dk1"/>
                            </a:solidFill>
                            <a:effectLst/>
                            <a:latin typeface="Cambria Math" panose="02040503050406030204" pitchFamily="18" charset="0"/>
                            <a:ea typeface="+mn-ea"/>
                            <a:cs typeface="+mn-cs"/>
                          </a:rPr>
                          <m:t>𝑛</m:t>
                        </m:r>
                      </m:sub>
                    </m:sSub>
                    <m:r>
                      <a:rPr lang="fr-FR" sz="1100" i="1" u="none">
                        <a:solidFill>
                          <a:schemeClr val="dk1"/>
                        </a:solidFill>
                        <a:effectLst/>
                        <a:latin typeface="Cambria Math" panose="02040503050406030204" pitchFamily="18" charset="0"/>
                        <a:ea typeface="+mn-ea"/>
                        <a:cs typeface="+mn-cs"/>
                      </a:rPr>
                      <m:t>+</m:t>
                    </m:r>
                    <m:r>
                      <a:rPr lang="fr-FR" sz="1100" i="1" u="none">
                        <a:solidFill>
                          <a:schemeClr val="dk1"/>
                        </a:solidFill>
                        <a:effectLst/>
                        <a:latin typeface="Cambria Math" panose="02040503050406030204" pitchFamily="18" charset="0"/>
                        <a:ea typeface="+mn-ea"/>
                        <a:cs typeface="+mn-cs"/>
                      </a:rPr>
                      <m:t>𝑢𝑖</m:t>
                    </m:r>
                    <m:r>
                      <a:rPr lang="fr-FR" sz="1100" i="1" u="none">
                        <a:solidFill>
                          <a:schemeClr val="dk1"/>
                        </a:solidFill>
                        <a:effectLst/>
                        <a:latin typeface="Cambria Math" panose="02040503050406030204" pitchFamily="18" charset="0"/>
                        <a:ea typeface="+mn-ea"/>
                        <a:cs typeface="+mn-cs"/>
                      </a:rPr>
                      <m:t>, </m:t>
                    </m:r>
                  </m:oMath>
                </m:oMathPara>
              </a14:m>
              <a:endParaRPr lang="fr-FR" sz="1100" u="none">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fontAlgn="base"/>
              <a:r>
                <a:rPr lang="fr-FR" sz="1100">
                  <a:solidFill>
                    <a:schemeClr val="dk1"/>
                  </a:solidFill>
                  <a:effectLst/>
                  <a:latin typeface="+mn-lt"/>
                  <a:ea typeface="+mn-ea"/>
                  <a:cs typeface="+mn-cs"/>
                </a:rPr>
                <a:t>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 l’année d’observation, </a:t>
              </a:r>
            </a:p>
            <a:p>
              <a:pPr lvl="0"/>
              <a:r>
                <a:rPr lang="fr-FR" sz="1100" i="1">
                  <a:solidFill>
                    <a:schemeClr val="dk1"/>
                  </a:solidFill>
                  <a:effectLst/>
                  <a:latin typeface="+mn-lt"/>
                  <a:ea typeface="+mn-ea"/>
                  <a:cs typeface="+mn-cs"/>
                </a:rPr>
                <a:t>Xi</a:t>
              </a:r>
              <a:r>
                <a:rPr lang="fr-FR" sz="1100">
                  <a:solidFill>
                    <a:schemeClr val="dk1"/>
                  </a:solidFill>
                  <a:effectLst/>
                  <a:latin typeface="+mn-lt"/>
                  <a:ea typeface="+mn-ea"/>
                  <a:cs typeface="+mn-cs"/>
                </a:rPr>
                <a:t> les variables exogènes de l’individu i l’année considérée, </a:t>
              </a:r>
              <a14:m>
                <m:oMath xmlns:m="http://schemas.openxmlformats.org/officeDocument/2006/math">
                  <m:sSub>
                    <m:sSubPr>
                      <m:ctrlPr>
                        <a:rPr lang="fr-FR" sz="1100" i="1" u="sng">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𝑖</m:t>
                      </m:r>
                    </m:sub>
                  </m:sSub>
                </m:oMath>
              </a14:m>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pPr lvl="0"/>
              <a:r>
                <a:rPr lang="fr-FR" sz="1100" b="1">
                  <a:solidFill>
                    <a:schemeClr val="dk1"/>
                  </a:solidFill>
                  <a:effectLst/>
                  <a:latin typeface="+mn-lt"/>
                  <a:ea typeface="+mn-ea"/>
                  <a:cs typeface="+mn-cs"/>
                </a:rPr>
                <a:t>La simulation / prévision pour la période 2022-2029</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entre 2017 et 2021 inclus permettent ensuite de réaliser des simulations des départs pour les enseignants du second degré encore en poste début 2022.</a:t>
              </a:r>
            </a:p>
            <a:p>
              <a:r>
                <a:rPr lang="fr-FR" sz="1100">
                  <a:solidFill>
                    <a:schemeClr val="dk1"/>
                  </a:solidFill>
                  <a:effectLst/>
                  <a:latin typeface="+mn-lt"/>
                  <a:ea typeface="+mn-ea"/>
                  <a:cs typeface="+mn-cs"/>
                </a:rPr>
                <a:t>Pour cela, on fait « vieillir » progressivement toutes leurs caractéristiques, ce jusqu’en 2029 : on considère qu’ils ne déménageront pas, on alloue aux PRCE une probabilité d’être promus PRAG. On peut alors calculer leur probabilité de départ en fonction de leurs nouvelles caractéristiques, ce pour les huit années 2022 à 2029,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2022-2029, il suffit alors de sommer les probabilités des 13 000 enseignants encore en poste début 2022.</a:t>
              </a:r>
            </a:p>
            <a:p>
              <a:r>
                <a:rPr lang="fr-FR" sz="1100" b="1">
                  <a:solidFill>
                    <a:schemeClr val="dk1"/>
                  </a:solidFill>
                  <a:effectLst/>
                  <a:latin typeface="+mn-lt"/>
                  <a:ea typeface="+mn-ea"/>
                  <a:cs typeface="+mn-cs"/>
                </a:rPr>
                <a:t>Le taux de départ moyen pondéré pour l’ensemble des deux catégories enseignants-chercheurs et enseignants du second degré du supérieur.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Dans la présente note, pour une population donnée, le taux de départs définitifs est le nombre de départs rapporté aux effectifs totaux en activité en début d’année 2022. Par convention, le taux de départ de l’ensemble des enseignants titulaires du supérieur est alors la moyenne des taux des deux catégories (enseignants-chercheurs et enseignants du second degré du supérieur), pondérés par les nombres d’heures d’enseignement obligatoires correspondants ; celui d’un enseignant du second degré est deux fois supérieur à celui d’un enseignant-chercheur. Une exception à cette convention : les « départs » d’enseignants du second degré recrutés comme MCF sont partiellement compensés par ledit recrutement, ils sont donc comptés pour un, et non deux.</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DEFINITIONS</a:t>
              </a:r>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PRAG : </a:t>
              </a:r>
              <a:r>
                <a:rPr lang="fr-FR" sz="1100">
                  <a:solidFill>
                    <a:schemeClr val="dk1"/>
                  </a:solidFill>
                  <a:effectLst/>
                  <a:latin typeface="+mn-lt"/>
                  <a:ea typeface="+mn-ea"/>
                  <a:cs typeface="+mn-cs"/>
                </a:rPr>
                <a:t>professeurs agrégés nommés à titre définitif par arrêté ministériel sur des postes spécifiques de l‘enseignement supérieur</a:t>
              </a:r>
            </a:p>
            <a:p>
              <a:pPr hangingPunct="0"/>
              <a:r>
                <a:rPr lang="fr-FR" sz="1100" b="1">
                  <a:solidFill>
                    <a:schemeClr val="dk1"/>
                  </a:solidFill>
                  <a:effectLst/>
                  <a:latin typeface="+mn-lt"/>
                  <a:ea typeface="+mn-ea"/>
                  <a:cs typeface="+mn-cs"/>
                </a:rPr>
                <a:t>PRCE </a:t>
              </a:r>
              <a:r>
                <a:rPr lang="fr-FR" sz="1100">
                  <a:solidFill>
                    <a:schemeClr val="dk1"/>
                  </a:solidFill>
                  <a:effectLst/>
                  <a:latin typeface="+mn-lt"/>
                  <a:ea typeface="+mn-ea"/>
                  <a:cs typeface="+mn-cs"/>
                </a:rPr>
                <a:t>: professeurs certifiés nommés à titre définitif par arrêté ministériel sur des postes spécifiques de l‘enseignement supérieur</a:t>
              </a:r>
            </a:p>
            <a:p>
              <a:pPr hangingPunct="0"/>
              <a:r>
                <a:rPr lang="fr-FR" sz="1100" b="1">
                  <a:solidFill>
                    <a:schemeClr val="dk1"/>
                  </a:solidFill>
                  <a:effectLst/>
                  <a:latin typeface="+mn-lt"/>
                  <a:ea typeface="+mn-ea"/>
                  <a:cs typeface="+mn-cs"/>
                </a:rPr>
                <a:t>PREN </a:t>
              </a:r>
              <a:r>
                <a:rPr lang="fr-FR" sz="1100">
                  <a:solidFill>
                    <a:schemeClr val="dk1"/>
                  </a:solidFill>
                  <a:effectLst/>
                  <a:latin typeface="+mn-lt"/>
                  <a:ea typeface="+mn-ea"/>
                  <a:cs typeface="+mn-cs"/>
                </a:rPr>
                <a:t>: professeurs de l'Ecole nationale supérieure d'arts et métiers</a:t>
              </a:r>
            </a:p>
            <a:p>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 des EPSCP.</a:t>
              </a:r>
            </a:p>
            <a:p>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des programmes 143 ou 150 (tutelle du MESR à titre principal).</a:t>
              </a:r>
            </a:p>
            <a:p>
              <a:r>
                <a:rPr lang="fr-FR" sz="1100" b="1">
                  <a:solidFill>
                    <a:schemeClr val="dk1"/>
                  </a:solidFill>
                  <a:effectLst/>
                  <a:latin typeface="+mn-lt"/>
                  <a:ea typeface="+mn-ea"/>
                  <a:cs typeface="+mn-cs"/>
                </a:rPr>
                <a:t>Âge d’ouverture des droits (AOD) : </a:t>
              </a:r>
              <a:r>
                <a:rPr lang="fr-FR" sz="1100">
                  <a:solidFill>
                    <a:schemeClr val="dk1"/>
                  </a:solidFill>
                  <a:effectLst/>
                  <a:latin typeface="+mn-lt"/>
                  <a:ea typeface="+mn-ea"/>
                  <a:cs typeface="+mn-cs"/>
                </a:rPr>
                <a:t>Age à partir duquel le fonctionnaire peut avoir droit à une pension; également appelé âge légal de départ à la retraite. </a:t>
              </a:r>
            </a:p>
            <a:p>
              <a:pPr hangingPunct="0"/>
              <a:r>
                <a:rPr lang="fr-FR" sz="1100" b="1">
                  <a:solidFill>
                    <a:schemeClr val="dk1"/>
                  </a:solidFill>
                  <a:effectLst/>
                  <a:latin typeface="+mn-lt"/>
                  <a:ea typeface="+mn-ea"/>
                  <a:cs typeface="+mn-cs"/>
                </a:rPr>
                <a:t>Départs définitifs :</a:t>
              </a:r>
              <a:r>
                <a:rPr lang="fr-FR" sz="1100">
                  <a:solidFill>
                    <a:schemeClr val="dk1"/>
                  </a:solidFill>
                  <a:effectLst/>
                  <a:latin typeface="+mn-lt"/>
                  <a:ea typeface="+mn-ea"/>
                  <a:cs typeface="+mn-cs"/>
                </a:rPr>
                <a:t> départs en retraite et autres départs définitifs. Pour les enseignants du second degré en EPSCP, ces départs incluent également les recrutements en tant qu’enseignants-chercheurs.</a:t>
              </a:r>
            </a:p>
            <a:p>
              <a:pPr hangingPunct="0"/>
              <a:r>
                <a:rPr lang="fr-FR" sz="1100" b="1">
                  <a:solidFill>
                    <a:schemeClr val="dk1"/>
                  </a:solidFill>
                  <a:effectLst/>
                  <a:latin typeface="+mn-lt"/>
                  <a:ea typeface="+mn-ea"/>
                  <a:cs typeface="+mn-cs"/>
                </a:rPr>
                <a:t>Recrutements externes : </a:t>
              </a:r>
              <a:r>
                <a:rPr lang="fr-FR" sz="1100">
                  <a:solidFill>
                    <a:schemeClr val="dk1"/>
                  </a:solidFill>
                  <a:effectLst/>
                  <a:latin typeface="+mn-lt"/>
                  <a:ea typeface="+mn-ea"/>
                  <a:cs typeface="+mn-cs"/>
                </a:rPr>
                <a:t>il s’agit de tous les recrutements à l’exception des changements de corps (recrutements internes). Comme le taux de départ, le taux annuel moyen pondéré de recrutements externes tient de plus compte des volumes d’heures d’enseignement obligatoires, différents pour les deux catégories enseignants-chercheurs et enseignants du second degré du supérieur.</a:t>
              </a:r>
            </a:p>
            <a:p>
              <a:pPr hangingPunct="0"/>
              <a:r>
                <a:rPr lang="fr-FR" sz="1100">
                  <a:solidFill>
                    <a:schemeClr val="dk1"/>
                  </a:solidFill>
                  <a:effectLst/>
                  <a:latin typeface="+mn-lt"/>
                  <a:ea typeface="+mn-ea"/>
                  <a:cs typeface="+mn-cs"/>
                </a:rPr>
                <a:t>Les recrutements comme MCF d’enseignants du second degré sont traités à part, selon les règles décrites dans le paragraphe précédent (taux de départ moyen pondéré).</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xdr:txBody>
        </xdr:sp>
      </mc:Choice>
      <mc:Fallback xmlns="">
        <xdr:sp macro="" textlink="">
          <xdr:nvSpPr>
            <xdr:cNvPr id="2" name="ZoneTexte 1"/>
            <xdr:cNvSpPr txBox="1"/>
          </xdr:nvSpPr>
          <xdr:spPr>
            <a:xfrm>
              <a:off x="28574" y="381001"/>
              <a:ext cx="9810751" cy="954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Méthodologie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La méthode de prévision des départs</a:t>
              </a:r>
              <a:endParaRPr lang="fr-FR" sz="1400">
                <a:solidFill>
                  <a:schemeClr val="dk1"/>
                </a:solidFill>
                <a:effectLst/>
                <a:latin typeface="+mn-lt"/>
                <a:ea typeface="+mn-ea"/>
                <a:cs typeface="+mn-cs"/>
              </a:endParaRPr>
            </a:p>
            <a:p>
              <a:r>
                <a:rPr lang="fr-FR" sz="1100">
                  <a:solidFill>
                    <a:schemeClr val="dk1"/>
                  </a:solidFill>
                  <a:effectLst/>
                  <a:latin typeface="+mn-lt"/>
                  <a:ea typeface="+mn-ea"/>
                  <a:cs typeface="+mn-cs"/>
                </a:rPr>
                <a:t>La méthode de prévision des départs des enseignants du second degré affectés en université est similaire à celle utilisée pour la population des enseignants-chercheurs (voir NF-SIES n°19, juillet 2022, NI-SIES n°5, mai 2022) ; elle se décompose en deux étapes. </a:t>
              </a:r>
            </a:p>
            <a:p>
              <a:pPr lvl="0"/>
              <a:r>
                <a:rPr lang="fr-FR" sz="1100" b="1">
                  <a:solidFill>
                    <a:schemeClr val="dk1"/>
                  </a:solidFill>
                  <a:effectLst/>
                  <a:latin typeface="+mn-lt"/>
                  <a:ea typeface="+mn-ea"/>
                  <a:cs typeface="+mn-cs"/>
                </a:rPr>
                <a:t>La modélisation des départs individuels observés de 2017 à 2021</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les enseignants en activité au début de chaque année, la modélisation consiste en produire des modèles mathématiques comportementaux qui expliquent leurs décisions de partir (oui /non) en fonction de leurs caractéristiques personnelles. On distingue 4 types de départs : </a:t>
              </a:r>
            </a:p>
            <a:p>
              <a:pPr lvl="0"/>
              <a:r>
                <a:rPr lang="fr-FR" sz="1100">
                  <a:solidFill>
                    <a:schemeClr val="dk1"/>
                  </a:solidFill>
                  <a:effectLst/>
                  <a:latin typeface="+mn-lt"/>
                  <a:ea typeface="+mn-ea"/>
                  <a:cs typeface="+mn-cs"/>
                </a:rPr>
                <a:t>retraites avant l'âge d’ouverture des droits </a:t>
              </a:r>
            </a:p>
            <a:p>
              <a:pPr lvl="0"/>
              <a:r>
                <a:rPr lang="fr-FR" sz="1100">
                  <a:solidFill>
                    <a:schemeClr val="dk1"/>
                  </a:solidFill>
                  <a:effectLst/>
                  <a:latin typeface="+mn-lt"/>
                  <a:ea typeface="+mn-ea"/>
                  <a:cs typeface="+mn-cs"/>
                </a:rPr>
                <a:t>retraites à partir de l’âge d’ouverture des droits (AOD)</a:t>
              </a:r>
            </a:p>
            <a:p>
              <a:pPr lvl="0"/>
              <a:r>
                <a:rPr lang="fr-FR" sz="1100">
                  <a:solidFill>
                    <a:schemeClr val="dk1"/>
                  </a:solidFill>
                  <a:effectLst/>
                  <a:latin typeface="+mn-lt"/>
                  <a:ea typeface="+mn-ea"/>
                  <a:cs typeface="+mn-cs"/>
                </a:rPr>
                <a:t>départs pour recrutement comme maître de conférences</a:t>
              </a:r>
            </a:p>
            <a:p>
              <a:pPr lvl="0"/>
              <a:r>
                <a:rPr lang="fr-FR" sz="1100">
                  <a:solidFill>
                    <a:schemeClr val="dk1"/>
                  </a:solidFill>
                  <a:effectLst/>
                  <a:latin typeface="+mn-lt"/>
                  <a:ea typeface="+mn-ea"/>
                  <a:cs typeface="+mn-cs"/>
                </a:rPr>
                <a:t>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en activité au début d’une année donnée, celle -ci mesure l’association entre la survenue de l’évènement (le départ en retraite dans l’année, </a:t>
              </a:r>
              <a:r>
                <a:rPr lang="fr-FR" sz="1100" i="1">
                  <a:solidFill>
                    <a:schemeClr val="dk1"/>
                  </a:solidFill>
                  <a:effectLst/>
                  <a:latin typeface="+mn-lt"/>
                  <a:ea typeface="+mn-ea"/>
                  <a:cs typeface="+mn-cs"/>
                </a:rPr>
                <a:t>oui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r>
                <a:rPr lang="fr-FR" sz="1100" i="0" u="none">
                  <a:solidFill>
                    <a:schemeClr val="dk1"/>
                  </a:solidFill>
                  <a:effectLst/>
                  <a:latin typeface="+mn-lt"/>
                  <a:ea typeface="+mn-ea"/>
                  <a:cs typeface="+mn-cs"/>
                </a:rPr>
                <a:t>ln⁡〖𝑝/(1−𝑝)〗=𝛽_0+𝛽_1∗𝑋_1+𝛽_2∗𝑋_2+…+ 𝛽_𝑛∗𝑋_𝑛+𝑢𝑖, </a:t>
              </a:r>
              <a:endParaRPr lang="fr-FR" sz="1100" u="none">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fontAlgn="base"/>
              <a:r>
                <a:rPr lang="fr-FR" sz="1100">
                  <a:solidFill>
                    <a:schemeClr val="dk1"/>
                  </a:solidFill>
                  <a:effectLst/>
                  <a:latin typeface="+mn-lt"/>
                  <a:ea typeface="+mn-ea"/>
                  <a:cs typeface="+mn-cs"/>
                </a:rPr>
                <a:t>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 l’année d’observation, </a:t>
              </a:r>
            </a:p>
            <a:p>
              <a:pPr lvl="0"/>
              <a:r>
                <a:rPr lang="fr-FR" sz="1100" i="1">
                  <a:solidFill>
                    <a:schemeClr val="dk1"/>
                  </a:solidFill>
                  <a:effectLst/>
                  <a:latin typeface="+mn-lt"/>
                  <a:ea typeface="+mn-ea"/>
                  <a:cs typeface="+mn-cs"/>
                </a:rPr>
                <a:t>Xi</a:t>
              </a:r>
              <a:r>
                <a:rPr lang="fr-FR" sz="1100">
                  <a:solidFill>
                    <a:schemeClr val="dk1"/>
                  </a:solidFill>
                  <a:effectLst/>
                  <a:latin typeface="+mn-lt"/>
                  <a:ea typeface="+mn-ea"/>
                  <a:cs typeface="+mn-cs"/>
                </a:rPr>
                <a:t> les variables exogènes de l’individu i l’année considérée, </a:t>
              </a:r>
              <a:r>
                <a:rPr lang="fr-FR" sz="1100" i="0">
                  <a:solidFill>
                    <a:schemeClr val="dk1"/>
                  </a:solidFill>
                  <a:effectLst/>
                  <a:latin typeface="+mn-lt"/>
                  <a:ea typeface="+mn-ea"/>
                  <a:cs typeface="+mn-cs"/>
                </a:rPr>
                <a:t>𝛽</a:t>
              </a:r>
              <a:r>
                <a:rPr lang="fr-FR" sz="1100" i="0" u="sng">
                  <a:solidFill>
                    <a:schemeClr val="dk1"/>
                  </a:solidFill>
                  <a:effectLst/>
                  <a:latin typeface="+mn-lt"/>
                  <a:ea typeface="+mn-ea"/>
                  <a:cs typeface="+mn-cs"/>
                </a:rPr>
                <a:t>_</a:t>
              </a:r>
              <a:r>
                <a:rPr lang="fr-FR" sz="1100" i="0">
                  <a:solidFill>
                    <a:schemeClr val="dk1"/>
                  </a:solidFill>
                  <a:effectLst/>
                  <a:latin typeface="+mn-lt"/>
                  <a:ea typeface="+mn-ea"/>
                  <a:cs typeface="+mn-cs"/>
                </a:rPr>
                <a:t>𝑖</a:t>
              </a:r>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pPr lvl="0"/>
              <a:r>
                <a:rPr lang="fr-FR" sz="1100" b="1">
                  <a:solidFill>
                    <a:schemeClr val="dk1"/>
                  </a:solidFill>
                  <a:effectLst/>
                  <a:latin typeface="+mn-lt"/>
                  <a:ea typeface="+mn-ea"/>
                  <a:cs typeface="+mn-cs"/>
                </a:rPr>
                <a:t>La simulation / prévision pour la période 2022-2029</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entre 2017 et 2021 inclus permettent ensuite de réaliser des simulations des départs pour les enseignants du second degré encore en poste début 2022.</a:t>
              </a:r>
            </a:p>
            <a:p>
              <a:r>
                <a:rPr lang="fr-FR" sz="1100">
                  <a:solidFill>
                    <a:schemeClr val="dk1"/>
                  </a:solidFill>
                  <a:effectLst/>
                  <a:latin typeface="+mn-lt"/>
                  <a:ea typeface="+mn-ea"/>
                  <a:cs typeface="+mn-cs"/>
                </a:rPr>
                <a:t>Pour cela, on fait « vieillir » progressivement toutes leurs caractéristiques, ce jusqu’en 2029 : on considère qu’ils ne déménageront pas, on alloue aux PRCE une probabilité d’être promus PRAG. On peut alors calculer leur probabilité de départ en fonction de leurs nouvelles caractéristiques, ce pour les huit années 2022 à 2029,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2022-2029, il suffit alors de sommer les probabilités des 13 000 enseignants encore en poste début 2022.</a:t>
              </a:r>
            </a:p>
            <a:p>
              <a:r>
                <a:rPr lang="fr-FR" sz="1100" b="1">
                  <a:solidFill>
                    <a:schemeClr val="dk1"/>
                  </a:solidFill>
                  <a:effectLst/>
                  <a:latin typeface="+mn-lt"/>
                  <a:ea typeface="+mn-ea"/>
                  <a:cs typeface="+mn-cs"/>
                </a:rPr>
                <a:t>Le taux de départ moyen pondéré pour l’ensemble des deux catégories enseignants-chercheurs et enseignants du second degré du supérieur.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Dans la présente note, pour une population donnée, le taux de départs définitifs est le nombre de départs rapporté aux effectifs totaux en activité en début d’année 2022. Par convention, le taux de départ de l’ensemble des enseignants titulaires du supérieur est alors la moyenne des taux des deux catégories (enseignants-chercheurs et enseignants du second degré du supérieur), pondérés par les nombres d’heures d’enseignement obligatoires correspondants ; celui d’un enseignant du second degré est deux fois supérieur à celui d’un enseignant-chercheur. Une exception à cette convention : les « départs » d’enseignants du second degré recrutés comme MCF sont partiellement compensés par ledit recrutement, ils sont donc comptés pour un, et non deux.</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DEFINITIONS</a:t>
              </a:r>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PRAG : </a:t>
              </a:r>
              <a:r>
                <a:rPr lang="fr-FR" sz="1100">
                  <a:solidFill>
                    <a:schemeClr val="dk1"/>
                  </a:solidFill>
                  <a:effectLst/>
                  <a:latin typeface="+mn-lt"/>
                  <a:ea typeface="+mn-ea"/>
                  <a:cs typeface="+mn-cs"/>
                </a:rPr>
                <a:t>professeurs agrégés nommés à titre définitif par arrêté ministériel sur des postes spécifiques de l‘enseignement supérieur</a:t>
              </a:r>
            </a:p>
            <a:p>
              <a:pPr hangingPunct="0"/>
              <a:r>
                <a:rPr lang="fr-FR" sz="1100" b="1">
                  <a:solidFill>
                    <a:schemeClr val="dk1"/>
                  </a:solidFill>
                  <a:effectLst/>
                  <a:latin typeface="+mn-lt"/>
                  <a:ea typeface="+mn-ea"/>
                  <a:cs typeface="+mn-cs"/>
                </a:rPr>
                <a:t>PRCE </a:t>
              </a:r>
              <a:r>
                <a:rPr lang="fr-FR" sz="1100">
                  <a:solidFill>
                    <a:schemeClr val="dk1"/>
                  </a:solidFill>
                  <a:effectLst/>
                  <a:latin typeface="+mn-lt"/>
                  <a:ea typeface="+mn-ea"/>
                  <a:cs typeface="+mn-cs"/>
                </a:rPr>
                <a:t>: professeurs certifiés nommés à titre définitif par arrêté ministériel sur des postes spécifiques de l‘enseignement supérieur</a:t>
              </a:r>
            </a:p>
            <a:p>
              <a:pPr hangingPunct="0"/>
              <a:r>
                <a:rPr lang="fr-FR" sz="1100" b="1">
                  <a:solidFill>
                    <a:schemeClr val="dk1"/>
                  </a:solidFill>
                  <a:effectLst/>
                  <a:latin typeface="+mn-lt"/>
                  <a:ea typeface="+mn-ea"/>
                  <a:cs typeface="+mn-cs"/>
                </a:rPr>
                <a:t>PREN </a:t>
              </a:r>
              <a:r>
                <a:rPr lang="fr-FR" sz="1100">
                  <a:solidFill>
                    <a:schemeClr val="dk1"/>
                  </a:solidFill>
                  <a:effectLst/>
                  <a:latin typeface="+mn-lt"/>
                  <a:ea typeface="+mn-ea"/>
                  <a:cs typeface="+mn-cs"/>
                </a:rPr>
                <a:t>: professeurs de l'Ecole nationale supérieure d'arts et métiers</a:t>
              </a:r>
            </a:p>
            <a:p>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 des EPSCP.</a:t>
              </a:r>
            </a:p>
            <a:p>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des programmes 143 ou 150 (tutelle du MESR à titre principal).</a:t>
              </a:r>
            </a:p>
            <a:p>
              <a:r>
                <a:rPr lang="fr-FR" sz="1100" b="1">
                  <a:solidFill>
                    <a:schemeClr val="dk1"/>
                  </a:solidFill>
                  <a:effectLst/>
                  <a:latin typeface="+mn-lt"/>
                  <a:ea typeface="+mn-ea"/>
                  <a:cs typeface="+mn-cs"/>
                </a:rPr>
                <a:t>Âge d’ouverture des droits (AOD) : </a:t>
              </a:r>
              <a:r>
                <a:rPr lang="fr-FR" sz="1100">
                  <a:solidFill>
                    <a:schemeClr val="dk1"/>
                  </a:solidFill>
                  <a:effectLst/>
                  <a:latin typeface="+mn-lt"/>
                  <a:ea typeface="+mn-ea"/>
                  <a:cs typeface="+mn-cs"/>
                </a:rPr>
                <a:t>Age à partir duquel le fonctionnaire peut avoir droit à une pension; également appelé âge légal de départ à la retraite. </a:t>
              </a:r>
            </a:p>
            <a:p>
              <a:pPr hangingPunct="0"/>
              <a:r>
                <a:rPr lang="fr-FR" sz="1100" b="1">
                  <a:solidFill>
                    <a:schemeClr val="dk1"/>
                  </a:solidFill>
                  <a:effectLst/>
                  <a:latin typeface="+mn-lt"/>
                  <a:ea typeface="+mn-ea"/>
                  <a:cs typeface="+mn-cs"/>
                </a:rPr>
                <a:t>Départs définitifs :</a:t>
              </a:r>
              <a:r>
                <a:rPr lang="fr-FR" sz="1100">
                  <a:solidFill>
                    <a:schemeClr val="dk1"/>
                  </a:solidFill>
                  <a:effectLst/>
                  <a:latin typeface="+mn-lt"/>
                  <a:ea typeface="+mn-ea"/>
                  <a:cs typeface="+mn-cs"/>
                </a:rPr>
                <a:t> départs en retraite et autres départs définitifs. Pour les enseignants du second degré en EPSCP, ces départs incluent également les recrutements en tant qu’enseignants-chercheurs.</a:t>
              </a:r>
            </a:p>
            <a:p>
              <a:pPr hangingPunct="0"/>
              <a:r>
                <a:rPr lang="fr-FR" sz="1100" b="1">
                  <a:solidFill>
                    <a:schemeClr val="dk1"/>
                  </a:solidFill>
                  <a:effectLst/>
                  <a:latin typeface="+mn-lt"/>
                  <a:ea typeface="+mn-ea"/>
                  <a:cs typeface="+mn-cs"/>
                </a:rPr>
                <a:t>Recrutements externes : </a:t>
              </a:r>
              <a:r>
                <a:rPr lang="fr-FR" sz="1100">
                  <a:solidFill>
                    <a:schemeClr val="dk1"/>
                  </a:solidFill>
                  <a:effectLst/>
                  <a:latin typeface="+mn-lt"/>
                  <a:ea typeface="+mn-ea"/>
                  <a:cs typeface="+mn-cs"/>
                </a:rPr>
                <a:t>il s’agit de tous les recrutements à l’exception des changements de corps (recrutements internes). Comme le taux de départ, le taux annuel moyen pondéré de recrutements externes tient de plus compte des volumes d’heures d’enseignement obligatoires, différents pour les deux catégories enseignants-chercheurs et enseignants du second degré du supérieur.</a:t>
              </a:r>
            </a:p>
            <a:p>
              <a:pPr hangingPunct="0"/>
              <a:r>
                <a:rPr lang="fr-FR" sz="1100">
                  <a:solidFill>
                    <a:schemeClr val="dk1"/>
                  </a:solidFill>
                  <a:effectLst/>
                  <a:latin typeface="+mn-lt"/>
                  <a:ea typeface="+mn-ea"/>
                  <a:cs typeface="+mn-cs"/>
                </a:rPr>
                <a:t>Les recrutements comme MCF d’enseignants du second degré sont traités à part, selon les règles décrites dans le paragraphe précédent (taux de départ moyen pondéré).</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0.0376</cdr:x>
      <cdr:y>0.02992</cdr:y>
    </cdr:from>
    <cdr:to>
      <cdr:x>0.37043</cdr:x>
      <cdr:y>0.20064</cdr:y>
    </cdr:to>
    <cdr:sp macro="" textlink="">
      <cdr:nvSpPr>
        <cdr:cNvPr id="2" name="ZoneTexte 1"/>
        <cdr:cNvSpPr txBox="1"/>
      </cdr:nvSpPr>
      <cdr:spPr>
        <a:xfrm xmlns:a="http://schemas.openxmlformats.org/drawingml/2006/main">
          <a:off x="168071" y="109124"/>
          <a:ext cx="1487656" cy="622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Lettres et sciences humaines</a:t>
          </a:r>
        </a:p>
      </cdr:txBody>
    </cdr:sp>
  </cdr:relSizeAnchor>
  <cdr:relSizeAnchor xmlns:cdr="http://schemas.openxmlformats.org/drawingml/2006/chartDrawing">
    <cdr:from>
      <cdr:x>0.1684</cdr:x>
      <cdr:y>0.82921</cdr:y>
    </cdr:from>
    <cdr:to>
      <cdr:x>0.41008</cdr:x>
      <cdr:y>0.89609</cdr:y>
    </cdr:to>
    <cdr:sp macro="" textlink="">
      <cdr:nvSpPr>
        <cdr:cNvPr id="3" name="ZoneTexte 2"/>
        <cdr:cNvSpPr txBox="1"/>
      </cdr:nvSpPr>
      <cdr:spPr>
        <a:xfrm xmlns:a="http://schemas.openxmlformats.org/drawingml/2006/main">
          <a:off x="752707" y="3024459"/>
          <a:ext cx="1080275" cy="2439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Femmes</a:t>
          </a:r>
        </a:p>
      </cdr:txBody>
    </cdr:sp>
  </cdr:relSizeAnchor>
  <cdr:relSizeAnchor xmlns:cdr="http://schemas.openxmlformats.org/drawingml/2006/chartDrawing">
    <cdr:from>
      <cdr:x>0.67145</cdr:x>
      <cdr:y>0.82921</cdr:y>
    </cdr:from>
    <cdr:to>
      <cdr:x>0.91313</cdr:x>
      <cdr:y>0.89609</cdr:y>
    </cdr:to>
    <cdr:sp macro="" textlink="">
      <cdr:nvSpPr>
        <cdr:cNvPr id="4" name="ZoneTexte 1"/>
        <cdr:cNvSpPr txBox="1"/>
      </cdr:nvSpPr>
      <cdr:spPr>
        <a:xfrm xmlns:a="http://schemas.openxmlformats.org/drawingml/2006/main">
          <a:off x="3001227" y="3024459"/>
          <a:ext cx="1080275" cy="243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Hommes</a:t>
          </a:r>
        </a:p>
      </cdr:txBody>
    </cdr:sp>
  </cdr:relSizeAnchor>
</c:userShapes>
</file>

<file path=xl/drawings/drawing11.xml><?xml version="1.0" encoding="utf-8"?>
<c:userShapes xmlns:c="http://schemas.openxmlformats.org/drawingml/2006/chart">
  <cdr:relSizeAnchor xmlns:cdr="http://schemas.openxmlformats.org/drawingml/2006/chartDrawing">
    <cdr:from>
      <cdr:x>0.03398</cdr:x>
      <cdr:y>0.03085</cdr:y>
    </cdr:from>
    <cdr:to>
      <cdr:x>0.3668</cdr:x>
      <cdr:y>0.13307</cdr:y>
    </cdr:to>
    <cdr:sp macro="" textlink="">
      <cdr:nvSpPr>
        <cdr:cNvPr id="2" name="ZoneTexte 1"/>
        <cdr:cNvSpPr txBox="1"/>
      </cdr:nvSpPr>
      <cdr:spPr>
        <a:xfrm xmlns:a="http://schemas.openxmlformats.org/drawingml/2006/main">
          <a:off x="155343" y="143726"/>
          <a:ext cx="1521677"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Sciences économiques,</a:t>
          </a:r>
        </a:p>
        <a:p xmlns:a="http://schemas.openxmlformats.org/drawingml/2006/main">
          <a:r>
            <a:rPr lang="fr-FR" sz="1100" b="1"/>
            <a:t>AES</a:t>
          </a:r>
        </a:p>
      </cdr:txBody>
    </cdr:sp>
  </cdr:relSizeAnchor>
  <cdr:relSizeAnchor xmlns:cdr="http://schemas.openxmlformats.org/drawingml/2006/chartDrawing">
    <cdr:from>
      <cdr:x>0.16284</cdr:x>
      <cdr:y>0.8129</cdr:y>
    </cdr:from>
    <cdr:to>
      <cdr:x>0.39912</cdr:x>
      <cdr:y>0.86526</cdr:y>
    </cdr:to>
    <cdr:sp macro="" textlink="">
      <cdr:nvSpPr>
        <cdr:cNvPr id="3" name="ZoneTexte 1"/>
        <cdr:cNvSpPr txBox="1"/>
      </cdr:nvSpPr>
      <cdr:spPr>
        <a:xfrm xmlns:a="http://schemas.openxmlformats.org/drawingml/2006/main">
          <a:off x="680944" y="3040508"/>
          <a:ext cx="988056" cy="195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Femmes</a:t>
          </a:r>
        </a:p>
      </cdr:txBody>
    </cdr:sp>
  </cdr:relSizeAnchor>
  <cdr:relSizeAnchor xmlns:cdr="http://schemas.openxmlformats.org/drawingml/2006/chartDrawing">
    <cdr:from>
      <cdr:x>0.65464</cdr:x>
      <cdr:y>0.8129</cdr:y>
    </cdr:from>
    <cdr:to>
      <cdr:x>0.89092</cdr:x>
      <cdr:y>0.86526</cdr:y>
    </cdr:to>
    <cdr:sp macro="" textlink="">
      <cdr:nvSpPr>
        <cdr:cNvPr id="4" name="ZoneTexte 1"/>
        <cdr:cNvSpPr txBox="1"/>
      </cdr:nvSpPr>
      <cdr:spPr>
        <a:xfrm xmlns:a="http://schemas.openxmlformats.org/drawingml/2006/main">
          <a:off x="2737517" y="3040508"/>
          <a:ext cx="988056" cy="195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Hommes</a:t>
          </a:r>
        </a:p>
      </cdr:txBody>
    </cdr:sp>
  </cdr:relSizeAnchor>
</c:userShapes>
</file>

<file path=xl/drawings/drawing12.xml><?xml version="1.0" encoding="utf-8"?>
<c:userShapes xmlns:c="http://schemas.openxmlformats.org/drawingml/2006/chart">
  <cdr:relSizeAnchor xmlns:cdr="http://schemas.openxmlformats.org/drawingml/2006/chartDrawing">
    <cdr:from>
      <cdr:x>0.02635</cdr:x>
      <cdr:y>0.03085</cdr:y>
    </cdr:from>
    <cdr:to>
      <cdr:x>0.35918</cdr:x>
      <cdr:y>0.13307</cdr:y>
    </cdr:to>
    <cdr:sp macro="" textlink="">
      <cdr:nvSpPr>
        <cdr:cNvPr id="2" name="ZoneTexte 1"/>
        <cdr:cNvSpPr txBox="1"/>
      </cdr:nvSpPr>
      <cdr:spPr>
        <a:xfrm xmlns:a="http://schemas.openxmlformats.org/drawingml/2006/main">
          <a:off x="120495" y="143727"/>
          <a:ext cx="1521677"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Sciences</a:t>
          </a:r>
        </a:p>
      </cdr:txBody>
    </cdr:sp>
  </cdr:relSizeAnchor>
  <cdr:relSizeAnchor xmlns:cdr="http://schemas.openxmlformats.org/drawingml/2006/chartDrawing">
    <cdr:from>
      <cdr:x>0</cdr:x>
      <cdr:y>0.74392</cdr:y>
    </cdr:from>
    <cdr:to>
      <cdr:x>0.23628</cdr:x>
      <cdr:y>0.79628</cdr:y>
    </cdr:to>
    <cdr:sp macro="" textlink="">
      <cdr:nvSpPr>
        <cdr:cNvPr id="3" name="ZoneTexte 1"/>
        <cdr:cNvSpPr txBox="1"/>
      </cdr:nvSpPr>
      <cdr:spPr>
        <a:xfrm xmlns:a="http://schemas.openxmlformats.org/drawingml/2006/main">
          <a:off x="0" y="3842772"/>
          <a:ext cx="1125283" cy="270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Femmes</a:t>
          </a:r>
        </a:p>
      </cdr:txBody>
    </cdr:sp>
  </cdr:relSizeAnchor>
  <cdr:relSizeAnchor xmlns:cdr="http://schemas.openxmlformats.org/drawingml/2006/chartDrawing">
    <cdr:from>
      <cdr:x>0.59946</cdr:x>
      <cdr:y>0.74392</cdr:y>
    </cdr:from>
    <cdr:to>
      <cdr:x>0.83574</cdr:x>
      <cdr:y>0.79628</cdr:y>
    </cdr:to>
    <cdr:sp macro="" textlink="">
      <cdr:nvSpPr>
        <cdr:cNvPr id="4" name="ZoneTexte 1"/>
        <cdr:cNvSpPr txBox="1"/>
      </cdr:nvSpPr>
      <cdr:spPr>
        <a:xfrm xmlns:a="http://schemas.openxmlformats.org/drawingml/2006/main">
          <a:off x="2740722" y="3465861"/>
          <a:ext cx="1080275" cy="243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Hommes</a:t>
          </a:r>
        </a:p>
      </cdr:txBody>
    </cdr:sp>
  </cdr:relSizeAnchor>
</c:userShapes>
</file>

<file path=xl/drawings/drawing13.xml><?xml version="1.0" encoding="utf-8"?>
<c:userShapes xmlns:c="http://schemas.openxmlformats.org/drawingml/2006/chart">
  <cdr:relSizeAnchor xmlns:cdr="http://schemas.openxmlformats.org/drawingml/2006/chartDrawing">
    <cdr:from>
      <cdr:x>0.03652</cdr:x>
      <cdr:y>0.03463</cdr:y>
    </cdr:from>
    <cdr:to>
      <cdr:x>0.36934</cdr:x>
      <cdr:y>0.13343</cdr:y>
    </cdr:to>
    <cdr:sp macro="" textlink="">
      <cdr:nvSpPr>
        <cdr:cNvPr id="2" name="ZoneTexte 1"/>
        <cdr:cNvSpPr txBox="1"/>
      </cdr:nvSpPr>
      <cdr:spPr>
        <a:xfrm xmlns:a="http://schemas.openxmlformats.org/drawingml/2006/main">
          <a:off x="166959" y="166959"/>
          <a:ext cx="1521677"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Ensemble</a:t>
          </a:r>
        </a:p>
      </cdr:txBody>
    </cdr:sp>
  </cdr:relSizeAnchor>
  <cdr:relSizeAnchor xmlns:cdr="http://schemas.openxmlformats.org/drawingml/2006/chartDrawing">
    <cdr:from>
      <cdr:x>0.20886</cdr:x>
      <cdr:y>0.84818</cdr:y>
    </cdr:from>
    <cdr:to>
      <cdr:x>0.89034</cdr:x>
      <cdr:y>0.9711</cdr:y>
    </cdr:to>
    <cdr:sp macro="" textlink="">
      <cdr:nvSpPr>
        <cdr:cNvPr id="3" name="ZoneTexte 1"/>
        <cdr:cNvSpPr txBox="1"/>
      </cdr:nvSpPr>
      <cdr:spPr>
        <a:xfrm xmlns:a="http://schemas.openxmlformats.org/drawingml/2006/main">
          <a:off x="1236264" y="3702504"/>
          <a:ext cx="4033784" cy="536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Femmes                                                                               Hommes</a:t>
          </a:r>
        </a:p>
      </cdr:txBody>
    </cdr:sp>
  </cdr:relSizeAnchor>
</c:userShapes>
</file>

<file path=xl/drawings/drawing14.xml><?xml version="1.0" encoding="utf-8"?>
<xdr:wsDr xmlns:xdr="http://schemas.openxmlformats.org/drawingml/2006/spreadsheetDrawing" xmlns:a="http://schemas.openxmlformats.org/drawingml/2006/main">
  <xdr:twoCellAnchor>
    <xdr:from>
      <xdr:col>14</xdr:col>
      <xdr:colOff>4656</xdr:colOff>
      <xdr:row>4</xdr:row>
      <xdr:rowOff>0</xdr:rowOff>
    </xdr:from>
    <xdr:to>
      <xdr:col>25</xdr:col>
      <xdr:colOff>451501</xdr:colOff>
      <xdr:row>38</xdr:row>
      <xdr:rowOff>116002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0.05561</cdr:x>
      <cdr:y>0.22602</cdr:y>
    </cdr:from>
    <cdr:to>
      <cdr:x>0.96204</cdr:x>
      <cdr:y>0.23515</cdr:y>
    </cdr:to>
    <cdr:cxnSp macro="">
      <cdr:nvCxnSpPr>
        <cdr:cNvPr id="3" name="Connecteur droit 2"/>
        <cdr:cNvCxnSpPr/>
      </cdr:nvCxnSpPr>
      <cdr:spPr>
        <a:xfrm xmlns:a="http://schemas.openxmlformats.org/drawingml/2006/main">
          <a:off x="307491" y="1474649"/>
          <a:ext cx="5011784" cy="5956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0.05535</cdr:x>
      <cdr:y>0.3699</cdr:y>
    </cdr:from>
    <cdr:to>
      <cdr:x>0.96178</cdr:x>
      <cdr:y>0.37903</cdr:y>
    </cdr:to>
    <cdr:cxnSp macro="">
      <cdr:nvCxnSpPr>
        <cdr:cNvPr id="4" name="Connecteur droit 3"/>
        <cdr:cNvCxnSpPr/>
      </cdr:nvCxnSpPr>
      <cdr:spPr>
        <a:xfrm xmlns:a="http://schemas.openxmlformats.org/drawingml/2006/main">
          <a:off x="488950" y="2441575"/>
          <a:ext cx="8007158" cy="6026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12</xdr:col>
      <xdr:colOff>11600</xdr:colOff>
      <xdr:row>4</xdr:row>
      <xdr:rowOff>16363</xdr:rowOff>
    </xdr:from>
    <xdr:to>
      <xdr:col>21</xdr:col>
      <xdr:colOff>461109</xdr:colOff>
      <xdr:row>23</xdr:row>
      <xdr:rowOff>183173</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4</xdr:row>
      <xdr:rowOff>45243</xdr:rowOff>
    </xdr:from>
    <xdr:to>
      <xdr:col>9</xdr:col>
      <xdr:colOff>904875</xdr:colOff>
      <xdr:row>23</xdr:row>
      <xdr:rowOff>152399</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0.28288</cdr:x>
      <cdr:y>0.03657</cdr:y>
    </cdr:from>
    <cdr:to>
      <cdr:x>0.28802</cdr:x>
      <cdr:y>0.93692</cdr:y>
    </cdr:to>
    <cdr:cxnSp macro="">
      <cdr:nvCxnSpPr>
        <cdr:cNvPr id="3" name="Connecteur droit 2"/>
        <cdr:cNvCxnSpPr/>
      </cdr:nvCxnSpPr>
      <cdr:spPr>
        <a:xfrm xmlns:a="http://schemas.openxmlformats.org/drawingml/2006/main" flipH="1" flipV="1">
          <a:off x="2217066" y="141874"/>
          <a:ext cx="40284" cy="3492564"/>
        </a:xfrm>
        <a:prstGeom xmlns:a="http://schemas.openxmlformats.org/drawingml/2006/main" prst="line">
          <a:avLst/>
        </a:prstGeom>
        <a:ln xmlns:a="http://schemas.openxmlformats.org/drawingml/2006/main" w="0">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0.18255</cdr:x>
      <cdr:y>0.01624</cdr:y>
    </cdr:from>
    <cdr:to>
      <cdr:x>0.67584</cdr:x>
      <cdr:y>0.0902</cdr:y>
    </cdr:to>
    <cdr:sp macro="" textlink="">
      <cdr:nvSpPr>
        <cdr:cNvPr id="4" name="ZoneTexte 1"/>
        <cdr:cNvSpPr txBox="1"/>
      </cdr:nvSpPr>
      <cdr:spPr>
        <a:xfrm xmlns:a="http://schemas.openxmlformats.org/drawingml/2006/main">
          <a:off x="1430704" y="63011"/>
          <a:ext cx="3866169" cy="2868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18.xml><?xml version="1.0" encoding="utf-8"?>
<c:userShapes xmlns:c="http://schemas.openxmlformats.org/drawingml/2006/chart">
  <cdr:relSizeAnchor xmlns:cdr="http://schemas.openxmlformats.org/drawingml/2006/chartDrawing">
    <cdr:from>
      <cdr:x>0.32424</cdr:x>
      <cdr:y>0.01597</cdr:y>
    </cdr:from>
    <cdr:to>
      <cdr:x>0.32633</cdr:x>
      <cdr:y>0.92968</cdr:y>
    </cdr:to>
    <cdr:cxnSp macro="">
      <cdr:nvCxnSpPr>
        <cdr:cNvPr id="3" name="Connecteur droit 2"/>
        <cdr:cNvCxnSpPr/>
      </cdr:nvCxnSpPr>
      <cdr:spPr>
        <a:xfrm xmlns:a="http://schemas.openxmlformats.org/drawingml/2006/main" flipV="1">
          <a:off x="1911736" y="59532"/>
          <a:ext cx="12315" cy="3405050"/>
        </a:xfrm>
        <a:prstGeom xmlns:a="http://schemas.openxmlformats.org/drawingml/2006/main" prst="line">
          <a:avLst/>
        </a:prstGeom>
        <a:ln xmlns:a="http://schemas.openxmlformats.org/drawingml/2006/main" w="0">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0.05172</cdr:x>
      <cdr:y>0</cdr:y>
    </cdr:from>
    <cdr:to>
      <cdr:x>0.70948</cdr:x>
      <cdr:y>0.07436</cdr:y>
    </cdr:to>
    <cdr:sp macro="" textlink="">
      <cdr:nvSpPr>
        <cdr:cNvPr id="2" name="ZoneTexte 1"/>
        <cdr:cNvSpPr txBox="1"/>
      </cdr:nvSpPr>
      <cdr:spPr>
        <a:xfrm xmlns:a="http://schemas.openxmlformats.org/drawingml/2006/main">
          <a:off x="276367" y="0"/>
          <a:ext cx="3514757" cy="277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19.xml><?xml version="1.0" encoding="utf-8"?>
<xdr:wsDr xmlns:xdr="http://schemas.openxmlformats.org/drawingml/2006/spreadsheetDrawing" xmlns:a="http://schemas.openxmlformats.org/drawingml/2006/main">
  <xdr:twoCellAnchor>
    <xdr:from>
      <xdr:col>7</xdr:col>
      <xdr:colOff>288134</xdr:colOff>
      <xdr:row>2</xdr:row>
      <xdr:rowOff>360098</xdr:rowOff>
    </xdr:from>
    <xdr:to>
      <xdr:col>18</xdr:col>
      <xdr:colOff>277092</xdr:colOff>
      <xdr:row>30</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xdr:rowOff>
    </xdr:from>
    <xdr:to>
      <xdr:col>15</xdr:col>
      <xdr:colOff>29766</xdr:colOff>
      <xdr:row>29</xdr:row>
      <xdr:rowOff>107156</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cdr:x>
      <cdr:y>0.84148</cdr:y>
    </cdr:from>
    <cdr:to>
      <cdr:x>0.9483</cdr:x>
      <cdr:y>1</cdr:y>
    </cdr:to>
    <cdr:sp macro="" textlink="">
      <cdr:nvSpPr>
        <cdr:cNvPr id="2" name="ZoneTexte 1">
          <a:extLst xmlns:a="http://schemas.openxmlformats.org/drawingml/2006/main">
            <a:ext uri="{FF2B5EF4-FFF2-40B4-BE49-F238E27FC236}">
              <a16:creationId xmlns:a16="http://schemas.microsoft.com/office/drawing/2014/main" id="{BCF30219-15FC-494B-A7F7-E8C4C090E4F7}"/>
            </a:ext>
          </a:extLst>
        </cdr:cNvPr>
        <cdr:cNvSpPr txBox="1"/>
      </cdr:nvSpPr>
      <cdr:spPr>
        <a:xfrm xmlns:a="http://schemas.openxmlformats.org/drawingml/2006/main">
          <a:off x="0" y="3781994"/>
          <a:ext cx="6827764" cy="71248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800" b="1" i="0" baseline="0">
              <a:effectLst/>
              <a:latin typeface="Arial" panose="020B0604020202020204" pitchFamily="34" charset="0"/>
              <a:ea typeface="+mn-ea"/>
              <a:cs typeface="Arial" panose="020B0604020202020204" pitchFamily="34" charset="0"/>
            </a:rPr>
            <a:t>Champ : </a:t>
          </a:r>
          <a:r>
            <a:rPr lang="fr-FR" sz="800" b="0" i="0" baseline="0">
              <a:effectLst/>
              <a:latin typeface="Arial" panose="020B0604020202020204" pitchFamily="34" charset="0"/>
              <a:ea typeface="+mn-ea"/>
              <a:cs typeface="Arial" panose="020B0604020202020204" pitchFamily="34" charset="0"/>
            </a:rPr>
            <a:t>Enseignants du second degré en EPSCP, France </a:t>
          </a:r>
          <a:endParaRPr lang="fr-FR" sz="800">
            <a:effectLst/>
            <a:latin typeface="Arial" panose="020B0604020202020204" pitchFamily="34" charset="0"/>
            <a:cs typeface="Arial" panose="020B0604020202020204" pitchFamily="34" charset="0"/>
          </a:endParaRPr>
        </a:p>
        <a:p xmlns:a="http://schemas.openxmlformats.org/drawingml/2006/main">
          <a:pPr eaLnBrk="1" fontAlgn="auto" latinLnBrk="0" hangingPunct="1"/>
          <a:r>
            <a:rPr lang="fr-FR" sz="800" b="1" i="1">
              <a:effectLst/>
              <a:latin typeface="Arial" panose="020B0604020202020204" pitchFamily="34" charset="0"/>
              <a:ea typeface="+mn-ea"/>
              <a:cs typeface="Arial" panose="020B0604020202020204" pitchFamily="34" charset="0"/>
            </a:rPr>
            <a:t>Source : </a:t>
          </a:r>
          <a:r>
            <a:rPr lang="fr-FR" sz="800" i="1">
              <a:effectLst/>
              <a:latin typeface="Arial" panose="020B0604020202020204" pitchFamily="34" charset="0"/>
              <a:ea typeface="+mn-ea"/>
              <a:cs typeface="Arial" panose="020B0604020202020204" pitchFamily="34" charset="0"/>
            </a:rPr>
            <a:t>modèles MESR-SIES, bases DGRH</a:t>
          </a:r>
          <a:endParaRPr lang="fr-FR" sz="800" i="1">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0.14939</cdr:x>
      <cdr:y>0.12778</cdr:y>
    </cdr:from>
    <cdr:to>
      <cdr:x>0.15093</cdr:x>
      <cdr:y>0.48878</cdr:y>
    </cdr:to>
    <cdr:cxnSp macro="">
      <cdr:nvCxnSpPr>
        <cdr:cNvPr id="4" name="Connecteur droit 3"/>
        <cdr:cNvCxnSpPr/>
      </cdr:nvCxnSpPr>
      <cdr:spPr>
        <a:xfrm xmlns:a="http://schemas.openxmlformats.org/drawingml/2006/main" flipH="1">
          <a:off x="1537491" y="767027"/>
          <a:ext cx="15875" cy="21669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0.2124</cdr:x>
      <cdr:y>0.09045</cdr:y>
    </cdr:from>
    <cdr:to>
      <cdr:x>0.21394</cdr:x>
      <cdr:y>0.45145</cdr:y>
    </cdr:to>
    <cdr:cxnSp macro="">
      <cdr:nvCxnSpPr>
        <cdr:cNvPr id="6" name="Connecteur droit 5"/>
        <cdr:cNvCxnSpPr/>
      </cdr:nvCxnSpPr>
      <cdr:spPr>
        <a:xfrm xmlns:a="http://schemas.openxmlformats.org/drawingml/2006/main" flipH="1">
          <a:off x="2185987" y="542924"/>
          <a:ext cx="15875" cy="21669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0.3358</cdr:x>
      <cdr:y>0.06003</cdr:y>
    </cdr:from>
    <cdr:to>
      <cdr:x>0.33734</cdr:x>
      <cdr:y>0.42103</cdr:y>
    </cdr:to>
    <cdr:cxnSp macro="">
      <cdr:nvCxnSpPr>
        <cdr:cNvPr id="9" name="Connecteur droit 8"/>
        <cdr:cNvCxnSpPr/>
      </cdr:nvCxnSpPr>
      <cdr:spPr>
        <a:xfrm xmlns:a="http://schemas.openxmlformats.org/drawingml/2006/main" flipH="1">
          <a:off x="3455988" y="360363"/>
          <a:ext cx="15875" cy="21669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0.27256</cdr:x>
      <cdr:y>0.06136</cdr:y>
    </cdr:from>
    <cdr:to>
      <cdr:x>0.2741</cdr:x>
      <cdr:y>0.42236</cdr:y>
    </cdr:to>
    <cdr:cxnSp macro="">
      <cdr:nvCxnSpPr>
        <cdr:cNvPr id="10" name="Connecteur droit 9"/>
        <cdr:cNvCxnSpPr/>
      </cdr:nvCxnSpPr>
      <cdr:spPr>
        <a:xfrm xmlns:a="http://schemas.openxmlformats.org/drawingml/2006/main" flipH="1">
          <a:off x="2805112" y="368300"/>
          <a:ext cx="15875" cy="21669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0.8241</cdr:x>
      <cdr:y>0.33136</cdr:y>
    </cdr:from>
    <cdr:to>
      <cdr:x>0.97394</cdr:x>
      <cdr:y>0.38961</cdr:y>
    </cdr:to>
    <cdr:sp macro="" textlink="">
      <cdr:nvSpPr>
        <cdr:cNvPr id="2" name="ZoneTexte 1"/>
        <cdr:cNvSpPr txBox="1"/>
      </cdr:nvSpPr>
      <cdr:spPr>
        <a:xfrm xmlns:a="http://schemas.openxmlformats.org/drawingml/2006/main">
          <a:off x="7523796" y="1640437"/>
          <a:ext cx="1367996" cy="288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dont :</a:t>
          </a:r>
        </a:p>
      </cdr:txBody>
    </cdr:sp>
  </cdr:relSizeAnchor>
  <cdr:relSizeAnchor xmlns:cdr="http://schemas.openxmlformats.org/drawingml/2006/chartDrawing">
    <cdr:from>
      <cdr:x>0.13844</cdr:x>
      <cdr:y>0.07055</cdr:y>
    </cdr:from>
    <cdr:to>
      <cdr:x>0.63355</cdr:x>
      <cdr:y>0.1133</cdr:y>
    </cdr:to>
    <cdr:sp macro="" textlink="">
      <cdr:nvSpPr>
        <cdr:cNvPr id="3" name="ZoneTexte 2"/>
        <cdr:cNvSpPr txBox="1"/>
      </cdr:nvSpPr>
      <cdr:spPr>
        <a:xfrm xmlns:a="http://schemas.openxmlformats.org/drawingml/2006/main">
          <a:off x="1012032" y="392906"/>
          <a:ext cx="36195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Constat                                                      Prévisions</a:t>
          </a:r>
        </a:p>
      </cdr:txBody>
    </cdr:sp>
  </cdr:relSizeAnchor>
  <cdr:relSizeAnchor xmlns:cdr="http://schemas.openxmlformats.org/drawingml/2006/chartDrawing">
    <cdr:from>
      <cdr:x>0.32554</cdr:x>
      <cdr:y>0.01656</cdr:y>
    </cdr:from>
    <cdr:to>
      <cdr:x>0.3266</cdr:x>
      <cdr:y>0.94703</cdr:y>
    </cdr:to>
    <cdr:cxnSp macro="">
      <cdr:nvCxnSpPr>
        <cdr:cNvPr id="5" name="Connecteur droit 4"/>
        <cdr:cNvCxnSpPr/>
      </cdr:nvCxnSpPr>
      <cdr:spPr>
        <a:xfrm xmlns:a="http://schemas.openxmlformats.org/drawingml/2006/main">
          <a:off x="2984500" y="82021"/>
          <a:ext cx="9674" cy="4607355"/>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6</xdr:col>
      <xdr:colOff>0</xdr:colOff>
      <xdr:row>29</xdr:row>
      <xdr:rowOff>19049</xdr:rowOff>
    </xdr:from>
    <xdr:to>
      <xdr:col>13</xdr:col>
      <xdr:colOff>95250</xdr:colOff>
      <xdr:row>49</xdr:row>
      <xdr:rowOff>85724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xdr:row>
      <xdr:rowOff>0</xdr:rowOff>
    </xdr:from>
    <xdr:to>
      <xdr:col>12</xdr:col>
      <xdr:colOff>571500</xdr:colOff>
      <xdr:row>17</xdr:row>
      <xdr:rowOff>180976</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379809</xdr:colOff>
      <xdr:row>5</xdr:row>
      <xdr:rowOff>136921</xdr:rowOff>
    </xdr:from>
    <xdr:to>
      <xdr:col>8</xdr:col>
      <xdr:colOff>379809</xdr:colOff>
      <xdr:row>16</xdr:row>
      <xdr:rowOff>142875</xdr:rowOff>
    </xdr:to>
    <xdr:cxnSp macro="">
      <xdr:nvCxnSpPr>
        <xdr:cNvPr id="6" name="Connecteur droit 5"/>
        <xdr:cNvCxnSpPr/>
      </xdr:nvCxnSpPr>
      <xdr:spPr>
        <a:xfrm flipV="1">
          <a:off x="5799534" y="1270396"/>
          <a:ext cx="0" cy="21014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0.40235</cdr:x>
      <cdr:y>0.03464</cdr:y>
    </cdr:from>
    <cdr:to>
      <cdr:x>0.40235</cdr:x>
      <cdr:y>0.85788</cdr:y>
    </cdr:to>
    <cdr:cxnSp macro="">
      <cdr:nvCxnSpPr>
        <cdr:cNvPr id="2" name="Connecteur droit 1"/>
        <cdr:cNvCxnSpPr/>
      </cdr:nvCxnSpPr>
      <cdr:spPr>
        <a:xfrm xmlns:a="http://schemas.openxmlformats.org/drawingml/2006/main" flipV="1">
          <a:off x="2184449" y="140887"/>
          <a:ext cx="0" cy="334826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0.18421</cdr:x>
      <cdr:y>0.0562</cdr:y>
    </cdr:from>
    <cdr:to>
      <cdr:x>0.84562</cdr:x>
      <cdr:y>0.12412</cdr:y>
    </cdr:to>
    <cdr:sp macro="" textlink="">
      <cdr:nvSpPr>
        <cdr:cNvPr id="5" name="ZoneTexte 4"/>
        <cdr:cNvSpPr txBox="1"/>
      </cdr:nvSpPr>
      <cdr:spPr>
        <a:xfrm xmlns:a="http://schemas.openxmlformats.org/drawingml/2006/main">
          <a:off x="1000115" y="228592"/>
          <a:ext cx="3590960" cy="276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6.xml><?xml version="1.0" encoding="utf-8"?>
<c:userShapes xmlns:c="http://schemas.openxmlformats.org/drawingml/2006/chart">
  <cdr:relSizeAnchor xmlns:cdr="http://schemas.openxmlformats.org/drawingml/2006/chartDrawing">
    <cdr:from>
      <cdr:x>0.15331</cdr:x>
      <cdr:y>0.04359</cdr:y>
    </cdr:from>
    <cdr:to>
      <cdr:x>0.87278</cdr:x>
      <cdr:y>0.15514</cdr:y>
    </cdr:to>
    <cdr:sp macro="" textlink="">
      <cdr:nvSpPr>
        <cdr:cNvPr id="2" name="ZoneTexte 1"/>
        <cdr:cNvSpPr txBox="1"/>
      </cdr:nvSpPr>
      <cdr:spPr>
        <a:xfrm xmlns:a="http://schemas.openxmlformats.org/drawingml/2006/main">
          <a:off x="765175" y="107950"/>
          <a:ext cx="3590960" cy="276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7.xml><?xml version="1.0" encoding="utf-8"?>
<xdr:wsDr xmlns:xdr="http://schemas.openxmlformats.org/drawingml/2006/spreadsheetDrawing" xmlns:a="http://schemas.openxmlformats.org/drawingml/2006/main">
  <xdr:twoCellAnchor>
    <xdr:from>
      <xdr:col>9</xdr:col>
      <xdr:colOff>27214</xdr:colOff>
      <xdr:row>17</xdr:row>
      <xdr:rowOff>125185</xdr:rowOff>
    </xdr:from>
    <xdr:to>
      <xdr:col>16</xdr:col>
      <xdr:colOff>289832</xdr:colOff>
      <xdr:row>34</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0.40019</cdr:x>
      <cdr:y>0.00831</cdr:y>
    </cdr:from>
    <cdr:to>
      <cdr:x>0.40234</cdr:x>
      <cdr:y>0.81373</cdr:y>
    </cdr:to>
    <cdr:cxnSp macro="">
      <cdr:nvCxnSpPr>
        <cdr:cNvPr id="3" name="Connecteur droit 2"/>
        <cdr:cNvCxnSpPr/>
      </cdr:nvCxnSpPr>
      <cdr:spPr>
        <a:xfrm xmlns:a="http://schemas.openxmlformats.org/drawingml/2006/main" flipH="1" flipV="1">
          <a:off x="2239736" y="27215"/>
          <a:ext cx="11981" cy="2637932"/>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20</xdr:col>
      <xdr:colOff>544285</xdr:colOff>
      <xdr:row>28</xdr:row>
      <xdr:rowOff>32858</xdr:rowOff>
    </xdr:from>
    <xdr:to>
      <xdr:col>26</xdr:col>
      <xdr:colOff>559219</xdr:colOff>
      <xdr:row>55</xdr:row>
      <xdr:rowOff>13608</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136071</xdr:colOff>
      <xdr:row>5</xdr:row>
      <xdr:rowOff>95251</xdr:rowOff>
    </xdr:from>
    <xdr:to>
      <xdr:col>26</xdr:col>
      <xdr:colOff>272142</xdr:colOff>
      <xdr:row>28</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340179</xdr:colOff>
      <xdr:row>28</xdr:row>
      <xdr:rowOff>13607</xdr:rowOff>
    </xdr:from>
    <xdr:to>
      <xdr:col>20</xdr:col>
      <xdr:colOff>530679</xdr:colOff>
      <xdr:row>55</xdr:row>
      <xdr:rowOff>26153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340177</xdr:colOff>
      <xdr:row>5</xdr:row>
      <xdr:rowOff>40822</xdr:rowOff>
    </xdr:from>
    <xdr:to>
      <xdr:col>22</xdr:col>
      <xdr:colOff>163286</xdr:colOff>
      <xdr:row>28</xdr:row>
      <xdr:rowOff>24560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travail%20sur%20qualification/2013/qualif%20bilan%20promo%202013_corrig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AS/gesbertm/Jaune/v3/chiffres-cl&#233;s%202011P_rect_DB_OJ.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AS/gesbertm/Jaune/v3/chiffres-cl&#233;s%202011P_rect_DB_OJ.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r-dgesip-dgri-a/Observatoire%20Emploi%20ESR/EES%202018/X5%20Excel%20maquette%20papier/EES18%20IV.1%20et%20IV.2%20entreprises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GESUP/Gesup%20II/2015/Gesup_mars2015v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NOTES%20D'INFORMATION/5%20-%20Les%20chercheurs%20en%20entreprise%20Situation%20en%202011/pr&#233;paration/Ni%20cherch_entr%2020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tudes/Besoins%20recrutement/Lissag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lperrain/Mes%20documents/demandes%20TRAVAUX/Obs%20Emploi%20Scientifique/2013/volet%20chercheur/travail/OES13_IV%20chercheurs_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efreshError="1">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efreshError="1">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efreshError="1">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ow r="9">
          <cell r="B9">
            <v>52679</v>
          </cell>
        </row>
      </sheetData>
      <sheetData sheetId="3" refreshError="1"/>
      <sheetData sheetId="4">
        <row r="6">
          <cell r="R6" t="str">
            <v xml:space="preserve">   Ayants droit</v>
          </cell>
        </row>
      </sheetData>
      <sheetData sheetId="5">
        <row r="19">
          <cell r="F19">
            <v>3122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7">
          <cell r="E7" t="str">
            <v>Personnels de soutien</v>
          </cell>
        </row>
      </sheetData>
      <sheetData sheetId="1"/>
      <sheetData sheetId="2"/>
      <sheetData sheetId="3"/>
      <sheetData sheetId="4">
        <row r="28">
          <cell r="R28"/>
        </row>
      </sheetData>
      <sheetData sheetId="5">
        <row r="26">
          <cell r="L26">
            <v>3789</v>
          </cell>
        </row>
      </sheetData>
      <sheetData sheetId="6">
        <row r="7">
          <cell r="C7">
            <v>1622</v>
          </cell>
        </row>
      </sheetData>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row r="4">
          <cell r="A4">
            <v>2020</v>
          </cell>
        </row>
      </sheetData>
      <sheetData sheetId="12">
        <row r="6">
          <cell r="A6">
            <v>2020</v>
          </cell>
        </row>
      </sheetData>
      <sheetData sheetId="13"/>
      <sheetData sheetId="14"/>
      <sheetData sheetId="15">
        <row r="6">
          <cell r="A6">
            <v>2020</v>
          </cell>
        </row>
      </sheetData>
      <sheetData sheetId="16">
        <row r="4">
          <cell r="A4">
            <v>2020</v>
          </cell>
        </row>
      </sheetData>
      <sheetData sheetId="17">
        <row r="4">
          <cell r="A4">
            <v>2020</v>
          </cell>
        </row>
      </sheetData>
      <sheetData sheetId="18">
        <row r="8">
          <cell r="A8">
            <v>2020</v>
          </cell>
        </row>
      </sheetData>
      <sheetData sheetId="19">
        <row r="4">
          <cell r="A4">
            <v>2020</v>
          </cell>
        </row>
      </sheetData>
      <sheetData sheetId="20">
        <row r="4">
          <cell r="A4">
            <v>2020</v>
          </cell>
        </row>
      </sheetData>
      <sheetData sheetId="21">
        <row r="7">
          <cell r="A7">
            <v>2020</v>
          </cell>
        </row>
      </sheetData>
      <sheetData sheetId="22">
        <row r="4">
          <cell r="A4">
            <v>2020</v>
          </cell>
        </row>
      </sheetData>
      <sheetData sheetId="23">
        <row r="7">
          <cell r="A7">
            <v>2020</v>
          </cell>
        </row>
      </sheetData>
      <sheetData sheetId="24"/>
      <sheetData sheetId="25">
        <row r="26">
          <cell r="D26">
            <v>315</v>
          </cell>
        </row>
      </sheetData>
      <sheetData sheetId="26">
        <row r="18">
          <cell r="D18" t="str">
            <v>Ingénieurs et cadres confirmés</v>
          </cell>
        </row>
      </sheetData>
      <sheetData sheetId="27">
        <row r="26">
          <cell r="H26">
            <v>15</v>
          </cell>
        </row>
      </sheetData>
      <sheetData sheetId="28"/>
      <sheetData sheetId="29">
        <row r="6">
          <cell r="B6" t="str">
            <v>CDI</v>
          </cell>
        </row>
      </sheetData>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row r="64">
          <cell r="N64">
            <v>8.3381791709013067E-2</v>
          </cell>
        </row>
      </sheetData>
      <sheetData sheetId="2"/>
      <sheetData sheetId="3"/>
      <sheetData sheetId="4"/>
      <sheetData sheetId="5">
        <row r="25">
          <cell r="J25">
            <v>1.0164005446218591</v>
          </cell>
        </row>
      </sheetData>
      <sheetData sheetId="6"/>
      <sheetData sheetId="7"/>
      <sheetData sheetId="8">
        <row r="5">
          <cell r="C5">
            <v>14017.689999999999</v>
          </cell>
        </row>
      </sheetData>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efreshError="1">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efreshError="1">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seignementsup-recherche.gouv.fr/fr/projections-des-effectifs-dans-l-enseignement-superieur-pour-les-rentrees-de-2021-2030-85076"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nseignementsup-recherche.gouv.fr/sites/default/files/content_migration/document/Note_DGRH_n1_Janvier_2019_Les_enseignants_du_second_degre_affectes_dans_l_enseignement_superieur_en_2018_1071212.pdf" TargetMode="External"/><Relationship Id="rId3" Type="http://schemas.openxmlformats.org/officeDocument/2006/relationships/hyperlink" Target="http://www.enseignementsup-recherche.gouv.fr/" TargetMode="External"/><Relationship Id="rId7" Type="http://schemas.openxmlformats.org/officeDocument/2006/relationships/hyperlink" Target="https://www.enseignementsup-recherche.gouv.fr/fr/l-emploi-scientifique-dans-les-organismes-de-recherche-en-2021-87439" TargetMode="External"/><Relationship Id="rId2" Type="http://schemas.openxmlformats.org/officeDocument/2006/relationships/hyperlink" Target="https://data.enseignementsup-recherche.gouv.fr/pages/explorer/?q=&amp;sort=modified&amp;refine.keyword=TBES" TargetMode="External"/><Relationship Id="rId1" Type="http://schemas.openxmlformats.org/officeDocument/2006/relationships/hyperlink" Target="https://data.enseignementsup-recherche.gouv.fr/pages/explorer/?sort=modified&amp;refine.keyword=ressources%20humaines&amp;refine.keyword=enseignement%20sup%C3%A9rieur" TargetMode="External"/><Relationship Id="rId6" Type="http://schemas.openxmlformats.org/officeDocument/2006/relationships/hyperlink" Target="https://www.enseignementsup-recherche.gouv.fr/fr/augmentation-departs-definitifs-enseignants-chercheurs" TargetMode="External"/><Relationship Id="rId11" Type="http://schemas.openxmlformats.org/officeDocument/2006/relationships/drawing" Target="../drawings/drawing1.xml"/><Relationship Id="rId5" Type="http://schemas.openxmlformats.org/officeDocument/2006/relationships/hyperlink" Target="https://www.enseignementsup-recherche.gouv.fr/fr/les-departs-en-retraite-des-titulaires-de-l-enseignement-superieur-et-de-la-recherche-de-2021-2027-85250" TargetMode="External"/><Relationship Id="rId10" Type="http://schemas.openxmlformats.org/officeDocument/2006/relationships/printerSettings" Target="../printerSettings/printerSettings2.bin"/><Relationship Id="rId4" Type="http://schemas.openxmlformats.org/officeDocument/2006/relationships/hyperlink" Target="https://www.enseignementsup-recherche.gouv.fr/fr/projections-des-effectifs-dans-l-enseignement-superieur-pour-les-rentrees-de-2021-2030-85076" TargetMode="External"/><Relationship Id="rId9" Type="http://schemas.openxmlformats.org/officeDocument/2006/relationships/hyperlink" Target="https://www.enseignementsup-recherche.gouv.fr/sites/default/files/2021-11/Note%20DGRH%20n9%20Octobre%202021_Ann%C3%A9e%202020.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23"/>
  <sheetViews>
    <sheetView tabSelected="1" workbookViewId="0">
      <selection activeCell="D33" sqref="D33"/>
    </sheetView>
  </sheetViews>
  <sheetFormatPr baseColWidth="10" defaultRowHeight="15" x14ac:dyDescent="0.25"/>
  <cols>
    <col min="1" max="16384" width="11.42578125" style="19"/>
  </cols>
  <sheetData>
    <row r="1" spans="1:16384" s="27" customFormat="1" ht="24" customHeight="1" x14ac:dyDescent="0.25">
      <c r="A1" s="26" t="s">
        <v>109</v>
      </c>
    </row>
    <row r="2" spans="1:16384" ht="23.25" x14ac:dyDescent="0.35">
      <c r="A2" s="18"/>
      <c r="C2" s="20"/>
    </row>
    <row r="3" spans="1:16384" ht="23.25" x14ac:dyDescent="0.35">
      <c r="A3" s="368" t="s">
        <v>58</v>
      </c>
      <c r="C3" s="20"/>
    </row>
    <row r="4" spans="1:16384" x14ac:dyDescent="0.25">
      <c r="A4" s="369" t="s">
        <v>59</v>
      </c>
    </row>
    <row r="5" spans="1:16384" x14ac:dyDescent="0.25">
      <c r="A5" s="369" t="s">
        <v>165</v>
      </c>
      <c r="B5" s="21"/>
      <c r="K5" s="22"/>
    </row>
    <row r="6" spans="1:16384" x14ac:dyDescent="0.25">
      <c r="A6" s="369" t="s">
        <v>166</v>
      </c>
      <c r="B6" s="21"/>
      <c r="K6" s="22"/>
    </row>
    <row r="7" spans="1:16384" x14ac:dyDescent="0.25">
      <c r="A7" s="369" t="s">
        <v>96</v>
      </c>
      <c r="K7" s="17"/>
    </row>
    <row r="8" spans="1:16384" x14ac:dyDescent="0.25">
      <c r="A8" s="369" t="s">
        <v>174</v>
      </c>
      <c r="B8" s="23"/>
      <c r="C8" s="23"/>
      <c r="D8" s="23"/>
      <c r="E8" s="23"/>
      <c r="F8" s="23"/>
      <c r="G8" s="23"/>
      <c r="H8" s="23"/>
      <c r="I8" s="23"/>
      <c r="J8" s="23"/>
      <c r="K8" s="24"/>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3"/>
      <c r="XEZ8" s="23"/>
      <c r="XFA8" s="23"/>
      <c r="XFB8" s="23"/>
      <c r="XFC8" s="23"/>
      <c r="XFD8" s="23"/>
    </row>
    <row r="9" spans="1:16384" s="33" customFormat="1" x14ac:dyDescent="0.2">
      <c r="A9" s="369" t="s">
        <v>173</v>
      </c>
      <c r="B9" s="101"/>
    </row>
    <row r="10" spans="1:16384" x14ac:dyDescent="0.25">
      <c r="A10" s="369" t="s">
        <v>167</v>
      </c>
      <c r="B10" s="21"/>
      <c r="K10" s="17"/>
    </row>
    <row r="11" spans="1:16384" x14ac:dyDescent="0.25">
      <c r="A11" s="369" t="s">
        <v>103</v>
      </c>
      <c r="K11" s="17"/>
    </row>
    <row r="12" spans="1:16384" ht="16.5" x14ac:dyDescent="0.25">
      <c r="A12" s="369" t="s">
        <v>168</v>
      </c>
      <c r="B12" s="21"/>
      <c r="K12" s="25"/>
    </row>
    <row r="13" spans="1:16384" x14ac:dyDescent="0.25">
      <c r="A13" s="369" t="s">
        <v>169</v>
      </c>
      <c r="B13" s="21"/>
      <c r="K13" s="24"/>
    </row>
    <row r="14" spans="1:16384" x14ac:dyDescent="0.25">
      <c r="A14" s="369" t="s">
        <v>170</v>
      </c>
      <c r="B14" s="21"/>
      <c r="K14" s="17"/>
    </row>
    <row r="15" spans="1:16384" x14ac:dyDescent="0.25">
      <c r="A15" s="369" t="s">
        <v>54</v>
      </c>
      <c r="K15" s="17"/>
    </row>
    <row r="16" spans="1:16384" x14ac:dyDescent="0.25">
      <c r="K16" s="17"/>
    </row>
    <row r="17" spans="1:2" x14ac:dyDescent="0.25">
      <c r="B17" s="21"/>
    </row>
    <row r="18" spans="1:2" x14ac:dyDescent="0.25">
      <c r="B18" s="21"/>
    </row>
    <row r="19" spans="1:2" x14ac:dyDescent="0.25">
      <c r="A19" s="21"/>
      <c r="B19" s="21"/>
    </row>
    <row r="20" spans="1:2" x14ac:dyDescent="0.25">
      <c r="A20" s="21"/>
      <c r="B20" s="21"/>
    </row>
    <row r="21" spans="1:2" x14ac:dyDescent="0.25">
      <c r="A21" s="21"/>
    </row>
    <row r="22" spans="1:2" x14ac:dyDescent="0.25">
      <c r="A22" s="21"/>
    </row>
    <row r="23" spans="1:2" x14ac:dyDescent="0.25">
      <c r="A23" s="2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showGridLines="0" zoomScaleNormal="100" workbookViewId="0">
      <selection activeCell="A22" sqref="A22"/>
    </sheetView>
  </sheetViews>
  <sheetFormatPr baseColWidth="10" defaultRowHeight="15" x14ac:dyDescent="0.25"/>
  <cols>
    <col min="1" max="1" width="20.42578125" style="14" customWidth="1"/>
    <col min="2" max="4" width="9.7109375" customWidth="1"/>
    <col min="5" max="5" width="9.85546875" bestFit="1" customWidth="1"/>
    <col min="6" max="8" width="8.5703125" customWidth="1"/>
    <col min="9" max="10" width="9.5703125" customWidth="1"/>
  </cols>
  <sheetData>
    <row r="1" spans="1:13" s="33" customFormat="1" x14ac:dyDescent="0.2">
      <c r="A1" s="85" t="s">
        <v>133</v>
      </c>
    </row>
    <row r="2" spans="1:13" s="33" customFormat="1" x14ac:dyDescent="0.2">
      <c r="A2" s="85"/>
    </row>
    <row r="3" spans="1:13" s="33" customFormat="1" x14ac:dyDescent="0.25">
      <c r="A3" s="36" t="s">
        <v>144</v>
      </c>
    </row>
    <row r="4" spans="1:13" ht="18" customHeight="1" thickBot="1" x14ac:dyDescent="0.3">
      <c r="A4" s="333" t="s">
        <v>100</v>
      </c>
      <c r="B4" s="332"/>
      <c r="C4" s="332"/>
      <c r="D4" s="332"/>
      <c r="E4" s="332"/>
      <c r="F4" s="11"/>
      <c r="G4" s="11"/>
      <c r="H4" s="11"/>
      <c r="I4" s="36" t="s">
        <v>35</v>
      </c>
      <c r="J4" s="61"/>
    </row>
    <row r="5" spans="1:13" ht="28.5" customHeight="1" x14ac:dyDescent="0.25">
      <c r="A5" s="408" t="s">
        <v>97</v>
      </c>
      <c r="B5" s="410" t="s">
        <v>126</v>
      </c>
      <c r="C5" s="411"/>
      <c r="D5" s="410" t="s">
        <v>75</v>
      </c>
      <c r="E5" s="411"/>
      <c r="F5" s="61"/>
      <c r="I5" s="405" t="s">
        <v>75</v>
      </c>
      <c r="J5" s="406"/>
    </row>
    <row r="6" spans="1:13" ht="27" customHeight="1" x14ac:dyDescent="0.25">
      <c r="A6" s="409"/>
      <c r="B6" s="308" t="s">
        <v>32</v>
      </c>
      <c r="C6" s="309" t="s">
        <v>39</v>
      </c>
      <c r="D6" s="308" t="s">
        <v>32</v>
      </c>
      <c r="E6" s="309" t="s">
        <v>39</v>
      </c>
      <c r="F6" s="61"/>
      <c r="I6" s="107" t="s">
        <v>33</v>
      </c>
      <c r="J6" s="107" t="s">
        <v>34</v>
      </c>
    </row>
    <row r="7" spans="1:13" x14ac:dyDescent="0.25">
      <c r="A7" s="318" t="s">
        <v>42</v>
      </c>
      <c r="B7" s="310">
        <v>1.9453538151599095</v>
      </c>
      <c r="C7" s="311">
        <v>2.0271971795517505</v>
      </c>
      <c r="D7" s="337">
        <v>0</v>
      </c>
      <c r="E7" s="338">
        <v>0</v>
      </c>
      <c r="F7" s="61"/>
      <c r="I7" s="109"/>
      <c r="J7" s="109"/>
    </row>
    <row r="8" spans="1:13" x14ac:dyDescent="0.25">
      <c r="A8" s="318" t="s">
        <v>23</v>
      </c>
      <c r="B8" s="310">
        <v>1.890705050012198</v>
      </c>
      <c r="C8" s="311">
        <v>2.247499390095145</v>
      </c>
      <c r="D8" s="310">
        <v>2.9822675980655564</v>
      </c>
      <c r="E8" s="311">
        <f>SUM(I8:J8)/2</f>
        <v>4.6702686440786225</v>
      </c>
      <c r="F8" s="61"/>
      <c r="G8" s="353"/>
      <c r="H8" s="353"/>
      <c r="I8" s="109">
        <v>4.4100589069706624</v>
      </c>
      <c r="J8" s="109">
        <v>4.9304783811865827</v>
      </c>
      <c r="L8" s="356"/>
      <c r="M8" s="356"/>
    </row>
    <row r="9" spans="1:13" x14ac:dyDescent="0.25">
      <c r="A9" s="318" t="s">
        <v>22</v>
      </c>
      <c r="B9" s="310">
        <v>2.7901415000332159</v>
      </c>
      <c r="C9" s="311">
        <v>3.1256227994419712</v>
      </c>
      <c r="D9" s="310">
        <v>3.4281783955980307</v>
      </c>
      <c r="E9" s="311">
        <f>SUM(I9:J9)/2</f>
        <v>4.1522569262353057</v>
      </c>
      <c r="F9" s="61"/>
      <c r="G9" s="353"/>
      <c r="H9" s="353"/>
      <c r="I9" s="109">
        <v>4.0219857683139404</v>
      </c>
      <c r="J9" s="109">
        <v>4.2825280841566711</v>
      </c>
      <c r="L9" s="356"/>
      <c r="M9" s="356"/>
    </row>
    <row r="10" spans="1:13" x14ac:dyDescent="0.25">
      <c r="A10" s="318" t="s">
        <v>24</v>
      </c>
      <c r="B10" s="310">
        <v>1.5678370005560409</v>
      </c>
      <c r="C10" s="311">
        <v>2.6833942330606089</v>
      </c>
      <c r="D10" s="310">
        <v>2.998554913294798</v>
      </c>
      <c r="E10" s="311">
        <f>SUM(I10:J10)/2</f>
        <v>3.6231638566331368</v>
      </c>
      <c r="F10" s="61"/>
      <c r="G10" s="353"/>
      <c r="H10" s="353"/>
      <c r="I10" s="109">
        <v>3.1904163446451914</v>
      </c>
      <c r="J10" s="109">
        <v>4.0559113686210821</v>
      </c>
      <c r="L10" s="356"/>
      <c r="M10" s="356"/>
    </row>
    <row r="11" spans="1:13" x14ac:dyDescent="0.25">
      <c r="A11" s="318" t="s">
        <v>43</v>
      </c>
      <c r="B11" s="310">
        <v>3.3665913654618476</v>
      </c>
      <c r="C11" s="311">
        <v>3.5438629518072289</v>
      </c>
      <c r="D11" s="337">
        <v>0</v>
      </c>
      <c r="E11" s="338">
        <v>0</v>
      </c>
      <c r="F11" s="11"/>
      <c r="G11" s="359"/>
      <c r="H11" s="353"/>
      <c r="I11" s="109"/>
      <c r="J11" s="109"/>
      <c r="L11" s="356"/>
      <c r="M11" s="356"/>
    </row>
    <row r="12" spans="1:13" x14ac:dyDescent="0.25">
      <c r="A12" s="319" t="s">
        <v>44</v>
      </c>
      <c r="B12" s="312">
        <v>2.1997014341822316</v>
      </c>
      <c r="C12" s="313">
        <v>2.845927597789192</v>
      </c>
      <c r="D12" s="312">
        <v>3.225868875299946</v>
      </c>
      <c r="E12" s="313">
        <f>SUM(I12:J12)/2</f>
        <v>4.0568335484133549</v>
      </c>
      <c r="F12" s="11"/>
      <c r="G12" s="353"/>
      <c r="H12" s="359"/>
      <c r="I12" s="108">
        <v>3.8106325570721662</v>
      </c>
      <c r="J12" s="108">
        <v>4.3030345397545426</v>
      </c>
      <c r="L12" s="356"/>
      <c r="M12" s="356"/>
    </row>
    <row r="13" spans="1:13" ht="25.5" x14ac:dyDescent="0.25">
      <c r="A13" s="318" t="s">
        <v>48</v>
      </c>
      <c r="B13" s="314">
        <v>3.0067895247332688</v>
      </c>
      <c r="C13" s="315">
        <v>3.2492725509214355</v>
      </c>
      <c r="D13" s="314">
        <v>1.3157894736842104</v>
      </c>
      <c r="E13" s="315">
        <f>SUM(I13:J13)/2</f>
        <v>2.8342849861810286</v>
      </c>
      <c r="F13" s="11"/>
      <c r="G13" s="353"/>
      <c r="H13" s="353"/>
      <c r="I13" s="109">
        <v>2.1064507847139544</v>
      </c>
      <c r="J13" s="109">
        <v>3.5621191876481029</v>
      </c>
    </row>
    <row r="14" spans="1:13" ht="15.75" thickBot="1" x14ac:dyDescent="0.3">
      <c r="A14" s="320" t="s">
        <v>9</v>
      </c>
      <c r="B14" s="316">
        <v>2.2142233856893538</v>
      </c>
      <c r="C14" s="317">
        <v>2.8531849912739968</v>
      </c>
      <c r="D14" s="316">
        <v>3.225868875299946</v>
      </c>
      <c r="E14" s="317">
        <f>SUM(I14:J14)/2</f>
        <v>4.0443757673241034</v>
      </c>
      <c r="F14" s="11"/>
      <c r="G14" s="353"/>
      <c r="H14" s="353"/>
      <c r="I14" s="108">
        <v>3.7932669291436003</v>
      </c>
      <c r="J14" s="108">
        <v>4.2954846055046065</v>
      </c>
    </row>
    <row r="15" spans="1:13" ht="33.75" customHeight="1" x14ac:dyDescent="0.25">
      <c r="A15" s="407" t="s">
        <v>138</v>
      </c>
      <c r="B15" s="407"/>
      <c r="C15" s="407"/>
      <c r="D15" s="407"/>
      <c r="E15" s="407"/>
      <c r="F15" s="11"/>
      <c r="G15" s="11"/>
      <c r="H15" s="11"/>
      <c r="I15" s="11"/>
      <c r="J15" s="11"/>
    </row>
    <row r="16" spans="1:13" x14ac:dyDescent="0.25">
      <c r="A16" s="404" t="s">
        <v>128</v>
      </c>
      <c r="B16" s="404"/>
      <c r="C16" s="404"/>
      <c r="D16" s="404"/>
      <c r="E16" s="404"/>
      <c r="F16" s="11"/>
      <c r="G16" s="11"/>
      <c r="H16" s="11"/>
      <c r="I16" s="11"/>
      <c r="J16" s="11"/>
    </row>
    <row r="17" spans="1:10" ht="35.25" customHeight="1" x14ac:dyDescent="0.25">
      <c r="A17" s="404" t="s">
        <v>139</v>
      </c>
      <c r="B17" s="404"/>
      <c r="C17" s="404"/>
      <c r="D17" s="404"/>
      <c r="E17" s="404"/>
      <c r="F17" s="11"/>
      <c r="G17" s="11"/>
      <c r="H17" s="11"/>
      <c r="I17" s="11" t="s">
        <v>79</v>
      </c>
      <c r="J17" s="11"/>
    </row>
    <row r="18" spans="1:10" ht="24.75" customHeight="1" x14ac:dyDescent="0.25">
      <c r="A18" s="404" t="s">
        <v>73</v>
      </c>
      <c r="B18" s="404"/>
      <c r="C18" s="404"/>
      <c r="D18" s="404"/>
      <c r="E18" s="404"/>
    </row>
    <row r="19" spans="1:10" x14ac:dyDescent="0.25">
      <c r="A19" s="113" t="s">
        <v>94</v>
      </c>
      <c r="B19" s="111"/>
      <c r="C19" s="111"/>
      <c r="D19" s="111"/>
      <c r="E19" s="111"/>
    </row>
    <row r="20" spans="1:10" x14ac:dyDescent="0.25">
      <c r="A20" s="114"/>
    </row>
    <row r="22" spans="1:10" x14ac:dyDescent="0.25">
      <c r="C22" s="358"/>
      <c r="D22" s="358"/>
      <c r="E22" s="358"/>
    </row>
    <row r="24" spans="1:10" x14ac:dyDescent="0.25">
      <c r="A24"/>
    </row>
    <row r="25" spans="1:10" x14ac:dyDescent="0.25">
      <c r="A25"/>
    </row>
    <row r="26" spans="1:10" x14ac:dyDescent="0.25">
      <c r="A26"/>
      <c r="D26" s="353"/>
      <c r="E26" s="353"/>
    </row>
    <row r="27" spans="1:10" x14ac:dyDescent="0.25">
      <c r="A27"/>
      <c r="D27" s="353"/>
      <c r="E27" s="353"/>
    </row>
    <row r="28" spans="1:10" x14ac:dyDescent="0.25">
      <c r="A28"/>
      <c r="D28" s="353"/>
      <c r="E28" s="353"/>
    </row>
    <row r="29" spans="1:10" x14ac:dyDescent="0.25">
      <c r="A29"/>
      <c r="D29" s="353"/>
      <c r="E29" s="353"/>
    </row>
    <row r="30" spans="1:10" x14ac:dyDescent="0.25">
      <c r="A30"/>
      <c r="D30" s="353"/>
      <c r="E30" s="353"/>
    </row>
    <row r="31" spans="1:10" x14ac:dyDescent="0.25">
      <c r="A31"/>
      <c r="D31" s="353"/>
      <c r="E31" s="353"/>
    </row>
    <row r="32" spans="1:10" x14ac:dyDescent="0.25">
      <c r="A32"/>
      <c r="D32" s="353"/>
      <c r="E32" s="353"/>
    </row>
    <row r="33" spans="1:5" x14ac:dyDescent="0.25">
      <c r="A33"/>
      <c r="D33" s="353"/>
      <c r="E33" s="353"/>
    </row>
    <row r="34" spans="1:5" x14ac:dyDescent="0.25">
      <c r="D34" s="353"/>
      <c r="E34" s="353"/>
    </row>
  </sheetData>
  <mergeCells count="8">
    <mergeCell ref="A17:E17"/>
    <mergeCell ref="A18:E18"/>
    <mergeCell ref="I5:J5"/>
    <mergeCell ref="A15:E15"/>
    <mergeCell ref="A5:A6"/>
    <mergeCell ref="B5:C5"/>
    <mergeCell ref="D5:E5"/>
    <mergeCell ref="A16:E16"/>
  </mergeCells>
  <pageMargins left="0.25" right="0.25" top="0.75" bottom="0.75" header="0.3" footer="0.3"/>
  <pageSetup paperSize="9" scale="7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zoomScaleNormal="100" workbookViewId="0">
      <selection activeCell="A23" sqref="A23"/>
    </sheetView>
  </sheetViews>
  <sheetFormatPr baseColWidth="10" defaultRowHeight="15" x14ac:dyDescent="0.25"/>
  <cols>
    <col min="1" max="1" width="19.7109375" style="14" bestFit="1" customWidth="1"/>
    <col min="2" max="3" width="12.42578125" customWidth="1"/>
    <col min="4" max="5" width="13.7109375" customWidth="1"/>
    <col min="6" max="6" width="18.140625" customWidth="1"/>
    <col min="7" max="7" width="12.5703125" customWidth="1"/>
    <col min="8" max="9" width="9.7109375" customWidth="1"/>
  </cols>
  <sheetData>
    <row r="1" spans="1:14" s="33" customFormat="1" x14ac:dyDescent="0.2">
      <c r="A1" s="85" t="s">
        <v>133</v>
      </c>
    </row>
    <row r="2" spans="1:14" s="33" customFormat="1" x14ac:dyDescent="0.2">
      <c r="A2" s="85"/>
    </row>
    <row r="3" spans="1:14" s="33" customFormat="1" x14ac:dyDescent="0.25">
      <c r="A3" s="36" t="s">
        <v>145</v>
      </c>
    </row>
    <row r="4" spans="1:14" ht="13.5" customHeight="1" thickBot="1" x14ac:dyDescent="0.3">
      <c r="A4" s="412"/>
      <c r="B4" s="412"/>
      <c r="C4" s="412"/>
      <c r="D4" s="412"/>
      <c r="E4" s="412"/>
      <c r="F4" s="412"/>
      <c r="G4" s="11"/>
      <c r="H4" s="61"/>
      <c r="I4" s="36" t="s">
        <v>35</v>
      </c>
      <c r="J4" s="11"/>
    </row>
    <row r="5" spans="1:14" ht="17.25" customHeight="1" x14ac:dyDescent="0.25">
      <c r="A5" s="413" t="s">
        <v>36</v>
      </c>
      <c r="B5" s="419" t="s">
        <v>108</v>
      </c>
      <c r="C5" s="420"/>
      <c r="D5" s="416" t="s">
        <v>104</v>
      </c>
      <c r="E5" s="416" t="s">
        <v>53</v>
      </c>
      <c r="F5" s="411" t="s">
        <v>127</v>
      </c>
      <c r="G5" s="61"/>
      <c r="I5" s="419" t="s">
        <v>99</v>
      </c>
      <c r="J5" s="420"/>
      <c r="K5" s="425" t="s">
        <v>37</v>
      </c>
      <c r="L5" s="426"/>
      <c r="M5" s="419" t="s">
        <v>38</v>
      </c>
      <c r="N5" s="420"/>
    </row>
    <row r="6" spans="1:14" ht="38.25" customHeight="1" x14ac:dyDescent="0.25">
      <c r="A6" s="414"/>
      <c r="B6" s="421"/>
      <c r="C6" s="422"/>
      <c r="D6" s="417"/>
      <c r="E6" s="417"/>
      <c r="F6" s="418"/>
      <c r="G6" s="61"/>
      <c r="I6" s="421"/>
      <c r="J6" s="422"/>
      <c r="K6" s="427"/>
      <c r="L6" s="428"/>
      <c r="M6" s="421"/>
      <c r="N6" s="422"/>
    </row>
    <row r="7" spans="1:14" ht="19.5" customHeight="1" x14ac:dyDescent="0.25">
      <c r="A7" s="415"/>
      <c r="B7" s="308" t="s">
        <v>32</v>
      </c>
      <c r="C7" s="309" t="s">
        <v>39</v>
      </c>
      <c r="D7" s="321" t="s">
        <v>31</v>
      </c>
      <c r="E7" s="309" t="s">
        <v>39</v>
      </c>
      <c r="F7" s="321" t="s">
        <v>32</v>
      </c>
      <c r="G7" s="61"/>
      <c r="I7" s="328" t="s">
        <v>33</v>
      </c>
      <c r="J7" s="329" t="s">
        <v>34</v>
      </c>
      <c r="K7" s="328" t="s">
        <v>40</v>
      </c>
      <c r="L7" s="329" t="s">
        <v>41</v>
      </c>
      <c r="M7" s="328" t="s">
        <v>33</v>
      </c>
      <c r="N7" s="329" t="s">
        <v>34</v>
      </c>
    </row>
    <row r="8" spans="1:14" x14ac:dyDescent="0.25">
      <c r="A8" s="326" t="s">
        <v>42</v>
      </c>
      <c r="B8" s="310">
        <v>1.9453538151599095</v>
      </c>
      <c r="C8" s="311">
        <f>AVERAGE(I8:J8)</f>
        <v>2.0271971795517505</v>
      </c>
      <c r="D8" s="322">
        <v>-3.1729571492455921E-2</v>
      </c>
      <c r="E8" s="322">
        <f>C8+D8</f>
        <v>1.9954676080592946</v>
      </c>
      <c r="F8" s="324">
        <v>2.537144296147066</v>
      </c>
      <c r="G8" s="61"/>
      <c r="I8" s="314">
        <v>1.7375975824729291</v>
      </c>
      <c r="J8" s="315">
        <v>2.3167967766305719</v>
      </c>
      <c r="K8" s="314">
        <v>-0.24507592501901154</v>
      </c>
      <c r="L8" s="315">
        <v>0.1816167820340997</v>
      </c>
      <c r="M8" s="314">
        <f>I8+K8</f>
        <v>1.4925216574539175</v>
      </c>
      <c r="N8" s="315">
        <f>J8+L8</f>
        <v>2.4984135586646716</v>
      </c>
    </row>
    <row r="9" spans="1:14" ht="16.5" customHeight="1" x14ac:dyDescent="0.25">
      <c r="A9" s="326" t="s">
        <v>23</v>
      </c>
      <c r="B9" s="310">
        <v>2.4101777266334228</v>
      </c>
      <c r="C9" s="311">
        <f>AVERAGE(I9:J9)</f>
        <v>3.400490972159651</v>
      </c>
      <c r="D9" s="322">
        <v>0.21250015252590737</v>
      </c>
      <c r="E9" s="322">
        <f>C9+D9</f>
        <v>3.6129911246855584</v>
      </c>
      <c r="F9" s="324">
        <v>3.4522439585730722</v>
      </c>
      <c r="G9" s="61"/>
      <c r="I9" s="314">
        <v>3.0608923733211615</v>
      </c>
      <c r="J9" s="315">
        <v>3.740089570998141</v>
      </c>
      <c r="K9" s="314">
        <v>0.26404627425695715</v>
      </c>
      <c r="L9" s="315">
        <v>0.16095403079485759</v>
      </c>
      <c r="M9" s="314">
        <f t="shared" ref="M9:N13" si="0">I9+K9</f>
        <v>3.3249386475781186</v>
      </c>
      <c r="N9" s="315">
        <f t="shared" si="0"/>
        <v>3.9010436017929986</v>
      </c>
    </row>
    <row r="10" spans="1:14" x14ac:dyDescent="0.25">
      <c r="A10" s="326" t="s">
        <v>22</v>
      </c>
      <c r="B10" s="310">
        <v>3.0954443097176516</v>
      </c>
      <c r="C10" s="311">
        <f>AVERAGE(I10:J10)</f>
        <v>3.616870696870329</v>
      </c>
      <c r="D10" s="322">
        <v>-4.9913838860582427E-2</v>
      </c>
      <c r="E10" s="322">
        <f>C10+D10</f>
        <v>3.5669568580097466</v>
      </c>
      <c r="F10" s="324">
        <v>2.9230902477048328</v>
      </c>
      <c r="G10" s="61"/>
      <c r="I10" s="314">
        <v>3.3804492441348395</v>
      </c>
      <c r="J10" s="315">
        <v>3.8532921496058186</v>
      </c>
      <c r="K10" s="314">
        <v>-0.21946456968580108</v>
      </c>
      <c r="L10" s="315">
        <v>0.11963689196463623</v>
      </c>
      <c r="M10" s="314">
        <f t="shared" si="0"/>
        <v>3.1609846744490384</v>
      </c>
      <c r="N10" s="315">
        <f t="shared" si="0"/>
        <v>3.9729290415704548</v>
      </c>
    </row>
    <row r="11" spans="1:14" x14ac:dyDescent="0.25">
      <c r="A11" s="326" t="s">
        <v>24</v>
      </c>
      <c r="B11" s="310">
        <v>1.9226748700794458</v>
      </c>
      <c r="C11" s="311">
        <f>AVERAGE(I11:J11)</f>
        <v>2.9164701232149084</v>
      </c>
      <c r="D11" s="322">
        <v>0.34834208672618328</v>
      </c>
      <c r="E11" s="322">
        <f t="shared" ref="E11:E13" si="1">C11+D11</f>
        <v>3.2648122099410917</v>
      </c>
      <c r="F11" s="324">
        <v>1.7457141150468907</v>
      </c>
      <c r="G11" s="61"/>
      <c r="I11" s="314">
        <v>2.4406611709555484</v>
      </c>
      <c r="J11" s="315">
        <v>3.3922790754742684</v>
      </c>
      <c r="K11" s="314">
        <v>0.48935826397380477</v>
      </c>
      <c r="L11" s="315">
        <v>0.20732590947856178</v>
      </c>
      <c r="M11" s="314">
        <f t="shared" si="0"/>
        <v>2.9300194349293531</v>
      </c>
      <c r="N11" s="315">
        <f t="shared" si="0"/>
        <v>3.5996049849528302</v>
      </c>
    </row>
    <row r="12" spans="1:14" x14ac:dyDescent="0.25">
      <c r="A12" s="326" t="s">
        <v>43</v>
      </c>
      <c r="B12" s="310">
        <v>3.3665913654618476</v>
      </c>
      <c r="C12" s="311">
        <f>AVERAGE(I12:J12)</f>
        <v>3.5438629518072289</v>
      </c>
      <c r="D12" s="322">
        <v>0.43034823598302463</v>
      </c>
      <c r="E12" s="322">
        <f t="shared" si="1"/>
        <v>3.9742111877902535</v>
      </c>
      <c r="F12" s="324">
        <v>3.438755020080321</v>
      </c>
      <c r="G12" s="11"/>
      <c r="I12" s="314">
        <v>3.1908885542168677</v>
      </c>
      <c r="J12" s="315">
        <v>3.8968373493975901</v>
      </c>
      <c r="K12" s="314">
        <v>0.79976040449194485</v>
      </c>
      <c r="L12" s="315">
        <v>6.0936067474104405E-2</v>
      </c>
      <c r="M12" s="314">
        <f t="shared" si="0"/>
        <v>3.9906489587088125</v>
      </c>
      <c r="N12" s="315">
        <f t="shared" si="0"/>
        <v>3.9577734168716945</v>
      </c>
    </row>
    <row r="13" spans="1:14" ht="26.25" thickBot="1" x14ac:dyDescent="0.3">
      <c r="A13" s="327" t="s">
        <v>85</v>
      </c>
      <c r="B13" s="316">
        <v>2.5247590043642987</v>
      </c>
      <c r="C13" s="317">
        <f>SUM(I13:J13)/2</f>
        <v>3.2265282204273387</v>
      </c>
      <c r="D13" s="323">
        <v>0.15113870541938468</v>
      </c>
      <c r="E13" s="323">
        <f t="shared" si="1"/>
        <v>3.3776669258467233</v>
      </c>
      <c r="F13" s="325">
        <v>2.5367488369862357</v>
      </c>
      <c r="G13" s="11"/>
      <c r="I13" s="316">
        <v>2.8696143312728841</v>
      </c>
      <c r="J13" s="317">
        <v>3.5834421095817928</v>
      </c>
      <c r="K13" s="330">
        <v>0.15426814195360627</v>
      </c>
      <c r="L13" s="331">
        <v>0.14800926888516308</v>
      </c>
      <c r="M13" s="330">
        <f t="shared" si="0"/>
        <v>3.0238824732264904</v>
      </c>
      <c r="N13" s="331">
        <f t="shared" si="0"/>
        <v>3.7314513784669558</v>
      </c>
    </row>
    <row r="14" spans="1:14" ht="36" customHeight="1" x14ac:dyDescent="0.25">
      <c r="A14" s="424" t="s">
        <v>137</v>
      </c>
      <c r="B14" s="424"/>
      <c r="C14" s="424"/>
      <c r="D14" s="424"/>
      <c r="E14" s="424"/>
      <c r="F14" s="424"/>
      <c r="G14" s="333"/>
      <c r="H14" s="11"/>
      <c r="I14" s="11"/>
      <c r="J14" s="11"/>
    </row>
    <row r="15" spans="1:14" ht="15" customHeight="1" x14ac:dyDescent="0.25">
      <c r="A15" s="112" t="s">
        <v>128</v>
      </c>
      <c r="B15" s="112"/>
      <c r="C15" s="112"/>
      <c r="D15" s="112"/>
      <c r="E15" s="112"/>
      <c r="F15" s="11"/>
      <c r="G15" s="11"/>
      <c r="H15" s="11"/>
      <c r="I15" s="11"/>
      <c r="J15" s="11"/>
    </row>
    <row r="16" spans="1:14" x14ac:dyDescent="0.25">
      <c r="A16" s="112" t="s">
        <v>101</v>
      </c>
      <c r="G16" s="333"/>
    </row>
    <row r="17" spans="1:7" ht="24" customHeight="1" x14ac:dyDescent="0.25">
      <c r="A17" s="423" t="s">
        <v>102</v>
      </c>
      <c r="B17" s="423"/>
      <c r="C17" s="423"/>
      <c r="D17" s="423"/>
      <c r="E17" s="423"/>
      <c r="F17" s="423"/>
      <c r="G17" s="333"/>
    </row>
    <row r="18" spans="1:7" ht="13.5" customHeight="1" x14ac:dyDescent="0.25">
      <c r="A18" s="423" t="s">
        <v>131</v>
      </c>
      <c r="B18" s="423"/>
      <c r="C18" s="423"/>
      <c r="D18" s="423"/>
      <c r="E18" s="423"/>
      <c r="F18" s="423"/>
      <c r="G18" s="333"/>
    </row>
    <row r="19" spans="1:7" x14ac:dyDescent="0.25">
      <c r="A19" s="360" t="s">
        <v>130</v>
      </c>
      <c r="B19" s="355"/>
      <c r="C19" s="355"/>
      <c r="D19" s="355"/>
      <c r="E19" s="355"/>
      <c r="F19" s="355"/>
      <c r="G19" s="333"/>
    </row>
    <row r="20" spans="1:7" x14ac:dyDescent="0.25">
      <c r="A20" s="112" t="s">
        <v>73</v>
      </c>
      <c r="G20" s="333"/>
    </row>
    <row r="21" spans="1:7" x14ac:dyDescent="0.25">
      <c r="A21" s="113" t="s">
        <v>94</v>
      </c>
      <c r="G21" s="336"/>
    </row>
    <row r="22" spans="1:7" x14ac:dyDescent="0.25">
      <c r="A22" s="441" t="s">
        <v>175</v>
      </c>
      <c r="B22" s="361" t="s">
        <v>129</v>
      </c>
      <c r="D22" s="36"/>
    </row>
    <row r="23" spans="1:7" x14ac:dyDescent="0.25">
      <c r="A23" s="117"/>
    </row>
    <row r="24" spans="1:7" x14ac:dyDescent="0.25">
      <c r="A24" s="118"/>
    </row>
    <row r="25" spans="1:7" x14ac:dyDescent="0.25">
      <c r="A25" s="119"/>
    </row>
  </sheetData>
  <mergeCells count="12">
    <mergeCell ref="A18:F18"/>
    <mergeCell ref="A17:F17"/>
    <mergeCell ref="A14:F14"/>
    <mergeCell ref="K5:L6"/>
    <mergeCell ref="M5:N6"/>
    <mergeCell ref="I5:J6"/>
    <mergeCell ref="A4:F4"/>
    <mergeCell ref="A5:A7"/>
    <mergeCell ref="D5:D6"/>
    <mergeCell ref="E5:E6"/>
    <mergeCell ref="F5:F6"/>
    <mergeCell ref="B5:C6"/>
  </mergeCells>
  <hyperlinks>
    <hyperlink ref="B22" r:id="rId1" display="https://www.enseignementsup-recherche.gouv.fr/fr/projections-des-effectifs-dans-l-enseignement-superieur-pour-les-rentrees-de-2021-2030-85076"/>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0"/>
  <sheetViews>
    <sheetView showGridLines="0" zoomScaleNormal="100" workbookViewId="0">
      <selection activeCell="A35" sqref="A35"/>
    </sheetView>
  </sheetViews>
  <sheetFormatPr baseColWidth="10" defaultRowHeight="15" x14ac:dyDescent="0.25"/>
  <cols>
    <col min="1" max="1" width="11.5703125" bestFit="1" customWidth="1"/>
    <col min="2" max="3" width="8.7109375" customWidth="1"/>
    <col min="4" max="6" width="7.7109375" customWidth="1"/>
    <col min="7" max="7" width="11.5703125" bestFit="1" customWidth="1"/>
    <col min="8" max="9" width="9.7109375" customWidth="1"/>
    <col min="10" max="10" width="14.42578125" customWidth="1"/>
    <col min="11" max="11" width="9.28515625" customWidth="1"/>
    <col min="12" max="12" width="10.5703125" customWidth="1"/>
    <col min="13" max="13" width="14" customWidth="1"/>
    <col min="14" max="14" width="19.5703125" customWidth="1"/>
    <col min="15" max="15" width="11.5703125" bestFit="1" customWidth="1"/>
    <col min="16" max="16" width="12.7109375" customWidth="1"/>
    <col min="17" max="17" width="9.7109375" customWidth="1"/>
    <col min="18" max="18" width="9.42578125" customWidth="1"/>
  </cols>
  <sheetData>
    <row r="1" spans="1:20" s="33" customFormat="1" x14ac:dyDescent="0.2">
      <c r="A1" s="85" t="s">
        <v>133</v>
      </c>
    </row>
    <row r="2" spans="1:20" s="33" customFormat="1" x14ac:dyDescent="0.2">
      <c r="A2" s="85"/>
      <c r="M2" s="11"/>
      <c r="O2" s="11"/>
      <c r="P2" s="11"/>
      <c r="Q2" s="11"/>
      <c r="R2" s="11"/>
      <c r="S2" s="11"/>
      <c r="T2" s="11"/>
    </row>
    <row r="3" spans="1:20" ht="24" customHeight="1" x14ac:dyDescent="0.25">
      <c r="A3" s="101" t="s">
        <v>146</v>
      </c>
      <c r="B3" s="73"/>
      <c r="C3" s="73"/>
      <c r="D3" s="73"/>
      <c r="E3" s="73"/>
      <c r="F3" s="73"/>
      <c r="G3" s="11"/>
      <c r="H3" s="11"/>
      <c r="I3" s="11"/>
      <c r="J3" s="11"/>
      <c r="K3" s="11"/>
      <c r="L3" s="11"/>
      <c r="N3" s="11"/>
      <c r="O3" s="11"/>
      <c r="P3" s="11"/>
      <c r="Q3" s="11"/>
      <c r="R3" s="11"/>
      <c r="S3" s="11"/>
      <c r="T3" s="11"/>
    </row>
    <row r="4" spans="1:20" x14ac:dyDescent="0.25">
      <c r="A4" s="11" t="s">
        <v>141</v>
      </c>
      <c r="B4" s="11"/>
      <c r="C4" s="11"/>
      <c r="D4" s="11"/>
      <c r="E4" s="11"/>
      <c r="F4" s="11"/>
      <c r="H4" s="11"/>
      <c r="I4" s="11"/>
      <c r="J4" s="11"/>
      <c r="K4" s="11"/>
      <c r="M4" s="38" t="s">
        <v>82</v>
      </c>
      <c r="N4" s="11"/>
      <c r="O4" s="11"/>
      <c r="P4" s="11"/>
      <c r="Q4" s="11"/>
      <c r="R4" s="11"/>
      <c r="S4" s="11"/>
      <c r="T4" s="11"/>
    </row>
    <row r="5" spans="1:20" x14ac:dyDescent="0.25">
      <c r="A5" s="11"/>
      <c r="B5" s="11"/>
      <c r="C5" s="11"/>
      <c r="D5" s="11"/>
      <c r="E5" s="11"/>
      <c r="F5" s="11"/>
      <c r="G5" s="11"/>
      <c r="H5" s="11"/>
      <c r="I5" s="11"/>
      <c r="J5" s="11"/>
      <c r="K5" s="11"/>
      <c r="L5" s="11"/>
      <c r="M5" s="11" t="s">
        <v>93</v>
      </c>
      <c r="N5" s="11"/>
      <c r="O5" s="11"/>
      <c r="P5" s="11"/>
      <c r="Q5" s="11"/>
      <c r="R5" s="11"/>
      <c r="S5" s="11"/>
      <c r="T5" s="11"/>
    </row>
    <row r="6" spans="1:20" x14ac:dyDescent="0.25">
      <c r="A6" s="11"/>
      <c r="B6" s="11"/>
      <c r="C6" s="11"/>
      <c r="D6" s="11"/>
      <c r="E6" s="11"/>
      <c r="F6" s="11"/>
      <c r="G6" s="11"/>
      <c r="H6" s="11"/>
      <c r="I6" s="11"/>
      <c r="J6" s="11"/>
      <c r="K6" s="11"/>
      <c r="L6" s="11"/>
      <c r="M6" s="11"/>
      <c r="N6" s="11"/>
      <c r="O6" s="11"/>
      <c r="P6" s="11"/>
      <c r="Q6" s="11"/>
      <c r="R6" s="11"/>
      <c r="S6" s="11"/>
      <c r="T6" s="11"/>
    </row>
    <row r="7" spans="1:20" x14ac:dyDescent="0.25">
      <c r="A7" s="11"/>
      <c r="B7" s="11"/>
      <c r="C7" s="11"/>
      <c r="D7" s="11"/>
      <c r="E7" s="11"/>
      <c r="F7" s="11"/>
      <c r="G7" s="11"/>
      <c r="H7" s="11"/>
      <c r="I7" s="11"/>
      <c r="J7" s="11"/>
      <c r="K7" s="11"/>
      <c r="L7" s="11"/>
      <c r="M7" s="11"/>
      <c r="N7" s="11"/>
      <c r="O7" s="11"/>
      <c r="P7" s="11"/>
      <c r="Q7" s="11"/>
      <c r="R7" s="11"/>
      <c r="S7" s="11"/>
      <c r="T7" s="11"/>
    </row>
    <row r="8" spans="1:20" x14ac:dyDescent="0.25">
      <c r="A8" s="11"/>
      <c r="B8" s="11"/>
      <c r="C8" s="11"/>
      <c r="D8" s="11"/>
      <c r="E8" s="11"/>
      <c r="F8" s="11"/>
      <c r="H8" s="11"/>
      <c r="I8" s="11"/>
      <c r="J8" s="11"/>
      <c r="K8" s="11"/>
      <c r="L8" s="11"/>
      <c r="M8" s="11"/>
      <c r="N8" s="11"/>
      <c r="O8" s="11"/>
      <c r="P8" s="11"/>
      <c r="Q8" s="11"/>
      <c r="R8" s="11"/>
      <c r="S8" s="11"/>
      <c r="T8" s="11"/>
    </row>
    <row r="9" spans="1:20" x14ac:dyDescent="0.25">
      <c r="A9" s="11"/>
      <c r="B9" s="11"/>
      <c r="C9" s="11"/>
      <c r="D9" s="11"/>
      <c r="E9" s="11"/>
      <c r="F9" s="11"/>
      <c r="G9" s="11"/>
      <c r="H9" s="11"/>
      <c r="I9" s="11"/>
      <c r="J9" s="11"/>
      <c r="K9" s="11"/>
      <c r="L9" s="11"/>
      <c r="M9" s="11"/>
      <c r="N9" s="11"/>
      <c r="O9" s="11"/>
      <c r="P9" s="11"/>
      <c r="Q9" s="11"/>
      <c r="R9" s="11"/>
      <c r="S9" s="11"/>
      <c r="T9" s="11"/>
    </row>
    <row r="10" spans="1:20" x14ac:dyDescent="0.25">
      <c r="A10" s="11"/>
      <c r="B10" s="11"/>
      <c r="C10" s="11"/>
      <c r="D10" s="11"/>
      <c r="E10" s="11"/>
      <c r="F10" s="11"/>
      <c r="G10" s="11"/>
      <c r="H10" s="11"/>
      <c r="I10" s="11"/>
      <c r="J10" s="11"/>
      <c r="K10" s="11"/>
      <c r="L10" s="11"/>
      <c r="M10" s="11"/>
      <c r="N10" s="11"/>
      <c r="O10" s="11"/>
      <c r="P10" s="11"/>
      <c r="Q10" s="11"/>
      <c r="R10" s="11"/>
      <c r="S10" s="11"/>
      <c r="T10" s="11"/>
    </row>
    <row r="11" spans="1:20" x14ac:dyDescent="0.25">
      <c r="A11" s="11"/>
      <c r="B11" s="11"/>
      <c r="C11" s="11"/>
      <c r="D11" s="11"/>
      <c r="E11" s="11"/>
      <c r="F11" s="11"/>
      <c r="G11" s="11"/>
      <c r="H11" s="11"/>
      <c r="I11" s="11"/>
      <c r="J11" s="11"/>
      <c r="K11" s="11"/>
      <c r="L11" s="11"/>
      <c r="M11" s="11"/>
      <c r="N11" s="11"/>
      <c r="O11" s="11"/>
      <c r="P11" s="11"/>
      <c r="Q11" s="11"/>
      <c r="R11" s="11"/>
      <c r="S11" s="11"/>
      <c r="T11" s="11"/>
    </row>
    <row r="12" spans="1:20" x14ac:dyDescent="0.25">
      <c r="A12" s="11"/>
      <c r="B12" s="11"/>
      <c r="C12" s="11"/>
      <c r="D12" s="11"/>
      <c r="E12" s="11"/>
      <c r="F12" s="11"/>
      <c r="G12" s="11"/>
      <c r="H12" s="11"/>
      <c r="I12" s="11"/>
      <c r="J12" s="11"/>
      <c r="K12" s="11"/>
      <c r="L12" s="11"/>
      <c r="M12" s="11"/>
      <c r="N12" s="11"/>
      <c r="O12" s="11"/>
      <c r="P12" s="11"/>
      <c r="Q12" s="11"/>
      <c r="R12" s="11"/>
      <c r="S12" s="11"/>
      <c r="T12" s="11"/>
    </row>
    <row r="13" spans="1:20" x14ac:dyDescent="0.25">
      <c r="A13" s="11"/>
      <c r="B13" s="11"/>
      <c r="C13" s="11"/>
      <c r="D13" s="11"/>
      <c r="E13" s="11"/>
      <c r="F13" s="11"/>
      <c r="G13" s="11"/>
      <c r="H13" s="11"/>
      <c r="I13" s="11"/>
      <c r="J13" s="11"/>
      <c r="K13" s="11"/>
      <c r="L13" s="11"/>
      <c r="M13" s="11"/>
      <c r="N13" s="11"/>
      <c r="O13" s="11"/>
      <c r="P13" s="11"/>
      <c r="Q13" s="11"/>
      <c r="R13" s="11"/>
      <c r="S13" s="11"/>
      <c r="T13" s="11"/>
    </row>
    <row r="14" spans="1:20" x14ac:dyDescent="0.25">
      <c r="A14" s="11"/>
      <c r="B14" s="11"/>
      <c r="C14" s="11"/>
      <c r="D14" s="11"/>
      <c r="E14" s="11"/>
      <c r="F14" s="11"/>
      <c r="G14" s="11"/>
      <c r="H14" s="11"/>
      <c r="I14" s="11"/>
      <c r="J14" s="11"/>
      <c r="K14" s="11"/>
      <c r="L14" s="11"/>
      <c r="M14" s="11"/>
      <c r="N14" s="11"/>
      <c r="O14" s="11"/>
      <c r="P14" s="11"/>
      <c r="Q14" s="11"/>
      <c r="R14" s="11"/>
      <c r="S14" s="11"/>
      <c r="T14" s="11"/>
    </row>
    <row r="15" spans="1:20" x14ac:dyDescent="0.25">
      <c r="A15" s="11"/>
      <c r="B15" s="11"/>
      <c r="C15" s="11"/>
      <c r="D15" s="11"/>
      <c r="E15" s="11"/>
      <c r="F15" s="11"/>
      <c r="G15" s="11"/>
      <c r="H15" s="11"/>
      <c r="I15" s="11"/>
      <c r="J15" s="11"/>
      <c r="K15" s="11"/>
      <c r="L15" s="11"/>
      <c r="M15" s="11"/>
      <c r="N15" s="11"/>
      <c r="O15" s="11"/>
      <c r="P15" s="11"/>
      <c r="Q15" s="11"/>
      <c r="R15" s="11"/>
      <c r="S15" s="11"/>
      <c r="T15" s="11"/>
    </row>
    <row r="16" spans="1:20" x14ac:dyDescent="0.25">
      <c r="A16" s="11"/>
      <c r="B16" s="11"/>
      <c r="C16" s="11"/>
      <c r="D16" s="11"/>
      <c r="E16" s="11"/>
      <c r="F16" s="11"/>
      <c r="G16" s="11"/>
      <c r="H16" s="11"/>
      <c r="I16" s="11"/>
      <c r="J16" s="11"/>
      <c r="K16" s="11"/>
      <c r="L16" s="11"/>
      <c r="M16" s="11"/>
      <c r="N16" s="11"/>
      <c r="O16" s="11"/>
      <c r="P16" s="11"/>
      <c r="Q16" s="11"/>
      <c r="R16" s="11"/>
      <c r="S16" s="11"/>
      <c r="T16" s="11"/>
    </row>
    <row r="17" spans="1:22" x14ac:dyDescent="0.25">
      <c r="A17" s="11"/>
      <c r="B17" s="11"/>
      <c r="C17" s="11"/>
      <c r="D17" s="11"/>
      <c r="E17" s="11"/>
      <c r="F17" s="11"/>
      <c r="G17" s="11"/>
      <c r="H17" s="11"/>
      <c r="I17" s="11"/>
      <c r="J17" s="11"/>
      <c r="K17" s="11"/>
      <c r="L17" s="11"/>
      <c r="M17" s="11"/>
      <c r="N17" s="11"/>
      <c r="O17" s="11"/>
      <c r="P17" s="11"/>
      <c r="Q17" s="11"/>
      <c r="R17" s="11"/>
      <c r="S17" s="11"/>
      <c r="T17" s="11"/>
    </row>
    <row r="18" spans="1:22" x14ac:dyDescent="0.25">
      <c r="A18" s="11"/>
      <c r="B18" s="11"/>
      <c r="C18" s="11"/>
      <c r="D18" s="11"/>
      <c r="E18" s="11"/>
      <c r="F18" s="11"/>
      <c r="G18" s="11"/>
      <c r="H18" s="11"/>
      <c r="I18" s="11"/>
      <c r="J18" s="11"/>
      <c r="K18" s="11"/>
      <c r="L18" s="11"/>
      <c r="M18" s="11"/>
      <c r="N18" s="11"/>
      <c r="O18" s="11"/>
      <c r="P18" s="11"/>
      <c r="Q18" s="11"/>
      <c r="R18" s="11"/>
      <c r="S18" s="11"/>
      <c r="T18" s="11"/>
    </row>
    <row r="19" spans="1:22" x14ac:dyDescent="0.25">
      <c r="A19" s="11"/>
      <c r="B19" s="11"/>
      <c r="C19" s="11"/>
      <c r="D19" s="11"/>
      <c r="E19" s="11"/>
      <c r="F19" s="11"/>
      <c r="G19" s="11"/>
      <c r="H19" s="11"/>
      <c r="I19" s="11"/>
      <c r="J19" s="11"/>
      <c r="K19" s="11"/>
      <c r="L19" s="11"/>
      <c r="M19" s="11"/>
      <c r="N19" s="11"/>
      <c r="O19" s="11"/>
      <c r="P19" s="11"/>
      <c r="Q19" s="11"/>
      <c r="R19" s="11"/>
      <c r="S19" s="11"/>
      <c r="T19" s="11"/>
    </row>
    <row r="20" spans="1:22" x14ac:dyDescent="0.25">
      <c r="A20" s="11"/>
      <c r="B20" s="11"/>
      <c r="C20" s="11"/>
      <c r="D20" s="11"/>
      <c r="E20" s="11"/>
      <c r="F20" s="11"/>
      <c r="G20" s="11"/>
      <c r="H20" s="11"/>
      <c r="I20" s="11"/>
      <c r="J20" s="11"/>
      <c r="K20" s="11"/>
      <c r="L20" s="11"/>
      <c r="M20" s="11"/>
      <c r="N20" s="11"/>
      <c r="O20" s="11"/>
      <c r="P20" s="11"/>
      <c r="Q20" s="11"/>
      <c r="R20" s="11"/>
      <c r="S20" s="11"/>
      <c r="T20" s="11"/>
    </row>
    <row r="21" spans="1:22" x14ac:dyDescent="0.25">
      <c r="A21" s="11"/>
      <c r="B21" s="11"/>
      <c r="C21" s="11"/>
      <c r="D21" s="11"/>
      <c r="E21" s="11"/>
      <c r="F21" s="11"/>
      <c r="G21" s="11"/>
      <c r="H21" s="11"/>
      <c r="I21" s="11"/>
      <c r="J21" s="11"/>
      <c r="K21" s="11"/>
      <c r="L21" s="11"/>
      <c r="M21" s="11"/>
      <c r="N21" s="11"/>
      <c r="O21" s="11"/>
      <c r="P21" s="11"/>
      <c r="Q21" s="11"/>
      <c r="R21" s="11"/>
      <c r="S21" s="11"/>
      <c r="T21" s="11"/>
    </row>
    <row r="22" spans="1:22" x14ac:dyDescent="0.25">
      <c r="A22" s="11"/>
      <c r="B22" s="11"/>
      <c r="C22" s="11"/>
      <c r="D22" s="11"/>
      <c r="E22" s="11"/>
      <c r="F22" s="11"/>
      <c r="G22" s="11"/>
      <c r="H22" s="11"/>
      <c r="I22" s="11"/>
      <c r="J22" s="11"/>
      <c r="K22" s="11"/>
      <c r="L22" s="11"/>
      <c r="M22" s="11"/>
      <c r="N22" s="11"/>
      <c r="O22" s="11"/>
      <c r="P22" s="11"/>
      <c r="Q22" s="11"/>
      <c r="R22" s="11"/>
      <c r="S22" s="11"/>
      <c r="T22" s="11"/>
    </row>
    <row r="23" spans="1:22" x14ac:dyDescent="0.25">
      <c r="A23" s="11"/>
      <c r="B23" s="11"/>
      <c r="C23" s="11"/>
      <c r="D23" s="11"/>
      <c r="E23" s="11"/>
      <c r="F23" s="11"/>
      <c r="G23" s="11"/>
      <c r="H23" s="11"/>
      <c r="I23" s="11"/>
      <c r="J23" s="11"/>
      <c r="K23" s="11"/>
      <c r="L23" s="11"/>
      <c r="M23" s="11"/>
      <c r="N23" s="11"/>
      <c r="O23" s="11"/>
      <c r="P23" s="11"/>
      <c r="Q23" s="11"/>
      <c r="R23" s="11"/>
      <c r="S23" s="11"/>
      <c r="T23" s="11"/>
    </row>
    <row r="24" spans="1:22" x14ac:dyDescent="0.25">
      <c r="A24" s="11"/>
      <c r="B24" s="11"/>
      <c r="C24" s="11"/>
      <c r="D24" s="11"/>
      <c r="E24" s="11"/>
      <c r="F24" s="11"/>
      <c r="G24" s="11"/>
      <c r="H24" s="11"/>
      <c r="I24" s="11"/>
      <c r="J24" s="11"/>
      <c r="K24" s="11"/>
      <c r="M24" s="11"/>
      <c r="N24" s="11"/>
      <c r="O24" s="11"/>
      <c r="P24" s="11"/>
      <c r="Q24" s="11"/>
      <c r="R24" s="11"/>
      <c r="S24" s="11"/>
      <c r="T24" s="11"/>
    </row>
    <row r="25" spans="1:22" x14ac:dyDescent="0.25">
      <c r="A25" s="99" t="s">
        <v>70</v>
      </c>
      <c r="B25" s="11"/>
      <c r="C25" s="11"/>
      <c r="D25" s="11"/>
      <c r="E25" s="11"/>
      <c r="F25" s="11"/>
      <c r="G25" s="11"/>
      <c r="H25" s="11"/>
      <c r="I25" s="11"/>
      <c r="J25" s="11"/>
      <c r="K25" s="11"/>
      <c r="L25" s="11"/>
      <c r="M25" s="11" t="s">
        <v>141</v>
      </c>
      <c r="N25" s="11"/>
      <c r="O25" s="11"/>
      <c r="P25" s="11"/>
      <c r="Q25" s="11"/>
      <c r="R25" s="11"/>
      <c r="S25" s="11"/>
      <c r="T25" s="11"/>
    </row>
    <row r="26" spans="1:22" x14ac:dyDescent="0.25">
      <c r="A26" s="100" t="s">
        <v>94</v>
      </c>
      <c r="B26" s="11"/>
      <c r="C26" s="11"/>
      <c r="D26" s="11"/>
      <c r="E26" s="11"/>
      <c r="F26" s="11"/>
      <c r="G26" s="11"/>
      <c r="H26" s="11"/>
      <c r="I26" s="11"/>
      <c r="J26" s="11"/>
      <c r="K26" s="11"/>
      <c r="L26" s="11"/>
      <c r="M26" s="99" t="s">
        <v>70</v>
      </c>
      <c r="N26" s="11"/>
      <c r="O26" s="11"/>
      <c r="P26" s="11"/>
      <c r="Q26" s="11"/>
      <c r="R26" s="11"/>
      <c r="S26" s="11"/>
      <c r="T26" s="11"/>
    </row>
    <row r="27" spans="1:22" x14ac:dyDescent="0.25">
      <c r="A27" s="11"/>
      <c r="B27" s="11"/>
      <c r="C27" s="11"/>
      <c r="D27" s="11"/>
      <c r="E27" s="11"/>
      <c r="F27" s="11"/>
      <c r="G27" s="11"/>
      <c r="H27" s="11"/>
      <c r="I27" s="11"/>
      <c r="J27" s="11"/>
      <c r="K27" s="11"/>
      <c r="L27" s="11"/>
      <c r="M27" s="100" t="s">
        <v>94</v>
      </c>
      <c r="N27" s="11"/>
      <c r="O27" s="11"/>
      <c r="P27" s="11"/>
      <c r="Q27" s="11"/>
      <c r="R27" s="11"/>
      <c r="S27" s="11"/>
      <c r="T27" s="11"/>
    </row>
    <row r="28" spans="1:22" s="33" customFormat="1" x14ac:dyDescent="0.2">
      <c r="A28" s="101" t="s">
        <v>136</v>
      </c>
      <c r="M28" s="11"/>
      <c r="N28" s="11"/>
      <c r="O28" s="11"/>
      <c r="P28" s="11"/>
      <c r="Q28" s="11"/>
      <c r="R28" s="11"/>
      <c r="S28" s="11"/>
      <c r="T28" s="11"/>
    </row>
    <row r="29" spans="1:22" s="33" customFormat="1" thickBot="1" x14ac:dyDescent="0.25">
      <c r="A29" s="11" t="s">
        <v>93</v>
      </c>
      <c r="M29" s="11"/>
      <c r="N29" s="11"/>
      <c r="O29" s="11"/>
      <c r="P29" s="11"/>
      <c r="Q29" s="11"/>
      <c r="R29" s="11"/>
      <c r="S29" s="11"/>
      <c r="T29" s="11"/>
    </row>
    <row r="30" spans="1:22" x14ac:dyDescent="0.25">
      <c r="A30" s="371" t="s">
        <v>0</v>
      </c>
      <c r="B30" s="373" t="s">
        <v>6</v>
      </c>
      <c r="C30" s="375"/>
      <c r="D30" s="376" t="s">
        <v>7</v>
      </c>
      <c r="E30" s="374"/>
      <c r="F30" s="377"/>
      <c r="G30" s="429" t="s">
        <v>9</v>
      </c>
      <c r="H30" s="376" t="s">
        <v>8</v>
      </c>
      <c r="I30" s="374"/>
      <c r="J30" s="374"/>
      <c r="K30" s="374"/>
      <c r="L30" s="374"/>
      <c r="M30" s="374"/>
      <c r="N30" s="374"/>
      <c r="O30" s="374"/>
      <c r="P30" s="374"/>
      <c r="Q30" s="374"/>
      <c r="R30" s="375"/>
      <c r="S30" s="11"/>
      <c r="T30" s="11"/>
      <c r="U30" s="11"/>
      <c r="V30" s="11"/>
    </row>
    <row r="31" spans="1:22" ht="51" x14ac:dyDescent="0.25">
      <c r="A31" s="431"/>
      <c r="B31" s="225" t="s">
        <v>1</v>
      </c>
      <c r="C31" s="226" t="s">
        <v>2</v>
      </c>
      <c r="D31" s="224" t="s">
        <v>3</v>
      </c>
      <c r="E31" s="121" t="s">
        <v>4</v>
      </c>
      <c r="F31" s="235" t="s">
        <v>5</v>
      </c>
      <c r="G31" s="430"/>
      <c r="H31" s="236" t="s">
        <v>11</v>
      </c>
      <c r="I31" s="193" t="s">
        <v>12</v>
      </c>
      <c r="J31" s="193" t="s">
        <v>13</v>
      </c>
      <c r="K31" s="193" t="s">
        <v>14</v>
      </c>
      <c r="L31" s="193" t="s">
        <v>15</v>
      </c>
      <c r="M31" s="193" t="s">
        <v>16</v>
      </c>
      <c r="N31" s="193" t="s">
        <v>17</v>
      </c>
      <c r="O31" s="193" t="s">
        <v>18</v>
      </c>
      <c r="P31" s="193" t="s">
        <v>19</v>
      </c>
      <c r="Q31" s="193" t="s">
        <v>20</v>
      </c>
      <c r="R31" s="241" t="s">
        <v>21</v>
      </c>
      <c r="S31" s="11"/>
      <c r="T31" s="11"/>
      <c r="U31" s="11"/>
      <c r="V31" s="11"/>
    </row>
    <row r="32" spans="1:22" x14ac:dyDescent="0.25">
      <c r="A32" s="242">
        <v>2017</v>
      </c>
      <c r="B32" s="227">
        <v>63.247900000000001</v>
      </c>
      <c r="C32" s="228">
        <v>63.363199999999999</v>
      </c>
      <c r="D32" s="69">
        <v>63.043715846994502</v>
      </c>
      <c r="E32" s="69">
        <v>63.594594594594597</v>
      </c>
      <c r="F32" s="70">
        <v>64.153846153846203</v>
      </c>
      <c r="G32" s="237">
        <v>63.32</v>
      </c>
      <c r="H32" s="70">
        <v>62.2</v>
      </c>
      <c r="I32" s="68">
        <v>65</v>
      </c>
      <c r="J32" s="70">
        <v>63.24</v>
      </c>
      <c r="K32" s="68">
        <v>63.14</v>
      </c>
      <c r="L32" s="70">
        <v>63.24</v>
      </c>
      <c r="M32" s="68">
        <v>63.47</v>
      </c>
      <c r="N32" s="70">
        <v>63.15</v>
      </c>
      <c r="O32" s="68">
        <v>63</v>
      </c>
      <c r="P32" s="70">
        <v>63.75</v>
      </c>
      <c r="Q32" s="68">
        <v>63.6</v>
      </c>
      <c r="R32" s="243"/>
      <c r="S32" s="11"/>
      <c r="T32" s="11"/>
      <c r="U32" s="11"/>
      <c r="V32" s="11"/>
    </row>
    <row r="33" spans="1:22" x14ac:dyDescent="0.25">
      <c r="A33" s="244">
        <v>2018</v>
      </c>
      <c r="B33" s="229">
        <v>63.378799999999998</v>
      </c>
      <c r="C33" s="230">
        <v>63.594900000000003</v>
      </c>
      <c r="D33" s="72">
        <v>63.259036144578303</v>
      </c>
      <c r="E33" s="72">
        <v>63.668918918918898</v>
      </c>
      <c r="F33" s="73">
        <v>64.846153846153797</v>
      </c>
      <c r="G33" s="238">
        <v>63.51</v>
      </c>
      <c r="H33" s="73">
        <v>63.1</v>
      </c>
      <c r="I33" s="71">
        <v>67</v>
      </c>
      <c r="J33" s="73">
        <v>63.23</v>
      </c>
      <c r="K33" s="71"/>
      <c r="L33" s="73">
        <v>63.84</v>
      </c>
      <c r="M33" s="71">
        <v>62.79</v>
      </c>
      <c r="N33" s="73">
        <v>63.26</v>
      </c>
      <c r="O33" s="71">
        <v>63</v>
      </c>
      <c r="P33" s="73">
        <v>64.12</v>
      </c>
      <c r="Q33" s="71">
        <v>63.3</v>
      </c>
      <c r="R33" s="245"/>
      <c r="S33" s="11"/>
      <c r="T33" s="11"/>
      <c r="U33" s="11"/>
      <c r="V33" s="11"/>
    </row>
    <row r="34" spans="1:22" x14ac:dyDescent="0.25">
      <c r="A34" s="244">
        <v>2019</v>
      </c>
      <c r="B34" s="229">
        <v>63.703400000000002</v>
      </c>
      <c r="C34" s="230">
        <v>63.857799999999997</v>
      </c>
      <c r="D34" s="72">
        <v>63.795811518324598</v>
      </c>
      <c r="E34" s="72">
        <v>63.7986111111111</v>
      </c>
      <c r="F34" s="73">
        <v>63.714285714285701</v>
      </c>
      <c r="G34" s="238">
        <v>63.79</v>
      </c>
      <c r="H34" s="73">
        <v>63.62</v>
      </c>
      <c r="I34" s="71"/>
      <c r="J34" s="73">
        <v>63.2</v>
      </c>
      <c r="K34" s="71"/>
      <c r="L34" s="73">
        <v>64.19</v>
      </c>
      <c r="M34" s="71">
        <v>63.38</v>
      </c>
      <c r="N34" s="73">
        <v>63.38</v>
      </c>
      <c r="O34" s="71">
        <v>64.45</v>
      </c>
      <c r="P34" s="73">
        <v>64.239999999999995</v>
      </c>
      <c r="Q34" s="71">
        <v>64.11</v>
      </c>
      <c r="R34" s="245"/>
      <c r="S34" s="11"/>
      <c r="T34" s="11"/>
      <c r="U34" s="11"/>
      <c r="V34" s="11"/>
    </row>
    <row r="35" spans="1:22" x14ac:dyDescent="0.25">
      <c r="A35" s="244">
        <v>2020</v>
      </c>
      <c r="B35" s="229">
        <v>63.240900000000003</v>
      </c>
      <c r="C35" s="230">
        <v>63.904000000000003</v>
      </c>
      <c r="D35" s="72">
        <v>63.571428571428598</v>
      </c>
      <c r="E35" s="72">
        <v>63.6891891891892</v>
      </c>
      <c r="F35" s="73">
        <v>63.8333333333333</v>
      </c>
      <c r="G35" s="238">
        <v>63.63</v>
      </c>
      <c r="H35" s="73">
        <v>63</v>
      </c>
      <c r="I35" s="71">
        <v>62.83</v>
      </c>
      <c r="J35" s="73">
        <v>63.36</v>
      </c>
      <c r="K35" s="71"/>
      <c r="L35" s="73">
        <v>63.98</v>
      </c>
      <c r="M35" s="71">
        <v>63.89</v>
      </c>
      <c r="N35" s="73">
        <v>63.53</v>
      </c>
      <c r="O35" s="71">
        <v>63.19</v>
      </c>
      <c r="P35" s="73">
        <v>63.82</v>
      </c>
      <c r="Q35" s="71">
        <v>63.21</v>
      </c>
      <c r="R35" s="245"/>
      <c r="S35" s="11"/>
      <c r="T35" s="11"/>
      <c r="U35" s="11"/>
      <c r="V35" s="11"/>
    </row>
    <row r="36" spans="1:22" x14ac:dyDescent="0.25">
      <c r="A36" s="246">
        <v>2021</v>
      </c>
      <c r="B36" s="231">
        <v>63.697499999999998</v>
      </c>
      <c r="C36" s="232">
        <v>64.161799999999999</v>
      </c>
      <c r="D36" s="75">
        <v>63.7475247524753</v>
      </c>
      <c r="E36" s="75">
        <v>64.167539267015698</v>
      </c>
      <c r="F36" s="76">
        <v>64.900000000000006</v>
      </c>
      <c r="G36" s="239">
        <v>63.98</v>
      </c>
      <c r="H36" s="76">
        <v>64.5</v>
      </c>
      <c r="I36" s="74"/>
      <c r="J36" s="76">
        <v>63.69</v>
      </c>
      <c r="K36" s="74"/>
      <c r="L36" s="76">
        <v>64.17</v>
      </c>
      <c r="M36" s="74">
        <v>64.37</v>
      </c>
      <c r="N36" s="75">
        <v>63.75</v>
      </c>
      <c r="O36" s="74">
        <v>63.44</v>
      </c>
      <c r="P36" s="76">
        <v>64.2</v>
      </c>
      <c r="Q36" s="74">
        <v>63.74</v>
      </c>
      <c r="R36" s="247">
        <v>65</v>
      </c>
      <c r="S36" s="11"/>
      <c r="T36" s="11"/>
      <c r="U36" s="11"/>
      <c r="V36" s="11"/>
    </row>
    <row r="37" spans="1:22" x14ac:dyDescent="0.25">
      <c r="A37" s="244">
        <v>2022</v>
      </c>
      <c r="B37" s="229">
        <v>63.639600000000002</v>
      </c>
      <c r="C37" s="230">
        <v>63.962699999999998</v>
      </c>
      <c r="D37" s="72">
        <v>63.792884601234597</v>
      </c>
      <c r="E37" s="72">
        <v>63.829933772519396</v>
      </c>
      <c r="F37" s="73">
        <v>64.879318993009605</v>
      </c>
      <c r="G37" s="238">
        <v>63.83</v>
      </c>
      <c r="H37" s="73">
        <v>63.72</v>
      </c>
      <c r="I37" s="71">
        <v>64.89</v>
      </c>
      <c r="J37" s="73">
        <v>63.37</v>
      </c>
      <c r="K37" s="71">
        <v>63.58</v>
      </c>
      <c r="L37" s="73">
        <v>63.91</v>
      </c>
      <c r="M37" s="71">
        <v>64.36</v>
      </c>
      <c r="N37" s="73">
        <v>63.58</v>
      </c>
      <c r="O37" s="71">
        <v>63.76</v>
      </c>
      <c r="P37" s="73">
        <v>64.010000000000005</v>
      </c>
      <c r="Q37" s="71">
        <v>63.71</v>
      </c>
      <c r="R37" s="245"/>
      <c r="S37" s="11"/>
      <c r="T37" s="11"/>
      <c r="U37" s="11"/>
      <c r="V37" s="11"/>
    </row>
    <row r="38" spans="1:22" x14ac:dyDescent="0.25">
      <c r="A38" s="244">
        <v>2023</v>
      </c>
      <c r="B38" s="229">
        <v>63.6631</v>
      </c>
      <c r="C38" s="230">
        <v>64.192899999999995</v>
      </c>
      <c r="D38" s="72">
        <v>63.923104278785502</v>
      </c>
      <c r="E38" s="72">
        <v>64.007371352752799</v>
      </c>
      <c r="F38" s="73">
        <v>64.743876157620207</v>
      </c>
      <c r="G38" s="238">
        <v>63.98</v>
      </c>
      <c r="H38" s="73">
        <v>63.56</v>
      </c>
      <c r="I38" s="71">
        <v>64.64</v>
      </c>
      <c r="J38" s="73">
        <v>63.68</v>
      </c>
      <c r="K38" s="71">
        <v>64.489999999999995</v>
      </c>
      <c r="L38" s="73">
        <v>64.05</v>
      </c>
      <c r="M38" s="71">
        <v>64.64</v>
      </c>
      <c r="N38" s="73">
        <v>63.65</v>
      </c>
      <c r="O38" s="71">
        <v>63.97</v>
      </c>
      <c r="P38" s="73">
        <v>64.069999999999993</v>
      </c>
      <c r="Q38" s="71">
        <v>64.02</v>
      </c>
      <c r="R38" s="245"/>
      <c r="S38" s="11"/>
      <c r="T38" s="11"/>
      <c r="U38" s="11"/>
      <c r="V38" s="11"/>
    </row>
    <row r="39" spans="1:22" x14ac:dyDescent="0.25">
      <c r="A39" s="244">
        <v>2024</v>
      </c>
      <c r="B39" s="229">
        <v>63.8001</v>
      </c>
      <c r="C39" s="230">
        <v>64.358699999999999</v>
      </c>
      <c r="D39" s="72">
        <v>64.047482444293905</v>
      </c>
      <c r="E39" s="72">
        <v>64.202172857009103</v>
      </c>
      <c r="F39" s="73">
        <v>64.5035082123092</v>
      </c>
      <c r="G39" s="238">
        <v>64.13</v>
      </c>
      <c r="H39" s="73">
        <v>63.32</v>
      </c>
      <c r="I39" s="71">
        <v>64.73</v>
      </c>
      <c r="J39" s="73">
        <v>63.9</v>
      </c>
      <c r="K39" s="71">
        <v>64.83</v>
      </c>
      <c r="L39" s="73">
        <v>64.28</v>
      </c>
      <c r="M39" s="71">
        <v>64.680000000000007</v>
      </c>
      <c r="N39" s="73">
        <v>63.89</v>
      </c>
      <c r="O39" s="71">
        <v>64.010000000000005</v>
      </c>
      <c r="P39" s="73">
        <v>64.180000000000007</v>
      </c>
      <c r="Q39" s="71">
        <v>64.040000000000006</v>
      </c>
      <c r="R39" s="245"/>
      <c r="S39" s="11"/>
      <c r="T39" s="11"/>
      <c r="U39" s="11"/>
      <c r="V39" s="11"/>
    </row>
    <row r="40" spans="1:22" x14ac:dyDescent="0.25">
      <c r="A40" s="244">
        <v>2025</v>
      </c>
      <c r="B40" s="229">
        <v>63.859400000000001</v>
      </c>
      <c r="C40" s="230">
        <v>64.460899999999995</v>
      </c>
      <c r="D40" s="72">
        <v>64.064952957471306</v>
      </c>
      <c r="E40" s="72">
        <v>64.358822858025306</v>
      </c>
      <c r="F40" s="73">
        <v>64.555536549213699</v>
      </c>
      <c r="G40" s="238">
        <v>64.209999999999994</v>
      </c>
      <c r="H40" s="73">
        <v>63.42</v>
      </c>
      <c r="I40" s="71">
        <v>64.19</v>
      </c>
      <c r="J40" s="73">
        <v>64.22</v>
      </c>
      <c r="K40" s="71">
        <v>64.69</v>
      </c>
      <c r="L40" s="73">
        <v>64.33</v>
      </c>
      <c r="M40" s="71">
        <v>64.489999999999995</v>
      </c>
      <c r="N40" s="73">
        <v>63.94</v>
      </c>
      <c r="O40" s="71">
        <v>64.06</v>
      </c>
      <c r="P40" s="73">
        <v>64.3</v>
      </c>
      <c r="Q40" s="71">
        <v>64.06</v>
      </c>
      <c r="R40" s="245"/>
      <c r="S40" s="11"/>
      <c r="T40" s="11"/>
      <c r="U40" s="11"/>
      <c r="V40" s="11"/>
    </row>
    <row r="41" spans="1:22" x14ac:dyDescent="0.25">
      <c r="A41" s="244">
        <v>2026</v>
      </c>
      <c r="B41" s="229">
        <v>63.924399999999999</v>
      </c>
      <c r="C41" s="230">
        <v>64.470699999999994</v>
      </c>
      <c r="D41" s="72">
        <v>64.098023592338606</v>
      </c>
      <c r="E41" s="72">
        <v>64.393933673300594</v>
      </c>
      <c r="F41" s="73">
        <v>64.431471135134899</v>
      </c>
      <c r="G41" s="238">
        <v>64.239999999999995</v>
      </c>
      <c r="H41" s="73">
        <v>63.63</v>
      </c>
      <c r="I41" s="71">
        <v>64.05</v>
      </c>
      <c r="J41" s="73">
        <v>64.42</v>
      </c>
      <c r="K41" s="71">
        <v>64.05</v>
      </c>
      <c r="L41" s="73">
        <v>64.319999999999993</v>
      </c>
      <c r="M41" s="71">
        <v>64.39</v>
      </c>
      <c r="N41" s="73">
        <v>63.97</v>
      </c>
      <c r="O41" s="71">
        <v>64.099999999999994</v>
      </c>
      <c r="P41" s="73">
        <v>64.239999999999995</v>
      </c>
      <c r="Q41" s="71">
        <v>64.23</v>
      </c>
      <c r="R41" s="245"/>
      <c r="S41" s="11"/>
      <c r="T41" s="11"/>
      <c r="U41" s="11"/>
      <c r="V41" s="11"/>
    </row>
    <row r="42" spans="1:22" x14ac:dyDescent="0.25">
      <c r="A42" s="244">
        <v>2027</v>
      </c>
      <c r="B42" s="229">
        <v>63.869100000000003</v>
      </c>
      <c r="C42" s="230">
        <v>64.424000000000007</v>
      </c>
      <c r="D42" s="72">
        <v>64.018458168280503</v>
      </c>
      <c r="E42" s="72">
        <v>64.368380228236902</v>
      </c>
      <c r="F42" s="73">
        <v>64.366640401631102</v>
      </c>
      <c r="G42" s="238">
        <v>64.19</v>
      </c>
      <c r="H42" s="73">
        <v>63.77</v>
      </c>
      <c r="I42" s="71">
        <v>63.92</v>
      </c>
      <c r="J42" s="73">
        <v>64.400000000000006</v>
      </c>
      <c r="K42" s="71">
        <v>62.65</v>
      </c>
      <c r="L42" s="73">
        <v>64.27</v>
      </c>
      <c r="M42" s="71">
        <v>64.11</v>
      </c>
      <c r="N42" s="73">
        <v>64.010000000000005</v>
      </c>
      <c r="O42" s="71">
        <v>63.88</v>
      </c>
      <c r="P42" s="73">
        <v>64.14</v>
      </c>
      <c r="Q42" s="71">
        <v>64.33</v>
      </c>
      <c r="R42" s="245"/>
      <c r="S42" s="11"/>
      <c r="T42" s="11"/>
      <c r="U42" s="11"/>
      <c r="V42" s="11"/>
    </row>
    <row r="43" spans="1:22" x14ac:dyDescent="0.25">
      <c r="A43" s="244">
        <v>2028</v>
      </c>
      <c r="B43" s="229">
        <v>63.878700000000002</v>
      </c>
      <c r="C43" s="230">
        <v>64.364900000000006</v>
      </c>
      <c r="D43" s="72">
        <v>64.019301894074701</v>
      </c>
      <c r="E43" s="72">
        <v>64.306961883815603</v>
      </c>
      <c r="F43" s="73">
        <v>64.023750564937998</v>
      </c>
      <c r="G43" s="238">
        <v>64.150000000000006</v>
      </c>
      <c r="H43" s="73">
        <v>63.95</v>
      </c>
      <c r="I43" s="71">
        <v>63.09</v>
      </c>
      <c r="J43" s="73">
        <v>64.45</v>
      </c>
      <c r="K43" s="71">
        <v>62.8</v>
      </c>
      <c r="L43" s="73">
        <v>64.23</v>
      </c>
      <c r="M43" s="71">
        <v>63.96</v>
      </c>
      <c r="N43" s="73">
        <v>64.09</v>
      </c>
      <c r="O43" s="71">
        <v>63.8</v>
      </c>
      <c r="P43" s="73">
        <v>64.05</v>
      </c>
      <c r="Q43" s="71">
        <v>64.260000000000005</v>
      </c>
      <c r="R43" s="245"/>
      <c r="S43" s="11"/>
      <c r="T43" s="11"/>
      <c r="U43" s="11"/>
      <c r="V43" s="11"/>
    </row>
    <row r="44" spans="1:22" ht="15.75" thickBot="1" x14ac:dyDescent="0.3">
      <c r="A44" s="248">
        <v>2029</v>
      </c>
      <c r="B44" s="233">
        <v>63.866700000000002</v>
      </c>
      <c r="C44" s="234">
        <v>64.291200000000003</v>
      </c>
      <c r="D44" s="249">
        <v>64.008593278171503</v>
      </c>
      <c r="E44" s="249">
        <v>64.214051544774307</v>
      </c>
      <c r="F44" s="250">
        <v>64.245327418446607</v>
      </c>
      <c r="G44" s="240">
        <v>64.11</v>
      </c>
      <c r="H44" s="250">
        <v>63.97</v>
      </c>
      <c r="I44" s="251">
        <v>63.01</v>
      </c>
      <c r="J44" s="250">
        <v>64.510000000000005</v>
      </c>
      <c r="K44" s="251">
        <v>62.86</v>
      </c>
      <c r="L44" s="250">
        <v>64.17</v>
      </c>
      <c r="M44" s="251">
        <v>63.72</v>
      </c>
      <c r="N44" s="250">
        <v>64.05</v>
      </c>
      <c r="O44" s="251">
        <v>63.72</v>
      </c>
      <c r="P44" s="250">
        <v>64.05</v>
      </c>
      <c r="Q44" s="251">
        <v>64.33</v>
      </c>
      <c r="R44" s="252"/>
      <c r="S44" s="11"/>
      <c r="T44" s="11"/>
      <c r="U44" s="11"/>
      <c r="V44" s="11"/>
    </row>
    <row r="45" spans="1:22" x14ac:dyDescent="0.25">
      <c r="A45" s="99" t="s">
        <v>70</v>
      </c>
      <c r="B45" s="73"/>
      <c r="C45" s="73"/>
      <c r="D45" s="73"/>
      <c r="E45" s="73"/>
      <c r="F45" s="73"/>
      <c r="G45" s="73"/>
      <c r="H45" s="73"/>
      <c r="I45" s="73"/>
      <c r="J45" s="73"/>
      <c r="K45" s="73"/>
      <c r="L45" s="73"/>
      <c r="M45" s="73"/>
      <c r="N45" s="73"/>
      <c r="O45" s="73"/>
      <c r="P45" s="73"/>
      <c r="Q45" s="73"/>
      <c r="R45" s="73"/>
      <c r="S45" s="11"/>
      <c r="T45" s="11"/>
      <c r="U45" s="11"/>
      <c r="V45" s="11"/>
    </row>
    <row r="46" spans="1:22" x14ac:dyDescent="0.25">
      <c r="A46" s="100" t="s">
        <v>94</v>
      </c>
      <c r="B46" s="73"/>
      <c r="C46" s="73"/>
      <c r="D46" s="73"/>
      <c r="E46" s="73"/>
      <c r="F46" s="73"/>
      <c r="G46" s="73"/>
      <c r="H46" s="73"/>
      <c r="I46" s="73"/>
      <c r="J46" s="73"/>
      <c r="K46" s="73"/>
      <c r="L46" s="73"/>
      <c r="M46" s="73"/>
      <c r="N46" s="73"/>
      <c r="O46" s="73"/>
      <c r="P46" s="73"/>
      <c r="Q46" s="73"/>
      <c r="R46" s="73"/>
      <c r="S46" s="11"/>
      <c r="T46" s="11"/>
      <c r="U46" s="11"/>
      <c r="V46" s="11"/>
    </row>
    <row r="47" spans="1:22" x14ac:dyDescent="0.25">
      <c r="A47" s="11" t="s">
        <v>57</v>
      </c>
      <c r="B47" s="73"/>
      <c r="C47" s="73"/>
      <c r="D47" s="73"/>
      <c r="E47" s="73"/>
      <c r="F47" s="73"/>
      <c r="G47" s="73"/>
      <c r="H47" s="11"/>
      <c r="I47" s="73"/>
      <c r="J47" s="73"/>
      <c r="K47" s="73"/>
      <c r="L47" s="73"/>
      <c r="M47" s="73"/>
      <c r="N47" s="73"/>
      <c r="O47" s="73"/>
      <c r="P47" s="73"/>
      <c r="Q47" s="73"/>
      <c r="R47" s="73"/>
      <c r="S47" s="11"/>
      <c r="T47" s="11"/>
      <c r="U47" s="11"/>
      <c r="V47" s="11"/>
    </row>
    <row r="48" spans="1:22" x14ac:dyDescent="0.25">
      <c r="A48" s="49" t="s">
        <v>26</v>
      </c>
      <c r="B48" s="68">
        <f t="shared" ref="B48:F48" si="0">B36-B32</f>
        <v>0.44959999999999667</v>
      </c>
      <c r="C48" s="68">
        <f t="shared" si="0"/>
        <v>0.79860000000000042</v>
      </c>
      <c r="D48" s="92">
        <f t="shared" si="0"/>
        <v>0.70380890548079833</v>
      </c>
      <c r="E48" s="94">
        <f t="shared" si="0"/>
        <v>0.57294467242110159</v>
      </c>
      <c r="F48" s="68">
        <f t="shared" si="0"/>
        <v>0.74615384615380265</v>
      </c>
      <c r="G48" s="68">
        <f>G36-G32</f>
        <v>0.65999999999999659</v>
      </c>
      <c r="H48" s="70">
        <f t="shared" ref="H48:Q48" si="1">H36-H32</f>
        <v>2.2999999999999972</v>
      </c>
      <c r="I48" s="68"/>
      <c r="J48" s="68">
        <f t="shared" si="1"/>
        <v>0.44999999999999574</v>
      </c>
      <c r="K48" s="70"/>
      <c r="L48" s="68">
        <f t="shared" si="1"/>
        <v>0.92999999999999972</v>
      </c>
      <c r="M48" s="70">
        <f t="shared" si="1"/>
        <v>0.90000000000000568</v>
      </c>
      <c r="N48" s="68">
        <f t="shared" si="1"/>
        <v>0.60000000000000142</v>
      </c>
      <c r="O48" s="70">
        <f t="shared" si="1"/>
        <v>0.43999999999999773</v>
      </c>
      <c r="P48" s="68">
        <f t="shared" si="1"/>
        <v>0.45000000000000284</v>
      </c>
      <c r="Q48" s="70">
        <f t="shared" si="1"/>
        <v>0.14000000000000057</v>
      </c>
      <c r="R48" s="68"/>
      <c r="S48" s="11"/>
      <c r="T48" s="11"/>
      <c r="U48" s="11"/>
      <c r="V48" s="11"/>
    </row>
    <row r="49" spans="1:22" x14ac:dyDescent="0.25">
      <c r="A49" s="51" t="s">
        <v>31</v>
      </c>
      <c r="B49" s="71">
        <f t="shared" ref="B49:G49" si="2">B44-B36</f>
        <v>0.16920000000000357</v>
      </c>
      <c r="C49" s="71">
        <f t="shared" si="2"/>
        <v>0.12940000000000396</v>
      </c>
      <c r="D49" s="93">
        <f t="shared" si="2"/>
        <v>0.26106852569620287</v>
      </c>
      <c r="E49" s="95">
        <f t="shared" si="2"/>
        <v>4.6512277758608889E-2</v>
      </c>
      <c r="F49" s="71">
        <f t="shared" si="2"/>
        <v>-0.65467258155339891</v>
      </c>
      <c r="G49" s="71">
        <f t="shared" si="2"/>
        <v>0.13000000000000256</v>
      </c>
      <c r="H49" s="73">
        <f t="shared" ref="H49:R49" si="3">H44-H36</f>
        <v>-0.53000000000000114</v>
      </c>
      <c r="I49" s="71"/>
      <c r="J49" s="71">
        <f t="shared" si="3"/>
        <v>0.82000000000000739</v>
      </c>
      <c r="K49" s="73"/>
      <c r="L49" s="71">
        <f t="shared" si="3"/>
        <v>0</v>
      </c>
      <c r="M49" s="73">
        <f t="shared" si="3"/>
        <v>-0.65000000000000568</v>
      </c>
      <c r="N49" s="71">
        <f t="shared" si="3"/>
        <v>0.29999999999999716</v>
      </c>
      <c r="O49" s="73">
        <f t="shared" si="3"/>
        <v>0.28000000000000114</v>
      </c>
      <c r="P49" s="71">
        <f t="shared" si="3"/>
        <v>-0.15000000000000568</v>
      </c>
      <c r="Q49" s="73">
        <f t="shared" si="3"/>
        <v>0.58999999999999631</v>
      </c>
      <c r="R49" s="71"/>
      <c r="S49" s="11"/>
      <c r="T49" s="11"/>
      <c r="U49" s="11"/>
      <c r="V49" s="11"/>
    </row>
    <row r="50" spans="1:22" x14ac:dyDescent="0.25">
      <c r="A50" s="51" t="s">
        <v>39</v>
      </c>
      <c r="B50" s="71">
        <f t="shared" ref="B50:G50" si="4">B44-B37</f>
        <v>0.22710000000000008</v>
      </c>
      <c r="C50" s="71">
        <f t="shared" si="4"/>
        <v>0.32850000000000534</v>
      </c>
      <c r="D50" s="93">
        <f t="shared" si="4"/>
        <v>0.21570867693690587</v>
      </c>
      <c r="E50" s="95">
        <f t="shared" si="4"/>
        <v>0.38411777225491051</v>
      </c>
      <c r="F50" s="71">
        <f t="shared" si="4"/>
        <v>-0.63399157456299804</v>
      </c>
      <c r="G50" s="71">
        <f t="shared" si="4"/>
        <v>0.28000000000000114</v>
      </c>
      <c r="H50" s="73">
        <f t="shared" ref="H50:R50" si="5">H44-H37</f>
        <v>0.25</v>
      </c>
      <c r="I50" s="71">
        <f t="shared" si="5"/>
        <v>-1.8800000000000026</v>
      </c>
      <c r="J50" s="71">
        <f t="shared" si="5"/>
        <v>1.1400000000000077</v>
      </c>
      <c r="K50" s="73">
        <f t="shared" si="5"/>
        <v>-0.71999999999999886</v>
      </c>
      <c r="L50" s="71">
        <f t="shared" si="5"/>
        <v>0.26000000000000512</v>
      </c>
      <c r="M50" s="73">
        <f t="shared" si="5"/>
        <v>-0.64000000000000057</v>
      </c>
      <c r="N50" s="71">
        <f t="shared" si="5"/>
        <v>0.46999999999999886</v>
      </c>
      <c r="O50" s="73">
        <f t="shared" si="5"/>
        <v>-3.9999999999999147E-2</v>
      </c>
      <c r="P50" s="71">
        <f t="shared" si="5"/>
        <v>3.9999999999992042E-2</v>
      </c>
      <c r="Q50" s="73">
        <f t="shared" si="5"/>
        <v>0.61999999999999744</v>
      </c>
      <c r="R50" s="71"/>
      <c r="S50" s="11"/>
      <c r="T50" s="11"/>
      <c r="U50" s="11"/>
      <c r="V50" s="11"/>
    </row>
    <row r="51" spans="1:22" x14ac:dyDescent="0.25">
      <c r="A51" s="60" t="s">
        <v>66</v>
      </c>
      <c r="B51" s="74">
        <f t="shared" ref="B51:R51" si="6">B41-B37</f>
        <v>0.28479999999999706</v>
      </c>
      <c r="C51" s="74">
        <f t="shared" si="6"/>
        <v>0.50799999999999557</v>
      </c>
      <c r="D51" s="127">
        <f t="shared" si="6"/>
        <v>0.30513899110400899</v>
      </c>
      <c r="E51" s="128">
        <f t="shared" si="6"/>
        <v>0.56399990078119799</v>
      </c>
      <c r="F51" s="74">
        <f t="shared" si="6"/>
        <v>-0.44784785787470582</v>
      </c>
      <c r="G51" s="130">
        <f t="shared" si="6"/>
        <v>0.40999999999999659</v>
      </c>
      <c r="H51" s="129">
        <f t="shared" si="6"/>
        <v>-8.9999999999996305E-2</v>
      </c>
      <c r="I51" s="130">
        <f t="shared" si="6"/>
        <v>-0.84000000000000341</v>
      </c>
      <c r="J51" s="130">
        <f t="shared" si="6"/>
        <v>1.0500000000000043</v>
      </c>
      <c r="K51" s="129">
        <f t="shared" si="6"/>
        <v>0.46999999999999886</v>
      </c>
      <c r="L51" s="74">
        <f t="shared" si="6"/>
        <v>0.40999999999999659</v>
      </c>
      <c r="M51" s="76">
        <f t="shared" si="6"/>
        <v>3.0000000000001137E-2</v>
      </c>
      <c r="N51" s="74">
        <f t="shared" si="6"/>
        <v>0.39000000000000057</v>
      </c>
      <c r="O51" s="76">
        <f t="shared" si="6"/>
        <v>0.33999999999999631</v>
      </c>
      <c r="P51" s="74">
        <f t="shared" si="6"/>
        <v>0.22999999999998977</v>
      </c>
      <c r="Q51" s="129">
        <f t="shared" si="6"/>
        <v>0.52000000000000313</v>
      </c>
      <c r="R51" s="74"/>
      <c r="S51" s="11"/>
      <c r="T51" s="11"/>
      <c r="U51" s="11"/>
      <c r="V51" s="11"/>
    </row>
    <row r="52" spans="1:22" x14ac:dyDescent="0.25">
      <c r="A52" s="11" t="s">
        <v>64</v>
      </c>
      <c r="B52" s="77"/>
      <c r="C52" s="77"/>
      <c r="D52" s="77"/>
      <c r="E52" s="77"/>
      <c r="F52" s="77"/>
      <c r="G52" s="77"/>
      <c r="H52" s="77"/>
      <c r="I52" s="77"/>
      <c r="J52" s="77"/>
      <c r="K52" s="77"/>
      <c r="L52" s="77"/>
      <c r="M52" s="77"/>
      <c r="N52" s="78"/>
      <c r="O52" s="77"/>
      <c r="P52" s="77"/>
      <c r="Q52" s="78"/>
      <c r="R52" s="77"/>
      <c r="S52" s="11"/>
      <c r="T52" s="11"/>
      <c r="U52" s="11"/>
      <c r="V52" s="11"/>
    </row>
    <row r="53" spans="1:22" x14ac:dyDescent="0.25">
      <c r="A53" s="96" t="s">
        <v>65</v>
      </c>
      <c r="B53" s="39">
        <f t="shared" ref="B53:G55" si="7">B48*12</f>
        <v>5.39519999999996</v>
      </c>
      <c r="C53" s="39">
        <f t="shared" si="7"/>
        <v>9.583200000000005</v>
      </c>
      <c r="D53" s="40">
        <f t="shared" si="7"/>
        <v>8.44570686576958</v>
      </c>
      <c r="E53" s="39">
        <f t="shared" si="7"/>
        <v>6.875336069053219</v>
      </c>
      <c r="F53" s="40">
        <f t="shared" si="7"/>
        <v>8.9538461538456318</v>
      </c>
      <c r="G53" s="39">
        <f>G48*12</f>
        <v>7.9199999999999591</v>
      </c>
      <c r="H53" s="39">
        <f t="shared" ref="H53:Q53" si="8">H48*12</f>
        <v>27.599999999999966</v>
      </c>
      <c r="I53" s="39"/>
      <c r="J53" s="39">
        <f t="shared" si="8"/>
        <v>5.3999999999999488</v>
      </c>
      <c r="K53" s="39"/>
      <c r="L53" s="39">
        <f t="shared" si="8"/>
        <v>11.159999999999997</v>
      </c>
      <c r="M53" s="39">
        <f t="shared" si="8"/>
        <v>10.800000000000068</v>
      </c>
      <c r="N53" s="39">
        <f t="shared" si="8"/>
        <v>7.2000000000000171</v>
      </c>
      <c r="O53" s="39">
        <f t="shared" si="8"/>
        <v>5.2799999999999727</v>
      </c>
      <c r="P53" s="39">
        <f t="shared" si="8"/>
        <v>5.4000000000000341</v>
      </c>
      <c r="Q53" s="39">
        <f t="shared" si="8"/>
        <v>1.6800000000000068</v>
      </c>
      <c r="R53" s="39"/>
      <c r="S53" s="11"/>
      <c r="T53" s="11"/>
      <c r="U53" s="11"/>
      <c r="V53" s="11"/>
    </row>
    <row r="54" spans="1:22" x14ac:dyDescent="0.25">
      <c r="A54" s="51" t="s">
        <v>31</v>
      </c>
      <c r="B54" s="42">
        <f t="shared" si="7"/>
        <v>2.0304000000000428</v>
      </c>
      <c r="C54" s="42">
        <f t="shared" si="7"/>
        <v>1.5528000000000475</v>
      </c>
      <c r="D54" s="43">
        <f t="shared" si="7"/>
        <v>3.1328223083544344</v>
      </c>
      <c r="E54" s="42">
        <f t="shared" si="7"/>
        <v>0.55814733310330666</v>
      </c>
      <c r="F54" s="43">
        <f t="shared" si="7"/>
        <v>-7.856070978640787</v>
      </c>
      <c r="G54" s="42">
        <f t="shared" si="7"/>
        <v>1.5600000000000307</v>
      </c>
      <c r="H54" s="42">
        <f t="shared" ref="H54:R54" si="9">H49*12</f>
        <v>-6.3600000000000136</v>
      </c>
      <c r="I54" s="42"/>
      <c r="J54" s="42">
        <f t="shared" si="9"/>
        <v>9.8400000000000887</v>
      </c>
      <c r="K54" s="42"/>
      <c r="L54" s="42">
        <f t="shared" si="9"/>
        <v>0</v>
      </c>
      <c r="M54" s="42">
        <f t="shared" si="9"/>
        <v>-7.8000000000000682</v>
      </c>
      <c r="N54" s="42">
        <f t="shared" si="9"/>
        <v>3.5999999999999659</v>
      </c>
      <c r="O54" s="42">
        <f t="shared" si="9"/>
        <v>3.3600000000000136</v>
      </c>
      <c r="P54" s="42">
        <f t="shared" si="9"/>
        <v>-1.8000000000000682</v>
      </c>
      <c r="Q54" s="42">
        <f t="shared" si="9"/>
        <v>7.0799999999999557</v>
      </c>
      <c r="R54" s="42"/>
      <c r="S54" s="11"/>
      <c r="T54" s="11"/>
      <c r="U54" s="11"/>
      <c r="V54" s="11"/>
    </row>
    <row r="55" spans="1:22" x14ac:dyDescent="0.25">
      <c r="A55" s="51" t="s">
        <v>39</v>
      </c>
      <c r="B55" s="42">
        <f t="shared" si="7"/>
        <v>2.725200000000001</v>
      </c>
      <c r="C55" s="42">
        <f t="shared" si="7"/>
        <v>3.9420000000000641</v>
      </c>
      <c r="D55" s="43">
        <f t="shared" si="7"/>
        <v>2.5885041232428705</v>
      </c>
      <c r="E55" s="42">
        <f t="shared" si="7"/>
        <v>4.6094132670589261</v>
      </c>
      <c r="F55" s="43">
        <f t="shared" si="7"/>
        <v>-7.6078988947559765</v>
      </c>
      <c r="G55" s="42">
        <f t="shared" si="7"/>
        <v>3.3600000000000136</v>
      </c>
      <c r="H55" s="42">
        <f t="shared" ref="H55:R55" si="10">H50*12</f>
        <v>3</v>
      </c>
      <c r="I55" s="42">
        <f t="shared" si="10"/>
        <v>-22.560000000000031</v>
      </c>
      <c r="J55" s="42">
        <f t="shared" si="10"/>
        <v>13.680000000000092</v>
      </c>
      <c r="K55" s="42">
        <f t="shared" si="10"/>
        <v>-8.6399999999999864</v>
      </c>
      <c r="L55" s="42">
        <f t="shared" si="10"/>
        <v>3.1200000000000614</v>
      </c>
      <c r="M55" s="42">
        <f t="shared" si="10"/>
        <v>-7.6800000000000068</v>
      </c>
      <c r="N55" s="42">
        <f t="shared" si="10"/>
        <v>5.6399999999999864</v>
      </c>
      <c r="O55" s="42">
        <f t="shared" si="10"/>
        <v>-0.47999999999998977</v>
      </c>
      <c r="P55" s="42">
        <f t="shared" si="10"/>
        <v>0.4799999999999045</v>
      </c>
      <c r="Q55" s="42">
        <f t="shared" si="10"/>
        <v>7.4399999999999693</v>
      </c>
      <c r="R55" s="42"/>
      <c r="S55" s="11"/>
      <c r="T55" s="11"/>
      <c r="U55" s="11"/>
      <c r="V55" s="11"/>
    </row>
    <row r="56" spans="1:22" x14ac:dyDescent="0.25">
      <c r="A56" s="60" t="s">
        <v>66</v>
      </c>
      <c r="B56" s="45">
        <f t="shared" ref="B56:C56" si="11">B51*12</f>
        <v>3.4175999999999647</v>
      </c>
      <c r="C56" s="45">
        <f t="shared" si="11"/>
        <v>6.0959999999999468</v>
      </c>
      <c r="D56" s="46">
        <f>D51*12</f>
        <v>3.6616678932481079</v>
      </c>
      <c r="E56" s="45">
        <f t="shared" ref="E56:G56" si="12">E51*12</f>
        <v>6.7679988093743759</v>
      </c>
      <c r="F56" s="46">
        <f t="shared" si="12"/>
        <v>-5.3741742944964699</v>
      </c>
      <c r="G56" s="45">
        <f t="shared" si="12"/>
        <v>4.9199999999999591</v>
      </c>
      <c r="H56" s="45">
        <f t="shared" ref="H56:R56" si="13">H51*12</f>
        <v>-1.0799999999999557</v>
      </c>
      <c r="I56" s="45">
        <f t="shared" si="13"/>
        <v>-10.080000000000041</v>
      </c>
      <c r="J56" s="45">
        <f t="shared" si="13"/>
        <v>12.600000000000051</v>
      </c>
      <c r="K56" s="45">
        <f t="shared" si="13"/>
        <v>5.6399999999999864</v>
      </c>
      <c r="L56" s="45">
        <f t="shared" si="13"/>
        <v>4.9199999999999591</v>
      </c>
      <c r="M56" s="45">
        <f t="shared" si="13"/>
        <v>0.36000000000001364</v>
      </c>
      <c r="N56" s="45">
        <f t="shared" si="13"/>
        <v>4.6800000000000068</v>
      </c>
      <c r="O56" s="45">
        <f t="shared" si="13"/>
        <v>4.0799999999999557</v>
      </c>
      <c r="P56" s="45">
        <f t="shared" si="13"/>
        <v>2.7599999999998772</v>
      </c>
      <c r="Q56" s="45">
        <f t="shared" si="13"/>
        <v>6.2400000000000375</v>
      </c>
      <c r="R56" s="45"/>
      <c r="S56" s="11"/>
      <c r="T56" s="11"/>
      <c r="U56" s="11"/>
      <c r="V56" s="11"/>
    </row>
    <row r="57" spans="1:22" x14ac:dyDescent="0.25">
      <c r="A57" s="11"/>
      <c r="B57" s="11"/>
      <c r="C57" s="11"/>
      <c r="D57" s="11"/>
      <c r="E57" s="11"/>
      <c r="F57" s="11"/>
      <c r="G57" s="11"/>
      <c r="H57" s="11"/>
      <c r="I57" s="11"/>
      <c r="J57" s="11"/>
      <c r="K57" s="11"/>
      <c r="L57" s="11"/>
      <c r="M57" s="11"/>
      <c r="N57" s="11"/>
      <c r="O57" s="11"/>
      <c r="P57" s="11"/>
      <c r="Q57" s="11"/>
      <c r="R57" s="11"/>
      <c r="S57" s="11"/>
      <c r="T57" s="11"/>
      <c r="U57" s="11"/>
      <c r="V57" s="11"/>
    </row>
    <row r="58" spans="1:22" x14ac:dyDescent="0.25">
      <c r="A58" s="11"/>
      <c r="B58" s="11"/>
      <c r="C58" s="11"/>
      <c r="D58" s="11"/>
      <c r="E58" s="11"/>
      <c r="F58" s="11"/>
      <c r="G58" s="11"/>
      <c r="H58" s="11"/>
      <c r="I58" s="11"/>
      <c r="J58" s="11"/>
      <c r="K58" s="11"/>
      <c r="L58" s="11"/>
      <c r="M58" s="11"/>
      <c r="N58" s="11"/>
      <c r="O58" s="11"/>
      <c r="P58" s="11"/>
      <c r="Q58" s="11"/>
      <c r="R58" s="11"/>
      <c r="S58" s="11"/>
      <c r="T58" s="11"/>
      <c r="U58" s="11"/>
      <c r="V58" s="11"/>
    </row>
    <row r="59" spans="1:22" x14ac:dyDescent="0.25">
      <c r="A59" s="11"/>
      <c r="B59" s="38"/>
      <c r="C59" s="11"/>
      <c r="D59" s="11"/>
      <c r="E59" s="11"/>
      <c r="F59" s="11"/>
      <c r="G59" s="11"/>
      <c r="H59" s="38"/>
      <c r="I59" s="11"/>
      <c r="J59" s="11"/>
      <c r="K59" s="11"/>
      <c r="T59" s="11"/>
      <c r="U59" s="11"/>
      <c r="V59" s="11"/>
    </row>
    <row r="60" spans="1:22" x14ac:dyDescent="0.25">
      <c r="A60" s="11"/>
      <c r="B60" s="11"/>
      <c r="C60" s="11"/>
      <c r="D60" s="11"/>
      <c r="E60" s="11"/>
      <c r="F60" s="11"/>
      <c r="G60" s="11"/>
      <c r="H60" s="11"/>
      <c r="I60" s="11"/>
      <c r="J60" s="11"/>
      <c r="K60" s="11"/>
      <c r="T60" s="11"/>
      <c r="U60" s="11"/>
      <c r="V60" s="11"/>
    </row>
    <row r="61" spans="1:22" x14ac:dyDescent="0.25">
      <c r="A61" s="11"/>
      <c r="B61" s="11"/>
      <c r="C61" s="11"/>
      <c r="D61" s="11"/>
      <c r="E61" s="11"/>
      <c r="F61" s="11"/>
      <c r="G61" s="11"/>
      <c r="H61" s="11"/>
      <c r="I61" s="11"/>
      <c r="J61" s="11"/>
      <c r="K61" s="11"/>
      <c r="T61" s="11"/>
      <c r="U61" s="11"/>
      <c r="V61" s="11"/>
    </row>
    <row r="62" spans="1:22" x14ac:dyDescent="0.25">
      <c r="A62" s="11"/>
      <c r="B62" s="11"/>
      <c r="C62" s="11"/>
      <c r="D62" s="11"/>
      <c r="E62" s="11"/>
      <c r="F62" s="11"/>
      <c r="G62" s="11"/>
      <c r="H62" s="11"/>
      <c r="I62" s="11"/>
      <c r="J62" s="11"/>
      <c r="K62" s="11"/>
      <c r="T62" s="11"/>
      <c r="U62" s="11"/>
      <c r="V62" s="11"/>
    </row>
    <row r="63" spans="1:22" x14ac:dyDescent="0.25">
      <c r="A63" s="11"/>
      <c r="B63" s="11"/>
      <c r="C63" s="11"/>
      <c r="D63" s="11"/>
      <c r="E63" s="11"/>
      <c r="F63" s="11"/>
      <c r="G63" s="11"/>
      <c r="H63" s="11"/>
      <c r="I63" s="11"/>
      <c r="J63" s="11"/>
      <c r="K63" s="11"/>
      <c r="T63" s="11"/>
      <c r="U63" s="11"/>
      <c r="V63" s="11"/>
    </row>
    <row r="64" spans="1:22" x14ac:dyDescent="0.25">
      <c r="A64" s="11"/>
      <c r="B64" s="11"/>
      <c r="C64" s="11"/>
      <c r="D64" s="11"/>
      <c r="E64" s="11"/>
      <c r="F64" s="11"/>
      <c r="G64" s="11"/>
      <c r="H64" s="11"/>
      <c r="I64" s="11"/>
      <c r="J64" s="11"/>
      <c r="K64" s="11"/>
      <c r="T64" s="11"/>
      <c r="U64" s="11"/>
      <c r="V64" s="11"/>
    </row>
    <row r="65" spans="1:22" x14ac:dyDescent="0.25">
      <c r="A65" s="11"/>
      <c r="B65" s="11"/>
      <c r="C65" s="11"/>
      <c r="D65" s="11"/>
      <c r="E65" s="11"/>
      <c r="F65" s="11"/>
      <c r="G65" s="11"/>
      <c r="H65" s="11"/>
      <c r="I65" s="11"/>
      <c r="J65" s="11"/>
      <c r="K65" s="11"/>
      <c r="T65" s="11"/>
      <c r="U65" s="11"/>
      <c r="V65" s="11"/>
    </row>
    <row r="66" spans="1:22" x14ac:dyDescent="0.25">
      <c r="A66" s="11"/>
      <c r="B66" s="11"/>
      <c r="C66" s="11"/>
      <c r="D66" s="11"/>
      <c r="E66" s="11"/>
      <c r="F66" s="11"/>
      <c r="G66" s="11"/>
      <c r="H66" s="11"/>
      <c r="I66" s="11"/>
      <c r="J66" s="11"/>
      <c r="K66" s="11"/>
      <c r="T66" s="11"/>
      <c r="U66" s="11"/>
      <c r="V66" s="11"/>
    </row>
    <row r="67" spans="1:22" x14ac:dyDescent="0.25">
      <c r="A67" s="11"/>
      <c r="B67" s="11"/>
      <c r="C67" s="11"/>
      <c r="D67" s="11"/>
      <c r="E67" s="11"/>
      <c r="F67" s="11"/>
      <c r="G67" s="11"/>
      <c r="H67" s="11"/>
      <c r="I67" s="11"/>
      <c r="J67" s="11"/>
      <c r="K67" s="11"/>
      <c r="T67" s="11"/>
      <c r="U67" s="11"/>
      <c r="V67" s="11"/>
    </row>
    <row r="68" spans="1:22" x14ac:dyDescent="0.25">
      <c r="A68" s="11"/>
      <c r="B68" s="11"/>
      <c r="C68" s="11"/>
      <c r="D68" s="11"/>
      <c r="E68" s="11"/>
      <c r="F68" s="11"/>
      <c r="G68" s="11"/>
      <c r="H68" s="11"/>
      <c r="I68" s="11"/>
      <c r="J68" s="11"/>
      <c r="K68" s="11"/>
      <c r="T68" s="11"/>
      <c r="U68" s="11"/>
      <c r="V68" s="11"/>
    </row>
    <row r="69" spans="1:22" x14ac:dyDescent="0.25">
      <c r="A69" s="11"/>
      <c r="B69" s="11"/>
      <c r="C69" s="11"/>
      <c r="D69" s="11"/>
      <c r="E69" s="11"/>
      <c r="F69" s="11"/>
      <c r="G69" s="11"/>
      <c r="H69" s="11"/>
      <c r="I69" s="11"/>
      <c r="J69" s="11"/>
      <c r="K69" s="11"/>
      <c r="T69" s="11"/>
      <c r="U69" s="11"/>
      <c r="V69" s="11"/>
    </row>
    <row r="70" spans="1:22" x14ac:dyDescent="0.25">
      <c r="A70" s="11"/>
      <c r="B70" s="11"/>
      <c r="C70" s="11"/>
      <c r="D70" s="11"/>
      <c r="E70" s="11"/>
      <c r="F70" s="11"/>
      <c r="G70" s="11"/>
      <c r="H70" s="11"/>
      <c r="I70" s="11"/>
      <c r="J70" s="11"/>
      <c r="K70" s="11"/>
      <c r="T70" s="11"/>
      <c r="U70" s="11"/>
      <c r="V70" s="11"/>
    </row>
    <row r="71" spans="1:22" x14ac:dyDescent="0.25">
      <c r="A71" s="11"/>
      <c r="B71" s="11"/>
      <c r="C71" s="11"/>
      <c r="D71" s="11"/>
      <c r="E71" s="11"/>
      <c r="F71" s="11"/>
      <c r="G71" s="11"/>
      <c r="H71" s="11"/>
      <c r="I71" s="11"/>
      <c r="J71" s="11"/>
      <c r="K71" s="11"/>
      <c r="T71" s="11"/>
      <c r="U71" s="11"/>
      <c r="V71" s="11"/>
    </row>
    <row r="72" spans="1:22" x14ac:dyDescent="0.25">
      <c r="A72" s="11"/>
      <c r="B72" s="11"/>
      <c r="C72" s="11"/>
      <c r="D72" s="11"/>
      <c r="E72" s="11"/>
      <c r="F72" s="11"/>
      <c r="G72" s="11"/>
      <c r="H72" s="11"/>
      <c r="I72" s="11"/>
      <c r="J72" s="11"/>
      <c r="K72" s="11"/>
      <c r="T72" s="11"/>
      <c r="U72" s="11"/>
      <c r="V72" s="11"/>
    </row>
    <row r="73" spans="1:22" x14ac:dyDescent="0.25">
      <c r="A73" s="11"/>
      <c r="B73" s="11"/>
      <c r="C73" s="11"/>
      <c r="D73" s="11"/>
      <c r="E73" s="11"/>
      <c r="F73" s="11"/>
      <c r="G73" s="11"/>
      <c r="H73" s="11"/>
      <c r="I73" s="11"/>
      <c r="J73" s="11"/>
      <c r="K73" s="11"/>
      <c r="T73" s="11"/>
      <c r="U73" s="11"/>
      <c r="V73" s="11"/>
    </row>
    <row r="74" spans="1:22" x14ac:dyDescent="0.25">
      <c r="A74" s="11"/>
      <c r="B74" s="11"/>
      <c r="C74" s="11"/>
      <c r="D74" s="11"/>
      <c r="E74" s="11"/>
      <c r="F74" s="11"/>
      <c r="G74" s="11"/>
      <c r="H74" s="11"/>
      <c r="I74" s="11"/>
      <c r="J74" s="11"/>
      <c r="K74" s="11"/>
      <c r="T74" s="11"/>
      <c r="U74" s="11"/>
      <c r="V74" s="11"/>
    </row>
    <row r="75" spans="1:22" x14ac:dyDescent="0.25">
      <c r="A75" s="11"/>
      <c r="B75" s="11"/>
      <c r="C75" s="11"/>
      <c r="D75" s="11"/>
      <c r="E75" s="11"/>
      <c r="F75" s="11"/>
      <c r="G75" s="11"/>
      <c r="H75" s="11"/>
      <c r="I75" s="11"/>
      <c r="J75" s="11"/>
      <c r="K75" s="11"/>
      <c r="T75" s="11"/>
      <c r="U75" s="11"/>
      <c r="V75" s="11"/>
    </row>
    <row r="76" spans="1:22" x14ac:dyDescent="0.25">
      <c r="A76" s="11"/>
      <c r="B76" s="11"/>
      <c r="C76" s="11"/>
      <c r="D76" s="11"/>
      <c r="E76" s="11"/>
      <c r="F76" s="11"/>
      <c r="G76" s="11"/>
      <c r="H76" s="11"/>
      <c r="I76" s="11"/>
      <c r="J76" s="11"/>
      <c r="K76" s="11"/>
      <c r="T76" s="11"/>
      <c r="U76" s="11"/>
      <c r="V76" s="11"/>
    </row>
    <row r="77" spans="1:22" x14ac:dyDescent="0.25">
      <c r="A77" s="11"/>
      <c r="B77" s="11"/>
      <c r="C77" s="11"/>
      <c r="D77" s="11"/>
      <c r="E77" s="11"/>
      <c r="F77" s="11"/>
      <c r="G77" s="11"/>
      <c r="H77" s="11"/>
      <c r="I77" s="11"/>
      <c r="J77" s="11"/>
      <c r="K77" s="11"/>
      <c r="T77" s="11"/>
      <c r="U77" s="11"/>
      <c r="V77" s="11"/>
    </row>
    <row r="78" spans="1:22" x14ac:dyDescent="0.25">
      <c r="A78" s="11"/>
      <c r="B78" s="11"/>
      <c r="C78" s="11"/>
      <c r="D78" s="11"/>
      <c r="E78" s="11"/>
      <c r="F78" s="11"/>
      <c r="G78" s="11"/>
      <c r="H78" s="11"/>
      <c r="I78" s="11"/>
      <c r="J78" s="11"/>
      <c r="K78" s="11"/>
      <c r="T78" s="11"/>
      <c r="U78" s="11"/>
      <c r="V78" s="11"/>
    </row>
    <row r="79" spans="1:22" x14ac:dyDescent="0.25">
      <c r="A79" s="11"/>
      <c r="B79" s="11"/>
      <c r="C79" s="11"/>
      <c r="D79" s="11"/>
      <c r="E79" s="11"/>
      <c r="F79" s="11"/>
      <c r="G79" s="11"/>
      <c r="H79" s="11"/>
      <c r="I79" s="11"/>
      <c r="J79" s="11"/>
      <c r="K79" s="11"/>
      <c r="T79" s="11"/>
      <c r="U79" s="11"/>
      <c r="V79" s="11"/>
    </row>
    <row r="80" spans="1:22" x14ac:dyDescent="0.25">
      <c r="A80" s="11"/>
      <c r="B80" s="11"/>
      <c r="C80" s="11"/>
      <c r="D80" s="11"/>
      <c r="E80" s="11"/>
      <c r="F80" s="11"/>
      <c r="G80" s="11"/>
      <c r="H80" s="11"/>
      <c r="I80" s="11"/>
      <c r="J80" s="11"/>
      <c r="K80" s="11"/>
      <c r="T80" s="11"/>
      <c r="U80" s="11"/>
      <c r="V80" s="11"/>
    </row>
    <row r="81" spans="1:22" x14ac:dyDescent="0.25">
      <c r="A81" s="11"/>
      <c r="B81" s="11"/>
      <c r="C81" s="11"/>
      <c r="D81" s="11"/>
      <c r="E81" s="11"/>
      <c r="F81" s="11"/>
      <c r="G81" s="11"/>
      <c r="H81" s="11"/>
      <c r="I81" s="11"/>
      <c r="J81" s="11"/>
      <c r="K81" s="11"/>
      <c r="T81" s="11"/>
      <c r="U81" s="11"/>
      <c r="V81" s="11"/>
    </row>
    <row r="82" spans="1:22" x14ac:dyDescent="0.25">
      <c r="A82" s="11"/>
      <c r="B82" s="11"/>
      <c r="C82" s="11"/>
      <c r="D82" s="11"/>
      <c r="E82" s="11"/>
      <c r="F82" s="11"/>
      <c r="G82" s="11"/>
      <c r="H82" s="11"/>
      <c r="I82" s="11"/>
      <c r="J82" s="11"/>
      <c r="K82" s="11"/>
      <c r="T82" s="11"/>
      <c r="U82" s="11"/>
      <c r="V82" s="11"/>
    </row>
    <row r="83" spans="1:22" x14ac:dyDescent="0.25">
      <c r="A83" s="11"/>
      <c r="B83" s="11"/>
      <c r="C83" s="11"/>
      <c r="D83" s="11"/>
      <c r="E83" s="11"/>
      <c r="F83" s="11"/>
      <c r="G83" s="11"/>
      <c r="H83" s="11"/>
      <c r="I83" s="11"/>
      <c r="J83" s="11"/>
      <c r="K83" s="11"/>
      <c r="T83" s="11"/>
      <c r="U83" s="11"/>
      <c r="V83" s="11"/>
    </row>
    <row r="84" spans="1:22" x14ac:dyDescent="0.25">
      <c r="A84" s="11"/>
      <c r="B84" s="11"/>
      <c r="C84" s="11"/>
      <c r="D84" s="11"/>
      <c r="E84" s="11"/>
      <c r="F84" s="11"/>
      <c r="G84" s="11"/>
      <c r="H84" s="11"/>
      <c r="I84" s="11"/>
      <c r="J84" s="11"/>
      <c r="K84" s="11"/>
      <c r="T84" s="11"/>
      <c r="U84" s="11"/>
      <c r="V84" s="11"/>
    </row>
    <row r="85" spans="1:22" x14ac:dyDescent="0.25">
      <c r="A85" s="11"/>
      <c r="B85" s="11"/>
      <c r="C85" s="11"/>
      <c r="D85" s="11"/>
      <c r="E85" s="11"/>
      <c r="F85" s="11"/>
      <c r="G85" s="11"/>
      <c r="H85" s="11"/>
      <c r="I85" s="11"/>
      <c r="J85" s="11"/>
      <c r="K85" s="11"/>
      <c r="T85" s="11"/>
      <c r="U85" s="11"/>
      <c r="V85" s="11"/>
    </row>
    <row r="86" spans="1:22" x14ac:dyDescent="0.25">
      <c r="A86" s="11"/>
      <c r="B86" s="11"/>
      <c r="C86" s="11"/>
      <c r="D86" s="11"/>
      <c r="E86" s="11"/>
      <c r="F86" s="11"/>
      <c r="G86" s="11"/>
      <c r="H86" s="11"/>
      <c r="I86" s="11"/>
      <c r="J86" s="11"/>
      <c r="K86" s="11"/>
      <c r="T86" s="11"/>
      <c r="U86" s="11"/>
      <c r="V86" s="11"/>
    </row>
    <row r="87" spans="1:22" x14ac:dyDescent="0.25">
      <c r="A87" s="11"/>
      <c r="B87" s="11"/>
      <c r="C87" s="11"/>
      <c r="D87" s="11"/>
      <c r="E87" s="11"/>
      <c r="F87" s="11"/>
      <c r="G87" s="11"/>
      <c r="H87" s="11"/>
      <c r="I87" s="11"/>
      <c r="J87" s="11"/>
      <c r="K87" s="11"/>
      <c r="L87" s="11"/>
      <c r="M87" s="11"/>
      <c r="N87" s="11"/>
      <c r="O87" s="11"/>
      <c r="P87" s="11"/>
      <c r="Q87" s="11"/>
      <c r="R87" s="11"/>
      <c r="S87" s="11"/>
      <c r="T87" s="11"/>
      <c r="U87" s="11"/>
      <c r="V87" s="11"/>
    </row>
    <row r="88" spans="1:22" x14ac:dyDescent="0.25">
      <c r="A88" s="11"/>
      <c r="B88" s="11"/>
      <c r="C88" s="11"/>
      <c r="D88" s="11"/>
      <c r="E88" s="11"/>
      <c r="F88" s="11"/>
      <c r="G88" s="11"/>
      <c r="H88" s="11"/>
      <c r="I88" s="11"/>
      <c r="J88" s="11"/>
      <c r="K88" s="11"/>
      <c r="L88" s="11"/>
      <c r="M88" s="11"/>
      <c r="N88" s="11"/>
      <c r="O88" s="11"/>
      <c r="P88" s="11"/>
      <c r="Q88" s="11"/>
      <c r="R88" s="11"/>
      <c r="S88" s="11"/>
      <c r="T88" s="11"/>
      <c r="U88" s="11"/>
      <c r="V88" s="11"/>
    </row>
    <row r="89" spans="1:22" x14ac:dyDescent="0.25">
      <c r="A89" s="11"/>
      <c r="B89" s="11"/>
      <c r="C89" s="11"/>
      <c r="D89" s="11"/>
      <c r="E89" s="11"/>
      <c r="F89" s="11"/>
      <c r="G89" s="11"/>
      <c r="H89" s="11"/>
      <c r="I89" s="11"/>
      <c r="J89" s="11"/>
      <c r="K89" s="11"/>
      <c r="L89" s="11"/>
      <c r="M89" s="11"/>
      <c r="N89" s="11"/>
      <c r="O89" s="11"/>
      <c r="P89" s="11"/>
      <c r="Q89" s="11"/>
      <c r="R89" s="11"/>
      <c r="S89" s="11"/>
      <c r="T89" s="11"/>
      <c r="U89" s="11"/>
      <c r="V89" s="11"/>
    </row>
    <row r="90" spans="1:22" x14ac:dyDescent="0.25">
      <c r="A90" s="11"/>
      <c r="B90" s="11"/>
      <c r="C90" s="11"/>
      <c r="D90" s="11"/>
      <c r="E90" s="11"/>
      <c r="F90" s="11"/>
      <c r="G90" s="11"/>
      <c r="H90" s="11"/>
      <c r="I90" s="11"/>
      <c r="J90" s="11"/>
      <c r="K90" s="11"/>
      <c r="L90" s="11"/>
      <c r="M90" s="11"/>
      <c r="N90" s="11"/>
      <c r="O90" s="11"/>
      <c r="P90" s="11"/>
      <c r="Q90" s="11"/>
      <c r="R90" s="11"/>
      <c r="S90" s="11"/>
      <c r="T90" s="11"/>
      <c r="U90" s="11"/>
      <c r="V90" s="11"/>
    </row>
    <row r="91" spans="1:22" x14ac:dyDescent="0.25">
      <c r="A91" s="11"/>
      <c r="B91" s="11"/>
      <c r="C91" s="11"/>
      <c r="D91" s="11"/>
      <c r="E91" s="11"/>
      <c r="F91" s="11"/>
      <c r="G91" s="11"/>
      <c r="H91" s="11"/>
      <c r="I91" s="11"/>
      <c r="J91" s="11"/>
      <c r="K91" s="11"/>
      <c r="L91" s="11"/>
      <c r="M91" s="11"/>
      <c r="N91" s="11"/>
      <c r="O91" s="11"/>
      <c r="P91" s="11"/>
      <c r="Q91" s="11"/>
      <c r="R91" s="11"/>
      <c r="S91" s="11"/>
      <c r="T91" s="11"/>
      <c r="U91" s="11"/>
      <c r="V91" s="11"/>
    </row>
    <row r="92" spans="1:22" x14ac:dyDescent="0.25">
      <c r="A92" s="11"/>
      <c r="B92" s="11"/>
      <c r="C92" s="11"/>
      <c r="D92" s="11"/>
      <c r="E92" s="11"/>
      <c r="F92" s="11"/>
      <c r="G92" s="11"/>
      <c r="H92" s="11"/>
      <c r="I92" s="11"/>
      <c r="J92" s="11"/>
      <c r="K92" s="11"/>
      <c r="L92" s="11"/>
      <c r="M92" s="11"/>
      <c r="N92" s="11"/>
      <c r="O92" s="11"/>
      <c r="P92" s="11"/>
      <c r="Q92" s="11"/>
      <c r="R92" s="11"/>
      <c r="S92" s="11"/>
      <c r="T92" s="11"/>
      <c r="U92" s="11"/>
      <c r="V92" s="11"/>
    </row>
    <row r="93" spans="1:22" x14ac:dyDescent="0.25">
      <c r="A93" s="11"/>
      <c r="B93" s="11"/>
      <c r="C93" s="11"/>
      <c r="D93" s="11"/>
      <c r="E93" s="11"/>
      <c r="F93" s="11"/>
      <c r="G93" s="11"/>
      <c r="H93" s="11"/>
      <c r="I93" s="11"/>
      <c r="J93" s="11"/>
      <c r="K93" s="11"/>
      <c r="L93" s="11"/>
      <c r="M93" s="11"/>
      <c r="N93" s="11"/>
      <c r="O93" s="11"/>
      <c r="P93" s="11"/>
      <c r="Q93" s="11"/>
      <c r="R93" s="11"/>
      <c r="S93" s="11"/>
      <c r="T93" s="11"/>
      <c r="U93" s="11"/>
      <c r="V93" s="11"/>
    </row>
    <row r="94" spans="1:22" x14ac:dyDescent="0.25">
      <c r="A94" s="11"/>
      <c r="B94" s="11"/>
      <c r="C94" s="11"/>
      <c r="D94" s="11"/>
      <c r="E94" s="11"/>
      <c r="F94" s="11"/>
      <c r="G94" s="11"/>
      <c r="H94" s="11"/>
      <c r="I94" s="11"/>
      <c r="J94" s="11"/>
      <c r="K94" s="11"/>
      <c r="L94" s="11"/>
      <c r="M94" s="11"/>
      <c r="N94" s="11"/>
      <c r="O94" s="11"/>
      <c r="P94" s="11"/>
      <c r="Q94" s="11"/>
      <c r="R94" s="11"/>
      <c r="S94" s="11"/>
      <c r="T94" s="11"/>
      <c r="U94" s="11"/>
      <c r="V94" s="11"/>
    </row>
    <row r="95" spans="1:22" x14ac:dyDescent="0.25">
      <c r="A95" s="11"/>
      <c r="B95" s="11"/>
      <c r="C95" s="11"/>
      <c r="D95" s="11"/>
      <c r="E95" s="11"/>
      <c r="F95" s="11"/>
      <c r="G95" s="11"/>
      <c r="H95" s="11"/>
      <c r="I95" s="11"/>
      <c r="J95" s="11"/>
      <c r="K95" s="11"/>
      <c r="L95" s="11"/>
      <c r="M95" s="11"/>
      <c r="N95" s="11"/>
      <c r="O95" s="11"/>
      <c r="P95" s="11"/>
      <c r="Q95" s="11"/>
      <c r="R95" s="11"/>
      <c r="S95" s="11"/>
      <c r="T95" s="11"/>
      <c r="U95" s="11"/>
      <c r="V95" s="11"/>
    </row>
    <row r="96" spans="1:22" x14ac:dyDescent="0.25">
      <c r="A96" s="11"/>
      <c r="B96" s="11"/>
      <c r="C96" s="11"/>
      <c r="D96" s="11"/>
      <c r="E96" s="11"/>
      <c r="F96" s="11"/>
      <c r="G96" s="11"/>
      <c r="H96" s="11"/>
      <c r="I96" s="11"/>
      <c r="J96" s="11"/>
      <c r="K96" s="11"/>
      <c r="L96" s="11"/>
      <c r="M96" s="11"/>
      <c r="N96" s="11"/>
      <c r="O96" s="11"/>
      <c r="P96" s="11"/>
      <c r="Q96" s="11"/>
      <c r="R96" s="11"/>
      <c r="S96" s="11"/>
      <c r="T96" s="11"/>
      <c r="U96" s="11"/>
      <c r="V96" s="11"/>
    </row>
    <row r="97" spans="1:22" x14ac:dyDescent="0.25">
      <c r="A97" s="11"/>
      <c r="B97" s="11"/>
      <c r="C97" s="11"/>
      <c r="D97" s="11"/>
      <c r="E97" s="11"/>
      <c r="F97" s="11"/>
      <c r="G97" s="11"/>
      <c r="H97" s="11"/>
      <c r="I97" s="11"/>
      <c r="J97" s="11"/>
      <c r="K97" s="11"/>
      <c r="L97" s="11"/>
      <c r="M97" s="11"/>
      <c r="N97" s="11"/>
      <c r="O97" s="11"/>
      <c r="P97" s="11"/>
      <c r="Q97" s="11"/>
      <c r="R97" s="11"/>
      <c r="S97" s="11"/>
      <c r="T97" s="11"/>
      <c r="U97" s="11"/>
      <c r="V97" s="11"/>
    </row>
    <row r="98" spans="1:22" x14ac:dyDescent="0.25">
      <c r="A98" s="11"/>
      <c r="B98" s="11"/>
      <c r="C98" s="11"/>
      <c r="D98" s="11"/>
      <c r="E98" s="11"/>
      <c r="F98" s="11"/>
      <c r="G98" s="11"/>
      <c r="H98" s="11"/>
      <c r="I98" s="11"/>
      <c r="J98" s="11"/>
      <c r="K98" s="11"/>
      <c r="L98" s="11"/>
      <c r="M98" s="11"/>
      <c r="N98" s="11"/>
      <c r="O98" s="11"/>
      <c r="P98" s="11"/>
      <c r="Q98" s="11"/>
      <c r="R98" s="11"/>
      <c r="S98" s="11"/>
      <c r="T98" s="11"/>
      <c r="U98" s="11"/>
      <c r="V98" s="11"/>
    </row>
    <row r="99" spans="1:22" x14ac:dyDescent="0.25">
      <c r="A99" s="11"/>
      <c r="B99" s="11"/>
      <c r="C99" s="11"/>
      <c r="D99" s="11"/>
      <c r="E99" s="11"/>
      <c r="F99" s="11"/>
      <c r="G99" s="11"/>
      <c r="H99" s="11"/>
      <c r="I99" s="11"/>
      <c r="J99" s="11"/>
      <c r="K99" s="11"/>
      <c r="L99" s="11"/>
      <c r="M99" s="11"/>
      <c r="N99" s="11"/>
      <c r="O99" s="11"/>
      <c r="P99" s="11"/>
      <c r="Q99" s="11"/>
      <c r="R99" s="11"/>
      <c r="S99" s="11"/>
      <c r="T99" s="11"/>
      <c r="U99" s="11"/>
      <c r="V99" s="11"/>
    </row>
    <row r="100" spans="1:22"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row>
    <row r="101" spans="1:22"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row>
    <row r="102" spans="1:22"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row>
    <row r="103" spans="1:22"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row>
    <row r="104" spans="1:22" x14ac:dyDescent="0.25">
      <c r="A104" s="11"/>
      <c r="B104" s="11"/>
      <c r="C104" s="11"/>
      <c r="D104" s="11"/>
      <c r="E104" s="11"/>
      <c r="F104" s="11"/>
      <c r="G104" s="11"/>
      <c r="H104" s="11"/>
      <c r="I104" s="11"/>
      <c r="J104" s="11"/>
      <c r="K104" s="11"/>
      <c r="L104" s="11"/>
      <c r="M104" s="11"/>
      <c r="N104" s="11"/>
      <c r="O104" s="11"/>
      <c r="P104" s="11"/>
      <c r="Q104" s="11"/>
      <c r="R104" s="11"/>
      <c r="S104" s="11"/>
      <c r="T104" s="11"/>
      <c r="U104" s="11"/>
      <c r="V104" s="11"/>
    </row>
    <row r="105" spans="1:22" x14ac:dyDescent="0.25">
      <c r="A105" s="11"/>
      <c r="B105" s="11"/>
      <c r="C105" s="11"/>
      <c r="D105" s="11"/>
      <c r="E105" s="11"/>
      <c r="F105" s="11"/>
      <c r="G105" s="11"/>
      <c r="H105" s="11"/>
      <c r="I105" s="11"/>
      <c r="J105" s="11"/>
      <c r="K105" s="11"/>
      <c r="L105" s="11"/>
      <c r="M105" s="11"/>
      <c r="N105" s="11"/>
      <c r="O105" s="11"/>
      <c r="P105" s="11"/>
      <c r="Q105" s="11"/>
      <c r="R105" s="11"/>
      <c r="S105" s="11"/>
      <c r="T105" s="11"/>
      <c r="U105" s="11"/>
      <c r="V105" s="11"/>
    </row>
    <row r="106" spans="1:22"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row>
    <row r="107" spans="1:22"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row>
    <row r="108" spans="1:22"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row>
    <row r="109" spans="1:22"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row>
    <row r="110" spans="1:22"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row>
    <row r="111" spans="1:22"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row>
    <row r="112" spans="1:22"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row>
    <row r="113" spans="1:22"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row>
    <row r="114" spans="1:22"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row>
    <row r="115" spans="1:22"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row>
    <row r="116" spans="1:22"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row>
    <row r="117" spans="1:22"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row>
    <row r="118" spans="1:22"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row>
    <row r="119" spans="1:22"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row>
    <row r="120" spans="1:22"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row>
    <row r="121" spans="1:22"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row>
    <row r="122" spans="1:22"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row>
    <row r="123" spans="1:22"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row>
    <row r="124" spans="1:22"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row>
    <row r="125" spans="1:22"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row>
    <row r="126" spans="1:22"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row>
    <row r="127" spans="1:22"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row>
    <row r="128" spans="1:22"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row>
    <row r="129" spans="1:22" x14ac:dyDescent="0.25">
      <c r="A129" s="11"/>
      <c r="B129" s="11"/>
      <c r="C129" s="11"/>
      <c r="D129" s="11"/>
      <c r="E129" s="11"/>
      <c r="F129" s="11"/>
      <c r="G129" s="11"/>
      <c r="H129" s="11"/>
      <c r="I129" s="11"/>
      <c r="J129" s="11"/>
      <c r="K129" s="11"/>
      <c r="L129" s="11"/>
      <c r="M129" s="11"/>
      <c r="N129" s="11"/>
      <c r="O129" s="11"/>
      <c r="P129" s="11"/>
      <c r="Q129" s="11"/>
      <c r="R129" s="11"/>
      <c r="S129" s="11"/>
      <c r="T129" s="11"/>
      <c r="U129" s="11"/>
      <c r="V129" s="11"/>
    </row>
    <row r="130" spans="1:22"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row>
    <row r="131" spans="1:22"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row>
    <row r="132" spans="1:22"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row>
    <row r="133" spans="1:22"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row>
    <row r="134" spans="1:22"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row>
    <row r="135" spans="1:22"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row>
    <row r="136" spans="1:22"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row>
    <row r="137" spans="1:22"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row>
    <row r="138" spans="1:22"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row>
    <row r="139" spans="1:22"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row>
    <row r="140" spans="1:22"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row>
    <row r="141" spans="1:22"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row>
    <row r="142" spans="1:22"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row>
    <row r="143" spans="1:22"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row>
    <row r="144" spans="1:22"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row>
    <row r="145" spans="1:22"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row>
    <row r="146" spans="1:22"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row>
    <row r="147" spans="1:22"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row>
    <row r="148" spans="1:22"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row>
    <row r="149" spans="1:22"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row>
    <row r="150" spans="1:22"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row>
    <row r="151" spans="1:22"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row>
    <row r="152" spans="1:22"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row>
    <row r="153" spans="1:22"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row>
    <row r="154" spans="1:22"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row>
    <row r="155" spans="1:22"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row>
    <row r="156" spans="1:22"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row>
    <row r="157" spans="1:22"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row>
    <row r="158" spans="1:22"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row>
    <row r="159" spans="1:22"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row>
    <row r="160" spans="1:22"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row>
    <row r="161" spans="1:22"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row>
    <row r="162" spans="1:22"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row>
    <row r="163" spans="1:22"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row>
    <row r="164" spans="1:22"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row>
    <row r="165" spans="1:22"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row>
    <row r="166" spans="1:22"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row>
    <row r="167" spans="1:22"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row>
    <row r="168" spans="1:22"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row>
    <row r="169" spans="1:22"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row>
    <row r="170" spans="1:22" x14ac:dyDescent="0.25">
      <c r="J170" s="11"/>
      <c r="K170" s="11"/>
      <c r="L170" s="11"/>
      <c r="M170" s="11"/>
      <c r="N170" s="11"/>
      <c r="O170" s="11"/>
    </row>
  </sheetData>
  <mergeCells count="5">
    <mergeCell ref="B30:C30"/>
    <mergeCell ref="D30:F30"/>
    <mergeCell ref="H30:R30"/>
    <mergeCell ref="G30:G31"/>
    <mergeCell ref="A30:A3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3"/>
  <sheetViews>
    <sheetView showGridLines="0" zoomScaleNormal="100" workbookViewId="0">
      <selection activeCell="Q15" sqref="Q15"/>
    </sheetView>
  </sheetViews>
  <sheetFormatPr baseColWidth="10" defaultColWidth="14" defaultRowHeight="15" x14ac:dyDescent="0.25"/>
  <cols>
    <col min="1" max="1" width="7.5703125" style="161" customWidth="1"/>
    <col min="2" max="2" width="10.7109375" style="13" customWidth="1"/>
    <col min="3" max="3" width="9.7109375" style="13" customWidth="1"/>
    <col min="4" max="4" width="15.7109375" style="13" customWidth="1"/>
    <col min="5" max="5" width="21.42578125" style="13" customWidth="1"/>
    <col min="6" max="6" width="11.28515625" style="13" bestFit="1" customWidth="1"/>
    <col min="7" max="7" width="6" style="13" customWidth="1"/>
    <col min="8" max="16384" width="14" style="13"/>
  </cols>
  <sheetData>
    <row r="1" spans="1:20" s="33" customFormat="1" x14ac:dyDescent="0.2">
      <c r="A1" s="152" t="s">
        <v>133</v>
      </c>
    </row>
    <row r="2" spans="1:20" s="33" customFormat="1" ht="14.25" x14ac:dyDescent="0.2">
      <c r="A2" s="153"/>
    </row>
    <row r="3" spans="1:20" s="16" customFormat="1" ht="31.5" customHeight="1" x14ac:dyDescent="0.25">
      <c r="A3" s="157" t="s">
        <v>111</v>
      </c>
      <c r="B3" s="104"/>
      <c r="C3" s="104"/>
      <c r="D3" s="104"/>
      <c r="E3" s="104"/>
      <c r="F3" s="104"/>
      <c r="G3" s="104"/>
      <c r="H3" s="104"/>
      <c r="I3" s="104"/>
      <c r="J3" s="104"/>
      <c r="K3" s="104"/>
      <c r="L3" s="104"/>
      <c r="M3" s="104"/>
      <c r="N3" s="104"/>
      <c r="O3" s="104"/>
      <c r="P3" s="104"/>
      <c r="Q3" s="104"/>
      <c r="R3" s="104"/>
      <c r="S3" s="104"/>
      <c r="T3" s="104"/>
    </row>
    <row r="4" spans="1:20" s="16" customFormat="1" x14ac:dyDescent="0.25">
      <c r="A4" s="157"/>
      <c r="B4" s="104"/>
      <c r="C4" s="104"/>
      <c r="D4" s="104"/>
      <c r="E4" s="104"/>
      <c r="F4" s="104"/>
      <c r="G4" s="104"/>
      <c r="H4" s="104"/>
      <c r="I4" s="104"/>
      <c r="J4" s="104"/>
      <c r="K4" s="104"/>
      <c r="L4" s="104"/>
      <c r="M4" s="104"/>
      <c r="N4" s="104"/>
      <c r="O4" s="104"/>
      <c r="P4" s="104"/>
      <c r="Q4" s="104"/>
      <c r="R4" s="104"/>
      <c r="S4" s="104"/>
      <c r="T4" s="104"/>
    </row>
    <row r="5" spans="1:20" ht="24" customHeight="1" x14ac:dyDescent="0.25">
      <c r="A5" s="435" t="s">
        <v>0</v>
      </c>
      <c r="B5" s="432" t="s">
        <v>135</v>
      </c>
      <c r="C5" s="433"/>
      <c r="D5" s="433"/>
      <c r="E5" s="433"/>
      <c r="F5" s="433"/>
      <c r="G5" s="434"/>
      <c r="H5" s="105"/>
      <c r="I5" s="105"/>
      <c r="J5" s="105"/>
      <c r="K5" s="105"/>
      <c r="L5" s="105"/>
      <c r="M5" s="105"/>
      <c r="N5" s="105"/>
      <c r="O5" s="105"/>
      <c r="P5" s="105"/>
      <c r="Q5" s="105"/>
      <c r="R5" s="105"/>
      <c r="S5" s="105"/>
      <c r="T5" s="105"/>
    </row>
    <row r="6" spans="1:20" ht="63.75" x14ac:dyDescent="0.25">
      <c r="A6" s="436"/>
      <c r="B6" s="86" t="s">
        <v>67</v>
      </c>
      <c r="C6" s="86" t="s">
        <v>68</v>
      </c>
      <c r="D6" s="86" t="s">
        <v>63</v>
      </c>
      <c r="E6" s="86" t="s">
        <v>110</v>
      </c>
      <c r="F6" s="86" t="s">
        <v>55</v>
      </c>
      <c r="G6" s="86" t="s">
        <v>56</v>
      </c>
      <c r="H6" s="106"/>
      <c r="I6" s="106"/>
      <c r="J6" s="106"/>
      <c r="K6" s="106"/>
      <c r="L6" s="106"/>
      <c r="M6" s="106"/>
      <c r="N6" s="106"/>
      <c r="O6" s="106"/>
      <c r="P6" s="106"/>
      <c r="Q6" s="105"/>
      <c r="R6" s="105"/>
      <c r="S6" s="105"/>
      <c r="T6" s="105"/>
    </row>
    <row r="7" spans="1:20" x14ac:dyDescent="0.25">
      <c r="A7" s="158">
        <v>2017</v>
      </c>
      <c r="B7" s="12">
        <v>62</v>
      </c>
      <c r="C7" s="64">
        <v>65.333299999999994</v>
      </c>
      <c r="D7" s="12" t="e">
        <v>#N/A</v>
      </c>
      <c r="E7" s="12">
        <f>VLOOKUP(A7,F7_Age!$A$32:$G$44,7,FALSE)</f>
        <v>63.32</v>
      </c>
      <c r="F7" s="65">
        <f t="shared" ref="F7:F38" si="0">DATE(A7,G7,1)</f>
        <v>42736</v>
      </c>
      <c r="G7" s="12">
        <v>1</v>
      </c>
      <c r="H7" s="105"/>
      <c r="I7" s="105"/>
      <c r="J7" s="105"/>
      <c r="K7" s="105"/>
      <c r="L7" s="105"/>
      <c r="M7" s="105"/>
      <c r="N7" s="105"/>
      <c r="O7" s="105"/>
      <c r="P7" s="105"/>
      <c r="Q7" s="105"/>
      <c r="R7" s="105"/>
      <c r="S7" s="105"/>
      <c r="T7" s="105"/>
    </row>
    <row r="8" spans="1:20" x14ac:dyDescent="0.25">
      <c r="A8" s="158">
        <v>2017.0833333333335</v>
      </c>
      <c r="B8" s="12">
        <v>62</v>
      </c>
      <c r="C8" s="64">
        <v>65.333299999999994</v>
      </c>
      <c r="D8" s="12" t="e">
        <v>#N/A</v>
      </c>
      <c r="E8" s="12" t="e">
        <f>VLOOKUP(A8,F7_Age!$A$32:$G$44,7,FALSE)</f>
        <v>#N/A</v>
      </c>
      <c r="F8" s="65">
        <f t="shared" si="0"/>
        <v>42767</v>
      </c>
      <c r="G8" s="12">
        <v>2</v>
      </c>
      <c r="H8" s="105"/>
      <c r="I8" s="105"/>
      <c r="J8" s="105"/>
      <c r="K8" s="105"/>
      <c r="L8" s="105"/>
      <c r="M8" s="105"/>
      <c r="N8" s="105"/>
      <c r="O8" s="105"/>
      <c r="P8" s="105"/>
      <c r="Q8" s="105"/>
      <c r="R8" s="105"/>
      <c r="S8" s="105"/>
      <c r="T8" s="105"/>
    </row>
    <row r="9" spans="1:20" x14ac:dyDescent="0.25">
      <c r="A9" s="158">
        <v>2017.1666666666667</v>
      </c>
      <c r="B9" s="12">
        <v>62</v>
      </c>
      <c r="C9" s="64">
        <v>65.333299999999994</v>
      </c>
      <c r="D9" s="12" t="e">
        <v>#N/A</v>
      </c>
      <c r="E9" s="12" t="e">
        <f>VLOOKUP(A9,F7_Age!$A$32:$G$44,7,FALSE)</f>
        <v>#N/A</v>
      </c>
      <c r="F9" s="65">
        <f t="shared" si="0"/>
        <v>42795</v>
      </c>
      <c r="G9" s="12">
        <v>3</v>
      </c>
      <c r="H9" s="105"/>
      <c r="I9" s="105"/>
      <c r="J9" s="105"/>
      <c r="K9" s="105"/>
      <c r="L9" s="105"/>
      <c r="M9" s="105"/>
      <c r="N9" s="105"/>
      <c r="O9" s="105"/>
      <c r="P9" s="105"/>
      <c r="Q9" s="105"/>
      <c r="R9" s="105"/>
      <c r="S9" s="105"/>
      <c r="T9" s="105"/>
    </row>
    <row r="10" spans="1:20" x14ac:dyDescent="0.25">
      <c r="A10" s="158">
        <v>2017.25</v>
      </c>
      <c r="B10" s="12">
        <v>62</v>
      </c>
      <c r="C10" s="64">
        <v>65.333299999999994</v>
      </c>
      <c r="D10" s="12" t="e">
        <v>#N/A</v>
      </c>
      <c r="E10" s="12" t="e">
        <f>VLOOKUP(A10,F7_Age!$A$32:$G$44,7,FALSE)</f>
        <v>#N/A</v>
      </c>
      <c r="F10" s="65">
        <f t="shared" si="0"/>
        <v>42826</v>
      </c>
      <c r="G10" s="12">
        <v>4</v>
      </c>
      <c r="H10" s="105"/>
      <c r="I10" s="105"/>
      <c r="J10" s="105"/>
      <c r="K10" s="105"/>
      <c r="L10" s="105"/>
      <c r="M10" s="105"/>
      <c r="N10" s="105"/>
      <c r="O10" s="105"/>
      <c r="P10" s="105"/>
      <c r="Q10" s="105"/>
      <c r="R10" s="105"/>
      <c r="S10" s="105"/>
      <c r="T10" s="105"/>
    </row>
    <row r="11" spans="1:20" x14ac:dyDescent="0.25">
      <c r="A11" s="158">
        <v>2017.3333333333335</v>
      </c>
      <c r="B11" s="12">
        <v>62</v>
      </c>
      <c r="C11" s="64">
        <v>65.333299999999994</v>
      </c>
      <c r="D11" s="12" t="e">
        <v>#N/A</v>
      </c>
      <c r="E11" s="12" t="e">
        <f>VLOOKUP(A11,F7_Age!$A$32:$G$44,7,FALSE)</f>
        <v>#N/A</v>
      </c>
      <c r="F11" s="65">
        <f t="shared" si="0"/>
        <v>42856</v>
      </c>
      <c r="G11" s="12">
        <v>5</v>
      </c>
      <c r="H11" s="105"/>
      <c r="I11" s="105"/>
      <c r="J11" s="105"/>
      <c r="K11" s="105"/>
      <c r="L11" s="105"/>
      <c r="M11" s="105"/>
      <c r="N11" s="105"/>
      <c r="O11" s="105"/>
      <c r="P11" s="105"/>
      <c r="Q11" s="105"/>
      <c r="R11" s="105"/>
      <c r="S11" s="105"/>
      <c r="T11" s="105"/>
    </row>
    <row r="12" spans="1:20" ht="12" customHeight="1" x14ac:dyDescent="0.25">
      <c r="A12" s="158">
        <v>2017.4166666666667</v>
      </c>
      <c r="B12" s="12">
        <v>62</v>
      </c>
      <c r="C12" s="66" t="e">
        <v>#N/A</v>
      </c>
      <c r="D12" s="12" t="e">
        <v>#N/A</v>
      </c>
      <c r="E12" s="12" t="e">
        <f>VLOOKUP(A12,F7_Age!$A$32:$G$44,7,FALSE)</f>
        <v>#N/A</v>
      </c>
      <c r="F12" s="65">
        <f t="shared" si="0"/>
        <v>42887</v>
      </c>
      <c r="G12" s="12">
        <v>6</v>
      </c>
      <c r="H12" s="105"/>
      <c r="I12" s="105"/>
      <c r="J12" s="105"/>
      <c r="K12" s="105"/>
      <c r="L12" s="105"/>
      <c r="M12" s="105"/>
      <c r="N12" s="105"/>
      <c r="O12" s="105"/>
      <c r="P12" s="105"/>
      <c r="Q12" s="105"/>
      <c r="R12" s="105"/>
      <c r="S12" s="105"/>
      <c r="T12" s="105"/>
    </row>
    <row r="13" spans="1:20" ht="12" customHeight="1" x14ac:dyDescent="0.25">
      <c r="A13" s="158">
        <v>2017.5</v>
      </c>
      <c r="B13" s="12">
        <v>62</v>
      </c>
      <c r="C13" s="66" t="e">
        <v>#N/A</v>
      </c>
      <c r="D13" s="12" t="e">
        <v>#N/A</v>
      </c>
      <c r="E13" s="12" t="e">
        <f>VLOOKUP(A13,F7_Age!$A$32:$G$44,7,FALSE)</f>
        <v>#N/A</v>
      </c>
      <c r="F13" s="65">
        <f t="shared" si="0"/>
        <v>42917</v>
      </c>
      <c r="G13" s="12">
        <v>7</v>
      </c>
      <c r="H13" s="105"/>
      <c r="I13" s="105"/>
      <c r="J13" s="105"/>
      <c r="K13" s="105"/>
      <c r="L13" s="105"/>
      <c r="M13" s="105"/>
      <c r="N13" s="105"/>
      <c r="O13" s="105"/>
      <c r="P13" s="105"/>
      <c r="Q13" s="105"/>
      <c r="R13" s="105"/>
      <c r="S13" s="105"/>
      <c r="T13" s="105"/>
    </row>
    <row r="14" spans="1:20" x14ac:dyDescent="0.25">
      <c r="A14" s="158">
        <v>2017.5833333333335</v>
      </c>
      <c r="B14" s="12">
        <v>62</v>
      </c>
      <c r="C14" s="66" t="e">
        <v>#N/A</v>
      </c>
      <c r="D14" s="12" t="e">
        <v>#N/A</v>
      </c>
      <c r="E14" s="12" t="e">
        <f>VLOOKUP(A14,F7_Age!$A$32:$G$44,7,FALSE)</f>
        <v>#N/A</v>
      </c>
      <c r="F14" s="65">
        <f t="shared" si="0"/>
        <v>42948</v>
      </c>
      <c r="G14" s="12">
        <v>8</v>
      </c>
      <c r="H14" s="105"/>
      <c r="I14" s="105"/>
      <c r="J14" s="105"/>
      <c r="K14" s="105"/>
      <c r="L14" s="105"/>
      <c r="M14" s="105"/>
      <c r="N14" s="105"/>
      <c r="O14" s="105"/>
      <c r="P14" s="105"/>
      <c r="Q14" s="105"/>
      <c r="R14" s="105"/>
      <c r="S14" s="105"/>
      <c r="T14" s="105"/>
    </row>
    <row r="15" spans="1:20" x14ac:dyDescent="0.25">
      <c r="A15" s="158">
        <v>2017.6666666666667</v>
      </c>
      <c r="B15" s="12">
        <v>62</v>
      </c>
      <c r="C15" s="66" t="e">
        <v>#N/A</v>
      </c>
      <c r="D15" s="67">
        <v>64.666700000000006</v>
      </c>
      <c r="E15" s="12" t="e">
        <f>VLOOKUP(A15,F7_Age!$A$32:$G$44,7,FALSE)</f>
        <v>#N/A</v>
      </c>
      <c r="F15" s="65">
        <f t="shared" si="0"/>
        <v>42979</v>
      </c>
      <c r="G15" s="12">
        <v>9</v>
      </c>
      <c r="H15" s="105"/>
      <c r="I15" s="105"/>
      <c r="J15" s="105"/>
      <c r="K15" s="105"/>
      <c r="L15" s="105"/>
      <c r="M15" s="105"/>
      <c r="N15" s="105"/>
      <c r="O15" s="105"/>
      <c r="P15" s="105"/>
      <c r="Q15" s="105"/>
      <c r="R15" s="105"/>
      <c r="S15" s="105"/>
      <c r="T15" s="105"/>
    </row>
    <row r="16" spans="1:20" x14ac:dyDescent="0.25">
      <c r="A16" s="158">
        <v>2017.75</v>
      </c>
      <c r="B16" s="12">
        <v>62</v>
      </c>
      <c r="C16" s="66">
        <v>65.75</v>
      </c>
      <c r="D16" s="67">
        <v>64.666700000000006</v>
      </c>
      <c r="E16" s="12" t="e">
        <f>VLOOKUP(A16,F7_Age!$A$32:$G$44,7,FALSE)</f>
        <v>#N/A</v>
      </c>
      <c r="F16" s="65">
        <f t="shared" si="0"/>
        <v>43009</v>
      </c>
      <c r="G16" s="12">
        <v>10</v>
      </c>
      <c r="H16" s="105"/>
      <c r="I16" s="105"/>
      <c r="J16" s="105"/>
      <c r="K16" s="105"/>
      <c r="L16" s="105"/>
      <c r="M16" s="105"/>
      <c r="N16" s="105"/>
      <c r="O16" s="105"/>
      <c r="P16" s="105"/>
      <c r="Q16" s="105"/>
      <c r="R16" s="105"/>
      <c r="S16" s="105"/>
      <c r="T16" s="105"/>
    </row>
    <row r="17" spans="1:20" x14ac:dyDescent="0.25">
      <c r="A17" s="158">
        <v>2017.8333333333335</v>
      </c>
      <c r="B17" s="12">
        <v>62</v>
      </c>
      <c r="C17" s="66">
        <v>65.75</v>
      </c>
      <c r="D17" s="67">
        <v>64.666700000000006</v>
      </c>
      <c r="E17" s="12" t="e">
        <f>VLOOKUP(A17,F7_Age!$A$32:$G$44,7,FALSE)</f>
        <v>#N/A</v>
      </c>
      <c r="F17" s="65">
        <f t="shared" si="0"/>
        <v>43040</v>
      </c>
      <c r="G17" s="12">
        <v>11</v>
      </c>
      <c r="H17" s="105"/>
      <c r="I17" s="105"/>
      <c r="J17" s="105"/>
      <c r="K17" s="105"/>
      <c r="L17" s="105"/>
      <c r="M17" s="105"/>
      <c r="N17" s="105"/>
      <c r="O17" s="105"/>
      <c r="P17" s="105"/>
      <c r="Q17" s="105"/>
      <c r="R17" s="105"/>
      <c r="S17" s="105"/>
      <c r="T17" s="105"/>
    </row>
    <row r="18" spans="1:20" x14ac:dyDescent="0.25">
      <c r="A18" s="158">
        <v>2017.9166666666667</v>
      </c>
      <c r="B18" s="12">
        <v>62</v>
      </c>
      <c r="C18" s="66">
        <v>65.75</v>
      </c>
      <c r="D18" s="67">
        <v>64.666700000000006</v>
      </c>
      <c r="E18" s="12" t="e">
        <f>VLOOKUP(A18,F7_Age!$A$32:$G$44,7,FALSE)</f>
        <v>#N/A</v>
      </c>
      <c r="F18" s="65">
        <f t="shared" si="0"/>
        <v>43070</v>
      </c>
      <c r="G18" s="12">
        <v>12</v>
      </c>
      <c r="H18" s="105"/>
      <c r="I18" s="105"/>
      <c r="J18" s="105"/>
      <c r="K18" s="105"/>
      <c r="L18" s="105"/>
      <c r="M18" s="105"/>
      <c r="N18" s="105"/>
      <c r="O18" s="105"/>
      <c r="P18" s="105"/>
      <c r="Q18" s="105"/>
      <c r="R18" s="105"/>
      <c r="S18" s="105"/>
      <c r="T18" s="105"/>
    </row>
    <row r="19" spans="1:20" x14ac:dyDescent="0.25">
      <c r="A19" s="158">
        <v>2018</v>
      </c>
      <c r="B19" s="12">
        <v>62</v>
      </c>
      <c r="C19" s="66">
        <v>65.75</v>
      </c>
      <c r="D19" s="67">
        <v>64.666700000000006</v>
      </c>
      <c r="E19" s="12">
        <f>VLOOKUP(A19,F7_Age!$A$32:$G$44,7,FALSE)</f>
        <v>63.51</v>
      </c>
      <c r="F19" s="65">
        <f t="shared" si="0"/>
        <v>43101</v>
      </c>
      <c r="G19" s="12">
        <v>1</v>
      </c>
      <c r="H19" s="105"/>
      <c r="I19" s="105"/>
      <c r="J19" s="105"/>
      <c r="K19" s="105"/>
      <c r="L19" s="105"/>
      <c r="M19" s="105"/>
      <c r="N19" s="105"/>
      <c r="O19" s="105"/>
      <c r="P19" s="105"/>
      <c r="Q19" s="105"/>
      <c r="R19" s="105"/>
      <c r="S19" s="105"/>
      <c r="T19" s="105"/>
    </row>
    <row r="20" spans="1:20" x14ac:dyDescent="0.25">
      <c r="A20" s="158">
        <v>2018.0833333333335</v>
      </c>
      <c r="B20" s="12">
        <v>62</v>
      </c>
      <c r="C20" s="66">
        <v>65.75</v>
      </c>
      <c r="D20" s="67">
        <v>64.666700000000006</v>
      </c>
      <c r="E20" s="12" t="e">
        <f>VLOOKUP(A20,F7_Age!$A$32:$G$44,7,FALSE)</f>
        <v>#N/A</v>
      </c>
      <c r="F20" s="65">
        <f t="shared" si="0"/>
        <v>43132</v>
      </c>
      <c r="G20" s="12">
        <v>2</v>
      </c>
      <c r="H20" s="105"/>
      <c r="I20" s="105"/>
      <c r="J20" s="105"/>
      <c r="K20" s="105"/>
      <c r="L20" s="105"/>
      <c r="M20" s="105"/>
      <c r="N20" s="105"/>
      <c r="O20" s="105"/>
      <c r="P20" s="105"/>
      <c r="Q20" s="105"/>
      <c r="R20" s="105"/>
      <c r="S20" s="105"/>
      <c r="T20" s="105"/>
    </row>
    <row r="21" spans="1:20" x14ac:dyDescent="0.25">
      <c r="A21" s="158">
        <v>2018.1666666666667</v>
      </c>
      <c r="B21" s="12">
        <v>62</v>
      </c>
      <c r="C21" s="66">
        <v>65.75</v>
      </c>
      <c r="D21" s="67">
        <v>64.666700000000006</v>
      </c>
      <c r="E21" s="12" t="e">
        <f>VLOOKUP(A21,F7_Age!$A$32:$G$44,7,FALSE)</f>
        <v>#N/A</v>
      </c>
      <c r="F21" s="65">
        <f t="shared" si="0"/>
        <v>43160</v>
      </c>
      <c r="G21" s="12">
        <v>3</v>
      </c>
      <c r="H21" s="105"/>
      <c r="I21" s="105"/>
      <c r="J21" s="105"/>
      <c r="K21" s="105"/>
      <c r="L21" s="105"/>
      <c r="M21" s="105"/>
      <c r="N21" s="105"/>
      <c r="O21" s="105"/>
      <c r="P21" s="105"/>
      <c r="Q21" s="105"/>
      <c r="R21" s="105"/>
      <c r="S21" s="105"/>
      <c r="T21" s="105"/>
    </row>
    <row r="22" spans="1:20" x14ac:dyDescent="0.25">
      <c r="A22" s="158">
        <v>2018.25</v>
      </c>
      <c r="B22" s="12">
        <v>62</v>
      </c>
      <c r="C22" s="66">
        <v>65.75</v>
      </c>
      <c r="D22" s="67">
        <v>64.666700000000006</v>
      </c>
      <c r="E22" s="12" t="e">
        <f>VLOOKUP(A22,F7_Age!$A$32:$G$44,7,FALSE)</f>
        <v>#N/A</v>
      </c>
      <c r="F22" s="65">
        <f t="shared" si="0"/>
        <v>43191</v>
      </c>
      <c r="G22" s="12">
        <v>4</v>
      </c>
      <c r="H22" s="105"/>
      <c r="I22" s="105"/>
      <c r="J22" s="105"/>
      <c r="K22" s="105"/>
      <c r="L22" s="105"/>
      <c r="M22" s="105"/>
      <c r="N22" s="105"/>
      <c r="O22" s="105"/>
      <c r="P22" s="105"/>
      <c r="Q22" s="105"/>
      <c r="R22" s="105"/>
      <c r="S22" s="105"/>
      <c r="T22" s="105"/>
    </row>
    <row r="23" spans="1:20" x14ac:dyDescent="0.25">
      <c r="A23" s="158">
        <v>2018.3333333333335</v>
      </c>
      <c r="B23" s="12">
        <v>62</v>
      </c>
      <c r="C23" s="66">
        <v>65.75</v>
      </c>
      <c r="D23" s="67">
        <v>64.666700000000006</v>
      </c>
      <c r="E23" s="12" t="e">
        <f>VLOOKUP(A23,F7_Age!$A$32:$G$44,7,FALSE)</f>
        <v>#N/A</v>
      </c>
      <c r="F23" s="65">
        <f t="shared" si="0"/>
        <v>43221</v>
      </c>
      <c r="G23" s="12">
        <v>5</v>
      </c>
      <c r="H23" s="105"/>
      <c r="I23" s="105"/>
      <c r="J23" s="105"/>
      <c r="K23" s="105"/>
      <c r="L23" s="105"/>
      <c r="M23" s="105"/>
      <c r="N23" s="105"/>
      <c r="O23" s="105"/>
      <c r="P23" s="105"/>
      <c r="Q23" s="105"/>
      <c r="R23" s="105"/>
      <c r="S23" s="105"/>
      <c r="T23" s="105"/>
    </row>
    <row r="24" spans="1:20" x14ac:dyDescent="0.25">
      <c r="A24" s="158">
        <v>2018.4166666666667</v>
      </c>
      <c r="B24" s="12">
        <v>62</v>
      </c>
      <c r="C24" s="66">
        <v>65.75</v>
      </c>
      <c r="D24" s="67">
        <v>64.666700000000006</v>
      </c>
      <c r="E24" s="12" t="e">
        <f>VLOOKUP(A24,F7_Age!$A$32:$G$44,7,FALSE)</f>
        <v>#N/A</v>
      </c>
      <c r="F24" s="65">
        <f t="shared" si="0"/>
        <v>43252</v>
      </c>
      <c r="G24" s="12">
        <v>6</v>
      </c>
      <c r="H24" s="105"/>
      <c r="I24" s="105"/>
      <c r="J24" s="105"/>
      <c r="K24" s="105"/>
      <c r="L24" s="105"/>
      <c r="M24" s="105"/>
      <c r="N24" s="105"/>
      <c r="O24" s="105"/>
      <c r="P24" s="105"/>
      <c r="Q24" s="105"/>
      <c r="R24" s="105"/>
      <c r="S24" s="105"/>
      <c r="T24" s="105"/>
    </row>
    <row r="25" spans="1:20" x14ac:dyDescent="0.25">
      <c r="A25" s="158">
        <v>2018.5</v>
      </c>
      <c r="B25" s="12">
        <v>62</v>
      </c>
      <c r="C25" s="66">
        <v>65.75</v>
      </c>
      <c r="D25" s="12" t="e">
        <v>#N/A</v>
      </c>
      <c r="E25" s="12" t="e">
        <f>VLOOKUP(A25,F7_Age!$A$32:$G$44,7,FALSE)</f>
        <v>#N/A</v>
      </c>
      <c r="F25" s="65">
        <f t="shared" si="0"/>
        <v>43282</v>
      </c>
      <c r="G25" s="12">
        <v>7</v>
      </c>
      <c r="H25" s="105"/>
      <c r="I25" s="105"/>
      <c r="J25" s="105"/>
      <c r="K25" s="105"/>
      <c r="L25" s="105"/>
      <c r="M25" s="105"/>
      <c r="N25" s="105"/>
      <c r="O25" s="105"/>
      <c r="P25" s="105"/>
      <c r="Q25" s="105"/>
      <c r="R25" s="105"/>
      <c r="S25" s="105"/>
      <c r="T25" s="105"/>
    </row>
    <row r="26" spans="1:20" x14ac:dyDescent="0.25">
      <c r="A26" s="158">
        <v>2018.5833333333335</v>
      </c>
      <c r="B26" s="12">
        <v>62</v>
      </c>
      <c r="C26" s="66">
        <v>65.75</v>
      </c>
      <c r="D26" s="12" t="e">
        <v>#N/A</v>
      </c>
      <c r="E26" s="12" t="e">
        <f>VLOOKUP(A26,F7_Age!$A$32:$G$44,7,FALSE)</f>
        <v>#N/A</v>
      </c>
      <c r="F26" s="65">
        <f t="shared" si="0"/>
        <v>43313</v>
      </c>
      <c r="G26" s="12">
        <v>8</v>
      </c>
      <c r="H26" s="105"/>
      <c r="I26" s="105"/>
      <c r="J26" s="105"/>
      <c r="K26" s="105"/>
      <c r="L26" s="105"/>
      <c r="M26" s="105"/>
      <c r="N26" s="105"/>
      <c r="O26" s="105"/>
      <c r="P26" s="105"/>
      <c r="Q26" s="105"/>
      <c r="R26" s="105"/>
      <c r="S26" s="105"/>
      <c r="T26" s="105"/>
    </row>
    <row r="27" spans="1:20" x14ac:dyDescent="0.25">
      <c r="A27" s="158">
        <v>2018.6666666666667</v>
      </c>
      <c r="B27" s="12">
        <v>62</v>
      </c>
      <c r="C27" s="66">
        <v>65.75</v>
      </c>
      <c r="D27" s="12" t="e">
        <v>#N/A</v>
      </c>
      <c r="E27" s="12" t="e">
        <f>VLOOKUP(A27,F7_Age!$A$32:$G$44,7,FALSE)</f>
        <v>#N/A</v>
      </c>
      <c r="F27" s="65">
        <f t="shared" si="0"/>
        <v>43344</v>
      </c>
      <c r="G27" s="12">
        <v>9</v>
      </c>
      <c r="H27" s="105"/>
      <c r="I27" s="105"/>
      <c r="J27" s="105"/>
      <c r="K27" s="105"/>
      <c r="L27" s="105"/>
      <c r="M27" s="105"/>
      <c r="N27" s="105"/>
      <c r="O27" s="105"/>
      <c r="P27" s="105"/>
      <c r="Q27" s="105"/>
      <c r="R27" s="105"/>
      <c r="S27" s="105"/>
      <c r="T27" s="105"/>
    </row>
    <row r="28" spans="1:20" x14ac:dyDescent="0.25">
      <c r="A28" s="158">
        <v>2018.75</v>
      </c>
      <c r="B28" s="12">
        <v>62</v>
      </c>
      <c r="C28" s="66">
        <v>65.75</v>
      </c>
      <c r="D28" s="67">
        <v>64.916700000000006</v>
      </c>
      <c r="E28" s="12" t="e">
        <f>VLOOKUP(A28,F7_Age!$A$32:$G$44,7,FALSE)</f>
        <v>#N/A</v>
      </c>
      <c r="F28" s="65">
        <f t="shared" si="0"/>
        <v>43374</v>
      </c>
      <c r="G28" s="12">
        <v>10</v>
      </c>
      <c r="H28" s="105"/>
      <c r="I28" s="105"/>
      <c r="J28" s="105"/>
      <c r="K28" s="105"/>
      <c r="L28" s="105"/>
      <c r="M28" s="105"/>
      <c r="N28" s="105"/>
      <c r="O28" s="105"/>
      <c r="P28" s="105"/>
      <c r="Q28" s="105"/>
      <c r="R28" s="105"/>
      <c r="S28" s="105"/>
      <c r="T28" s="105"/>
    </row>
    <row r="29" spans="1:20" x14ac:dyDescent="0.25">
      <c r="A29" s="158">
        <v>2018.8333333333335</v>
      </c>
      <c r="B29" s="12">
        <v>62</v>
      </c>
      <c r="C29" s="66" t="e">
        <v>#N/A</v>
      </c>
      <c r="D29" s="67">
        <v>64.916700000000006</v>
      </c>
      <c r="E29" s="12" t="e">
        <f>VLOOKUP(A29,F7_Age!$A$32:$G$44,7,FALSE)</f>
        <v>#N/A</v>
      </c>
      <c r="F29" s="65">
        <f t="shared" si="0"/>
        <v>43405</v>
      </c>
      <c r="G29" s="12">
        <v>11</v>
      </c>
      <c r="H29" s="105"/>
      <c r="I29" s="105"/>
      <c r="J29" s="105"/>
      <c r="K29" s="105"/>
      <c r="L29" s="105"/>
      <c r="M29" s="105"/>
      <c r="N29" s="105"/>
      <c r="O29" s="105"/>
      <c r="P29" s="105"/>
      <c r="Q29" s="105"/>
      <c r="R29" s="105"/>
      <c r="S29" s="105"/>
      <c r="T29" s="105"/>
    </row>
    <row r="30" spans="1:20" x14ac:dyDescent="0.25">
      <c r="A30" s="158">
        <v>2018.9166666666667</v>
      </c>
      <c r="B30" s="12">
        <v>62</v>
      </c>
      <c r="C30" s="66" t="e">
        <v>#N/A</v>
      </c>
      <c r="D30" s="12" t="e">
        <v>#N/A</v>
      </c>
      <c r="E30" s="12" t="e">
        <f>VLOOKUP(A30,F7_Age!$A$32:$G$44,7,FALSE)</f>
        <v>#N/A</v>
      </c>
      <c r="F30" s="65">
        <f t="shared" si="0"/>
        <v>43435</v>
      </c>
      <c r="G30" s="12">
        <v>12</v>
      </c>
      <c r="H30" s="105"/>
      <c r="I30" s="105"/>
      <c r="J30" s="105"/>
      <c r="K30" s="105"/>
      <c r="L30" s="105"/>
      <c r="M30" s="105"/>
      <c r="N30" s="105"/>
      <c r="O30" s="105"/>
      <c r="P30" s="105"/>
      <c r="Q30" s="105"/>
      <c r="R30" s="105"/>
      <c r="S30" s="105"/>
      <c r="T30" s="105"/>
    </row>
    <row r="31" spans="1:20" x14ac:dyDescent="0.25">
      <c r="A31" s="158">
        <v>2019</v>
      </c>
      <c r="B31" s="12">
        <v>62</v>
      </c>
      <c r="C31" s="66" t="e">
        <v>#N/A</v>
      </c>
      <c r="D31" s="12" t="e">
        <v>#N/A</v>
      </c>
      <c r="E31" s="12">
        <f>VLOOKUP(A31,F7_Age!$A$32:$G$44,7,FALSE)</f>
        <v>63.79</v>
      </c>
      <c r="F31" s="65">
        <f t="shared" si="0"/>
        <v>43466</v>
      </c>
      <c r="G31" s="12">
        <v>1</v>
      </c>
      <c r="H31" s="105"/>
      <c r="I31" s="105"/>
      <c r="J31" s="105"/>
      <c r="K31" s="105"/>
      <c r="L31" s="105"/>
      <c r="M31" s="105"/>
      <c r="N31" s="105"/>
      <c r="O31" s="105"/>
      <c r="P31" s="105"/>
      <c r="Q31" s="105"/>
      <c r="R31" s="105"/>
      <c r="S31" s="105"/>
      <c r="T31" s="105"/>
    </row>
    <row r="32" spans="1:20" x14ac:dyDescent="0.25">
      <c r="A32" s="158">
        <v>2019.0833333333335</v>
      </c>
      <c r="B32" s="12">
        <v>62</v>
      </c>
      <c r="C32" s="66" t="e">
        <v>#N/A</v>
      </c>
      <c r="D32" s="12" t="e">
        <v>#N/A</v>
      </c>
      <c r="E32" s="12" t="e">
        <f>VLOOKUP(A32,F7_Age!$A$32:$G$44,7,FALSE)</f>
        <v>#N/A</v>
      </c>
      <c r="F32" s="65">
        <f t="shared" si="0"/>
        <v>43497</v>
      </c>
      <c r="G32" s="12">
        <v>2</v>
      </c>
      <c r="H32" s="105"/>
      <c r="I32" s="105"/>
      <c r="J32" s="105"/>
      <c r="K32" s="105"/>
      <c r="L32" s="105"/>
      <c r="M32" s="105"/>
      <c r="N32" s="105"/>
      <c r="O32" s="105"/>
      <c r="P32" s="105"/>
      <c r="Q32" s="105"/>
      <c r="R32" s="105"/>
      <c r="S32" s="105"/>
      <c r="T32" s="105"/>
    </row>
    <row r="33" spans="1:20" x14ac:dyDescent="0.25">
      <c r="A33" s="158">
        <v>2019.1666666666667</v>
      </c>
      <c r="B33" s="12">
        <v>62</v>
      </c>
      <c r="C33" s="64">
        <v>66.166700000000006</v>
      </c>
      <c r="D33" s="12" t="e">
        <v>#N/A</v>
      </c>
      <c r="E33" s="12" t="e">
        <f>VLOOKUP(A33,F7_Age!$A$32:$G$44,7,FALSE)</f>
        <v>#N/A</v>
      </c>
      <c r="F33" s="65">
        <f t="shared" si="0"/>
        <v>43525</v>
      </c>
      <c r="G33" s="12">
        <v>3</v>
      </c>
      <c r="H33" s="105"/>
      <c r="I33" s="105"/>
      <c r="J33" s="105"/>
      <c r="K33" s="105"/>
      <c r="L33" s="105"/>
      <c r="M33" s="105"/>
      <c r="N33" s="105"/>
      <c r="O33" s="105"/>
      <c r="P33" s="105"/>
      <c r="Q33" s="105"/>
      <c r="R33" s="105"/>
      <c r="S33" s="105"/>
      <c r="T33" s="105"/>
    </row>
    <row r="34" spans="1:20" x14ac:dyDescent="0.25">
      <c r="A34" s="158">
        <v>2019.25</v>
      </c>
      <c r="B34" s="12">
        <v>62</v>
      </c>
      <c r="C34" s="64">
        <v>66.166700000000006</v>
      </c>
      <c r="D34" s="67">
        <v>65.333299999999994</v>
      </c>
      <c r="E34" s="12" t="e">
        <f>VLOOKUP(A34,F7_Age!$A$32:$G$44,7,FALSE)</f>
        <v>#N/A</v>
      </c>
      <c r="F34" s="65">
        <f t="shared" si="0"/>
        <v>43556</v>
      </c>
      <c r="G34" s="12">
        <v>4</v>
      </c>
      <c r="H34" s="105"/>
      <c r="I34" s="105"/>
      <c r="J34" s="105"/>
      <c r="K34" s="105"/>
      <c r="L34" s="105"/>
      <c r="M34" s="105"/>
      <c r="N34" s="105"/>
      <c r="O34" s="105"/>
      <c r="P34" s="105"/>
      <c r="Q34" s="105"/>
      <c r="R34" s="105"/>
      <c r="S34" s="105"/>
      <c r="T34" s="105"/>
    </row>
    <row r="35" spans="1:20" x14ac:dyDescent="0.25">
      <c r="A35" s="158">
        <v>2019.3333333333335</v>
      </c>
      <c r="B35" s="12">
        <v>62</v>
      </c>
      <c r="C35" s="64">
        <v>66.166700000000006</v>
      </c>
      <c r="D35" s="67">
        <v>65.333299999999994</v>
      </c>
      <c r="E35" s="12" t="e">
        <f>VLOOKUP(A35,F7_Age!$A$32:$G$44,7,FALSE)</f>
        <v>#N/A</v>
      </c>
      <c r="F35" s="65">
        <f t="shared" si="0"/>
        <v>43586</v>
      </c>
      <c r="G35" s="12">
        <v>5</v>
      </c>
      <c r="H35" s="105"/>
      <c r="I35" s="105"/>
      <c r="J35" s="105"/>
      <c r="K35" s="105"/>
      <c r="L35" s="105"/>
      <c r="M35" s="105"/>
      <c r="N35" s="105"/>
      <c r="O35" s="105"/>
      <c r="P35" s="105"/>
      <c r="Q35" s="105"/>
      <c r="R35" s="105"/>
      <c r="S35" s="105"/>
      <c r="T35" s="105"/>
    </row>
    <row r="36" spans="1:20" x14ac:dyDescent="0.25">
      <c r="A36" s="158">
        <v>2019.4166666666667</v>
      </c>
      <c r="B36" s="12">
        <v>62</v>
      </c>
      <c r="C36" s="64">
        <v>66.166700000000006</v>
      </c>
      <c r="D36" s="67">
        <v>65.333299999999994</v>
      </c>
      <c r="E36" s="12" t="e">
        <f>VLOOKUP(A36,F7_Age!$A$32:$G$44,7,FALSE)</f>
        <v>#N/A</v>
      </c>
      <c r="F36" s="65">
        <f t="shared" si="0"/>
        <v>43617</v>
      </c>
      <c r="G36" s="12">
        <v>6</v>
      </c>
      <c r="H36" s="105"/>
      <c r="I36" s="105"/>
      <c r="J36" s="105"/>
      <c r="K36" s="105"/>
      <c r="L36" s="105"/>
      <c r="M36" s="105"/>
      <c r="N36" s="105"/>
      <c r="O36" s="105"/>
      <c r="P36" s="105"/>
      <c r="Q36" s="105"/>
      <c r="R36" s="105"/>
      <c r="S36" s="105"/>
      <c r="T36" s="105"/>
    </row>
    <row r="37" spans="1:20" x14ac:dyDescent="0.25">
      <c r="A37" s="158">
        <v>2019.5</v>
      </c>
      <c r="B37" s="12">
        <v>62</v>
      </c>
      <c r="C37" s="64">
        <v>66.166700000000006</v>
      </c>
      <c r="D37" s="67">
        <v>65.333299999999994</v>
      </c>
      <c r="E37" s="12" t="e">
        <f>VLOOKUP(A37,F7_Age!$A$32:$G$44,7,FALSE)</f>
        <v>#N/A</v>
      </c>
      <c r="F37" s="65">
        <f t="shared" si="0"/>
        <v>43647</v>
      </c>
      <c r="G37" s="12">
        <v>7</v>
      </c>
      <c r="H37" s="105"/>
      <c r="I37" s="105"/>
      <c r="J37" s="105"/>
      <c r="K37" s="105"/>
      <c r="L37" s="105"/>
      <c r="M37" s="105"/>
      <c r="N37" s="105"/>
      <c r="O37" s="105"/>
      <c r="P37" s="105"/>
      <c r="Q37" s="105"/>
      <c r="R37" s="105"/>
      <c r="S37" s="105"/>
      <c r="T37" s="105"/>
    </row>
    <row r="38" spans="1:20" x14ac:dyDescent="0.25">
      <c r="A38" s="158">
        <v>2019.5833333333335</v>
      </c>
      <c r="B38" s="12">
        <v>62</v>
      </c>
      <c r="C38" s="64">
        <v>66.166700000000006</v>
      </c>
      <c r="D38" s="67">
        <v>65.333299999999994</v>
      </c>
      <c r="E38" s="12" t="e">
        <f>VLOOKUP(A38,F7_Age!$A$32:$G$44,7,FALSE)</f>
        <v>#N/A</v>
      </c>
      <c r="F38" s="65">
        <f t="shared" si="0"/>
        <v>43678</v>
      </c>
      <c r="G38" s="12">
        <v>8</v>
      </c>
      <c r="H38" s="105"/>
      <c r="I38" s="105"/>
      <c r="J38" s="105"/>
      <c r="K38" s="105"/>
      <c r="L38" s="105"/>
      <c r="M38" s="105"/>
      <c r="N38" s="105"/>
      <c r="O38" s="105"/>
      <c r="P38" s="105"/>
      <c r="Q38" s="105"/>
      <c r="R38" s="105"/>
      <c r="S38" s="105"/>
      <c r="T38" s="105"/>
    </row>
    <row r="39" spans="1:20" x14ac:dyDescent="0.25">
      <c r="A39" s="158">
        <v>2019.6666666666667</v>
      </c>
      <c r="B39" s="12">
        <v>62</v>
      </c>
      <c r="C39" s="64">
        <v>66.166700000000006</v>
      </c>
      <c r="D39" s="12" t="e">
        <v>#N/A</v>
      </c>
      <c r="E39" s="12" t="e">
        <f>VLOOKUP(A39,F7_Age!$A$32:$G$44,7,FALSE)</f>
        <v>#N/A</v>
      </c>
      <c r="F39" s="65">
        <f t="shared" ref="F39:F70" si="1">DATE(A39,G39,1)</f>
        <v>43709</v>
      </c>
      <c r="G39" s="12">
        <v>9</v>
      </c>
      <c r="H39" s="105"/>
      <c r="I39" s="105"/>
      <c r="J39" s="105"/>
      <c r="K39" s="105"/>
      <c r="L39" s="105"/>
      <c r="M39" s="105"/>
      <c r="N39" s="105"/>
      <c r="O39" s="105"/>
      <c r="P39" s="105"/>
      <c r="Q39" s="105"/>
      <c r="R39" s="105"/>
      <c r="S39" s="105"/>
      <c r="T39" s="105"/>
    </row>
    <row r="40" spans="1:20" x14ac:dyDescent="0.25">
      <c r="A40" s="158">
        <v>2019.75</v>
      </c>
      <c r="B40" s="12">
        <v>62</v>
      </c>
      <c r="C40" s="64">
        <v>66.166700000000006</v>
      </c>
      <c r="D40" s="12" t="e">
        <v>#N/A</v>
      </c>
      <c r="E40" s="12" t="e">
        <f>VLOOKUP(A40,F7_Age!$A$32:$G$44,7,FALSE)</f>
        <v>#N/A</v>
      </c>
      <c r="F40" s="65">
        <f t="shared" si="1"/>
        <v>43739</v>
      </c>
      <c r="G40" s="12">
        <v>10</v>
      </c>
      <c r="H40" s="105"/>
      <c r="I40" s="105"/>
      <c r="J40" s="105"/>
      <c r="K40" s="105"/>
      <c r="L40" s="105"/>
      <c r="M40" s="105"/>
      <c r="N40" s="105"/>
      <c r="O40" s="105"/>
      <c r="P40" s="105"/>
      <c r="Q40" s="105"/>
      <c r="R40" s="105"/>
      <c r="S40" s="105"/>
      <c r="T40" s="105"/>
    </row>
    <row r="41" spans="1:20" x14ac:dyDescent="0.25">
      <c r="A41" s="158">
        <v>2019.8333333333335</v>
      </c>
      <c r="B41" s="12">
        <v>62</v>
      </c>
      <c r="C41" s="64">
        <v>66.166700000000006</v>
      </c>
      <c r="D41" s="12" t="e">
        <v>#N/A</v>
      </c>
      <c r="E41" s="12" t="e">
        <f>VLOOKUP(A41,F7_Age!$A$32:$G$44,7,FALSE)</f>
        <v>#N/A</v>
      </c>
      <c r="F41" s="65">
        <f t="shared" si="1"/>
        <v>43770</v>
      </c>
      <c r="G41" s="12">
        <v>11</v>
      </c>
      <c r="H41" s="105"/>
      <c r="I41" s="105"/>
      <c r="J41" s="105"/>
      <c r="K41" s="105"/>
      <c r="L41" s="105"/>
      <c r="M41" s="105"/>
      <c r="N41" s="105"/>
      <c r="O41" s="105"/>
      <c r="P41" s="105"/>
      <c r="Q41" s="105"/>
      <c r="R41" s="105"/>
      <c r="S41" s="105"/>
      <c r="T41" s="105"/>
    </row>
    <row r="42" spans="1:20" x14ac:dyDescent="0.25">
      <c r="A42" s="158">
        <v>2019.9166666666667</v>
      </c>
      <c r="B42" s="12">
        <v>62</v>
      </c>
      <c r="C42" s="64">
        <v>66.166700000000006</v>
      </c>
      <c r="D42" s="67">
        <v>65.583299999999994</v>
      </c>
      <c r="E42" s="12" t="e">
        <f>VLOOKUP(A42,F7_Age!$A$32:$G$44,7,FALSE)</f>
        <v>#N/A</v>
      </c>
      <c r="F42" s="65">
        <f t="shared" si="1"/>
        <v>43800</v>
      </c>
      <c r="G42" s="12">
        <v>12</v>
      </c>
      <c r="H42" s="105"/>
      <c r="I42" s="105"/>
      <c r="J42" s="105"/>
      <c r="K42" s="105"/>
      <c r="L42" s="105"/>
      <c r="M42" s="105"/>
      <c r="N42" s="105"/>
      <c r="O42" s="105"/>
      <c r="P42" s="105"/>
      <c r="Q42" s="105"/>
      <c r="R42" s="105"/>
      <c r="S42" s="105"/>
      <c r="T42" s="105"/>
    </row>
    <row r="43" spans="1:20" x14ac:dyDescent="0.25">
      <c r="A43" s="158">
        <v>2020</v>
      </c>
      <c r="B43" s="12">
        <v>62</v>
      </c>
      <c r="C43" s="64">
        <v>66.166700000000006</v>
      </c>
      <c r="D43" s="67">
        <v>65.583299999999994</v>
      </c>
      <c r="E43" s="12">
        <f>VLOOKUP(A43,F7_Age!$A$32:$G$44,7,FALSE)</f>
        <v>63.63</v>
      </c>
      <c r="F43" s="65">
        <f t="shared" si="1"/>
        <v>43831</v>
      </c>
      <c r="G43" s="12">
        <v>1</v>
      </c>
      <c r="H43" s="105"/>
      <c r="I43" s="105"/>
      <c r="J43" s="105"/>
      <c r="K43" s="105"/>
      <c r="L43" s="105"/>
      <c r="M43" s="105"/>
      <c r="N43" s="105"/>
      <c r="O43" s="105"/>
      <c r="P43" s="105"/>
      <c r="Q43" s="105"/>
      <c r="R43" s="105"/>
      <c r="S43" s="105"/>
      <c r="T43" s="105"/>
    </row>
    <row r="44" spans="1:20" x14ac:dyDescent="0.25">
      <c r="A44" s="158">
        <v>2020.0833333333335</v>
      </c>
      <c r="B44" s="12">
        <v>62</v>
      </c>
      <c r="C44" s="64">
        <v>66.166700000000006</v>
      </c>
      <c r="D44" s="67">
        <v>65.583299999999994</v>
      </c>
      <c r="E44" s="12" t="e">
        <f>VLOOKUP(A44,F7_Age!$A$32:$G$44,7,FALSE)</f>
        <v>#N/A</v>
      </c>
      <c r="F44" s="65">
        <f t="shared" si="1"/>
        <v>43862</v>
      </c>
      <c r="G44" s="12">
        <v>2</v>
      </c>
      <c r="H44" s="105"/>
      <c r="I44" s="105"/>
      <c r="J44" s="105"/>
      <c r="K44" s="105"/>
      <c r="L44" s="105"/>
      <c r="M44" s="105"/>
      <c r="N44" s="105"/>
      <c r="O44" s="105"/>
      <c r="P44" s="105"/>
      <c r="Q44" s="105"/>
      <c r="R44" s="105"/>
      <c r="S44" s="105"/>
      <c r="T44" s="105"/>
    </row>
    <row r="45" spans="1:20" x14ac:dyDescent="0.25">
      <c r="A45" s="158">
        <v>2020.1666666666667</v>
      </c>
      <c r="B45" s="12">
        <v>62</v>
      </c>
      <c r="C45" s="64">
        <v>66.166700000000006</v>
      </c>
      <c r="D45" s="67">
        <v>65.583299999999994</v>
      </c>
      <c r="E45" s="12" t="e">
        <f>VLOOKUP(A45,F7_Age!$A$32:$G$44,7,FALSE)</f>
        <v>#N/A</v>
      </c>
      <c r="F45" s="65">
        <f t="shared" si="1"/>
        <v>43891</v>
      </c>
      <c r="G45" s="12">
        <v>3</v>
      </c>
      <c r="H45" s="105"/>
      <c r="I45" s="105"/>
      <c r="J45" s="105"/>
      <c r="K45" s="105"/>
      <c r="L45" s="105"/>
      <c r="M45" s="105"/>
      <c r="N45" s="105"/>
      <c r="O45" s="105"/>
      <c r="P45" s="105"/>
      <c r="Q45" s="105"/>
      <c r="R45" s="105"/>
      <c r="S45" s="105"/>
      <c r="T45" s="105"/>
    </row>
    <row r="46" spans="1:20" x14ac:dyDescent="0.25">
      <c r="A46" s="158">
        <v>2020.25</v>
      </c>
      <c r="B46" s="12">
        <v>62</v>
      </c>
      <c r="C46" s="66" t="e">
        <v>#N/A</v>
      </c>
      <c r="D46" s="67">
        <v>65.583299999999994</v>
      </c>
      <c r="E46" s="12" t="e">
        <f>VLOOKUP(A46,F7_Age!$A$32:$G$44,7,FALSE)</f>
        <v>#N/A</v>
      </c>
      <c r="F46" s="65">
        <f t="shared" si="1"/>
        <v>43922</v>
      </c>
      <c r="G46" s="12">
        <v>4</v>
      </c>
      <c r="H46" s="105"/>
      <c r="I46" s="105"/>
      <c r="J46" s="105"/>
      <c r="K46" s="105"/>
      <c r="L46" s="105"/>
      <c r="M46" s="105"/>
      <c r="N46" s="105"/>
      <c r="O46" s="105"/>
      <c r="P46" s="105"/>
      <c r="Q46" s="105"/>
      <c r="R46" s="105"/>
      <c r="S46" s="105"/>
      <c r="T46" s="105"/>
    </row>
    <row r="47" spans="1:20" x14ac:dyDescent="0.25">
      <c r="A47" s="158">
        <v>2020.3333333333335</v>
      </c>
      <c r="B47" s="12">
        <v>62</v>
      </c>
      <c r="C47" s="66" t="e">
        <v>#N/A</v>
      </c>
      <c r="D47" s="67">
        <v>65.583299999999994</v>
      </c>
      <c r="E47" s="12" t="e">
        <f>VLOOKUP(A47,F7_Age!$A$32:$G$44,7,FALSE)</f>
        <v>#N/A</v>
      </c>
      <c r="F47" s="65">
        <f t="shared" si="1"/>
        <v>43952</v>
      </c>
      <c r="G47" s="12">
        <v>5</v>
      </c>
      <c r="H47" s="105"/>
      <c r="I47" s="105"/>
      <c r="J47" s="105"/>
      <c r="K47" s="105"/>
      <c r="L47" s="105"/>
      <c r="M47" s="105"/>
      <c r="N47" s="105"/>
      <c r="O47" s="105"/>
      <c r="P47" s="105"/>
      <c r="Q47" s="105"/>
      <c r="R47" s="105"/>
      <c r="S47" s="105"/>
      <c r="T47" s="105"/>
    </row>
    <row r="48" spans="1:20" x14ac:dyDescent="0.25">
      <c r="A48" s="158">
        <v>2020.4166666666667</v>
      </c>
      <c r="B48" s="12">
        <v>62</v>
      </c>
      <c r="C48" s="66" t="e">
        <v>#N/A</v>
      </c>
      <c r="D48" s="67">
        <v>65.583299999999994</v>
      </c>
      <c r="E48" s="12" t="e">
        <f>VLOOKUP(A48,F7_Age!$A$32:$G$44,7,FALSE)</f>
        <v>#N/A</v>
      </c>
      <c r="F48" s="65">
        <f t="shared" si="1"/>
        <v>43983</v>
      </c>
      <c r="G48" s="12">
        <v>6</v>
      </c>
      <c r="H48" s="105"/>
      <c r="I48" s="105"/>
      <c r="J48" s="105"/>
      <c r="K48" s="105"/>
      <c r="L48" s="105"/>
      <c r="M48" s="105"/>
      <c r="N48" s="105"/>
      <c r="O48" s="105"/>
      <c r="P48" s="105"/>
      <c r="Q48" s="105"/>
      <c r="R48" s="105"/>
      <c r="S48" s="105"/>
      <c r="T48" s="105"/>
    </row>
    <row r="49" spans="1:20" x14ac:dyDescent="0.25">
      <c r="A49" s="158">
        <v>2020.5</v>
      </c>
      <c r="B49" s="12">
        <v>62</v>
      </c>
      <c r="C49" s="66" t="e">
        <v>#N/A</v>
      </c>
      <c r="D49" s="12" t="e">
        <v>#N/A</v>
      </c>
      <c r="E49" s="12" t="e">
        <f>VLOOKUP(A49,F7_Age!$A$32:$G$44,7,FALSE)</f>
        <v>#N/A</v>
      </c>
      <c r="F49" s="65">
        <f t="shared" si="1"/>
        <v>44013</v>
      </c>
      <c r="G49" s="12">
        <v>7</v>
      </c>
      <c r="H49" s="105"/>
      <c r="I49" s="105"/>
      <c r="J49" s="105"/>
      <c r="K49" s="105"/>
      <c r="L49" s="105"/>
      <c r="M49" s="105"/>
      <c r="N49" s="105"/>
      <c r="O49" s="105"/>
      <c r="P49" s="105"/>
      <c r="Q49" s="105"/>
      <c r="R49" s="105"/>
      <c r="S49" s="105"/>
      <c r="T49" s="105"/>
    </row>
    <row r="50" spans="1:20" x14ac:dyDescent="0.25">
      <c r="A50" s="158">
        <v>2020.5833333333335</v>
      </c>
      <c r="B50" s="12">
        <v>62</v>
      </c>
      <c r="C50" s="64">
        <v>66.583299999999994</v>
      </c>
      <c r="D50" s="12" t="e">
        <v>#N/A</v>
      </c>
      <c r="E50" s="12" t="e">
        <f>VLOOKUP(A50,F7_Age!$A$32:$G$44,7,FALSE)</f>
        <v>#N/A</v>
      </c>
      <c r="F50" s="65">
        <f t="shared" si="1"/>
        <v>44044</v>
      </c>
      <c r="G50" s="12">
        <v>8</v>
      </c>
      <c r="H50" s="105"/>
      <c r="I50" s="105"/>
      <c r="J50" s="105"/>
      <c r="K50" s="105"/>
      <c r="L50" s="105"/>
      <c r="M50" s="105"/>
      <c r="N50" s="105"/>
      <c r="O50" s="105"/>
      <c r="P50" s="105"/>
      <c r="Q50" s="105"/>
      <c r="R50" s="105"/>
      <c r="S50" s="105"/>
      <c r="T50" s="105"/>
    </row>
    <row r="51" spans="1:20" x14ac:dyDescent="0.25">
      <c r="A51" s="158">
        <v>2020.6666666666667</v>
      </c>
      <c r="B51" s="12">
        <v>62</v>
      </c>
      <c r="C51" s="64">
        <v>66.583299999999994</v>
      </c>
      <c r="D51" s="12" t="e">
        <v>#N/A</v>
      </c>
      <c r="E51" s="12" t="e">
        <f>VLOOKUP(A51,F7_Age!$A$32:$G$44,7,FALSE)</f>
        <v>#N/A</v>
      </c>
      <c r="F51" s="65">
        <f t="shared" si="1"/>
        <v>44075</v>
      </c>
      <c r="G51" s="12">
        <v>9</v>
      </c>
      <c r="H51" s="105"/>
      <c r="I51" s="105"/>
      <c r="J51" s="105"/>
      <c r="K51" s="105"/>
      <c r="L51" s="105"/>
      <c r="M51" s="105"/>
      <c r="N51" s="105"/>
      <c r="O51" s="105"/>
      <c r="P51" s="105"/>
      <c r="Q51" s="105"/>
      <c r="R51" s="105"/>
      <c r="S51" s="105"/>
      <c r="T51" s="105"/>
    </row>
    <row r="52" spans="1:20" x14ac:dyDescent="0.25">
      <c r="A52" s="158">
        <v>2020.75</v>
      </c>
      <c r="B52" s="12">
        <v>62</v>
      </c>
      <c r="C52" s="64">
        <v>66.583299999999994</v>
      </c>
      <c r="D52" s="12" t="e">
        <v>#N/A</v>
      </c>
      <c r="E52" s="12" t="e">
        <f>VLOOKUP(A52,F7_Age!$A$32:$G$44,7,FALSE)</f>
        <v>#N/A</v>
      </c>
      <c r="F52" s="65">
        <f t="shared" si="1"/>
        <v>44105</v>
      </c>
      <c r="G52" s="12">
        <v>10</v>
      </c>
      <c r="H52" s="105"/>
      <c r="I52" s="105"/>
      <c r="J52" s="105"/>
      <c r="K52" s="105"/>
      <c r="L52" s="105"/>
      <c r="M52" s="105"/>
      <c r="N52" s="105"/>
      <c r="O52" s="105"/>
      <c r="P52" s="105"/>
      <c r="Q52" s="105"/>
      <c r="R52" s="105"/>
      <c r="S52" s="105"/>
      <c r="T52" s="105"/>
    </row>
    <row r="53" spans="1:20" x14ac:dyDescent="0.25">
      <c r="A53" s="158">
        <v>2020.8333333333335</v>
      </c>
      <c r="B53" s="12">
        <v>62</v>
      </c>
      <c r="C53" s="64">
        <v>66.583299999999994</v>
      </c>
      <c r="D53" s="12" t="e">
        <v>#N/A</v>
      </c>
      <c r="E53" s="12" t="e">
        <f>VLOOKUP(A53,F7_Age!$A$32:$G$44,7,FALSE)</f>
        <v>#N/A</v>
      </c>
      <c r="F53" s="65">
        <f t="shared" si="1"/>
        <v>44136</v>
      </c>
      <c r="G53" s="12">
        <v>11</v>
      </c>
      <c r="H53" s="105"/>
      <c r="I53" s="105"/>
      <c r="J53" s="105"/>
      <c r="K53" s="105"/>
      <c r="L53" s="105"/>
      <c r="M53" s="105"/>
      <c r="N53" s="105"/>
      <c r="O53" s="105"/>
      <c r="P53" s="105"/>
      <c r="Q53" s="105"/>
      <c r="R53" s="105"/>
      <c r="S53" s="105"/>
      <c r="T53" s="105"/>
    </row>
    <row r="54" spans="1:20" x14ac:dyDescent="0.25">
      <c r="A54" s="158">
        <v>2020.9166666666667</v>
      </c>
      <c r="B54" s="12">
        <v>62</v>
      </c>
      <c r="C54" s="64">
        <v>66.583299999999994</v>
      </c>
      <c r="D54" s="12" t="e">
        <v>#N/A</v>
      </c>
      <c r="E54" s="12" t="e">
        <f>VLOOKUP(A54,F7_Age!$A$32:$G$44,7,FALSE)</f>
        <v>#N/A</v>
      </c>
      <c r="F54" s="65">
        <f t="shared" si="1"/>
        <v>44166</v>
      </c>
      <c r="G54" s="12">
        <v>12</v>
      </c>
      <c r="H54" s="105"/>
      <c r="I54" s="105"/>
      <c r="J54" s="105"/>
      <c r="K54" s="105"/>
      <c r="L54" s="105"/>
      <c r="M54" s="105"/>
      <c r="N54" s="105"/>
      <c r="O54" s="105"/>
      <c r="P54" s="105"/>
      <c r="Q54" s="105"/>
      <c r="R54" s="105"/>
      <c r="S54" s="105"/>
      <c r="T54" s="105"/>
    </row>
    <row r="55" spans="1:20" x14ac:dyDescent="0.25">
      <c r="A55" s="158">
        <v>2021</v>
      </c>
      <c r="B55" s="12">
        <v>62</v>
      </c>
      <c r="C55" s="64">
        <v>66.583299999999994</v>
      </c>
      <c r="D55" s="12" t="e">
        <v>#N/A</v>
      </c>
      <c r="E55" s="12">
        <f>VLOOKUP(A55,F7_Age!$A$32:$G$44,7,FALSE)</f>
        <v>63.98</v>
      </c>
      <c r="F55" s="65">
        <f t="shared" si="1"/>
        <v>44197</v>
      </c>
      <c r="G55" s="12">
        <v>1</v>
      </c>
      <c r="H55" s="105"/>
      <c r="I55" s="105"/>
      <c r="J55" s="105"/>
      <c r="K55" s="105"/>
      <c r="L55" s="105"/>
      <c r="M55" s="105"/>
      <c r="N55" s="105"/>
      <c r="O55" s="105"/>
      <c r="P55" s="105"/>
      <c r="Q55" s="105"/>
      <c r="R55" s="105"/>
      <c r="S55" s="105"/>
      <c r="T55" s="105"/>
    </row>
    <row r="56" spans="1:20" x14ac:dyDescent="0.25">
      <c r="A56" s="158">
        <v>2021.0833333333335</v>
      </c>
      <c r="B56" s="12">
        <v>62</v>
      </c>
      <c r="C56" s="64">
        <v>66.583299999999994</v>
      </c>
      <c r="D56" s="12" t="e">
        <v>#N/A</v>
      </c>
      <c r="E56" s="12" t="e">
        <f>VLOOKUP(A56,F7_Age!$A$32:$G$44,7,FALSE)</f>
        <v>#N/A</v>
      </c>
      <c r="F56" s="65">
        <f t="shared" si="1"/>
        <v>44228</v>
      </c>
      <c r="G56" s="12">
        <v>2</v>
      </c>
      <c r="H56" s="105"/>
      <c r="I56" s="105"/>
      <c r="J56" s="105"/>
      <c r="K56" s="105"/>
      <c r="L56" s="105"/>
      <c r="M56" s="105"/>
      <c r="N56" s="105"/>
      <c r="O56" s="105"/>
      <c r="P56" s="105"/>
      <c r="Q56" s="105"/>
      <c r="R56" s="105"/>
      <c r="S56" s="105"/>
      <c r="T56" s="105"/>
    </row>
    <row r="57" spans="1:20" x14ac:dyDescent="0.25">
      <c r="A57" s="158">
        <v>2021.1666666666667</v>
      </c>
      <c r="B57" s="12">
        <v>62</v>
      </c>
      <c r="C57" s="64">
        <v>66.583299999999994</v>
      </c>
      <c r="D57" s="12" t="e">
        <v>#N/A</v>
      </c>
      <c r="E57" s="12" t="e">
        <f>VLOOKUP(A57,F7_Age!$A$32:$G$44,7,FALSE)</f>
        <v>#N/A</v>
      </c>
      <c r="F57" s="65">
        <f t="shared" si="1"/>
        <v>44256</v>
      </c>
      <c r="G57" s="12">
        <v>3</v>
      </c>
      <c r="H57" s="105"/>
      <c r="I57" s="105"/>
      <c r="J57" s="105"/>
      <c r="K57" s="105"/>
      <c r="L57" s="105"/>
      <c r="M57" s="105"/>
      <c r="N57" s="105"/>
      <c r="O57" s="105"/>
      <c r="P57" s="105"/>
      <c r="Q57" s="105"/>
      <c r="R57" s="105"/>
      <c r="S57" s="105"/>
      <c r="T57" s="105"/>
    </row>
    <row r="58" spans="1:20" x14ac:dyDescent="0.25">
      <c r="A58" s="158">
        <v>2021.25</v>
      </c>
      <c r="B58" s="12">
        <v>62</v>
      </c>
      <c r="C58" s="64">
        <v>66.583299999999994</v>
      </c>
      <c r="D58" s="12">
        <v>66.25</v>
      </c>
      <c r="E58" s="12" t="e">
        <f>VLOOKUP(A58,F7_Age!$A$32:$G$44,7,FALSE)</f>
        <v>#N/A</v>
      </c>
      <c r="F58" s="65">
        <f t="shared" si="1"/>
        <v>44287</v>
      </c>
      <c r="G58" s="12">
        <v>4</v>
      </c>
      <c r="H58" s="105"/>
      <c r="I58" s="105"/>
      <c r="J58" s="105"/>
      <c r="K58" s="105"/>
      <c r="L58" s="105"/>
      <c r="M58" s="105"/>
      <c r="N58" s="105"/>
      <c r="O58" s="105"/>
      <c r="P58" s="105"/>
      <c r="Q58" s="105"/>
      <c r="R58" s="105"/>
      <c r="S58" s="105"/>
      <c r="T58" s="105"/>
    </row>
    <row r="59" spans="1:20" x14ac:dyDescent="0.25">
      <c r="A59" s="158">
        <v>2021.3333333333335</v>
      </c>
      <c r="B59" s="12">
        <v>62</v>
      </c>
      <c r="C59" s="64">
        <v>66.583299999999994</v>
      </c>
      <c r="D59" s="12">
        <v>66.25</v>
      </c>
      <c r="E59" s="12" t="e">
        <f>VLOOKUP(A59,F7_Age!$A$32:$G$44,7,FALSE)</f>
        <v>#N/A</v>
      </c>
      <c r="F59" s="65">
        <f t="shared" si="1"/>
        <v>44317</v>
      </c>
      <c r="G59" s="12">
        <v>5</v>
      </c>
      <c r="H59" s="105"/>
      <c r="I59" s="105"/>
      <c r="J59" s="105"/>
      <c r="K59" s="105"/>
      <c r="L59" s="105"/>
      <c r="M59" s="105"/>
      <c r="N59" s="105"/>
      <c r="O59" s="105"/>
      <c r="P59" s="105"/>
      <c r="Q59" s="105"/>
      <c r="R59" s="105"/>
      <c r="S59" s="105"/>
      <c r="T59" s="105"/>
    </row>
    <row r="60" spans="1:20" x14ac:dyDescent="0.25">
      <c r="A60" s="158">
        <v>2021.4166666666667</v>
      </c>
      <c r="B60" s="12">
        <v>62</v>
      </c>
      <c r="C60" s="64">
        <v>66.583299999999994</v>
      </c>
      <c r="D60" s="12">
        <v>66.25</v>
      </c>
      <c r="E60" s="12" t="e">
        <f>VLOOKUP(A60,F7_Age!$A$32:$G$44,7,FALSE)</f>
        <v>#N/A</v>
      </c>
      <c r="F60" s="65">
        <f t="shared" si="1"/>
        <v>44348</v>
      </c>
      <c r="G60" s="12">
        <v>6</v>
      </c>
      <c r="H60" s="105"/>
      <c r="I60" s="105"/>
      <c r="J60" s="105"/>
      <c r="K60" s="105"/>
      <c r="L60" s="105"/>
      <c r="M60" s="105"/>
      <c r="N60" s="105"/>
      <c r="O60" s="105"/>
      <c r="P60" s="105"/>
      <c r="Q60" s="105"/>
      <c r="R60" s="105"/>
      <c r="S60" s="105"/>
      <c r="T60" s="105"/>
    </row>
    <row r="61" spans="1:20" x14ac:dyDescent="0.25">
      <c r="A61" s="158">
        <v>2021.5</v>
      </c>
      <c r="B61" s="12">
        <v>62</v>
      </c>
      <c r="C61" s="64">
        <v>66.583299999999994</v>
      </c>
      <c r="D61" s="12">
        <v>66.25</v>
      </c>
      <c r="E61" s="12" t="e">
        <f>VLOOKUP(A61,F7_Age!$A$32:$G$44,7,FALSE)</f>
        <v>#N/A</v>
      </c>
      <c r="F61" s="65">
        <f t="shared" si="1"/>
        <v>44378</v>
      </c>
      <c r="G61" s="12">
        <v>7</v>
      </c>
      <c r="H61" s="105"/>
      <c r="I61" s="105"/>
      <c r="J61" s="105"/>
      <c r="K61" s="105"/>
      <c r="L61" s="105"/>
      <c r="M61" s="105"/>
      <c r="N61" s="105"/>
      <c r="O61" s="105"/>
      <c r="P61" s="105"/>
      <c r="Q61" s="105"/>
      <c r="R61" s="105"/>
      <c r="S61" s="105"/>
      <c r="T61" s="105"/>
    </row>
    <row r="62" spans="1:20" x14ac:dyDescent="0.25">
      <c r="A62" s="158">
        <v>2021.5833333333335</v>
      </c>
      <c r="B62" s="12">
        <v>62</v>
      </c>
      <c r="C62" s="66" t="e">
        <v>#N/A</v>
      </c>
      <c r="D62" s="12">
        <v>66.25</v>
      </c>
      <c r="E62" s="12" t="e">
        <f>VLOOKUP(A62,F7_Age!$A$32:$G$44,7,FALSE)</f>
        <v>#N/A</v>
      </c>
      <c r="F62" s="65">
        <f t="shared" si="1"/>
        <v>44409</v>
      </c>
      <c r="G62" s="12">
        <v>8</v>
      </c>
      <c r="H62" s="105"/>
      <c r="I62" s="105"/>
      <c r="J62" s="105"/>
      <c r="K62" s="105"/>
      <c r="L62" s="105"/>
      <c r="M62" s="105"/>
      <c r="N62" s="105"/>
      <c r="O62" s="105"/>
      <c r="P62" s="105"/>
      <c r="Q62" s="105"/>
      <c r="R62" s="105"/>
      <c r="S62" s="105"/>
      <c r="T62" s="105"/>
    </row>
    <row r="63" spans="1:20" x14ac:dyDescent="0.25">
      <c r="A63" s="158">
        <v>2021.6666666666667</v>
      </c>
      <c r="B63" s="12">
        <v>62</v>
      </c>
      <c r="C63" s="66" t="e">
        <v>#N/A</v>
      </c>
      <c r="D63" s="12">
        <v>66.25</v>
      </c>
      <c r="E63" s="12" t="e">
        <f>VLOOKUP(A63,F7_Age!$A$32:$G$44,7,FALSE)</f>
        <v>#N/A</v>
      </c>
      <c r="F63" s="65">
        <f t="shared" si="1"/>
        <v>44440</v>
      </c>
      <c r="G63" s="12">
        <v>9</v>
      </c>
      <c r="H63" s="105"/>
      <c r="I63" s="105"/>
      <c r="J63" s="105"/>
      <c r="K63" s="105"/>
      <c r="L63" s="105"/>
      <c r="M63" s="105"/>
      <c r="N63" s="105"/>
      <c r="O63" s="105"/>
      <c r="P63" s="105"/>
      <c r="Q63" s="105"/>
      <c r="R63" s="105"/>
      <c r="S63" s="105"/>
      <c r="T63" s="105"/>
    </row>
    <row r="64" spans="1:20" x14ac:dyDescent="0.25">
      <c r="A64" s="158">
        <v>2021.75</v>
      </c>
      <c r="B64" s="12">
        <v>62</v>
      </c>
      <c r="C64" s="66" t="e">
        <v>#N/A</v>
      </c>
      <c r="D64" s="12">
        <v>66.25</v>
      </c>
      <c r="E64" s="12" t="e">
        <f>VLOOKUP(A64,F7_Age!$A$32:$G$44,7,FALSE)</f>
        <v>#N/A</v>
      </c>
      <c r="F64" s="65">
        <f t="shared" si="1"/>
        <v>44470</v>
      </c>
      <c r="G64" s="12">
        <v>10</v>
      </c>
      <c r="H64" s="105"/>
      <c r="I64" s="105"/>
      <c r="J64" s="105"/>
      <c r="K64" s="105"/>
      <c r="L64" s="105"/>
      <c r="M64" s="105"/>
      <c r="N64" s="105"/>
      <c r="O64" s="105"/>
      <c r="P64" s="105"/>
      <c r="Q64" s="105"/>
      <c r="R64" s="105"/>
      <c r="S64" s="105"/>
      <c r="T64" s="105"/>
    </row>
    <row r="65" spans="1:20" x14ac:dyDescent="0.25">
      <c r="A65" s="158">
        <v>2021.8333333333335</v>
      </c>
      <c r="B65" s="12">
        <v>62</v>
      </c>
      <c r="C65" s="66" t="e">
        <v>#N/A</v>
      </c>
      <c r="D65" s="12">
        <v>66.25</v>
      </c>
      <c r="E65" s="12" t="e">
        <f>VLOOKUP(A65,F7_Age!$A$32:$G$44,7,FALSE)</f>
        <v>#N/A</v>
      </c>
      <c r="F65" s="65">
        <f t="shared" si="1"/>
        <v>44501</v>
      </c>
      <c r="G65" s="12">
        <v>11</v>
      </c>
      <c r="H65" s="105"/>
      <c r="I65" s="105"/>
      <c r="J65" s="105"/>
      <c r="K65" s="105"/>
      <c r="L65" s="105"/>
      <c r="M65" s="105"/>
      <c r="N65" s="105"/>
      <c r="O65" s="105"/>
      <c r="P65" s="105"/>
      <c r="Q65" s="105"/>
      <c r="R65" s="105"/>
      <c r="S65" s="105"/>
      <c r="T65" s="105"/>
    </row>
    <row r="66" spans="1:20" x14ac:dyDescent="0.25">
      <c r="A66" s="158">
        <v>2021.9166666666667</v>
      </c>
      <c r="B66" s="12">
        <v>62</v>
      </c>
      <c r="C66" s="66" t="e">
        <v>#N/A</v>
      </c>
      <c r="D66" s="12">
        <v>66.25</v>
      </c>
      <c r="E66" s="12" t="e">
        <f>VLOOKUP(A66,F7_Age!$A$32:$G$44,7,FALSE)</f>
        <v>#N/A</v>
      </c>
      <c r="F66" s="65">
        <f t="shared" si="1"/>
        <v>44531</v>
      </c>
      <c r="G66" s="12">
        <v>12</v>
      </c>
      <c r="H66" s="105"/>
      <c r="I66" s="105"/>
      <c r="J66" s="105"/>
      <c r="K66" s="105"/>
      <c r="L66" s="105"/>
      <c r="M66" s="105"/>
      <c r="N66" s="105"/>
      <c r="O66" s="105"/>
      <c r="P66" s="105"/>
      <c r="Q66" s="105"/>
      <c r="R66" s="105"/>
      <c r="S66" s="105"/>
      <c r="T66" s="105"/>
    </row>
    <row r="67" spans="1:20" x14ac:dyDescent="0.25">
      <c r="A67" s="158">
        <v>2022</v>
      </c>
      <c r="B67" s="12">
        <v>62</v>
      </c>
      <c r="C67" s="66">
        <v>67</v>
      </c>
      <c r="D67" s="12">
        <v>66.25</v>
      </c>
      <c r="E67" s="12">
        <f>VLOOKUP(A67,F7_Age!$A$32:$G$44,7,FALSE)</f>
        <v>63.83</v>
      </c>
      <c r="F67" s="65">
        <f t="shared" si="1"/>
        <v>44562</v>
      </c>
      <c r="G67" s="12">
        <v>1</v>
      </c>
      <c r="H67" s="105"/>
      <c r="I67" s="105"/>
      <c r="J67" s="105"/>
      <c r="K67" s="105"/>
      <c r="L67" s="105"/>
      <c r="M67" s="105"/>
      <c r="N67" s="105"/>
      <c r="O67" s="105"/>
      <c r="P67" s="105"/>
      <c r="Q67" s="105"/>
      <c r="R67" s="105"/>
      <c r="S67" s="105"/>
      <c r="T67" s="105"/>
    </row>
    <row r="68" spans="1:20" x14ac:dyDescent="0.25">
      <c r="A68" s="158">
        <v>2022.0833333333335</v>
      </c>
      <c r="B68" s="12">
        <v>62</v>
      </c>
      <c r="C68" s="66">
        <v>67</v>
      </c>
      <c r="D68" s="12">
        <v>66.25</v>
      </c>
      <c r="E68" s="12" t="e">
        <f>VLOOKUP(A68,F7_Age!$A$32:$G$44,7,FALSE)</f>
        <v>#N/A</v>
      </c>
      <c r="F68" s="65">
        <f t="shared" si="1"/>
        <v>44593</v>
      </c>
      <c r="G68" s="12">
        <v>2</v>
      </c>
      <c r="H68" s="105"/>
      <c r="I68" s="105"/>
      <c r="J68" s="105"/>
      <c r="K68" s="105"/>
      <c r="L68" s="105"/>
      <c r="M68" s="105"/>
      <c r="N68" s="105"/>
      <c r="O68" s="105"/>
      <c r="P68" s="105"/>
      <c r="Q68" s="105"/>
      <c r="R68" s="105"/>
      <c r="S68" s="105"/>
      <c r="T68" s="105"/>
    </row>
    <row r="69" spans="1:20" x14ac:dyDescent="0.25">
      <c r="A69" s="158">
        <v>2022.1666666666667</v>
      </c>
      <c r="B69" s="12">
        <v>62</v>
      </c>
      <c r="C69" s="66">
        <v>67</v>
      </c>
      <c r="D69" s="12">
        <v>66.25</v>
      </c>
      <c r="E69" s="12" t="e">
        <f>VLOOKUP(A69,F7_Age!$A$32:$G$44,7,FALSE)</f>
        <v>#N/A</v>
      </c>
      <c r="F69" s="65">
        <f t="shared" si="1"/>
        <v>44621</v>
      </c>
      <c r="G69" s="12">
        <v>3</v>
      </c>
      <c r="H69" s="105"/>
      <c r="I69" s="105"/>
      <c r="J69" s="105"/>
      <c r="K69" s="105"/>
      <c r="L69" s="105"/>
      <c r="M69" s="105"/>
      <c r="N69" s="105"/>
      <c r="O69" s="105"/>
      <c r="P69" s="105"/>
      <c r="Q69" s="105"/>
      <c r="R69" s="105"/>
      <c r="S69" s="105"/>
      <c r="T69" s="105"/>
    </row>
    <row r="70" spans="1:20" x14ac:dyDescent="0.25">
      <c r="A70" s="158">
        <v>2022.25</v>
      </c>
      <c r="B70" s="12">
        <v>62</v>
      </c>
      <c r="C70" s="66">
        <v>67</v>
      </c>
      <c r="D70" s="12" t="e">
        <v>#N/A</v>
      </c>
      <c r="E70" s="12" t="e">
        <f>VLOOKUP(A70,F7_Age!$A$32:$G$44,7,FALSE)</f>
        <v>#N/A</v>
      </c>
      <c r="F70" s="65">
        <f t="shared" si="1"/>
        <v>44652</v>
      </c>
      <c r="G70" s="12">
        <v>4</v>
      </c>
      <c r="H70" s="105"/>
      <c r="I70" s="105"/>
      <c r="J70" s="105"/>
      <c r="K70" s="105"/>
      <c r="L70" s="105"/>
      <c r="M70" s="105"/>
      <c r="N70" s="105"/>
      <c r="O70" s="105"/>
      <c r="P70" s="105"/>
      <c r="Q70" s="105"/>
      <c r="R70" s="105"/>
      <c r="S70" s="105"/>
      <c r="T70" s="105"/>
    </row>
    <row r="71" spans="1:20" x14ac:dyDescent="0.25">
      <c r="A71" s="158">
        <v>2022.3333333333335</v>
      </c>
      <c r="B71" s="12">
        <v>62</v>
      </c>
      <c r="C71" s="66">
        <v>67</v>
      </c>
      <c r="D71" s="12" t="e">
        <v>#N/A</v>
      </c>
      <c r="E71" s="12" t="e">
        <f>VLOOKUP(A71,F7_Age!$A$32:$G$44,7,FALSE)</f>
        <v>#N/A</v>
      </c>
      <c r="F71" s="65">
        <f t="shared" ref="F71:F102" si="2">DATE(A71,G71,1)</f>
        <v>44682</v>
      </c>
      <c r="G71" s="12">
        <v>5</v>
      </c>
      <c r="H71" s="105"/>
      <c r="I71" s="105"/>
      <c r="J71" s="105"/>
      <c r="K71" s="105"/>
      <c r="L71" s="105"/>
      <c r="M71" s="105"/>
      <c r="N71" s="105"/>
      <c r="O71" s="105"/>
      <c r="P71" s="105"/>
      <c r="Q71" s="105"/>
      <c r="R71" s="105"/>
      <c r="S71" s="105"/>
      <c r="T71" s="105"/>
    </row>
    <row r="72" spans="1:20" x14ac:dyDescent="0.25">
      <c r="A72" s="158">
        <v>2022.4166666666667</v>
      </c>
      <c r="B72" s="12">
        <v>62</v>
      </c>
      <c r="C72" s="66">
        <v>67</v>
      </c>
      <c r="D72" s="12" t="e">
        <v>#N/A</v>
      </c>
      <c r="E72" s="12" t="e">
        <f>VLOOKUP(A72,F7_Age!$A$32:$G$44,7,FALSE)</f>
        <v>#N/A</v>
      </c>
      <c r="F72" s="65">
        <f t="shared" si="2"/>
        <v>44713</v>
      </c>
      <c r="G72" s="12">
        <v>6</v>
      </c>
      <c r="H72" s="105"/>
      <c r="I72" s="105"/>
      <c r="J72" s="105"/>
      <c r="K72" s="105"/>
      <c r="L72" s="105"/>
      <c r="M72" s="105"/>
      <c r="N72" s="105"/>
      <c r="O72" s="105"/>
      <c r="P72" s="105"/>
      <c r="Q72" s="105"/>
      <c r="R72" s="105"/>
      <c r="S72" s="105"/>
      <c r="T72" s="105"/>
    </row>
    <row r="73" spans="1:20" x14ac:dyDescent="0.25">
      <c r="A73" s="159">
        <f t="shared" ref="A73:A136" si="3">A61+1</f>
        <v>2022.5</v>
      </c>
      <c r="B73" s="12">
        <v>62</v>
      </c>
      <c r="C73" s="66">
        <v>67</v>
      </c>
      <c r="D73" s="12">
        <v>66.5</v>
      </c>
      <c r="E73" s="12" t="e">
        <f>VLOOKUP(A73,F7_Age!$A$32:$G$44,7,FALSE)</f>
        <v>#N/A</v>
      </c>
      <c r="F73" s="65">
        <f t="shared" si="2"/>
        <v>44743</v>
      </c>
      <c r="G73" s="12">
        <v>7</v>
      </c>
      <c r="H73" s="105"/>
      <c r="I73" s="105"/>
      <c r="J73" s="105"/>
      <c r="K73" s="105"/>
      <c r="L73" s="105"/>
      <c r="M73" s="105"/>
      <c r="N73" s="105"/>
      <c r="O73" s="105"/>
      <c r="P73" s="105"/>
      <c r="Q73" s="105"/>
      <c r="R73" s="105"/>
      <c r="S73" s="105"/>
      <c r="T73" s="105"/>
    </row>
    <row r="74" spans="1:20" x14ac:dyDescent="0.25">
      <c r="A74" s="159">
        <f t="shared" si="3"/>
        <v>2022.5833333333335</v>
      </c>
      <c r="B74" s="12">
        <v>62</v>
      </c>
      <c r="C74" s="66">
        <v>67</v>
      </c>
      <c r="D74" s="12">
        <v>66.5</v>
      </c>
      <c r="E74" s="12" t="e">
        <f>VLOOKUP(A74,F7_Age!$A$32:$G$44,7,FALSE)</f>
        <v>#N/A</v>
      </c>
      <c r="F74" s="65">
        <f t="shared" si="2"/>
        <v>44774</v>
      </c>
      <c r="G74" s="12">
        <v>8</v>
      </c>
      <c r="H74" s="105"/>
      <c r="I74" s="105"/>
      <c r="J74" s="105"/>
      <c r="K74" s="105"/>
      <c r="L74" s="105"/>
      <c r="M74" s="105"/>
      <c r="N74" s="105"/>
      <c r="O74" s="105"/>
      <c r="P74" s="105"/>
      <c r="Q74" s="105"/>
      <c r="R74" s="105"/>
      <c r="S74" s="105"/>
      <c r="T74" s="105"/>
    </row>
    <row r="75" spans="1:20" x14ac:dyDescent="0.25">
      <c r="A75" s="159">
        <f t="shared" si="3"/>
        <v>2022.6666666666667</v>
      </c>
      <c r="B75" s="12">
        <v>62</v>
      </c>
      <c r="C75" s="66">
        <v>67</v>
      </c>
      <c r="D75" s="12">
        <v>66.5</v>
      </c>
      <c r="E75" s="12" t="e">
        <f>VLOOKUP(A75,F7_Age!$A$32:$G$44,7,FALSE)</f>
        <v>#N/A</v>
      </c>
      <c r="F75" s="65">
        <f t="shared" si="2"/>
        <v>44805</v>
      </c>
      <c r="G75" s="12">
        <v>9</v>
      </c>
      <c r="H75" s="105"/>
      <c r="I75" s="105"/>
      <c r="J75" s="105"/>
      <c r="K75" s="105"/>
      <c r="L75" s="105"/>
      <c r="M75" s="105"/>
      <c r="N75" s="105"/>
      <c r="O75" s="105"/>
      <c r="P75" s="105"/>
      <c r="Q75" s="105"/>
      <c r="R75" s="105"/>
      <c r="S75" s="105"/>
      <c r="T75" s="105"/>
    </row>
    <row r="76" spans="1:20" x14ac:dyDescent="0.25">
      <c r="A76" s="159">
        <f t="shared" si="3"/>
        <v>2022.75</v>
      </c>
      <c r="B76" s="12">
        <v>62</v>
      </c>
      <c r="C76" s="66">
        <v>67</v>
      </c>
      <c r="D76" s="12">
        <v>66.5</v>
      </c>
      <c r="E76" s="12" t="e">
        <f>VLOOKUP(A76,F7_Age!$A$32:$G$44,7,FALSE)</f>
        <v>#N/A</v>
      </c>
      <c r="F76" s="65">
        <f t="shared" si="2"/>
        <v>44835</v>
      </c>
      <c r="G76" s="12">
        <v>10</v>
      </c>
      <c r="H76" s="105"/>
      <c r="I76" s="105"/>
      <c r="J76" s="105"/>
      <c r="K76" s="105"/>
      <c r="L76" s="105"/>
      <c r="M76" s="105"/>
      <c r="N76" s="105"/>
      <c r="O76" s="105"/>
      <c r="P76" s="105"/>
      <c r="Q76" s="105"/>
      <c r="R76" s="105"/>
      <c r="S76" s="105"/>
      <c r="T76" s="105"/>
    </row>
    <row r="77" spans="1:20" x14ac:dyDescent="0.25">
      <c r="A77" s="159">
        <f t="shared" si="3"/>
        <v>2022.8333333333335</v>
      </c>
      <c r="B77" s="12">
        <v>62</v>
      </c>
      <c r="C77" s="66">
        <v>67</v>
      </c>
      <c r="D77" s="12">
        <v>66.5</v>
      </c>
      <c r="E77" s="12" t="e">
        <f>VLOOKUP(A77,F7_Age!$A$32:$G$44,7,FALSE)</f>
        <v>#N/A</v>
      </c>
      <c r="F77" s="65">
        <f t="shared" si="2"/>
        <v>44866</v>
      </c>
      <c r="G77" s="12">
        <v>11</v>
      </c>
      <c r="H77" s="105"/>
      <c r="I77" s="105"/>
      <c r="J77" s="105"/>
      <c r="K77" s="105"/>
      <c r="L77" s="105"/>
      <c r="M77" s="105"/>
      <c r="N77" s="105"/>
      <c r="O77" s="105"/>
      <c r="P77" s="105"/>
      <c r="Q77" s="105"/>
      <c r="R77" s="105"/>
      <c r="S77" s="105"/>
      <c r="T77" s="105"/>
    </row>
    <row r="78" spans="1:20" x14ac:dyDescent="0.25">
      <c r="A78" s="159">
        <f t="shared" si="3"/>
        <v>2022.9166666666667</v>
      </c>
      <c r="B78" s="12">
        <v>62</v>
      </c>
      <c r="C78" s="66">
        <v>67</v>
      </c>
      <c r="D78" s="12">
        <v>66.5</v>
      </c>
      <c r="E78" s="12" t="e">
        <f>VLOOKUP(A78,F7_Age!$A$32:$G$44,7,FALSE)</f>
        <v>#N/A</v>
      </c>
      <c r="F78" s="65">
        <f t="shared" si="2"/>
        <v>44896</v>
      </c>
      <c r="G78" s="12">
        <v>12</v>
      </c>
      <c r="H78" s="105"/>
      <c r="I78" s="105"/>
      <c r="J78" s="105"/>
      <c r="K78" s="105"/>
      <c r="L78" s="105"/>
      <c r="M78" s="105"/>
      <c r="N78" s="105"/>
      <c r="O78" s="105"/>
      <c r="P78" s="105"/>
      <c r="Q78" s="105"/>
      <c r="R78" s="105"/>
      <c r="S78" s="105"/>
      <c r="T78" s="105"/>
    </row>
    <row r="79" spans="1:20" x14ac:dyDescent="0.25">
      <c r="A79" s="159">
        <f t="shared" si="3"/>
        <v>2023</v>
      </c>
      <c r="B79" s="12">
        <v>62</v>
      </c>
      <c r="C79" s="66">
        <v>67</v>
      </c>
      <c r="D79" s="12">
        <v>66.5</v>
      </c>
      <c r="E79" s="12">
        <f>VLOOKUP(A79,F7_Age!$A$32:$G$44,7,FALSE)</f>
        <v>63.98</v>
      </c>
      <c r="F79" s="65">
        <f t="shared" si="2"/>
        <v>44927</v>
      </c>
      <c r="G79" s="12">
        <v>1</v>
      </c>
      <c r="H79" s="105"/>
      <c r="I79" s="105"/>
      <c r="J79" s="105"/>
      <c r="K79" s="105"/>
      <c r="L79" s="105"/>
      <c r="M79" s="105"/>
      <c r="N79" s="105"/>
      <c r="O79" s="105"/>
      <c r="P79" s="105"/>
      <c r="Q79" s="105"/>
      <c r="R79" s="105"/>
      <c r="S79" s="105"/>
      <c r="T79" s="105"/>
    </row>
    <row r="80" spans="1:20" x14ac:dyDescent="0.25">
      <c r="A80" s="159">
        <f t="shared" si="3"/>
        <v>2023.0833333333335</v>
      </c>
      <c r="B80" s="12">
        <v>62</v>
      </c>
      <c r="C80" s="66">
        <v>67</v>
      </c>
      <c r="D80" s="12">
        <v>66.5</v>
      </c>
      <c r="E80" s="12" t="e">
        <f>VLOOKUP(A80,F7_Age!$A$32:$G$44,7,FALSE)</f>
        <v>#N/A</v>
      </c>
      <c r="F80" s="65">
        <f t="shared" si="2"/>
        <v>44958</v>
      </c>
      <c r="G80" s="12">
        <v>2</v>
      </c>
      <c r="H80" s="105"/>
      <c r="I80" s="105"/>
      <c r="J80" s="105"/>
      <c r="K80" s="105"/>
      <c r="L80" s="105"/>
      <c r="M80" s="105"/>
      <c r="N80" s="105"/>
      <c r="O80" s="105"/>
      <c r="P80" s="105"/>
      <c r="Q80" s="105"/>
      <c r="R80" s="105"/>
      <c r="S80" s="105"/>
      <c r="T80" s="105"/>
    </row>
    <row r="81" spans="1:20" x14ac:dyDescent="0.25">
      <c r="A81" s="159">
        <f t="shared" si="3"/>
        <v>2023.1666666666667</v>
      </c>
      <c r="B81" s="12">
        <v>62</v>
      </c>
      <c r="C81" s="66">
        <v>67</v>
      </c>
      <c r="D81" s="12">
        <v>66.5</v>
      </c>
      <c r="E81" s="12" t="e">
        <f>VLOOKUP(A81,F7_Age!$A$32:$G$44,7,FALSE)</f>
        <v>#N/A</v>
      </c>
      <c r="F81" s="65">
        <f t="shared" si="2"/>
        <v>44986</v>
      </c>
      <c r="G81" s="12">
        <v>3</v>
      </c>
      <c r="H81" s="105"/>
      <c r="I81" s="105"/>
      <c r="J81" s="105"/>
      <c r="K81" s="105"/>
      <c r="L81" s="105"/>
      <c r="M81" s="105"/>
      <c r="N81" s="105"/>
      <c r="O81" s="105"/>
      <c r="P81" s="105"/>
      <c r="Q81" s="105"/>
      <c r="R81" s="105"/>
      <c r="S81" s="105"/>
      <c r="T81" s="105"/>
    </row>
    <row r="82" spans="1:20" x14ac:dyDescent="0.25">
      <c r="A82" s="159">
        <f t="shared" si="3"/>
        <v>2023.25</v>
      </c>
      <c r="B82" s="12">
        <v>62</v>
      </c>
      <c r="C82" s="66">
        <v>67</v>
      </c>
      <c r="D82" s="12">
        <v>66.5</v>
      </c>
      <c r="E82" s="12" t="e">
        <f>VLOOKUP(A82,F7_Age!$A$32:$G$44,7,FALSE)</f>
        <v>#N/A</v>
      </c>
      <c r="F82" s="65">
        <f t="shared" si="2"/>
        <v>45017</v>
      </c>
      <c r="G82" s="12">
        <v>4</v>
      </c>
      <c r="H82" s="105"/>
      <c r="I82" s="105"/>
      <c r="J82" s="105"/>
      <c r="K82" s="105"/>
      <c r="L82" s="105"/>
      <c r="M82" s="105"/>
      <c r="N82" s="105"/>
      <c r="O82" s="105"/>
      <c r="P82" s="105"/>
      <c r="Q82" s="105"/>
      <c r="R82" s="105"/>
      <c r="S82" s="105"/>
      <c r="T82" s="105"/>
    </row>
    <row r="83" spans="1:20" x14ac:dyDescent="0.25">
      <c r="A83" s="159">
        <f t="shared" si="3"/>
        <v>2023.3333333333335</v>
      </c>
      <c r="B83" s="12">
        <v>62</v>
      </c>
      <c r="C83" s="66">
        <v>67</v>
      </c>
      <c r="D83" s="12">
        <v>66.5</v>
      </c>
      <c r="E83" s="12" t="e">
        <f>VLOOKUP(A83,F7_Age!$A$32:$G$44,7,FALSE)</f>
        <v>#N/A</v>
      </c>
      <c r="F83" s="65">
        <f t="shared" si="2"/>
        <v>45047</v>
      </c>
      <c r="G83" s="12">
        <v>5</v>
      </c>
      <c r="H83" s="105"/>
      <c r="I83" s="105"/>
      <c r="J83" s="105"/>
      <c r="K83" s="105"/>
      <c r="L83" s="105"/>
      <c r="M83" s="105"/>
      <c r="N83" s="105"/>
      <c r="O83" s="105"/>
      <c r="P83" s="105"/>
      <c r="Q83" s="105"/>
      <c r="R83" s="105"/>
      <c r="S83" s="105"/>
      <c r="T83" s="105"/>
    </row>
    <row r="84" spans="1:20" x14ac:dyDescent="0.25">
      <c r="A84" s="159">
        <f t="shared" si="3"/>
        <v>2023.4166666666667</v>
      </c>
      <c r="B84" s="12">
        <v>62</v>
      </c>
      <c r="C84" s="66">
        <v>67</v>
      </c>
      <c r="D84" s="12">
        <v>66.5</v>
      </c>
      <c r="E84" s="12" t="e">
        <f>VLOOKUP(A84,F7_Age!$A$32:$G$44,7,FALSE)</f>
        <v>#N/A</v>
      </c>
      <c r="F84" s="65">
        <f t="shared" si="2"/>
        <v>45078</v>
      </c>
      <c r="G84" s="12">
        <v>6</v>
      </c>
      <c r="H84" s="105"/>
      <c r="I84" s="105"/>
      <c r="J84" s="105"/>
      <c r="K84" s="105"/>
      <c r="L84" s="105"/>
      <c r="M84" s="105"/>
      <c r="N84" s="105"/>
      <c r="O84" s="105"/>
      <c r="P84" s="105"/>
      <c r="Q84" s="105"/>
      <c r="R84" s="105"/>
      <c r="S84" s="105"/>
      <c r="T84" s="105"/>
    </row>
    <row r="85" spans="1:20" x14ac:dyDescent="0.25">
      <c r="A85" s="159">
        <f t="shared" si="3"/>
        <v>2023.5</v>
      </c>
      <c r="B85" s="12">
        <v>62</v>
      </c>
      <c r="C85" s="66">
        <v>67</v>
      </c>
      <c r="D85" s="12" t="e">
        <v>#N/A</v>
      </c>
      <c r="E85" s="12" t="e">
        <f>VLOOKUP(A85,F7_Age!$A$32:$G$44,7,FALSE)</f>
        <v>#N/A</v>
      </c>
      <c r="F85" s="65">
        <f t="shared" si="2"/>
        <v>45108</v>
      </c>
      <c r="G85" s="12">
        <v>7</v>
      </c>
      <c r="H85" s="105"/>
      <c r="I85" s="105"/>
      <c r="J85" s="105"/>
      <c r="K85" s="105"/>
      <c r="L85" s="105"/>
      <c r="M85" s="105"/>
      <c r="N85" s="105"/>
      <c r="O85" s="105"/>
      <c r="P85" s="105"/>
      <c r="Q85" s="105"/>
      <c r="R85" s="105"/>
      <c r="S85" s="105"/>
      <c r="T85" s="105"/>
    </row>
    <row r="86" spans="1:20" x14ac:dyDescent="0.25">
      <c r="A86" s="159">
        <f t="shared" si="3"/>
        <v>2023.5833333333335</v>
      </c>
      <c r="B86" s="12">
        <v>62</v>
      </c>
      <c r="C86" s="66">
        <v>67</v>
      </c>
      <c r="D86" s="12" t="e">
        <v>#N/A</v>
      </c>
      <c r="E86" s="12" t="e">
        <f>VLOOKUP(A86,F7_Age!$A$32:$G$44,7,FALSE)</f>
        <v>#N/A</v>
      </c>
      <c r="F86" s="65">
        <f t="shared" si="2"/>
        <v>45139</v>
      </c>
      <c r="G86" s="12">
        <v>8</v>
      </c>
      <c r="H86" s="105"/>
      <c r="I86" s="105"/>
      <c r="J86" s="105"/>
      <c r="K86" s="105"/>
      <c r="L86" s="105"/>
      <c r="M86" s="105"/>
      <c r="N86" s="105"/>
      <c r="O86" s="105"/>
      <c r="P86" s="105"/>
      <c r="Q86" s="105"/>
      <c r="R86" s="105"/>
      <c r="S86" s="105"/>
      <c r="T86" s="105"/>
    </row>
    <row r="87" spans="1:20" x14ac:dyDescent="0.25">
      <c r="A87" s="159">
        <f t="shared" si="3"/>
        <v>2023.6666666666667</v>
      </c>
      <c r="B87" s="12">
        <v>62</v>
      </c>
      <c r="C87" s="66">
        <v>67</v>
      </c>
      <c r="D87" s="12" t="e">
        <v>#N/A</v>
      </c>
      <c r="E87" s="12" t="e">
        <f>VLOOKUP(A87,F7_Age!$A$32:$G$44,7,FALSE)</f>
        <v>#N/A</v>
      </c>
      <c r="F87" s="65">
        <f t="shared" si="2"/>
        <v>45170</v>
      </c>
      <c r="G87" s="12">
        <v>9</v>
      </c>
      <c r="H87" s="105"/>
      <c r="I87" s="105"/>
      <c r="J87" s="105"/>
      <c r="K87" s="105"/>
      <c r="L87" s="105"/>
      <c r="M87" s="105"/>
      <c r="N87" s="105"/>
      <c r="O87" s="105"/>
      <c r="P87" s="105"/>
      <c r="Q87" s="105"/>
      <c r="R87" s="105"/>
      <c r="S87" s="105"/>
      <c r="T87" s="105"/>
    </row>
    <row r="88" spans="1:20" x14ac:dyDescent="0.25">
      <c r="A88" s="159">
        <f t="shared" si="3"/>
        <v>2023.75</v>
      </c>
      <c r="B88" s="12">
        <v>62</v>
      </c>
      <c r="C88" s="66">
        <v>67</v>
      </c>
      <c r="D88" s="12">
        <v>66.75</v>
      </c>
      <c r="E88" s="12" t="e">
        <f>VLOOKUP(A88,F7_Age!$A$32:$G$44,7,FALSE)</f>
        <v>#N/A</v>
      </c>
      <c r="F88" s="65">
        <f t="shared" si="2"/>
        <v>45200</v>
      </c>
      <c r="G88" s="12">
        <v>10</v>
      </c>
      <c r="H88" s="105"/>
      <c r="I88" s="105"/>
      <c r="J88" s="105"/>
      <c r="K88" s="105"/>
      <c r="L88" s="105"/>
      <c r="M88" s="105"/>
      <c r="N88" s="105"/>
      <c r="O88" s="105"/>
      <c r="P88" s="105"/>
      <c r="Q88" s="105"/>
      <c r="R88" s="105"/>
      <c r="S88" s="105"/>
      <c r="T88" s="105"/>
    </row>
    <row r="89" spans="1:20" x14ac:dyDescent="0.25">
      <c r="A89" s="159">
        <f t="shared" si="3"/>
        <v>2023.8333333333335</v>
      </c>
      <c r="B89" s="12">
        <v>62</v>
      </c>
      <c r="C89" s="66">
        <v>67</v>
      </c>
      <c r="D89" s="12">
        <v>66.75</v>
      </c>
      <c r="E89" s="12" t="e">
        <f>VLOOKUP(A89,F7_Age!$A$32:$G$44,7,FALSE)</f>
        <v>#N/A</v>
      </c>
      <c r="F89" s="65">
        <f t="shared" si="2"/>
        <v>45231</v>
      </c>
      <c r="G89" s="12">
        <v>11</v>
      </c>
      <c r="H89" s="105"/>
      <c r="I89" s="105"/>
      <c r="J89" s="105"/>
      <c r="K89" s="105"/>
      <c r="L89" s="105"/>
      <c r="M89" s="105"/>
      <c r="N89" s="105"/>
      <c r="O89" s="105"/>
      <c r="P89" s="105"/>
      <c r="Q89" s="105"/>
      <c r="R89" s="105"/>
      <c r="S89" s="105"/>
      <c r="T89" s="105"/>
    </row>
    <row r="90" spans="1:20" x14ac:dyDescent="0.25">
      <c r="A90" s="159">
        <f t="shared" si="3"/>
        <v>2023.9166666666667</v>
      </c>
      <c r="B90" s="12">
        <v>62</v>
      </c>
      <c r="C90" s="66">
        <v>67</v>
      </c>
      <c r="D90" s="12">
        <v>66.75</v>
      </c>
      <c r="E90" s="12" t="e">
        <f>VLOOKUP(A90,F7_Age!$A$32:$G$44,7,FALSE)</f>
        <v>#N/A</v>
      </c>
      <c r="F90" s="65">
        <f t="shared" si="2"/>
        <v>45261</v>
      </c>
      <c r="G90" s="12">
        <v>12</v>
      </c>
      <c r="H90" s="105"/>
      <c r="I90" s="105"/>
      <c r="J90" s="105"/>
      <c r="K90" s="105"/>
      <c r="L90" s="105"/>
      <c r="M90" s="105"/>
      <c r="N90" s="105"/>
      <c r="O90" s="105"/>
      <c r="P90" s="105"/>
      <c r="Q90" s="105"/>
      <c r="R90" s="105"/>
      <c r="S90" s="105"/>
      <c r="T90" s="105"/>
    </row>
    <row r="91" spans="1:20" x14ac:dyDescent="0.25">
      <c r="A91" s="159">
        <f t="shared" si="3"/>
        <v>2024</v>
      </c>
      <c r="B91" s="12">
        <v>62</v>
      </c>
      <c r="C91" s="66">
        <v>67</v>
      </c>
      <c r="D91" s="12">
        <v>66.75</v>
      </c>
      <c r="E91" s="12">
        <f>VLOOKUP(A91,F7_Age!$A$32:$G$44,7,FALSE)</f>
        <v>64.13</v>
      </c>
      <c r="F91" s="65">
        <f t="shared" si="2"/>
        <v>45292</v>
      </c>
      <c r="G91" s="12">
        <v>1</v>
      </c>
      <c r="H91" s="105"/>
      <c r="I91" s="105"/>
      <c r="J91" s="105"/>
      <c r="K91" s="105"/>
      <c r="L91" s="105"/>
      <c r="M91" s="105"/>
      <c r="N91" s="105"/>
      <c r="O91" s="105"/>
      <c r="P91" s="105"/>
      <c r="Q91" s="105"/>
      <c r="R91" s="105"/>
      <c r="S91" s="105"/>
      <c r="T91" s="105"/>
    </row>
    <row r="92" spans="1:20" x14ac:dyDescent="0.25">
      <c r="A92" s="159">
        <f t="shared" si="3"/>
        <v>2024.0833333333335</v>
      </c>
      <c r="B92" s="12">
        <v>62</v>
      </c>
      <c r="C92" s="66">
        <v>67</v>
      </c>
      <c r="D92" s="12">
        <v>66.75</v>
      </c>
      <c r="E92" s="12" t="e">
        <f>VLOOKUP(A92,F7_Age!$A$32:$G$44,7,FALSE)</f>
        <v>#N/A</v>
      </c>
      <c r="F92" s="65">
        <f t="shared" si="2"/>
        <v>45323</v>
      </c>
      <c r="G92" s="12">
        <v>2</v>
      </c>
      <c r="H92" s="105"/>
      <c r="I92" s="105"/>
      <c r="J92" s="105"/>
      <c r="K92" s="105"/>
      <c r="L92" s="105"/>
      <c r="M92" s="105"/>
      <c r="N92" s="105"/>
      <c r="O92" s="105"/>
      <c r="P92" s="105"/>
      <c r="Q92" s="105"/>
      <c r="R92" s="105"/>
      <c r="S92" s="105"/>
      <c r="T92" s="105"/>
    </row>
    <row r="93" spans="1:20" x14ac:dyDescent="0.25">
      <c r="A93" s="159">
        <f t="shared" si="3"/>
        <v>2024.1666666666667</v>
      </c>
      <c r="B93" s="12">
        <v>62</v>
      </c>
      <c r="C93" s="66">
        <v>67</v>
      </c>
      <c r="D93" s="12">
        <v>66.75</v>
      </c>
      <c r="E93" s="12" t="e">
        <f>VLOOKUP(A93,F7_Age!$A$32:$G$44,7,FALSE)</f>
        <v>#N/A</v>
      </c>
      <c r="F93" s="65">
        <f t="shared" si="2"/>
        <v>45352</v>
      </c>
      <c r="G93" s="12">
        <v>3</v>
      </c>
      <c r="H93" s="105"/>
      <c r="I93" s="105"/>
      <c r="J93" s="105"/>
      <c r="K93" s="105"/>
      <c r="L93" s="105"/>
      <c r="M93" s="105"/>
      <c r="N93" s="105"/>
      <c r="O93" s="105"/>
      <c r="P93" s="105"/>
      <c r="Q93" s="105"/>
      <c r="R93" s="105"/>
      <c r="S93" s="105"/>
      <c r="T93" s="105"/>
    </row>
    <row r="94" spans="1:20" x14ac:dyDescent="0.25">
      <c r="A94" s="159">
        <f t="shared" si="3"/>
        <v>2024.25</v>
      </c>
      <c r="B94" s="12">
        <v>62</v>
      </c>
      <c r="C94" s="66">
        <v>67</v>
      </c>
      <c r="D94" s="12">
        <v>66.75</v>
      </c>
      <c r="E94" s="12" t="e">
        <f>VLOOKUP(A94,F7_Age!$A$32:$G$44,7,FALSE)</f>
        <v>#N/A</v>
      </c>
      <c r="F94" s="65">
        <f t="shared" si="2"/>
        <v>45383</v>
      </c>
      <c r="G94" s="12">
        <v>4</v>
      </c>
      <c r="H94" s="105"/>
      <c r="I94" s="105"/>
      <c r="J94" s="105"/>
      <c r="K94" s="105"/>
      <c r="L94" s="105"/>
      <c r="M94" s="105"/>
      <c r="N94" s="105"/>
      <c r="O94" s="105"/>
      <c r="P94" s="105"/>
      <c r="Q94" s="105"/>
      <c r="R94" s="105"/>
      <c r="S94" s="105"/>
      <c r="T94" s="105"/>
    </row>
    <row r="95" spans="1:20" x14ac:dyDescent="0.25">
      <c r="A95" s="159">
        <f t="shared" si="3"/>
        <v>2024.3333333333335</v>
      </c>
      <c r="B95" s="12">
        <v>62</v>
      </c>
      <c r="C95" s="66">
        <v>67</v>
      </c>
      <c r="D95" s="12">
        <v>66.75</v>
      </c>
      <c r="E95" s="12" t="e">
        <f>VLOOKUP(A95,F7_Age!$A$32:$G$44,7,FALSE)</f>
        <v>#N/A</v>
      </c>
      <c r="F95" s="65">
        <f t="shared" si="2"/>
        <v>45413</v>
      </c>
      <c r="G95" s="12">
        <v>5</v>
      </c>
      <c r="H95" s="105"/>
      <c r="I95" s="105"/>
      <c r="J95" s="105"/>
      <c r="K95" s="105"/>
      <c r="L95" s="105"/>
      <c r="M95" s="105"/>
      <c r="N95" s="105"/>
      <c r="O95" s="105"/>
      <c r="P95" s="105"/>
      <c r="Q95" s="105"/>
      <c r="R95" s="105"/>
      <c r="S95" s="105"/>
      <c r="T95" s="105"/>
    </row>
    <row r="96" spans="1:20" x14ac:dyDescent="0.25">
      <c r="A96" s="159">
        <f t="shared" si="3"/>
        <v>2024.4166666666667</v>
      </c>
      <c r="B96" s="12">
        <v>62</v>
      </c>
      <c r="C96" s="66">
        <v>67</v>
      </c>
      <c r="D96" s="12">
        <v>66.75</v>
      </c>
      <c r="E96" s="12" t="e">
        <f>VLOOKUP(A96,F7_Age!$A$32:$G$44,7,FALSE)</f>
        <v>#N/A</v>
      </c>
      <c r="F96" s="65">
        <f t="shared" si="2"/>
        <v>45444</v>
      </c>
      <c r="G96" s="12">
        <v>6</v>
      </c>
      <c r="H96" s="105"/>
      <c r="I96" s="105"/>
      <c r="J96" s="105"/>
      <c r="K96" s="105"/>
      <c r="L96" s="105"/>
      <c r="M96" s="105"/>
      <c r="N96" s="105"/>
      <c r="O96" s="105"/>
      <c r="P96" s="105"/>
      <c r="Q96" s="105"/>
      <c r="R96" s="105"/>
      <c r="S96" s="105"/>
      <c r="T96" s="105"/>
    </row>
    <row r="97" spans="1:20" x14ac:dyDescent="0.25">
      <c r="A97" s="159">
        <f t="shared" si="3"/>
        <v>2024.5</v>
      </c>
      <c r="B97" s="12">
        <v>62</v>
      </c>
      <c r="C97" s="66">
        <v>67</v>
      </c>
      <c r="D97" s="12">
        <v>66.75</v>
      </c>
      <c r="E97" s="12" t="e">
        <f>VLOOKUP(A97,F7_Age!$A$32:$G$44,7,FALSE)</f>
        <v>#N/A</v>
      </c>
      <c r="F97" s="65">
        <f t="shared" si="2"/>
        <v>45474</v>
      </c>
      <c r="G97" s="12">
        <v>7</v>
      </c>
      <c r="H97" s="105"/>
      <c r="I97" s="105"/>
      <c r="J97" s="105"/>
      <c r="K97" s="105"/>
      <c r="L97" s="105"/>
      <c r="M97" s="105"/>
      <c r="N97" s="105"/>
      <c r="O97" s="105"/>
      <c r="P97" s="105"/>
      <c r="Q97" s="105"/>
      <c r="R97" s="105"/>
      <c r="S97" s="105"/>
      <c r="T97" s="105"/>
    </row>
    <row r="98" spans="1:20" x14ac:dyDescent="0.25">
      <c r="A98" s="159">
        <f t="shared" si="3"/>
        <v>2024.5833333333335</v>
      </c>
      <c r="B98" s="12">
        <v>62</v>
      </c>
      <c r="C98" s="66">
        <v>67</v>
      </c>
      <c r="D98" s="12">
        <v>66.75</v>
      </c>
      <c r="E98" s="12" t="e">
        <f>VLOOKUP(A98,F7_Age!$A$32:$G$44,7,FALSE)</f>
        <v>#N/A</v>
      </c>
      <c r="F98" s="65">
        <f t="shared" si="2"/>
        <v>45505</v>
      </c>
      <c r="G98" s="12">
        <v>8</v>
      </c>
      <c r="H98" s="105"/>
      <c r="I98" s="105"/>
      <c r="J98" s="105"/>
      <c r="K98" s="105"/>
      <c r="L98" s="105"/>
      <c r="M98" s="105"/>
      <c r="N98" s="105"/>
      <c r="O98" s="105"/>
      <c r="P98" s="105"/>
      <c r="Q98" s="105"/>
      <c r="R98" s="105"/>
      <c r="S98" s="105"/>
      <c r="T98" s="105"/>
    </row>
    <row r="99" spans="1:20" x14ac:dyDescent="0.25">
      <c r="A99" s="159">
        <f t="shared" si="3"/>
        <v>2024.6666666666667</v>
      </c>
      <c r="B99" s="12">
        <v>62</v>
      </c>
      <c r="C99" s="66">
        <v>67</v>
      </c>
      <c r="D99" s="12">
        <v>66.75</v>
      </c>
      <c r="E99" s="12" t="e">
        <f>VLOOKUP(A99,F7_Age!$A$32:$G$44,7,FALSE)</f>
        <v>#N/A</v>
      </c>
      <c r="F99" s="65">
        <f t="shared" si="2"/>
        <v>45536</v>
      </c>
      <c r="G99" s="12">
        <v>9</v>
      </c>
      <c r="H99" s="105"/>
      <c r="I99" s="105"/>
      <c r="J99" s="105"/>
      <c r="K99" s="105"/>
      <c r="L99" s="105"/>
      <c r="M99" s="105"/>
      <c r="N99" s="105"/>
      <c r="O99" s="105"/>
      <c r="P99" s="105"/>
      <c r="Q99" s="105"/>
      <c r="R99" s="105"/>
      <c r="S99" s="105"/>
      <c r="T99" s="105"/>
    </row>
    <row r="100" spans="1:20" x14ac:dyDescent="0.25">
      <c r="A100" s="159">
        <f t="shared" si="3"/>
        <v>2024.75</v>
      </c>
      <c r="B100" s="12">
        <v>62</v>
      </c>
      <c r="C100" s="66">
        <v>67</v>
      </c>
      <c r="D100" s="12" t="e">
        <v>#N/A</v>
      </c>
      <c r="E100" s="12" t="e">
        <f>VLOOKUP(A100,F7_Age!$A$32:$G$44,7,FALSE)</f>
        <v>#N/A</v>
      </c>
      <c r="F100" s="65">
        <f t="shared" si="2"/>
        <v>45566</v>
      </c>
      <c r="G100" s="12">
        <v>10</v>
      </c>
      <c r="H100" s="105"/>
      <c r="I100" s="105"/>
      <c r="J100" s="105"/>
      <c r="K100" s="105"/>
      <c r="L100" s="105"/>
      <c r="M100" s="105"/>
      <c r="N100" s="105"/>
      <c r="O100" s="105"/>
      <c r="P100" s="105"/>
      <c r="Q100" s="105"/>
      <c r="R100" s="105"/>
      <c r="S100" s="105"/>
      <c r="T100" s="105"/>
    </row>
    <row r="101" spans="1:20" x14ac:dyDescent="0.25">
      <c r="A101" s="159">
        <f t="shared" si="3"/>
        <v>2024.8333333333335</v>
      </c>
      <c r="B101" s="12">
        <v>62</v>
      </c>
      <c r="C101" s="66">
        <v>67</v>
      </c>
      <c r="D101" s="12" t="e">
        <v>#N/A</v>
      </c>
      <c r="E101" s="12" t="e">
        <f>VLOOKUP(A101,F7_Age!$A$32:$G$44,7,FALSE)</f>
        <v>#N/A</v>
      </c>
      <c r="F101" s="65">
        <f t="shared" si="2"/>
        <v>45597</v>
      </c>
      <c r="G101" s="12">
        <v>11</v>
      </c>
      <c r="H101" s="105"/>
      <c r="I101" s="105"/>
      <c r="J101" s="105"/>
      <c r="K101" s="105"/>
      <c r="L101" s="105"/>
      <c r="M101" s="105"/>
      <c r="N101" s="105"/>
      <c r="O101" s="105"/>
      <c r="P101" s="105"/>
      <c r="Q101" s="105"/>
      <c r="R101" s="105"/>
      <c r="S101" s="105"/>
      <c r="T101" s="105"/>
    </row>
    <row r="102" spans="1:20" x14ac:dyDescent="0.25">
      <c r="A102" s="159">
        <f t="shared" si="3"/>
        <v>2024.9166666666667</v>
      </c>
      <c r="B102" s="12">
        <v>62</v>
      </c>
      <c r="C102" s="66">
        <v>67</v>
      </c>
      <c r="D102" s="12" t="e">
        <v>#N/A</v>
      </c>
      <c r="E102" s="12" t="e">
        <f>VLOOKUP(A102,F7_Age!$A$32:$G$44,7,FALSE)</f>
        <v>#N/A</v>
      </c>
      <c r="F102" s="65">
        <f t="shared" si="2"/>
        <v>45627</v>
      </c>
      <c r="G102" s="12">
        <v>12</v>
      </c>
      <c r="H102" s="105"/>
      <c r="I102" s="105"/>
      <c r="J102" s="105"/>
      <c r="K102" s="105"/>
      <c r="L102" s="105"/>
      <c r="M102" s="105"/>
      <c r="N102" s="105"/>
      <c r="O102" s="105"/>
      <c r="P102" s="105"/>
      <c r="Q102" s="105"/>
      <c r="R102" s="105"/>
      <c r="S102" s="105"/>
      <c r="T102" s="105"/>
    </row>
    <row r="103" spans="1:20" x14ac:dyDescent="0.25">
      <c r="A103" s="159">
        <f t="shared" si="3"/>
        <v>2025</v>
      </c>
      <c r="B103" s="12">
        <v>62</v>
      </c>
      <c r="C103" s="66">
        <v>67</v>
      </c>
      <c r="D103" s="12">
        <v>67</v>
      </c>
      <c r="E103" s="12">
        <f>VLOOKUP(A103,F7_Age!$A$32:$G$44,7,FALSE)</f>
        <v>64.209999999999994</v>
      </c>
      <c r="F103" s="65">
        <f t="shared" ref="F103:F134" si="4">DATE(A103,G103,1)</f>
        <v>45658</v>
      </c>
      <c r="G103" s="12">
        <v>1</v>
      </c>
      <c r="H103" s="105"/>
      <c r="I103" s="105"/>
      <c r="J103" s="105"/>
      <c r="K103" s="105"/>
      <c r="L103" s="105"/>
      <c r="M103" s="105"/>
      <c r="N103" s="105"/>
      <c r="O103" s="105"/>
      <c r="P103" s="105"/>
      <c r="Q103" s="105"/>
      <c r="R103" s="105"/>
      <c r="S103" s="105"/>
      <c r="T103" s="105"/>
    </row>
    <row r="104" spans="1:20" x14ac:dyDescent="0.25">
      <c r="A104" s="159">
        <f t="shared" si="3"/>
        <v>2025.0833333333335</v>
      </c>
      <c r="B104" s="12">
        <v>62</v>
      </c>
      <c r="C104" s="66">
        <v>67</v>
      </c>
      <c r="D104" s="12">
        <v>67</v>
      </c>
      <c r="E104" s="12" t="e">
        <f>VLOOKUP(A104,F7_Age!$A$32:$G$44,7,FALSE)</f>
        <v>#N/A</v>
      </c>
      <c r="F104" s="65">
        <f t="shared" si="4"/>
        <v>45689</v>
      </c>
      <c r="G104" s="12">
        <v>2</v>
      </c>
      <c r="H104" s="105"/>
      <c r="I104" s="105"/>
      <c r="J104" s="105"/>
      <c r="K104" s="105"/>
      <c r="L104" s="105"/>
      <c r="M104" s="105"/>
      <c r="N104" s="105"/>
      <c r="O104" s="105"/>
      <c r="P104" s="105"/>
      <c r="Q104" s="105"/>
      <c r="R104" s="105"/>
      <c r="S104" s="105"/>
      <c r="T104" s="105"/>
    </row>
    <row r="105" spans="1:20" x14ac:dyDescent="0.25">
      <c r="A105" s="159">
        <f t="shared" si="3"/>
        <v>2025.1666666666667</v>
      </c>
      <c r="B105" s="12">
        <v>62</v>
      </c>
      <c r="C105" s="66">
        <v>67</v>
      </c>
      <c r="D105" s="12">
        <v>67</v>
      </c>
      <c r="E105" s="12" t="e">
        <f>VLOOKUP(A105,F7_Age!$A$32:$G$44,7,FALSE)</f>
        <v>#N/A</v>
      </c>
      <c r="F105" s="65">
        <f t="shared" si="4"/>
        <v>45717</v>
      </c>
      <c r="G105" s="12">
        <v>3</v>
      </c>
      <c r="H105" s="105"/>
      <c r="I105" s="105"/>
      <c r="J105" s="105"/>
      <c r="K105" s="105"/>
      <c r="L105" s="105"/>
      <c r="M105" s="105"/>
      <c r="N105" s="105"/>
      <c r="O105" s="105"/>
      <c r="P105" s="105"/>
      <c r="Q105" s="105"/>
      <c r="R105" s="105"/>
      <c r="S105" s="105"/>
      <c r="T105" s="105"/>
    </row>
    <row r="106" spans="1:20" x14ac:dyDescent="0.25">
      <c r="A106" s="159">
        <f t="shared" si="3"/>
        <v>2025.25</v>
      </c>
      <c r="B106" s="12">
        <v>62</v>
      </c>
      <c r="C106" s="66">
        <v>67</v>
      </c>
      <c r="D106" s="12">
        <v>67</v>
      </c>
      <c r="E106" s="12" t="e">
        <f>VLOOKUP(A106,F7_Age!$A$32:$G$44,7,FALSE)</f>
        <v>#N/A</v>
      </c>
      <c r="F106" s="65">
        <f t="shared" si="4"/>
        <v>45748</v>
      </c>
      <c r="G106" s="12">
        <v>4</v>
      </c>
      <c r="H106" s="105"/>
      <c r="I106" s="105"/>
      <c r="J106" s="105"/>
      <c r="K106" s="105"/>
      <c r="L106" s="105"/>
      <c r="M106" s="105"/>
      <c r="N106" s="105"/>
      <c r="O106" s="105"/>
      <c r="P106" s="105"/>
      <c r="Q106" s="105"/>
      <c r="R106" s="105"/>
      <c r="S106" s="105"/>
      <c r="T106" s="105"/>
    </row>
    <row r="107" spans="1:20" x14ac:dyDescent="0.25">
      <c r="A107" s="159">
        <f t="shared" si="3"/>
        <v>2025.3333333333335</v>
      </c>
      <c r="B107" s="12">
        <v>62</v>
      </c>
      <c r="C107" s="66">
        <v>67</v>
      </c>
      <c r="D107" s="12">
        <v>67</v>
      </c>
      <c r="E107" s="12" t="e">
        <f>VLOOKUP(A107,F7_Age!$A$32:$G$44,7,FALSE)</f>
        <v>#N/A</v>
      </c>
      <c r="F107" s="65">
        <f t="shared" si="4"/>
        <v>45778</v>
      </c>
      <c r="G107" s="12">
        <v>5</v>
      </c>
      <c r="H107" s="105"/>
      <c r="I107" s="105"/>
      <c r="J107" s="105"/>
      <c r="K107" s="105"/>
      <c r="L107" s="105"/>
      <c r="M107" s="105"/>
      <c r="N107" s="105"/>
      <c r="O107" s="105"/>
      <c r="P107" s="105"/>
      <c r="Q107" s="105"/>
      <c r="R107" s="105"/>
      <c r="S107" s="105"/>
      <c r="T107" s="105"/>
    </row>
    <row r="108" spans="1:20" x14ac:dyDescent="0.25">
      <c r="A108" s="159">
        <f t="shared" si="3"/>
        <v>2025.4166666666667</v>
      </c>
      <c r="B108" s="12">
        <v>62</v>
      </c>
      <c r="C108" s="66">
        <v>67</v>
      </c>
      <c r="D108" s="12">
        <v>67</v>
      </c>
      <c r="E108" s="12" t="e">
        <f>VLOOKUP(A108,F7_Age!$A$32:$G$44,7,FALSE)</f>
        <v>#N/A</v>
      </c>
      <c r="F108" s="65">
        <f t="shared" si="4"/>
        <v>45809</v>
      </c>
      <c r="G108" s="12">
        <v>6</v>
      </c>
      <c r="H108" s="105"/>
      <c r="I108" s="105"/>
      <c r="J108" s="105"/>
      <c r="K108" s="105"/>
      <c r="L108" s="105"/>
      <c r="M108" s="105"/>
      <c r="N108" s="105"/>
      <c r="O108" s="105"/>
      <c r="P108" s="105"/>
      <c r="Q108" s="105"/>
      <c r="R108" s="105"/>
      <c r="S108" s="105"/>
      <c r="T108" s="105"/>
    </row>
    <row r="109" spans="1:20" x14ac:dyDescent="0.25">
      <c r="A109" s="159">
        <f t="shared" si="3"/>
        <v>2025.5</v>
      </c>
      <c r="B109" s="12">
        <v>62</v>
      </c>
      <c r="C109" s="66">
        <v>67</v>
      </c>
      <c r="D109" s="12">
        <v>67</v>
      </c>
      <c r="E109" s="12" t="e">
        <f>VLOOKUP(A109,F7_Age!$A$32:$G$44,7,FALSE)</f>
        <v>#N/A</v>
      </c>
      <c r="F109" s="65">
        <f t="shared" si="4"/>
        <v>45839</v>
      </c>
      <c r="G109" s="12">
        <v>7</v>
      </c>
      <c r="H109" s="105"/>
      <c r="I109" s="105"/>
      <c r="J109" s="105"/>
      <c r="K109" s="105"/>
      <c r="L109" s="105"/>
      <c r="M109" s="105"/>
      <c r="N109" s="105"/>
      <c r="O109" s="105"/>
      <c r="P109" s="105"/>
      <c r="Q109" s="105"/>
      <c r="R109" s="105"/>
      <c r="S109" s="105"/>
      <c r="T109" s="105"/>
    </row>
    <row r="110" spans="1:20" x14ac:dyDescent="0.25">
      <c r="A110" s="159">
        <f t="shared" si="3"/>
        <v>2025.5833333333335</v>
      </c>
      <c r="B110" s="12">
        <v>62</v>
      </c>
      <c r="C110" s="66">
        <v>67</v>
      </c>
      <c r="D110" s="12">
        <v>67</v>
      </c>
      <c r="E110" s="12" t="e">
        <f>VLOOKUP(A110,F7_Age!$A$32:$G$44,7,FALSE)</f>
        <v>#N/A</v>
      </c>
      <c r="F110" s="65">
        <f t="shared" si="4"/>
        <v>45870</v>
      </c>
      <c r="G110" s="12">
        <v>8</v>
      </c>
      <c r="H110" s="105"/>
      <c r="I110" s="105"/>
      <c r="J110" s="105"/>
      <c r="K110" s="105"/>
      <c r="L110" s="105"/>
      <c r="M110" s="105"/>
      <c r="N110" s="105"/>
      <c r="O110" s="105"/>
      <c r="P110" s="105"/>
      <c r="Q110" s="105"/>
      <c r="R110" s="105"/>
      <c r="S110" s="105"/>
      <c r="T110" s="105"/>
    </row>
    <row r="111" spans="1:20" x14ac:dyDescent="0.25">
      <c r="A111" s="159">
        <f t="shared" si="3"/>
        <v>2025.6666666666667</v>
      </c>
      <c r="B111" s="12">
        <v>62</v>
      </c>
      <c r="C111" s="66">
        <v>67</v>
      </c>
      <c r="D111" s="12">
        <v>67</v>
      </c>
      <c r="E111" s="12" t="e">
        <f>VLOOKUP(A111,F7_Age!$A$32:$G$44,7,FALSE)</f>
        <v>#N/A</v>
      </c>
      <c r="F111" s="65">
        <f t="shared" si="4"/>
        <v>45901</v>
      </c>
      <c r="G111" s="12">
        <v>9</v>
      </c>
      <c r="H111" s="105"/>
      <c r="I111" s="105"/>
      <c r="J111" s="105"/>
      <c r="K111" s="105"/>
      <c r="L111" s="105"/>
      <c r="M111" s="105"/>
      <c r="N111" s="105"/>
      <c r="O111" s="105"/>
      <c r="P111" s="105"/>
      <c r="Q111" s="105"/>
      <c r="R111" s="105"/>
      <c r="S111" s="105"/>
      <c r="T111" s="105"/>
    </row>
    <row r="112" spans="1:20" x14ac:dyDescent="0.25">
      <c r="A112" s="159">
        <f t="shared" si="3"/>
        <v>2025.75</v>
      </c>
      <c r="B112" s="12">
        <v>62</v>
      </c>
      <c r="C112" s="66">
        <v>67</v>
      </c>
      <c r="D112" s="12">
        <v>67</v>
      </c>
      <c r="E112" s="12" t="e">
        <f>VLOOKUP(A112,F7_Age!$A$32:$G$44,7,FALSE)</f>
        <v>#N/A</v>
      </c>
      <c r="F112" s="65">
        <f t="shared" si="4"/>
        <v>45931</v>
      </c>
      <c r="G112" s="12">
        <v>10</v>
      </c>
      <c r="H112" s="105"/>
      <c r="I112" s="105"/>
      <c r="J112" s="105"/>
      <c r="K112" s="105"/>
      <c r="L112" s="105"/>
      <c r="M112" s="105"/>
      <c r="N112" s="105"/>
      <c r="O112" s="105"/>
      <c r="P112" s="105"/>
      <c r="Q112" s="105"/>
      <c r="R112" s="105"/>
      <c r="S112" s="105"/>
      <c r="T112" s="105"/>
    </row>
    <row r="113" spans="1:20" x14ac:dyDescent="0.25">
      <c r="A113" s="159">
        <f t="shared" si="3"/>
        <v>2025.8333333333335</v>
      </c>
      <c r="B113" s="12">
        <v>62</v>
      </c>
      <c r="C113" s="66">
        <v>67</v>
      </c>
      <c r="D113" s="12">
        <v>67</v>
      </c>
      <c r="E113" s="12" t="e">
        <f>VLOOKUP(A113,F7_Age!$A$32:$G$44,7,FALSE)</f>
        <v>#N/A</v>
      </c>
      <c r="F113" s="65">
        <f t="shared" si="4"/>
        <v>45962</v>
      </c>
      <c r="G113" s="12">
        <v>11</v>
      </c>
      <c r="H113" s="105"/>
      <c r="I113" s="105"/>
      <c r="J113" s="105"/>
      <c r="K113" s="105"/>
      <c r="L113" s="105"/>
      <c r="M113" s="105"/>
      <c r="N113" s="105"/>
      <c r="O113" s="105"/>
      <c r="P113" s="105"/>
      <c r="Q113" s="105"/>
      <c r="R113" s="105"/>
      <c r="S113" s="105"/>
      <c r="T113" s="105"/>
    </row>
    <row r="114" spans="1:20" x14ac:dyDescent="0.25">
      <c r="A114" s="159">
        <f t="shared" si="3"/>
        <v>2025.9166666666667</v>
      </c>
      <c r="B114" s="12">
        <v>62</v>
      </c>
      <c r="C114" s="66">
        <v>67</v>
      </c>
      <c r="D114" s="12">
        <v>67</v>
      </c>
      <c r="E114" s="12" t="e">
        <f>VLOOKUP(A114,F7_Age!$A$32:$G$44,7,FALSE)</f>
        <v>#N/A</v>
      </c>
      <c r="F114" s="65">
        <f t="shared" si="4"/>
        <v>45992</v>
      </c>
      <c r="G114" s="12">
        <v>12</v>
      </c>
      <c r="H114" s="105"/>
      <c r="I114" s="105"/>
      <c r="J114" s="105"/>
      <c r="K114" s="105"/>
      <c r="L114" s="105"/>
      <c r="M114" s="105"/>
      <c r="N114" s="105"/>
      <c r="O114" s="105"/>
      <c r="P114" s="105"/>
      <c r="Q114" s="105"/>
      <c r="R114" s="105"/>
      <c r="S114" s="105"/>
      <c r="T114" s="105"/>
    </row>
    <row r="115" spans="1:20" x14ac:dyDescent="0.25">
      <c r="A115" s="159">
        <f t="shared" si="3"/>
        <v>2026</v>
      </c>
      <c r="B115" s="12">
        <v>62</v>
      </c>
      <c r="C115" s="66">
        <v>67</v>
      </c>
      <c r="D115" s="12">
        <v>67</v>
      </c>
      <c r="E115" s="12">
        <f>VLOOKUP(A115,F7_Age!$A$32:$G$44,7,FALSE)</f>
        <v>64.239999999999995</v>
      </c>
      <c r="F115" s="65">
        <f t="shared" si="4"/>
        <v>46023</v>
      </c>
      <c r="G115" s="12">
        <v>1</v>
      </c>
      <c r="H115" s="105"/>
      <c r="I115" s="105"/>
      <c r="J115" s="105"/>
      <c r="K115" s="105"/>
      <c r="L115" s="105"/>
      <c r="M115" s="105"/>
      <c r="N115" s="105"/>
      <c r="O115" s="105"/>
      <c r="P115" s="105"/>
      <c r="Q115" s="105"/>
      <c r="R115" s="105"/>
      <c r="S115" s="105"/>
      <c r="T115" s="105"/>
    </row>
    <row r="116" spans="1:20" x14ac:dyDescent="0.25">
      <c r="A116" s="159">
        <f t="shared" si="3"/>
        <v>2026.0833333333335</v>
      </c>
      <c r="B116" s="12">
        <v>62</v>
      </c>
      <c r="C116" s="66">
        <v>67</v>
      </c>
      <c r="D116" s="12">
        <v>67</v>
      </c>
      <c r="E116" s="12" t="e">
        <f>VLOOKUP(A116,F7_Age!$A$32:$G$44,7,FALSE)</f>
        <v>#N/A</v>
      </c>
      <c r="F116" s="65">
        <f t="shared" si="4"/>
        <v>46054</v>
      </c>
      <c r="G116" s="12">
        <v>2</v>
      </c>
      <c r="H116" s="105"/>
      <c r="I116" s="105"/>
      <c r="J116" s="105"/>
      <c r="K116" s="105"/>
      <c r="L116" s="105"/>
      <c r="M116" s="105"/>
      <c r="N116" s="105"/>
      <c r="O116" s="105"/>
      <c r="P116" s="105"/>
      <c r="Q116" s="105"/>
      <c r="R116" s="105"/>
      <c r="S116" s="105"/>
      <c r="T116" s="105"/>
    </row>
    <row r="117" spans="1:20" x14ac:dyDescent="0.25">
      <c r="A117" s="159">
        <f t="shared" si="3"/>
        <v>2026.1666666666667</v>
      </c>
      <c r="B117" s="12">
        <v>62</v>
      </c>
      <c r="C117" s="66">
        <v>67</v>
      </c>
      <c r="D117" s="12">
        <v>67</v>
      </c>
      <c r="E117" s="12" t="e">
        <f>VLOOKUP(A117,F7_Age!$A$32:$G$44,7,FALSE)</f>
        <v>#N/A</v>
      </c>
      <c r="F117" s="65">
        <f t="shared" si="4"/>
        <v>46082</v>
      </c>
      <c r="G117" s="12">
        <v>3</v>
      </c>
      <c r="H117" s="105"/>
      <c r="I117" s="105"/>
      <c r="J117" s="105"/>
      <c r="K117" s="105"/>
      <c r="L117" s="105"/>
      <c r="M117" s="105"/>
      <c r="N117" s="105"/>
      <c r="O117" s="105"/>
      <c r="P117" s="105"/>
      <c r="Q117" s="105"/>
      <c r="R117" s="105"/>
      <c r="S117" s="105"/>
      <c r="T117" s="105"/>
    </row>
    <row r="118" spans="1:20" x14ac:dyDescent="0.25">
      <c r="A118" s="159">
        <f t="shared" si="3"/>
        <v>2026.25</v>
      </c>
      <c r="B118" s="12">
        <v>62</v>
      </c>
      <c r="C118" s="66">
        <v>67</v>
      </c>
      <c r="D118" s="12">
        <v>67</v>
      </c>
      <c r="E118" s="12" t="e">
        <f>VLOOKUP(A118,F7_Age!$A$32:$G$44,7,FALSE)</f>
        <v>#N/A</v>
      </c>
      <c r="F118" s="65">
        <f t="shared" si="4"/>
        <v>46113</v>
      </c>
      <c r="G118" s="12">
        <v>4</v>
      </c>
      <c r="H118" s="105"/>
      <c r="I118" s="105"/>
      <c r="J118" s="105"/>
      <c r="K118" s="105"/>
      <c r="L118" s="105"/>
      <c r="M118" s="105"/>
      <c r="N118" s="105"/>
      <c r="O118" s="105"/>
      <c r="P118" s="105"/>
      <c r="Q118" s="105"/>
      <c r="R118" s="105"/>
      <c r="S118" s="105"/>
      <c r="T118" s="105"/>
    </row>
    <row r="119" spans="1:20" x14ac:dyDescent="0.25">
      <c r="A119" s="159">
        <f t="shared" si="3"/>
        <v>2026.3333333333335</v>
      </c>
      <c r="B119" s="12">
        <v>62</v>
      </c>
      <c r="C119" s="66">
        <v>67</v>
      </c>
      <c r="D119" s="12">
        <v>67</v>
      </c>
      <c r="E119" s="12" t="e">
        <f>VLOOKUP(A119,F7_Age!$A$32:$G$44,7,FALSE)</f>
        <v>#N/A</v>
      </c>
      <c r="F119" s="65">
        <f t="shared" si="4"/>
        <v>46143</v>
      </c>
      <c r="G119" s="12">
        <v>5</v>
      </c>
      <c r="H119" s="105"/>
      <c r="I119" s="105"/>
      <c r="J119" s="105"/>
      <c r="K119" s="105"/>
      <c r="L119" s="105"/>
      <c r="M119" s="105"/>
      <c r="N119" s="105"/>
      <c r="O119" s="105"/>
      <c r="P119" s="105"/>
      <c r="Q119" s="105"/>
      <c r="R119" s="105"/>
      <c r="S119" s="105"/>
      <c r="T119" s="105"/>
    </row>
    <row r="120" spans="1:20" x14ac:dyDescent="0.25">
      <c r="A120" s="159">
        <f t="shared" si="3"/>
        <v>2026.4166666666667</v>
      </c>
      <c r="B120" s="12">
        <v>62</v>
      </c>
      <c r="C120" s="66">
        <v>67</v>
      </c>
      <c r="D120" s="12">
        <v>67</v>
      </c>
      <c r="E120" s="12" t="e">
        <f>VLOOKUP(A120,F7_Age!$A$32:$G$44,7,FALSE)</f>
        <v>#N/A</v>
      </c>
      <c r="F120" s="65">
        <f t="shared" si="4"/>
        <v>46174</v>
      </c>
      <c r="G120" s="12">
        <v>6</v>
      </c>
      <c r="H120" s="105"/>
      <c r="I120" s="105"/>
      <c r="J120" s="105"/>
      <c r="K120" s="105"/>
      <c r="L120" s="105"/>
      <c r="M120" s="105"/>
      <c r="N120" s="105"/>
      <c r="O120" s="105"/>
      <c r="P120" s="105"/>
      <c r="Q120" s="105"/>
      <c r="R120" s="105"/>
      <c r="S120" s="105"/>
      <c r="T120" s="105"/>
    </row>
    <row r="121" spans="1:20" x14ac:dyDescent="0.25">
      <c r="A121" s="159">
        <f t="shared" si="3"/>
        <v>2026.5</v>
      </c>
      <c r="B121" s="12">
        <v>62</v>
      </c>
      <c r="C121" s="66">
        <v>67</v>
      </c>
      <c r="D121" s="12">
        <v>67</v>
      </c>
      <c r="E121" s="12" t="e">
        <f>VLOOKUP(A121,F7_Age!$A$32:$G$44,7,FALSE)</f>
        <v>#N/A</v>
      </c>
      <c r="F121" s="65">
        <f t="shared" si="4"/>
        <v>46204</v>
      </c>
      <c r="G121" s="12">
        <v>7</v>
      </c>
      <c r="H121" s="105"/>
      <c r="I121" s="105"/>
      <c r="J121" s="105"/>
      <c r="K121" s="105"/>
      <c r="L121" s="105"/>
      <c r="M121" s="105"/>
      <c r="N121" s="105"/>
      <c r="O121" s="105"/>
      <c r="P121" s="105"/>
      <c r="Q121" s="105"/>
      <c r="R121" s="105"/>
      <c r="S121" s="105"/>
      <c r="T121" s="105"/>
    </row>
    <row r="122" spans="1:20" x14ac:dyDescent="0.25">
      <c r="A122" s="159">
        <f t="shared" si="3"/>
        <v>2026.5833333333335</v>
      </c>
      <c r="B122" s="12">
        <v>62</v>
      </c>
      <c r="C122" s="66">
        <v>67</v>
      </c>
      <c r="D122" s="12">
        <v>67</v>
      </c>
      <c r="E122" s="12" t="e">
        <f>VLOOKUP(A122,F7_Age!$A$32:$G$44,7,FALSE)</f>
        <v>#N/A</v>
      </c>
      <c r="F122" s="65">
        <f t="shared" si="4"/>
        <v>46235</v>
      </c>
      <c r="G122" s="12">
        <v>8</v>
      </c>
      <c r="H122" s="105"/>
      <c r="I122" s="105"/>
      <c r="J122" s="105"/>
      <c r="K122" s="105"/>
      <c r="L122" s="105"/>
      <c r="M122" s="105"/>
      <c r="N122" s="105"/>
      <c r="O122" s="105"/>
      <c r="P122" s="105"/>
      <c r="Q122" s="105"/>
      <c r="R122" s="105"/>
      <c r="S122" s="105"/>
      <c r="T122" s="105"/>
    </row>
    <row r="123" spans="1:20" x14ac:dyDescent="0.25">
      <c r="A123" s="159">
        <f t="shared" si="3"/>
        <v>2026.6666666666667</v>
      </c>
      <c r="B123" s="12">
        <v>62</v>
      </c>
      <c r="C123" s="66">
        <v>67</v>
      </c>
      <c r="D123" s="12">
        <v>67</v>
      </c>
      <c r="E123" s="12" t="e">
        <f>VLOOKUP(A123,F7_Age!$A$32:$G$44,7,FALSE)</f>
        <v>#N/A</v>
      </c>
      <c r="F123" s="65">
        <f t="shared" si="4"/>
        <v>46266</v>
      </c>
      <c r="G123" s="12">
        <v>9</v>
      </c>
      <c r="H123" s="105"/>
      <c r="I123" s="105"/>
      <c r="J123" s="105"/>
      <c r="K123" s="105"/>
      <c r="L123" s="105"/>
      <c r="M123" s="105"/>
      <c r="N123" s="105"/>
      <c r="O123" s="105"/>
      <c r="P123" s="105"/>
      <c r="Q123" s="105"/>
      <c r="R123" s="105"/>
      <c r="S123" s="105"/>
      <c r="T123" s="105"/>
    </row>
    <row r="124" spans="1:20" x14ac:dyDescent="0.25">
      <c r="A124" s="159">
        <f t="shared" si="3"/>
        <v>2026.75</v>
      </c>
      <c r="B124" s="12">
        <v>62</v>
      </c>
      <c r="C124" s="66">
        <v>67</v>
      </c>
      <c r="D124" s="12">
        <v>67</v>
      </c>
      <c r="E124" s="12" t="e">
        <f>VLOOKUP(A124,F7_Age!$A$32:$G$44,7,FALSE)</f>
        <v>#N/A</v>
      </c>
      <c r="F124" s="65">
        <f t="shared" si="4"/>
        <v>46296</v>
      </c>
      <c r="G124" s="12">
        <v>10</v>
      </c>
      <c r="H124" s="105"/>
      <c r="I124" s="105"/>
      <c r="J124" s="105"/>
      <c r="K124" s="105"/>
      <c r="L124" s="105"/>
      <c r="M124" s="105"/>
      <c r="N124" s="105"/>
      <c r="O124" s="105"/>
      <c r="P124" s="105"/>
      <c r="Q124" s="105"/>
      <c r="R124" s="105"/>
      <c r="S124" s="105"/>
      <c r="T124" s="105"/>
    </row>
    <row r="125" spans="1:20" x14ac:dyDescent="0.25">
      <c r="A125" s="159">
        <f t="shared" si="3"/>
        <v>2026.8333333333335</v>
      </c>
      <c r="B125" s="12">
        <v>62</v>
      </c>
      <c r="C125" s="66">
        <v>67</v>
      </c>
      <c r="D125" s="12">
        <v>67</v>
      </c>
      <c r="E125" s="12" t="e">
        <f>VLOOKUP(A125,F7_Age!$A$32:$G$44,7,FALSE)</f>
        <v>#N/A</v>
      </c>
      <c r="F125" s="65">
        <f t="shared" si="4"/>
        <v>46327</v>
      </c>
      <c r="G125" s="12">
        <v>11</v>
      </c>
      <c r="H125" s="105"/>
      <c r="I125" s="105"/>
      <c r="J125" s="105"/>
      <c r="K125" s="105"/>
      <c r="L125" s="105"/>
      <c r="M125" s="105"/>
      <c r="N125" s="105"/>
      <c r="O125" s="105"/>
      <c r="P125" s="105"/>
      <c r="Q125" s="105"/>
      <c r="R125" s="105"/>
      <c r="S125" s="105"/>
      <c r="T125" s="105"/>
    </row>
    <row r="126" spans="1:20" x14ac:dyDescent="0.25">
      <c r="A126" s="159">
        <f t="shared" si="3"/>
        <v>2026.9166666666667</v>
      </c>
      <c r="B126" s="12">
        <v>62</v>
      </c>
      <c r="C126" s="66">
        <v>67</v>
      </c>
      <c r="D126" s="12">
        <v>67</v>
      </c>
      <c r="E126" s="12" t="e">
        <f>VLOOKUP(A126,F7_Age!$A$32:$G$44,7,FALSE)</f>
        <v>#N/A</v>
      </c>
      <c r="F126" s="65">
        <f t="shared" si="4"/>
        <v>46357</v>
      </c>
      <c r="G126" s="12">
        <v>12</v>
      </c>
      <c r="H126" s="105"/>
      <c r="I126" s="105"/>
      <c r="J126" s="105"/>
      <c r="K126" s="105"/>
      <c r="L126" s="105"/>
      <c r="M126" s="105"/>
      <c r="N126" s="105"/>
      <c r="O126" s="105"/>
      <c r="P126" s="105"/>
      <c r="Q126" s="105"/>
      <c r="R126" s="105"/>
      <c r="S126" s="105"/>
      <c r="T126" s="105"/>
    </row>
    <row r="127" spans="1:20" x14ac:dyDescent="0.25">
      <c r="A127" s="159">
        <f t="shared" si="3"/>
        <v>2027</v>
      </c>
      <c r="B127" s="12">
        <v>62</v>
      </c>
      <c r="C127" s="66">
        <v>67</v>
      </c>
      <c r="D127" s="12">
        <v>67</v>
      </c>
      <c r="E127" s="12">
        <f>VLOOKUP(A127,F7_Age!$A$32:$G$44,7,FALSE)</f>
        <v>64.19</v>
      </c>
      <c r="F127" s="65">
        <f t="shared" si="4"/>
        <v>46388</v>
      </c>
      <c r="G127" s="12">
        <v>1</v>
      </c>
      <c r="H127" s="105"/>
      <c r="I127" s="105"/>
      <c r="J127" s="105"/>
      <c r="K127" s="105"/>
      <c r="L127" s="105"/>
      <c r="M127" s="105"/>
      <c r="N127" s="105"/>
      <c r="O127" s="105"/>
      <c r="P127" s="105"/>
      <c r="Q127" s="105"/>
      <c r="R127" s="105"/>
      <c r="S127" s="105"/>
      <c r="T127" s="105"/>
    </row>
    <row r="128" spans="1:20" x14ac:dyDescent="0.25">
      <c r="A128" s="159">
        <f t="shared" si="3"/>
        <v>2027.0833333333335</v>
      </c>
      <c r="B128" s="12">
        <v>62</v>
      </c>
      <c r="C128" s="66">
        <v>67</v>
      </c>
      <c r="D128" s="12">
        <v>67</v>
      </c>
      <c r="E128" s="12" t="e">
        <f>VLOOKUP(A128,F7_Age!$A$32:$G$44,7,FALSE)</f>
        <v>#N/A</v>
      </c>
      <c r="F128" s="65">
        <f t="shared" si="4"/>
        <v>46419</v>
      </c>
      <c r="G128" s="12">
        <v>2</v>
      </c>
      <c r="H128" s="105"/>
      <c r="I128" s="105"/>
      <c r="J128" s="105"/>
      <c r="K128" s="105"/>
      <c r="L128" s="105"/>
      <c r="M128" s="105"/>
      <c r="N128" s="105"/>
      <c r="O128" s="105"/>
      <c r="P128" s="105"/>
      <c r="Q128" s="105"/>
      <c r="R128" s="105"/>
      <c r="S128" s="105"/>
      <c r="T128" s="105"/>
    </row>
    <row r="129" spans="1:20" x14ac:dyDescent="0.25">
      <c r="A129" s="159">
        <f t="shared" si="3"/>
        <v>2027.1666666666667</v>
      </c>
      <c r="B129" s="12">
        <v>62</v>
      </c>
      <c r="C129" s="66">
        <v>67</v>
      </c>
      <c r="D129" s="12">
        <v>67</v>
      </c>
      <c r="E129" s="12" t="e">
        <f>VLOOKUP(A129,F7_Age!$A$32:$G$44,7,FALSE)</f>
        <v>#N/A</v>
      </c>
      <c r="F129" s="65">
        <f t="shared" si="4"/>
        <v>46447</v>
      </c>
      <c r="G129" s="12">
        <v>3</v>
      </c>
      <c r="H129" s="105"/>
      <c r="I129" s="105"/>
      <c r="J129" s="105"/>
      <c r="K129" s="105"/>
      <c r="L129" s="105"/>
      <c r="M129" s="105"/>
      <c r="N129" s="105"/>
      <c r="O129" s="105"/>
      <c r="P129" s="105"/>
      <c r="Q129" s="105"/>
      <c r="R129" s="105"/>
      <c r="S129" s="105"/>
      <c r="T129" s="105"/>
    </row>
    <row r="130" spans="1:20" x14ac:dyDescent="0.25">
      <c r="A130" s="159">
        <f t="shared" si="3"/>
        <v>2027.25</v>
      </c>
      <c r="B130" s="12">
        <v>62</v>
      </c>
      <c r="C130" s="66">
        <v>67</v>
      </c>
      <c r="D130" s="12">
        <v>67</v>
      </c>
      <c r="E130" s="12" t="e">
        <f>VLOOKUP(A130,F7_Age!$A$32:$G$44,7,FALSE)</f>
        <v>#N/A</v>
      </c>
      <c r="F130" s="65">
        <f t="shared" si="4"/>
        <v>46478</v>
      </c>
      <c r="G130" s="12">
        <v>4</v>
      </c>
      <c r="H130" s="105"/>
      <c r="I130" s="105"/>
      <c r="J130" s="105"/>
      <c r="K130" s="105"/>
      <c r="L130" s="105"/>
      <c r="M130" s="105"/>
      <c r="N130" s="105"/>
      <c r="O130" s="105"/>
      <c r="P130" s="105"/>
      <c r="Q130" s="105"/>
      <c r="R130" s="105"/>
      <c r="S130" s="105"/>
      <c r="T130" s="105"/>
    </row>
    <row r="131" spans="1:20" x14ac:dyDescent="0.25">
      <c r="A131" s="159">
        <f t="shared" si="3"/>
        <v>2027.3333333333335</v>
      </c>
      <c r="B131" s="12">
        <v>62</v>
      </c>
      <c r="C131" s="66">
        <v>67</v>
      </c>
      <c r="D131" s="12">
        <v>67</v>
      </c>
      <c r="E131" s="12" t="e">
        <f>VLOOKUP(A131,F7_Age!$A$32:$G$44,7,FALSE)</f>
        <v>#N/A</v>
      </c>
      <c r="F131" s="65">
        <f t="shared" si="4"/>
        <v>46508</v>
      </c>
      <c r="G131" s="12">
        <v>5</v>
      </c>
      <c r="H131" s="105"/>
      <c r="I131" s="105"/>
      <c r="J131" s="105"/>
      <c r="K131" s="105"/>
      <c r="L131" s="105"/>
      <c r="M131" s="105"/>
      <c r="N131" s="105"/>
      <c r="O131" s="105"/>
      <c r="P131" s="105"/>
      <c r="Q131" s="105"/>
      <c r="R131" s="105"/>
      <c r="S131" s="105"/>
      <c r="T131" s="105"/>
    </row>
    <row r="132" spans="1:20" x14ac:dyDescent="0.25">
      <c r="A132" s="159">
        <f t="shared" si="3"/>
        <v>2027.4166666666667</v>
      </c>
      <c r="B132" s="12">
        <v>62</v>
      </c>
      <c r="C132" s="66">
        <v>67</v>
      </c>
      <c r="D132" s="12">
        <v>67</v>
      </c>
      <c r="E132" s="12" t="e">
        <f>VLOOKUP(A132,F7_Age!$A$32:$G$44,7,FALSE)</f>
        <v>#N/A</v>
      </c>
      <c r="F132" s="65">
        <f t="shared" si="4"/>
        <v>46539</v>
      </c>
      <c r="G132" s="12">
        <v>6</v>
      </c>
      <c r="H132" s="105"/>
      <c r="I132" s="105"/>
      <c r="J132" s="105"/>
      <c r="K132" s="105"/>
      <c r="L132" s="105"/>
      <c r="M132" s="105"/>
      <c r="N132" s="105"/>
      <c r="O132" s="105"/>
      <c r="P132" s="105"/>
      <c r="Q132" s="105"/>
      <c r="R132" s="105"/>
      <c r="S132" s="105"/>
      <c r="T132" s="105"/>
    </row>
    <row r="133" spans="1:20" x14ac:dyDescent="0.25">
      <c r="A133" s="159">
        <f t="shared" si="3"/>
        <v>2027.5</v>
      </c>
      <c r="B133" s="12">
        <v>62</v>
      </c>
      <c r="C133" s="66">
        <v>67</v>
      </c>
      <c r="D133" s="12">
        <v>67</v>
      </c>
      <c r="E133" s="12" t="e">
        <f>VLOOKUP(A133,F7_Age!$A$32:$G$44,7,FALSE)</f>
        <v>#N/A</v>
      </c>
      <c r="F133" s="65">
        <f t="shared" si="4"/>
        <v>46569</v>
      </c>
      <c r="G133" s="12">
        <v>7</v>
      </c>
      <c r="H133" s="105"/>
      <c r="I133" s="105"/>
      <c r="J133" s="105"/>
      <c r="K133" s="105"/>
      <c r="L133" s="105"/>
      <c r="M133" s="105"/>
      <c r="N133" s="105"/>
      <c r="O133" s="105"/>
      <c r="P133" s="105"/>
      <c r="Q133" s="105"/>
      <c r="R133" s="105"/>
      <c r="S133" s="105"/>
      <c r="T133" s="105"/>
    </row>
    <row r="134" spans="1:20" x14ac:dyDescent="0.25">
      <c r="A134" s="159">
        <f t="shared" si="3"/>
        <v>2027.5833333333335</v>
      </c>
      <c r="B134" s="12">
        <v>62</v>
      </c>
      <c r="C134" s="66">
        <v>67</v>
      </c>
      <c r="D134" s="12">
        <v>67</v>
      </c>
      <c r="E134" s="12" t="e">
        <f>VLOOKUP(A134,F7_Age!$A$32:$G$44,7,FALSE)</f>
        <v>#N/A</v>
      </c>
      <c r="F134" s="65">
        <f t="shared" si="4"/>
        <v>46600</v>
      </c>
      <c r="G134" s="12">
        <v>8</v>
      </c>
      <c r="H134" s="105"/>
      <c r="I134" s="105"/>
      <c r="J134" s="105"/>
      <c r="K134" s="105"/>
      <c r="L134" s="105"/>
      <c r="M134" s="105"/>
      <c r="N134" s="105"/>
      <c r="O134" s="105"/>
      <c r="P134" s="105"/>
      <c r="Q134" s="105"/>
      <c r="R134" s="105"/>
      <c r="S134" s="105"/>
      <c r="T134" s="105"/>
    </row>
    <row r="135" spans="1:20" x14ac:dyDescent="0.25">
      <c r="A135" s="159">
        <f t="shared" si="3"/>
        <v>2027.6666666666667</v>
      </c>
      <c r="B135" s="12">
        <v>62</v>
      </c>
      <c r="C135" s="66">
        <v>67</v>
      </c>
      <c r="D135" s="12">
        <v>67</v>
      </c>
      <c r="E135" s="12" t="e">
        <f>VLOOKUP(A135,F7_Age!$A$32:$G$44,7,FALSE)</f>
        <v>#N/A</v>
      </c>
      <c r="F135" s="65">
        <f t="shared" ref="F135:F151" si="5">DATE(A135,G135,1)</f>
        <v>46631</v>
      </c>
      <c r="G135" s="12">
        <v>9</v>
      </c>
      <c r="H135" s="105"/>
      <c r="I135" s="105"/>
      <c r="J135" s="105"/>
      <c r="K135" s="105"/>
      <c r="L135" s="105"/>
      <c r="M135" s="105"/>
      <c r="N135" s="105"/>
      <c r="O135" s="105"/>
      <c r="P135" s="105"/>
      <c r="Q135" s="105"/>
      <c r="R135" s="105"/>
      <c r="S135" s="105"/>
      <c r="T135" s="105"/>
    </row>
    <row r="136" spans="1:20" x14ac:dyDescent="0.25">
      <c r="A136" s="159">
        <f t="shared" si="3"/>
        <v>2027.75</v>
      </c>
      <c r="B136" s="12">
        <v>62</v>
      </c>
      <c r="C136" s="66">
        <v>67</v>
      </c>
      <c r="D136" s="12">
        <v>67</v>
      </c>
      <c r="E136" s="12" t="e">
        <f>VLOOKUP(A136,F7_Age!$A$32:$G$44,7,FALSE)</f>
        <v>#N/A</v>
      </c>
      <c r="F136" s="65">
        <f t="shared" si="5"/>
        <v>46661</v>
      </c>
      <c r="G136" s="12">
        <v>10</v>
      </c>
      <c r="H136" s="105"/>
      <c r="I136" s="105"/>
      <c r="J136" s="105"/>
      <c r="K136" s="105"/>
      <c r="L136" s="105"/>
      <c r="M136" s="105"/>
      <c r="N136" s="105"/>
      <c r="O136" s="105"/>
      <c r="P136" s="105"/>
      <c r="Q136" s="105"/>
      <c r="R136" s="105"/>
      <c r="S136" s="105"/>
      <c r="T136" s="105"/>
    </row>
    <row r="137" spans="1:20" x14ac:dyDescent="0.25">
      <c r="A137" s="159">
        <f t="shared" ref="A137:A151" si="6">A125+1</f>
        <v>2027.8333333333335</v>
      </c>
      <c r="B137" s="12">
        <v>62</v>
      </c>
      <c r="C137" s="66">
        <v>67</v>
      </c>
      <c r="D137" s="12">
        <v>67</v>
      </c>
      <c r="E137" s="12" t="e">
        <f>VLOOKUP(A137,F7_Age!$A$32:$G$44,7,FALSE)</f>
        <v>#N/A</v>
      </c>
      <c r="F137" s="65">
        <f t="shared" si="5"/>
        <v>46692</v>
      </c>
      <c r="G137" s="12">
        <v>11</v>
      </c>
      <c r="H137" s="105"/>
      <c r="I137" s="105"/>
      <c r="J137" s="105"/>
      <c r="K137" s="105"/>
      <c r="L137" s="105"/>
      <c r="M137" s="105"/>
      <c r="N137" s="105"/>
      <c r="O137" s="105"/>
      <c r="P137" s="105"/>
      <c r="Q137" s="105"/>
      <c r="R137" s="105"/>
      <c r="S137" s="105"/>
      <c r="T137" s="105"/>
    </row>
    <row r="138" spans="1:20" x14ac:dyDescent="0.25">
      <c r="A138" s="159">
        <f t="shared" si="6"/>
        <v>2027.9166666666667</v>
      </c>
      <c r="B138" s="12">
        <v>62</v>
      </c>
      <c r="C138" s="66">
        <v>67</v>
      </c>
      <c r="D138" s="12">
        <v>67</v>
      </c>
      <c r="E138" s="12" t="e">
        <f>VLOOKUP(A138,F7_Age!$A$32:$G$44,7,FALSE)</f>
        <v>#N/A</v>
      </c>
      <c r="F138" s="65">
        <f t="shared" si="5"/>
        <v>46722</v>
      </c>
      <c r="G138" s="12">
        <v>12</v>
      </c>
      <c r="H138" s="105"/>
      <c r="I138" s="105"/>
      <c r="J138" s="105"/>
      <c r="K138" s="105"/>
      <c r="L138" s="105"/>
      <c r="M138" s="105"/>
      <c r="N138" s="105"/>
      <c r="O138" s="105"/>
      <c r="P138" s="105"/>
      <c r="Q138" s="105"/>
      <c r="R138" s="105"/>
      <c r="S138" s="105"/>
      <c r="T138" s="105"/>
    </row>
    <row r="139" spans="1:20" x14ac:dyDescent="0.25">
      <c r="A139" s="159">
        <f t="shared" si="6"/>
        <v>2028</v>
      </c>
      <c r="B139" s="12">
        <v>62</v>
      </c>
      <c r="C139" s="66">
        <v>67</v>
      </c>
      <c r="D139" s="12">
        <v>67</v>
      </c>
      <c r="E139" s="12">
        <f>VLOOKUP(A139,F7_Age!$A$32:$G$44,7,FALSE)</f>
        <v>64.150000000000006</v>
      </c>
      <c r="F139" s="65">
        <f t="shared" si="5"/>
        <v>46753</v>
      </c>
      <c r="G139" s="12">
        <v>1</v>
      </c>
      <c r="H139" s="105"/>
      <c r="I139" s="105"/>
      <c r="J139" s="105"/>
      <c r="K139" s="105"/>
      <c r="L139" s="105"/>
      <c r="M139" s="105"/>
      <c r="N139" s="105"/>
      <c r="O139" s="105"/>
      <c r="P139" s="105"/>
      <c r="Q139" s="105"/>
      <c r="R139" s="105"/>
      <c r="S139" s="105"/>
      <c r="T139" s="105"/>
    </row>
    <row r="140" spans="1:20" x14ac:dyDescent="0.25">
      <c r="A140" s="159">
        <f t="shared" si="6"/>
        <v>2028.0833333333335</v>
      </c>
      <c r="B140" s="12">
        <v>62</v>
      </c>
      <c r="C140" s="66">
        <v>67</v>
      </c>
      <c r="D140" s="12">
        <v>67</v>
      </c>
      <c r="E140" s="12" t="e">
        <f>VLOOKUP(A140,F7_Age!$A$32:$G$44,7,FALSE)</f>
        <v>#N/A</v>
      </c>
      <c r="F140" s="65">
        <f t="shared" si="5"/>
        <v>46784</v>
      </c>
      <c r="G140" s="12">
        <v>2</v>
      </c>
      <c r="H140" s="105"/>
      <c r="I140" s="105"/>
      <c r="J140" s="105"/>
      <c r="K140" s="105"/>
      <c r="L140" s="105"/>
      <c r="M140" s="105"/>
      <c r="N140" s="105"/>
      <c r="O140" s="105"/>
      <c r="P140" s="105"/>
      <c r="Q140" s="105"/>
      <c r="R140" s="105"/>
      <c r="S140" s="105"/>
      <c r="T140" s="105"/>
    </row>
    <row r="141" spans="1:20" x14ac:dyDescent="0.25">
      <c r="A141" s="159">
        <f t="shared" si="6"/>
        <v>2028.1666666666667</v>
      </c>
      <c r="B141" s="12">
        <v>62</v>
      </c>
      <c r="C141" s="66">
        <v>67</v>
      </c>
      <c r="D141" s="12">
        <v>67</v>
      </c>
      <c r="E141" s="12" t="e">
        <f>VLOOKUP(A141,F7_Age!$A$32:$G$44,7,FALSE)</f>
        <v>#N/A</v>
      </c>
      <c r="F141" s="65">
        <f t="shared" si="5"/>
        <v>46813</v>
      </c>
      <c r="G141" s="12">
        <v>3</v>
      </c>
      <c r="H141" s="105"/>
      <c r="I141" s="105"/>
      <c r="J141" s="105"/>
      <c r="K141" s="105"/>
      <c r="L141" s="105"/>
      <c r="M141" s="105"/>
      <c r="N141" s="105"/>
      <c r="O141" s="105"/>
      <c r="P141" s="105"/>
      <c r="Q141" s="105"/>
      <c r="R141" s="105"/>
      <c r="S141" s="105"/>
      <c r="T141" s="105"/>
    </row>
    <row r="142" spans="1:20" x14ac:dyDescent="0.25">
      <c r="A142" s="159">
        <f t="shared" si="6"/>
        <v>2028.25</v>
      </c>
      <c r="B142" s="12">
        <v>62</v>
      </c>
      <c r="C142" s="66">
        <v>67</v>
      </c>
      <c r="D142" s="12">
        <v>67</v>
      </c>
      <c r="E142" s="12" t="e">
        <f>VLOOKUP(A142,F7_Age!$A$32:$G$44,7,FALSE)</f>
        <v>#N/A</v>
      </c>
      <c r="F142" s="65">
        <f t="shared" si="5"/>
        <v>46844</v>
      </c>
      <c r="G142" s="12">
        <v>4</v>
      </c>
      <c r="H142" s="105"/>
      <c r="I142" s="105"/>
      <c r="J142" s="105"/>
      <c r="K142" s="105"/>
      <c r="L142" s="105"/>
      <c r="M142" s="105"/>
      <c r="N142" s="105"/>
      <c r="O142" s="105"/>
      <c r="P142" s="105"/>
      <c r="Q142" s="105"/>
      <c r="R142" s="105"/>
      <c r="S142" s="105"/>
      <c r="T142" s="105"/>
    </row>
    <row r="143" spans="1:20" x14ac:dyDescent="0.25">
      <c r="A143" s="159">
        <f t="shared" si="6"/>
        <v>2028.3333333333335</v>
      </c>
      <c r="B143" s="12">
        <v>62</v>
      </c>
      <c r="C143" s="66">
        <v>67</v>
      </c>
      <c r="D143" s="12">
        <v>67</v>
      </c>
      <c r="E143" s="12" t="e">
        <f>VLOOKUP(A143,F7_Age!$A$32:$G$44,7,FALSE)</f>
        <v>#N/A</v>
      </c>
      <c r="F143" s="65">
        <f t="shared" si="5"/>
        <v>46874</v>
      </c>
      <c r="G143" s="12">
        <v>5</v>
      </c>
      <c r="H143" s="105"/>
      <c r="I143" s="105"/>
      <c r="J143" s="105"/>
      <c r="K143" s="105"/>
      <c r="L143" s="105"/>
      <c r="M143" s="105"/>
      <c r="N143" s="105"/>
      <c r="O143" s="105"/>
      <c r="P143" s="105"/>
      <c r="Q143" s="105"/>
      <c r="R143" s="105"/>
      <c r="S143" s="105"/>
      <c r="T143" s="105"/>
    </row>
    <row r="144" spans="1:20" x14ac:dyDescent="0.25">
      <c r="A144" s="159">
        <f t="shared" si="6"/>
        <v>2028.4166666666667</v>
      </c>
      <c r="B144" s="12">
        <v>62</v>
      </c>
      <c r="C144" s="66">
        <v>67</v>
      </c>
      <c r="D144" s="12">
        <v>67</v>
      </c>
      <c r="E144" s="12" t="e">
        <f>VLOOKUP(A144,F7_Age!$A$32:$G$44,7,FALSE)</f>
        <v>#N/A</v>
      </c>
      <c r="F144" s="65">
        <f t="shared" si="5"/>
        <v>46905</v>
      </c>
      <c r="G144" s="12">
        <v>6</v>
      </c>
      <c r="H144" s="105"/>
      <c r="I144" s="105"/>
      <c r="J144" s="105"/>
      <c r="K144" s="105"/>
      <c r="L144" s="105"/>
      <c r="M144" s="105"/>
      <c r="N144" s="105"/>
      <c r="O144" s="105"/>
      <c r="P144" s="105"/>
      <c r="Q144" s="105"/>
      <c r="R144" s="105"/>
      <c r="S144" s="105"/>
      <c r="T144" s="105"/>
    </row>
    <row r="145" spans="1:20" x14ac:dyDescent="0.25">
      <c r="A145" s="159">
        <f t="shared" si="6"/>
        <v>2028.5</v>
      </c>
      <c r="B145" s="12">
        <v>62</v>
      </c>
      <c r="C145" s="66">
        <v>67</v>
      </c>
      <c r="D145" s="12">
        <v>67</v>
      </c>
      <c r="E145" s="12" t="e">
        <f>VLOOKUP(A145,F7_Age!$A$32:$G$44,7,FALSE)</f>
        <v>#N/A</v>
      </c>
      <c r="F145" s="65">
        <f t="shared" si="5"/>
        <v>46935</v>
      </c>
      <c r="G145" s="12">
        <v>7</v>
      </c>
      <c r="H145" s="105"/>
      <c r="I145" s="105"/>
      <c r="J145" s="105"/>
      <c r="K145" s="105"/>
      <c r="L145" s="105"/>
      <c r="M145" s="105"/>
      <c r="N145" s="105"/>
      <c r="O145" s="105"/>
      <c r="P145" s="105"/>
      <c r="Q145" s="105"/>
      <c r="R145" s="105"/>
      <c r="S145" s="105"/>
      <c r="T145" s="105"/>
    </row>
    <row r="146" spans="1:20" x14ac:dyDescent="0.25">
      <c r="A146" s="159">
        <f t="shared" si="6"/>
        <v>2028.5833333333335</v>
      </c>
      <c r="B146" s="12">
        <v>62</v>
      </c>
      <c r="C146" s="66">
        <v>67</v>
      </c>
      <c r="D146" s="12">
        <v>67</v>
      </c>
      <c r="E146" s="12" t="e">
        <f>VLOOKUP(A146,F7_Age!$A$32:$G$44,7,FALSE)</f>
        <v>#N/A</v>
      </c>
      <c r="F146" s="65">
        <f t="shared" si="5"/>
        <v>46966</v>
      </c>
      <c r="G146" s="12">
        <v>8</v>
      </c>
      <c r="H146" s="105"/>
      <c r="I146" s="105"/>
      <c r="J146" s="105"/>
      <c r="K146" s="105"/>
      <c r="L146" s="105"/>
      <c r="M146" s="105"/>
      <c r="N146" s="105"/>
      <c r="O146" s="105"/>
      <c r="P146" s="105"/>
      <c r="Q146" s="105"/>
      <c r="R146" s="105"/>
      <c r="S146" s="105"/>
      <c r="T146" s="105"/>
    </row>
    <row r="147" spans="1:20" x14ac:dyDescent="0.25">
      <c r="A147" s="159">
        <f t="shared" si="6"/>
        <v>2028.6666666666667</v>
      </c>
      <c r="B147" s="12">
        <v>62</v>
      </c>
      <c r="C147" s="66">
        <v>67</v>
      </c>
      <c r="D147" s="12">
        <v>67</v>
      </c>
      <c r="E147" s="12" t="e">
        <f>VLOOKUP(A147,F7_Age!$A$32:$G$44,7,FALSE)</f>
        <v>#N/A</v>
      </c>
      <c r="F147" s="65">
        <f t="shared" si="5"/>
        <v>46997</v>
      </c>
      <c r="G147" s="12">
        <v>9</v>
      </c>
      <c r="H147" s="105"/>
      <c r="I147" s="105"/>
      <c r="J147" s="105"/>
      <c r="K147" s="105"/>
      <c r="L147" s="105"/>
      <c r="M147" s="105"/>
      <c r="N147" s="105"/>
      <c r="O147" s="105"/>
      <c r="P147" s="105"/>
      <c r="Q147" s="105"/>
      <c r="R147" s="105"/>
      <c r="S147" s="105"/>
      <c r="T147" s="105"/>
    </row>
    <row r="148" spans="1:20" x14ac:dyDescent="0.25">
      <c r="A148" s="159">
        <f t="shared" si="6"/>
        <v>2028.75</v>
      </c>
      <c r="B148" s="12">
        <v>62</v>
      </c>
      <c r="C148" s="66">
        <v>67</v>
      </c>
      <c r="D148" s="12">
        <v>67</v>
      </c>
      <c r="E148" s="12" t="e">
        <f>VLOOKUP(A148,F7_Age!$A$32:$G$44,7,FALSE)</f>
        <v>#N/A</v>
      </c>
      <c r="F148" s="65">
        <f t="shared" si="5"/>
        <v>47027</v>
      </c>
      <c r="G148" s="12">
        <v>10</v>
      </c>
      <c r="H148" s="105"/>
      <c r="I148" s="105"/>
      <c r="J148" s="105"/>
      <c r="K148" s="105"/>
      <c r="L148" s="105"/>
      <c r="M148" s="105"/>
      <c r="N148" s="105"/>
      <c r="O148" s="105"/>
      <c r="P148" s="105"/>
      <c r="Q148" s="105"/>
      <c r="R148" s="105"/>
      <c r="S148" s="105"/>
      <c r="T148" s="105"/>
    </row>
    <row r="149" spans="1:20" x14ac:dyDescent="0.25">
      <c r="A149" s="159">
        <f t="shared" si="6"/>
        <v>2028.8333333333335</v>
      </c>
      <c r="B149" s="12">
        <v>62</v>
      </c>
      <c r="C149" s="66">
        <v>67</v>
      </c>
      <c r="D149" s="12">
        <v>67</v>
      </c>
      <c r="E149" s="12" t="e">
        <f>VLOOKUP(A149,F7_Age!$A$32:$G$44,7,FALSE)</f>
        <v>#N/A</v>
      </c>
      <c r="F149" s="65">
        <f t="shared" si="5"/>
        <v>47058</v>
      </c>
      <c r="G149" s="12">
        <v>11</v>
      </c>
      <c r="H149" s="105"/>
      <c r="I149" s="105"/>
      <c r="J149" s="105"/>
      <c r="K149" s="105"/>
      <c r="L149" s="105"/>
      <c r="M149" s="105"/>
      <c r="N149" s="105"/>
      <c r="O149" s="105"/>
      <c r="P149" s="105"/>
      <c r="Q149" s="105"/>
      <c r="R149" s="105"/>
      <c r="S149" s="105"/>
      <c r="T149" s="105"/>
    </row>
    <row r="150" spans="1:20" x14ac:dyDescent="0.25">
      <c r="A150" s="159">
        <f t="shared" si="6"/>
        <v>2028.9166666666667</v>
      </c>
      <c r="B150" s="12">
        <v>62</v>
      </c>
      <c r="C150" s="66">
        <v>67</v>
      </c>
      <c r="D150" s="12">
        <v>67</v>
      </c>
      <c r="E150" s="12" t="e">
        <f>VLOOKUP(A150,F7_Age!$A$32:$G$44,7,FALSE)</f>
        <v>#N/A</v>
      </c>
      <c r="F150" s="65">
        <f t="shared" si="5"/>
        <v>47088</v>
      </c>
      <c r="G150" s="12">
        <v>12</v>
      </c>
      <c r="H150" s="105"/>
      <c r="I150" s="105"/>
      <c r="J150" s="105"/>
      <c r="K150" s="105"/>
      <c r="L150" s="105"/>
      <c r="M150" s="105"/>
      <c r="N150" s="105"/>
      <c r="O150" s="105"/>
      <c r="P150" s="105"/>
      <c r="Q150" s="105"/>
      <c r="R150" s="105"/>
      <c r="S150" s="105"/>
      <c r="T150" s="105"/>
    </row>
    <row r="151" spans="1:20" x14ac:dyDescent="0.25">
      <c r="A151" s="159">
        <f t="shared" si="6"/>
        <v>2029</v>
      </c>
      <c r="B151" s="12">
        <v>62</v>
      </c>
      <c r="C151" s="66">
        <v>67</v>
      </c>
      <c r="D151" s="12">
        <v>67</v>
      </c>
      <c r="E151" s="12">
        <f>VLOOKUP(A151,F7_Age!$A$32:$G$44,7,FALSE)</f>
        <v>64.11</v>
      </c>
      <c r="F151" s="65">
        <f t="shared" si="5"/>
        <v>47119</v>
      </c>
      <c r="G151" s="12">
        <v>1</v>
      </c>
      <c r="H151" s="105"/>
      <c r="I151" s="105"/>
      <c r="J151" s="105"/>
      <c r="K151" s="105"/>
      <c r="L151" s="105"/>
      <c r="M151" s="105"/>
      <c r="N151" s="105"/>
      <c r="O151" s="105"/>
      <c r="P151" s="105"/>
      <c r="Q151" s="105"/>
      <c r="R151" s="105"/>
      <c r="S151" s="105"/>
      <c r="T151" s="105"/>
    </row>
    <row r="152" spans="1:20" x14ac:dyDescent="0.25">
      <c r="A152" s="112" t="s">
        <v>74</v>
      </c>
      <c r="B152" s="105"/>
      <c r="C152" s="105"/>
      <c r="D152" s="105"/>
      <c r="E152" s="105"/>
      <c r="F152" s="105"/>
      <c r="G152" s="105"/>
      <c r="H152" s="105"/>
      <c r="I152" s="105"/>
      <c r="J152" s="105"/>
      <c r="K152" s="105"/>
      <c r="L152" s="105"/>
      <c r="M152" s="105"/>
      <c r="N152" s="105"/>
      <c r="O152" s="105"/>
      <c r="P152" s="105"/>
      <c r="Q152" s="105"/>
      <c r="R152" s="105"/>
      <c r="S152" s="105"/>
      <c r="T152" s="105"/>
    </row>
    <row r="153" spans="1:20" x14ac:dyDescent="0.25">
      <c r="A153" s="160" t="s">
        <v>95</v>
      </c>
    </row>
  </sheetData>
  <mergeCells count="2">
    <mergeCell ref="B5:G5"/>
    <mergeCell ref="A5:A6"/>
  </mergeCells>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4"/>
  <sheetViews>
    <sheetView topLeftCell="A79" zoomScaleNormal="100" workbookViewId="0">
      <selection activeCell="A104" sqref="A104"/>
    </sheetView>
  </sheetViews>
  <sheetFormatPr baseColWidth="10" defaultRowHeight="15" x14ac:dyDescent="0.25"/>
  <cols>
    <col min="1" max="1" width="34.5703125" style="19" customWidth="1"/>
    <col min="2" max="16384" width="11.42578125" style="19"/>
  </cols>
  <sheetData>
    <row r="1" spans="1:1" s="27" customFormat="1" ht="24" customHeight="1" x14ac:dyDescent="0.25">
      <c r="A1" s="26" t="s">
        <v>109</v>
      </c>
    </row>
    <row r="53" spans="1:2" x14ac:dyDescent="0.25">
      <c r="A53" s="364" t="s">
        <v>151</v>
      </c>
      <c r="B53" s="365" t="s">
        <v>164</v>
      </c>
    </row>
    <row r="54" spans="1:2" x14ac:dyDescent="0.25">
      <c r="A54" s="366" t="s">
        <v>153</v>
      </c>
      <c r="B54" s="364" t="s">
        <v>152</v>
      </c>
    </row>
    <row r="55" spans="1:2" x14ac:dyDescent="0.25">
      <c r="A55" s="365" t="s">
        <v>155</v>
      </c>
      <c r="B55" s="364" t="s">
        <v>154</v>
      </c>
    </row>
    <row r="56" spans="1:2" x14ac:dyDescent="0.25">
      <c r="A56" s="365" t="s">
        <v>157</v>
      </c>
      <c r="B56" s="364" t="s">
        <v>156</v>
      </c>
    </row>
    <row r="57" spans="1:2" x14ac:dyDescent="0.25">
      <c r="A57" s="365" t="s">
        <v>159</v>
      </c>
      <c r="B57" s="364" t="s">
        <v>158</v>
      </c>
    </row>
    <row r="58" spans="1:2" x14ac:dyDescent="0.25">
      <c r="A58" s="365" t="s">
        <v>161</v>
      </c>
      <c r="B58" s="364" t="s">
        <v>160</v>
      </c>
    </row>
    <row r="59" spans="1:2" x14ac:dyDescent="0.25">
      <c r="A59" s="365" t="s">
        <v>163</v>
      </c>
      <c r="B59" s="364" t="s">
        <v>162</v>
      </c>
    </row>
    <row r="60" spans="1:2" x14ac:dyDescent="0.25">
      <c r="A60" s="365"/>
      <c r="B60" s="364"/>
    </row>
    <row r="61" spans="1:2" ht="15.75" x14ac:dyDescent="0.25">
      <c r="A61" s="437" t="s">
        <v>60</v>
      </c>
    </row>
    <row r="62" spans="1:2" ht="16.5" x14ac:dyDescent="0.3">
      <c r="A62" s="28" t="s">
        <v>61</v>
      </c>
    </row>
    <row r="63" spans="1:2" ht="16.5" x14ac:dyDescent="0.25">
      <c r="A63" s="29" t="s">
        <v>62</v>
      </c>
    </row>
    <row r="64" spans="1:2" x14ac:dyDescent="0.25">
      <c r="A64" s="363" t="s">
        <v>149</v>
      </c>
    </row>
    <row r="65" spans="1:2" x14ac:dyDescent="0.25">
      <c r="A65" s="365" t="s">
        <v>150</v>
      </c>
    </row>
    <row r="74" spans="1:2" x14ac:dyDescent="0.25">
      <c r="A74" s="365"/>
      <c r="B74" s="367"/>
    </row>
    <row r="92" spans="2:3" ht="16.5" x14ac:dyDescent="0.25">
      <c r="B92" s="25"/>
      <c r="C92" s="30"/>
    </row>
    <row r="93" spans="2:3" ht="16.5" x14ac:dyDescent="0.3">
      <c r="B93" s="31"/>
      <c r="C93" s="32"/>
    </row>
    <row r="94" spans="2:3" ht="16.5" x14ac:dyDescent="0.3">
      <c r="B94" s="31"/>
      <c r="C94" s="29"/>
    </row>
  </sheetData>
  <hyperlinks>
    <hyperlink ref="A63" r:id="rId1"/>
    <hyperlink ref="A62" r:id="rId2" display="https://data.enseignementsup-recherche.gouv.fr/pages/explorer/?q=&amp;sort=modified&amp;refine.keyword=TBES"/>
    <hyperlink ref="A53" r:id="rId3" display="http://www.enseignementsup-recherche.gouv.fr/"/>
    <hyperlink ref="B54" r:id="rId4" display="https://www.enseignementsup-recherche.gouv.fr/fr/projections-des-effectifs-dans-l-enseignement-superieur-pour-les-rentrees-de-2021-2030-85076"/>
    <hyperlink ref="B55" r:id="rId5" display="https://www.enseignementsup-recherche.gouv.fr/fr/les-departs-en-retraite-des-titulaires-de-l-enseignement-superieur-et-de-la-recherche-de-2021-2027-85250"/>
    <hyperlink ref="B56" r:id="rId6" display="https://www.enseignementsup-recherche.gouv.fr/fr/augmentation-departs-definitifs-enseignants-chercheurs"/>
    <hyperlink ref="B57" r:id="rId7" display="https://www.enseignementsup-recherche.gouv.fr/fr/l-emploi-scientifique-dans-les-organismes-de-recherche-en-2021-87439"/>
    <hyperlink ref="B58" r:id="rId8" tooltip="Note DGRH n°1 janvier 2019 - Année 2018 PDF | 939.86   Ko | French" display="https://www.enseignementsup-recherche.gouv.fr/sites/default/files/content_migration/document/Note_DGRH_n1_Janvier_2019_Les_enseignants_du_second_degre_affectes_dans_l_enseignement_superieur_en_2018_1071212.pdf"/>
    <hyperlink ref="B59" r:id="rId9" display="https://www.enseignementsup-recherche.gouv.fr/sites/default/files/2021-11/Note DGRH n9 Octobre 2021_Ann%C3%A9e 2020.pdf"/>
  </hyperlinks>
  <pageMargins left="0.7" right="0.7" top="0.75" bottom="0.75" header="0.3" footer="0.3"/>
  <pageSetup paperSize="9" orientation="portrait" verticalDpi="0"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showGridLines="0" zoomScaleNormal="100" workbookViewId="0">
      <selection activeCell="A20" sqref="A20"/>
    </sheetView>
  </sheetViews>
  <sheetFormatPr baseColWidth="10" defaultRowHeight="15" x14ac:dyDescent="0.25"/>
  <cols>
    <col min="1" max="1" width="15.140625" customWidth="1"/>
    <col min="2" max="3" width="7.7109375" customWidth="1"/>
    <col min="4" max="4" width="10" customWidth="1"/>
    <col min="5" max="5" width="10.28515625" customWidth="1"/>
    <col min="6" max="7" width="7.7109375" customWidth="1"/>
    <col min="8" max="8" width="9.7109375" customWidth="1"/>
    <col min="9" max="9" width="10.28515625" customWidth="1"/>
    <col min="10" max="12" width="7.7109375" customWidth="1"/>
    <col min="13" max="13" width="10.28515625" customWidth="1"/>
    <col min="14" max="16" width="7.7109375" customWidth="1"/>
    <col min="17" max="17" width="10.28515625" customWidth="1"/>
    <col min="18" max="18" width="14.7109375" bestFit="1" customWidth="1"/>
    <col min="19" max="21" width="7.7109375" customWidth="1"/>
    <col min="22" max="22" width="10.28515625" customWidth="1"/>
    <col min="24" max="24" width="14.5703125" bestFit="1" customWidth="1"/>
  </cols>
  <sheetData>
    <row r="1" spans="1:18" s="33" customFormat="1" x14ac:dyDescent="0.2">
      <c r="A1" s="85" t="s">
        <v>133</v>
      </c>
    </row>
    <row r="2" spans="1:18" s="33" customFormat="1" ht="21" x14ac:dyDescent="0.2">
      <c r="M2" s="120"/>
    </row>
    <row r="3" spans="1:18" x14ac:dyDescent="0.25">
      <c r="A3" s="98" t="s">
        <v>134</v>
      </c>
      <c r="B3" s="98"/>
      <c r="C3" s="98"/>
      <c r="D3" s="98"/>
      <c r="E3" s="98"/>
      <c r="F3" s="98"/>
      <c r="G3" s="98"/>
      <c r="H3" s="98"/>
    </row>
    <row r="4" spans="1:18" x14ac:dyDescent="0.25">
      <c r="A4" s="98"/>
      <c r="B4" s="98"/>
      <c r="C4" s="98"/>
      <c r="D4" s="98"/>
      <c r="E4" s="98"/>
      <c r="F4" s="98"/>
      <c r="G4" s="98"/>
      <c r="H4" s="98"/>
      <c r="R4" s="33"/>
    </row>
    <row r="5" spans="1:18" ht="15.75" x14ac:dyDescent="0.25">
      <c r="A5" s="98"/>
      <c r="B5" s="98"/>
      <c r="C5" s="98"/>
      <c r="D5" s="98"/>
      <c r="E5" s="98"/>
      <c r="F5" s="98"/>
      <c r="G5" s="98"/>
      <c r="H5" s="98"/>
      <c r="R5" s="116"/>
    </row>
    <row r="6" spans="1:18" x14ac:dyDescent="0.25">
      <c r="A6" s="98"/>
      <c r="B6" s="98"/>
      <c r="C6" s="98"/>
      <c r="D6" s="98"/>
      <c r="E6" s="98"/>
      <c r="F6" s="98"/>
      <c r="G6" s="98"/>
      <c r="H6" s="98"/>
    </row>
    <row r="7" spans="1:18" x14ac:dyDescent="0.25">
      <c r="A7" s="98"/>
      <c r="B7" s="98"/>
      <c r="C7" s="98"/>
      <c r="D7" s="98"/>
      <c r="E7" s="98"/>
      <c r="F7" s="98"/>
      <c r="G7" s="98"/>
      <c r="H7" s="98"/>
    </row>
    <row r="8" spans="1:18" x14ac:dyDescent="0.25">
      <c r="A8" s="98"/>
      <c r="B8" s="98"/>
      <c r="C8" s="98"/>
      <c r="D8" s="98"/>
      <c r="E8" s="98"/>
      <c r="F8" s="98"/>
      <c r="G8" s="98"/>
      <c r="H8" s="98"/>
    </row>
    <row r="9" spans="1:18" x14ac:dyDescent="0.25">
      <c r="A9" s="98"/>
      <c r="B9" s="98"/>
      <c r="C9" s="98"/>
      <c r="D9" s="98"/>
      <c r="E9" s="98"/>
      <c r="F9" s="98"/>
      <c r="G9" s="98"/>
      <c r="H9" s="98"/>
    </row>
    <row r="10" spans="1:18" x14ac:dyDescent="0.25">
      <c r="A10" s="98"/>
      <c r="B10" s="98"/>
      <c r="C10" s="98"/>
      <c r="D10" s="98"/>
      <c r="E10" s="98"/>
      <c r="F10" s="98"/>
      <c r="G10" s="98"/>
      <c r="H10" s="98"/>
    </row>
    <row r="11" spans="1:18" x14ac:dyDescent="0.25">
      <c r="A11" s="98"/>
      <c r="B11" s="98"/>
      <c r="C11" s="98"/>
      <c r="D11" s="98"/>
      <c r="E11" s="98"/>
      <c r="F11" s="98"/>
      <c r="G11" s="98"/>
      <c r="H11" s="98"/>
    </row>
    <row r="12" spans="1:18" x14ac:dyDescent="0.25">
      <c r="A12" s="98"/>
      <c r="B12" s="98"/>
      <c r="C12" s="98"/>
      <c r="D12" s="98"/>
      <c r="E12" s="98"/>
      <c r="F12" s="98"/>
      <c r="G12" s="98"/>
      <c r="H12" s="98"/>
    </row>
    <row r="13" spans="1:18" x14ac:dyDescent="0.25">
      <c r="A13" s="98"/>
      <c r="B13" s="98"/>
      <c r="C13" s="98"/>
      <c r="D13" s="98"/>
      <c r="E13" s="98"/>
      <c r="F13" s="98"/>
      <c r="G13" s="98"/>
      <c r="H13" s="98"/>
    </row>
    <row r="14" spans="1:18" x14ac:dyDescent="0.25">
      <c r="A14" s="98"/>
      <c r="B14" s="98"/>
      <c r="C14" s="98"/>
      <c r="D14" s="98"/>
      <c r="E14" s="98"/>
      <c r="F14" s="98"/>
      <c r="G14" s="98"/>
      <c r="H14" s="98"/>
    </row>
    <row r="15" spans="1:18" x14ac:dyDescent="0.25">
      <c r="A15" s="98"/>
      <c r="B15" s="98"/>
      <c r="C15" s="98"/>
      <c r="D15" s="98"/>
      <c r="E15" s="98"/>
      <c r="F15" s="98"/>
      <c r="G15" s="98"/>
      <c r="H15" s="98"/>
    </row>
    <row r="16" spans="1:18" x14ac:dyDescent="0.25">
      <c r="A16" s="98"/>
      <c r="B16" s="98"/>
      <c r="C16" s="98"/>
      <c r="D16" s="98"/>
      <c r="E16" s="98"/>
      <c r="F16" s="98"/>
      <c r="G16" s="98"/>
      <c r="H16" s="98"/>
    </row>
    <row r="17" spans="1:8" x14ac:dyDescent="0.25">
      <c r="A17" s="98"/>
      <c r="B17" s="98"/>
      <c r="C17" s="98"/>
      <c r="D17" s="98"/>
      <c r="E17" s="98"/>
      <c r="F17" s="98"/>
      <c r="G17" s="98"/>
      <c r="H17" s="98"/>
    </row>
    <row r="18" spans="1:8" x14ac:dyDescent="0.25">
      <c r="A18" s="98"/>
      <c r="B18" s="98"/>
      <c r="C18" s="98"/>
      <c r="D18" s="98"/>
      <c r="E18" s="98"/>
      <c r="F18" s="98"/>
      <c r="G18" s="98"/>
      <c r="H18" s="98"/>
    </row>
    <row r="19" spans="1:8" x14ac:dyDescent="0.25">
      <c r="A19" s="98"/>
      <c r="B19" s="98"/>
      <c r="C19" s="98"/>
      <c r="D19" s="98"/>
      <c r="E19" s="98"/>
      <c r="F19" s="98"/>
      <c r="G19" s="98"/>
      <c r="H19" s="98"/>
    </row>
    <row r="20" spans="1:8" x14ac:dyDescent="0.25">
      <c r="A20" s="98"/>
      <c r="B20" s="98"/>
      <c r="C20" s="98"/>
      <c r="D20" s="98"/>
      <c r="E20" s="98"/>
      <c r="F20" s="98"/>
      <c r="G20" s="98"/>
      <c r="H20" s="98"/>
    </row>
    <row r="21" spans="1:8" x14ac:dyDescent="0.25">
      <c r="A21" s="98"/>
      <c r="B21" s="98"/>
      <c r="C21" s="98"/>
      <c r="D21" s="98"/>
      <c r="E21" s="98"/>
      <c r="F21" s="98"/>
      <c r="G21" s="98"/>
      <c r="H21" s="98"/>
    </row>
    <row r="22" spans="1:8" x14ac:dyDescent="0.25">
      <c r="A22" s="98"/>
      <c r="B22" s="98"/>
      <c r="C22" s="98"/>
      <c r="D22" s="98"/>
      <c r="E22" s="98"/>
      <c r="F22" s="98"/>
      <c r="G22" s="98"/>
      <c r="H22" s="98"/>
    </row>
    <row r="23" spans="1:8" x14ac:dyDescent="0.25">
      <c r="A23" s="98"/>
      <c r="B23" s="98"/>
      <c r="C23" s="98"/>
      <c r="D23" s="98"/>
      <c r="E23" s="98"/>
      <c r="F23" s="98"/>
      <c r="G23" s="98"/>
      <c r="H23" s="98"/>
    </row>
    <row r="24" spans="1:8" x14ac:dyDescent="0.25">
      <c r="A24" s="98"/>
      <c r="B24" s="98"/>
      <c r="C24" s="98"/>
      <c r="D24" s="98"/>
      <c r="E24" s="98"/>
      <c r="F24" s="98"/>
      <c r="G24" s="98"/>
      <c r="H24" s="98"/>
    </row>
    <row r="25" spans="1:8" x14ac:dyDescent="0.25">
      <c r="A25" s="98"/>
      <c r="B25" s="98"/>
      <c r="C25" s="98"/>
      <c r="D25" s="98"/>
      <c r="E25" s="98"/>
      <c r="F25" s="98"/>
      <c r="G25" s="98"/>
      <c r="H25" s="98"/>
    </row>
    <row r="26" spans="1:8" x14ac:dyDescent="0.25">
      <c r="A26" s="98"/>
      <c r="B26" s="98"/>
      <c r="C26" s="98"/>
      <c r="D26" s="98"/>
      <c r="E26" s="98"/>
      <c r="F26" s="98"/>
      <c r="G26" s="98"/>
      <c r="H26" s="98"/>
    </row>
    <row r="27" spans="1:8" x14ac:dyDescent="0.25">
      <c r="A27" s="98"/>
      <c r="B27" s="98"/>
      <c r="C27" s="98"/>
      <c r="D27" s="98"/>
      <c r="E27" s="98"/>
      <c r="F27" s="98"/>
      <c r="G27" s="98"/>
      <c r="H27" s="98"/>
    </row>
    <row r="28" spans="1:8" x14ac:dyDescent="0.25">
      <c r="A28" s="98"/>
      <c r="B28" s="98"/>
      <c r="C28" s="98"/>
      <c r="D28" s="98"/>
      <c r="E28" s="98"/>
      <c r="F28" s="98"/>
      <c r="G28" s="98"/>
      <c r="H28" s="98"/>
    </row>
    <row r="29" spans="1:8" x14ac:dyDescent="0.25">
      <c r="A29" s="98"/>
      <c r="B29" s="98"/>
      <c r="C29" s="98"/>
      <c r="D29" s="98"/>
      <c r="E29" s="98"/>
      <c r="F29" s="98"/>
      <c r="G29" s="98"/>
      <c r="H29" s="98"/>
    </row>
    <row r="30" spans="1:8" x14ac:dyDescent="0.25">
      <c r="A30" s="98"/>
      <c r="B30" s="98"/>
      <c r="C30" s="98"/>
      <c r="D30" s="98"/>
      <c r="E30" s="98"/>
      <c r="F30" s="98"/>
      <c r="G30" s="98"/>
      <c r="H30" s="98"/>
    </row>
    <row r="31" spans="1:8" x14ac:dyDescent="0.25">
      <c r="A31" s="185" t="s">
        <v>83</v>
      </c>
      <c r="B31" s="98"/>
      <c r="C31" s="98"/>
      <c r="D31" s="98"/>
      <c r="E31" s="98"/>
      <c r="F31" s="98"/>
      <c r="G31" s="98"/>
      <c r="H31" s="98"/>
    </row>
    <row r="32" spans="1:8" x14ac:dyDescent="0.25">
      <c r="A32" s="185" t="s">
        <v>70</v>
      </c>
      <c r="B32" s="98"/>
      <c r="C32" s="98"/>
      <c r="D32" s="98"/>
      <c r="E32" s="98"/>
      <c r="F32" s="98"/>
      <c r="G32" s="98"/>
      <c r="H32" s="98"/>
    </row>
    <row r="33" spans="1:24" x14ac:dyDescent="0.25">
      <c r="A33" s="113" t="s">
        <v>94</v>
      </c>
      <c r="B33" s="98"/>
      <c r="C33" s="98"/>
      <c r="D33" s="98"/>
      <c r="E33" s="98"/>
      <c r="F33" s="98"/>
      <c r="G33" s="98"/>
      <c r="H33" s="98"/>
    </row>
    <row r="34" spans="1:24" x14ac:dyDescent="0.25">
      <c r="B34" s="98"/>
      <c r="C34" s="98"/>
      <c r="D34" s="98"/>
      <c r="E34" s="98"/>
      <c r="F34" s="98"/>
      <c r="G34" s="98"/>
      <c r="H34" s="98"/>
    </row>
    <row r="35" spans="1:24" s="33" customFormat="1" thickBot="1" x14ac:dyDescent="0.25">
      <c r="A35" s="38" t="s">
        <v>69</v>
      </c>
    </row>
    <row r="36" spans="1:24" x14ac:dyDescent="0.25">
      <c r="A36" s="371" t="s">
        <v>0</v>
      </c>
      <c r="B36" s="373" t="s">
        <v>50</v>
      </c>
      <c r="C36" s="374"/>
      <c r="D36" s="374"/>
      <c r="E36" s="375"/>
      <c r="F36" s="376" t="s">
        <v>89</v>
      </c>
      <c r="G36" s="374"/>
      <c r="H36" s="374"/>
      <c r="I36" s="377"/>
      <c r="J36" s="373" t="s">
        <v>51</v>
      </c>
      <c r="K36" s="374"/>
      <c r="L36" s="374"/>
      <c r="M36" s="375"/>
      <c r="N36" s="376" t="s">
        <v>105</v>
      </c>
      <c r="O36" s="374"/>
      <c r="P36" s="374"/>
      <c r="Q36" s="375"/>
      <c r="R36" s="11"/>
      <c r="S36" s="370" t="s">
        <v>90</v>
      </c>
      <c r="T36" s="370"/>
      <c r="U36" s="370"/>
      <c r="V36" s="370"/>
      <c r="W36" s="84"/>
      <c r="X36" s="11"/>
    </row>
    <row r="37" spans="1:24" ht="39" customHeight="1" x14ac:dyDescent="0.25">
      <c r="A37" s="372"/>
      <c r="B37" s="198" t="s">
        <v>3</v>
      </c>
      <c r="C37" s="194" t="s">
        <v>4</v>
      </c>
      <c r="D37" s="195" t="s">
        <v>25</v>
      </c>
      <c r="E37" s="254" t="s">
        <v>9</v>
      </c>
      <c r="F37" s="253" t="s">
        <v>3</v>
      </c>
      <c r="G37" s="79" t="s">
        <v>4</v>
      </c>
      <c r="H37" s="195" t="str">
        <f>$D$37</f>
        <v>PREN (éch. de droite)</v>
      </c>
      <c r="I37" s="265" t="s">
        <v>9</v>
      </c>
      <c r="J37" s="198" t="s">
        <v>3</v>
      </c>
      <c r="K37" s="194" t="s">
        <v>4</v>
      </c>
      <c r="L37" s="194" t="s">
        <v>5</v>
      </c>
      <c r="M37" s="254" t="s">
        <v>9</v>
      </c>
      <c r="N37" s="196" t="s">
        <v>3</v>
      </c>
      <c r="O37" s="194" t="s">
        <v>4</v>
      </c>
      <c r="P37" s="194" t="s">
        <v>5</v>
      </c>
      <c r="Q37" s="254" t="s">
        <v>9</v>
      </c>
      <c r="R37" s="11"/>
      <c r="S37" s="57" t="s">
        <v>3</v>
      </c>
      <c r="T37" s="57" t="s">
        <v>4</v>
      </c>
      <c r="U37" s="57" t="s">
        <v>5</v>
      </c>
      <c r="V37" s="166" t="s">
        <v>9</v>
      </c>
      <c r="W37" s="84"/>
      <c r="X37" s="11"/>
    </row>
    <row r="38" spans="1:24" x14ac:dyDescent="0.25">
      <c r="A38" s="242">
        <v>2017</v>
      </c>
      <c r="B38" s="255">
        <v>255</v>
      </c>
      <c r="C38" s="40">
        <v>180</v>
      </c>
      <c r="D38" s="39">
        <v>13</v>
      </c>
      <c r="E38" s="256">
        <f>SUM(B38:D38)</f>
        <v>448</v>
      </c>
      <c r="F38" s="41">
        <v>183</v>
      </c>
      <c r="G38" s="40">
        <v>148</v>
      </c>
      <c r="H38" s="39">
        <v>13</v>
      </c>
      <c r="I38" s="167">
        <f>SUM(F38:H38)</f>
        <v>344</v>
      </c>
      <c r="J38" s="255">
        <v>8</v>
      </c>
      <c r="K38" s="40">
        <v>11</v>
      </c>
      <c r="L38" s="39">
        <v>0</v>
      </c>
      <c r="M38" s="256">
        <f>SUM(J38:L38)</f>
        <v>19</v>
      </c>
      <c r="N38" s="41">
        <v>64</v>
      </c>
      <c r="O38" s="40">
        <v>21</v>
      </c>
      <c r="P38" s="39">
        <v>0</v>
      </c>
      <c r="Q38" s="256">
        <f>SUM(N38:P38)</f>
        <v>85</v>
      </c>
      <c r="R38" s="48"/>
      <c r="S38" s="39">
        <v>153</v>
      </c>
      <c r="T38" s="39">
        <v>136</v>
      </c>
      <c r="U38" s="39">
        <v>13</v>
      </c>
      <c r="V38" s="162">
        <f>SUM(S38:U38)</f>
        <v>302</v>
      </c>
      <c r="W38" s="43"/>
      <c r="X38" s="48"/>
    </row>
    <row r="39" spans="1:24" x14ac:dyDescent="0.25">
      <c r="A39" s="244">
        <v>2018</v>
      </c>
      <c r="B39" s="257">
        <v>220</v>
      </c>
      <c r="C39" s="43">
        <v>181</v>
      </c>
      <c r="D39" s="42">
        <v>13</v>
      </c>
      <c r="E39" s="258">
        <f t="shared" ref="E39:E50" si="0">SUM(B39:D39)</f>
        <v>414</v>
      </c>
      <c r="F39" s="44">
        <v>166</v>
      </c>
      <c r="G39" s="43">
        <v>148</v>
      </c>
      <c r="H39" s="42">
        <v>13</v>
      </c>
      <c r="I39" s="168">
        <f t="shared" ref="I39:I50" si="1">SUM(F39:H39)</f>
        <v>327</v>
      </c>
      <c r="J39" s="257">
        <v>3</v>
      </c>
      <c r="K39" s="43">
        <v>5</v>
      </c>
      <c r="L39" s="42">
        <v>0</v>
      </c>
      <c r="M39" s="258">
        <f t="shared" ref="M39:M50" si="2">SUM(J39:L39)</f>
        <v>8</v>
      </c>
      <c r="N39" s="44">
        <v>51</v>
      </c>
      <c r="O39" s="43">
        <v>28</v>
      </c>
      <c r="P39" s="42">
        <v>0</v>
      </c>
      <c r="Q39" s="258">
        <f t="shared" ref="Q39:Q50" si="3">SUM(N39:P39)</f>
        <v>79</v>
      </c>
      <c r="R39" s="48"/>
      <c r="S39" s="42">
        <v>141</v>
      </c>
      <c r="T39" s="42">
        <v>135</v>
      </c>
      <c r="U39" s="42">
        <v>12</v>
      </c>
      <c r="V39" s="170">
        <f t="shared" ref="V39:V50" si="4">SUM(S39:U39)</f>
        <v>288</v>
      </c>
      <c r="W39" s="43"/>
      <c r="X39" s="48"/>
    </row>
    <row r="40" spans="1:24" x14ac:dyDescent="0.25">
      <c r="A40" s="244">
        <v>2019</v>
      </c>
      <c r="B40" s="257">
        <v>234</v>
      </c>
      <c r="C40" s="43">
        <v>162</v>
      </c>
      <c r="D40" s="42">
        <v>15</v>
      </c>
      <c r="E40" s="258">
        <f t="shared" si="0"/>
        <v>411</v>
      </c>
      <c r="F40" s="44">
        <v>191</v>
      </c>
      <c r="G40" s="43">
        <v>144</v>
      </c>
      <c r="H40" s="42">
        <v>14</v>
      </c>
      <c r="I40" s="168">
        <f t="shared" si="1"/>
        <v>349</v>
      </c>
      <c r="J40" s="257">
        <v>2</v>
      </c>
      <c r="K40" s="43">
        <v>2</v>
      </c>
      <c r="L40" s="42">
        <v>1</v>
      </c>
      <c r="M40" s="258">
        <f t="shared" si="2"/>
        <v>5</v>
      </c>
      <c r="N40" s="44">
        <v>41</v>
      </c>
      <c r="O40" s="43">
        <v>16</v>
      </c>
      <c r="P40" s="42">
        <v>0</v>
      </c>
      <c r="Q40" s="258">
        <f t="shared" si="3"/>
        <v>57</v>
      </c>
      <c r="R40" s="48"/>
      <c r="S40" s="42">
        <v>178</v>
      </c>
      <c r="T40" s="42">
        <v>131</v>
      </c>
      <c r="U40" s="42">
        <v>14</v>
      </c>
      <c r="V40" s="170">
        <f t="shared" si="4"/>
        <v>323</v>
      </c>
      <c r="W40" s="43"/>
      <c r="X40" s="48"/>
    </row>
    <row r="41" spans="1:24" x14ac:dyDescent="0.25">
      <c r="A41" s="244">
        <v>2020</v>
      </c>
      <c r="B41" s="257">
        <v>212</v>
      </c>
      <c r="C41" s="43">
        <v>164</v>
      </c>
      <c r="D41" s="42">
        <v>12</v>
      </c>
      <c r="E41" s="258">
        <f t="shared" si="0"/>
        <v>388</v>
      </c>
      <c r="F41" s="44">
        <v>175</v>
      </c>
      <c r="G41" s="43">
        <v>148</v>
      </c>
      <c r="H41" s="42">
        <v>12</v>
      </c>
      <c r="I41" s="168">
        <f t="shared" si="1"/>
        <v>335</v>
      </c>
      <c r="J41" s="257">
        <v>7</v>
      </c>
      <c r="K41" s="43">
        <v>1</v>
      </c>
      <c r="L41" s="42">
        <v>0</v>
      </c>
      <c r="M41" s="258">
        <f t="shared" si="2"/>
        <v>8</v>
      </c>
      <c r="N41" s="44">
        <v>30</v>
      </c>
      <c r="O41" s="43">
        <v>15</v>
      </c>
      <c r="P41" s="42">
        <v>0</v>
      </c>
      <c r="Q41" s="258">
        <f t="shared" si="3"/>
        <v>45</v>
      </c>
      <c r="R41" s="11"/>
      <c r="S41" s="42">
        <v>156</v>
      </c>
      <c r="T41" s="42">
        <v>132</v>
      </c>
      <c r="U41" s="42">
        <v>12</v>
      </c>
      <c r="V41" s="170">
        <f t="shared" si="4"/>
        <v>300</v>
      </c>
      <c r="W41" s="43"/>
      <c r="X41" s="11"/>
    </row>
    <row r="42" spans="1:24" x14ac:dyDescent="0.25">
      <c r="A42" s="246">
        <v>2021</v>
      </c>
      <c r="B42" s="259">
        <v>242</v>
      </c>
      <c r="C42" s="46">
        <v>208</v>
      </c>
      <c r="D42" s="45">
        <v>11</v>
      </c>
      <c r="E42" s="260">
        <f t="shared" si="0"/>
        <v>461</v>
      </c>
      <c r="F42" s="47">
        <v>202</v>
      </c>
      <c r="G42" s="46">
        <v>191</v>
      </c>
      <c r="H42" s="45">
        <v>10</v>
      </c>
      <c r="I42" s="169">
        <f t="shared" si="1"/>
        <v>403</v>
      </c>
      <c r="J42" s="259">
        <v>5</v>
      </c>
      <c r="K42" s="46">
        <v>3</v>
      </c>
      <c r="L42" s="45">
        <v>1</v>
      </c>
      <c r="M42" s="260">
        <f t="shared" si="2"/>
        <v>9</v>
      </c>
      <c r="N42" s="47">
        <v>35</v>
      </c>
      <c r="O42" s="46">
        <v>14</v>
      </c>
      <c r="P42" s="45">
        <v>0</v>
      </c>
      <c r="Q42" s="260">
        <f t="shared" si="3"/>
        <v>49</v>
      </c>
      <c r="R42" s="11"/>
      <c r="S42" s="45">
        <v>190</v>
      </c>
      <c r="T42" s="45">
        <v>184</v>
      </c>
      <c r="U42" s="45">
        <v>10</v>
      </c>
      <c r="V42" s="163">
        <f t="shared" si="4"/>
        <v>384</v>
      </c>
      <c r="W42" s="43"/>
      <c r="X42" s="11"/>
    </row>
    <row r="43" spans="1:24" x14ac:dyDescent="0.25">
      <c r="A43" s="244">
        <v>2022</v>
      </c>
      <c r="B43" s="257">
        <v>259.54342943058901</v>
      </c>
      <c r="C43" s="43">
        <v>204.40999620703801</v>
      </c>
      <c r="D43" s="42">
        <v>8</v>
      </c>
      <c r="E43" s="258">
        <f>SUM(B43:D43)</f>
        <v>471.95342563762699</v>
      </c>
      <c r="F43" s="44">
        <v>200.49500400199699</v>
      </c>
      <c r="G43" s="43">
        <v>174.29578255191601</v>
      </c>
      <c r="H43" s="42">
        <v>7.9244320567156903</v>
      </c>
      <c r="I43" s="168">
        <f t="shared" si="1"/>
        <v>382.71521861062871</v>
      </c>
      <c r="J43" s="257">
        <v>4.6273085285441597</v>
      </c>
      <c r="K43" s="43">
        <v>2.9132907290322199</v>
      </c>
      <c r="L43" s="42">
        <v>0.4</v>
      </c>
      <c r="M43" s="258">
        <f t="shared" si="2"/>
        <v>7.9405992575763804</v>
      </c>
      <c r="N43" s="44">
        <v>54.421116900047799</v>
      </c>
      <c r="O43" s="43">
        <v>27.2009229260902</v>
      </c>
      <c r="P43" s="42">
        <v>0</v>
      </c>
      <c r="Q43" s="258">
        <f t="shared" si="3"/>
        <v>81.622039826138007</v>
      </c>
      <c r="R43" s="11"/>
      <c r="S43" s="42">
        <v>185.12212586439</v>
      </c>
      <c r="T43" s="42">
        <v>163.90543715485001</v>
      </c>
      <c r="U43" s="42">
        <v>7.6452677957405699</v>
      </c>
      <c r="V43" s="170">
        <f t="shared" si="4"/>
        <v>356.67283081498056</v>
      </c>
      <c r="W43" s="43"/>
    </row>
    <row r="44" spans="1:24" x14ac:dyDescent="0.25">
      <c r="A44" s="244">
        <v>2023</v>
      </c>
      <c r="B44" s="257">
        <v>271.46170250289498</v>
      </c>
      <c r="C44" s="43">
        <v>218.736510360181</v>
      </c>
      <c r="D44" s="42">
        <v>7</v>
      </c>
      <c r="E44" s="258">
        <f t="shared" si="0"/>
        <v>497.19821286307598</v>
      </c>
      <c r="F44" s="44">
        <v>213.84590807838501</v>
      </c>
      <c r="G44" s="43">
        <v>189.38857280859301</v>
      </c>
      <c r="H44" s="42">
        <v>7.0657353060397901</v>
      </c>
      <c r="I44" s="168">
        <f t="shared" si="1"/>
        <v>410.30021619301783</v>
      </c>
      <c r="J44" s="257">
        <v>4.7101235453941399</v>
      </c>
      <c r="K44" s="43">
        <v>2.85201226587612</v>
      </c>
      <c r="L44" s="42">
        <v>0.2</v>
      </c>
      <c r="M44" s="258">
        <f t="shared" si="2"/>
        <v>7.7621358112702596</v>
      </c>
      <c r="N44" s="44">
        <v>52.905670879115704</v>
      </c>
      <c r="O44" s="43">
        <v>26.495925285712001</v>
      </c>
      <c r="P44" s="42">
        <v>0</v>
      </c>
      <c r="Q44" s="258">
        <f t="shared" si="3"/>
        <v>79.401596164827708</v>
      </c>
      <c r="R44" s="11"/>
      <c r="S44" s="42">
        <v>199.30983715398099</v>
      </c>
      <c r="T44" s="42">
        <v>179.04234827600101</v>
      </c>
      <c r="U44" s="42">
        <v>6.7168027442792697</v>
      </c>
      <c r="V44" s="170">
        <f t="shared" si="4"/>
        <v>385.06898817426128</v>
      </c>
      <c r="W44" s="43"/>
    </row>
    <row r="45" spans="1:24" x14ac:dyDescent="0.25">
      <c r="A45" s="244">
        <v>2024</v>
      </c>
      <c r="B45" s="257">
        <v>269.29092734219199</v>
      </c>
      <c r="C45" s="43">
        <v>222.746364298808</v>
      </c>
      <c r="D45" s="42">
        <v>7</v>
      </c>
      <c r="E45" s="258">
        <f t="shared" si="0"/>
        <v>499.03729164100002</v>
      </c>
      <c r="F45" s="44">
        <v>213.65133590941701</v>
      </c>
      <c r="G45" s="43">
        <v>193.62887024387601</v>
      </c>
      <c r="H45" s="42">
        <v>6.3302806867624399</v>
      </c>
      <c r="I45" s="168">
        <f t="shared" si="1"/>
        <v>413.61048684005544</v>
      </c>
      <c r="J45" s="257">
        <v>4.5964846578488698</v>
      </c>
      <c r="K45" s="43">
        <v>2.8997627354186402</v>
      </c>
      <c r="L45" s="42">
        <v>0.2</v>
      </c>
      <c r="M45" s="258">
        <f t="shared" si="2"/>
        <v>7.6962473932675097</v>
      </c>
      <c r="N45" s="44">
        <v>51.043106774926002</v>
      </c>
      <c r="O45" s="43">
        <v>26.217731319512701</v>
      </c>
      <c r="P45" s="42">
        <v>0</v>
      </c>
      <c r="Q45" s="258">
        <f t="shared" si="3"/>
        <v>77.260838094438697</v>
      </c>
      <c r="R45" s="11"/>
      <c r="S45" s="42">
        <v>196.73050829357899</v>
      </c>
      <c r="T45" s="42">
        <v>183.42725648610599</v>
      </c>
      <c r="U45" s="42">
        <v>6.1671699942012399</v>
      </c>
      <c r="V45" s="170">
        <f t="shared" si="4"/>
        <v>386.32493477388618</v>
      </c>
      <c r="W45" s="43"/>
    </row>
    <row r="46" spans="1:24" x14ac:dyDescent="0.25">
      <c r="A46" s="244">
        <v>2025</v>
      </c>
      <c r="B46" s="257">
        <v>280.70192995474503</v>
      </c>
      <c r="C46" s="43">
        <v>225.62393603468399</v>
      </c>
      <c r="D46" s="42">
        <v>6</v>
      </c>
      <c r="E46" s="258">
        <f t="shared" si="0"/>
        <v>512.32586598942908</v>
      </c>
      <c r="F46" s="44">
        <v>224.384858605744</v>
      </c>
      <c r="G46" s="43">
        <v>197.485399093632</v>
      </c>
      <c r="H46" s="42">
        <v>5.7535541866422104</v>
      </c>
      <c r="I46" s="168">
        <f t="shared" si="1"/>
        <v>427.62381188601819</v>
      </c>
      <c r="J46" s="257">
        <v>4.8155653233771201</v>
      </c>
      <c r="K46" s="43">
        <v>3.2959824727536202</v>
      </c>
      <c r="L46" s="42">
        <v>0</v>
      </c>
      <c r="M46" s="258">
        <f t="shared" si="2"/>
        <v>8.1115477961307398</v>
      </c>
      <c r="N46" s="44">
        <v>51.501506025623897</v>
      </c>
      <c r="O46" s="43">
        <v>24.842554468298498</v>
      </c>
      <c r="P46" s="42">
        <v>0</v>
      </c>
      <c r="Q46" s="258">
        <f t="shared" si="3"/>
        <v>76.344060493922399</v>
      </c>
      <c r="R46" s="11"/>
      <c r="S46" s="42">
        <v>206.97034405563599</v>
      </c>
      <c r="T46" s="42">
        <v>186.09138252939201</v>
      </c>
      <c r="U46" s="42">
        <v>5.5377817450552396</v>
      </c>
      <c r="V46" s="170">
        <f t="shared" si="4"/>
        <v>398.59950833008321</v>
      </c>
      <c r="W46" s="43"/>
    </row>
    <row r="47" spans="1:24" x14ac:dyDescent="0.25">
      <c r="A47" s="244">
        <v>2026</v>
      </c>
      <c r="B47" s="257">
        <v>287.80424992184999</v>
      </c>
      <c r="C47" s="43">
        <v>231.70145477429699</v>
      </c>
      <c r="D47" s="42">
        <v>5</v>
      </c>
      <c r="E47" s="258">
        <f t="shared" si="0"/>
        <v>524.50570469614695</v>
      </c>
      <c r="F47" s="44">
        <v>232.29454671322301</v>
      </c>
      <c r="G47" s="43">
        <v>204.04683241372899</v>
      </c>
      <c r="H47" s="42">
        <v>4.89078362996118</v>
      </c>
      <c r="I47" s="168">
        <f t="shared" si="1"/>
        <v>441.23216275691317</v>
      </c>
      <c r="J47" s="257">
        <v>4.5802058930212297</v>
      </c>
      <c r="K47" s="43">
        <v>3.4383817374282701</v>
      </c>
      <c r="L47" s="42">
        <v>0</v>
      </c>
      <c r="M47" s="258">
        <f t="shared" si="2"/>
        <v>8.018587630449499</v>
      </c>
      <c r="N47" s="44">
        <v>50.929497315605801</v>
      </c>
      <c r="O47" s="43">
        <v>24.216240623140099</v>
      </c>
      <c r="P47" s="42">
        <v>0</v>
      </c>
      <c r="Q47" s="258">
        <f t="shared" si="3"/>
        <v>75.145737938745896</v>
      </c>
      <c r="R47" s="11"/>
      <c r="S47" s="42">
        <v>212.65526668676799</v>
      </c>
      <c r="T47" s="42">
        <v>191.46558595094999</v>
      </c>
      <c r="U47" s="42">
        <v>4.5520313911717603</v>
      </c>
      <c r="V47" s="170">
        <f t="shared" si="4"/>
        <v>408.67288402888971</v>
      </c>
      <c r="W47" s="43"/>
    </row>
    <row r="48" spans="1:24" x14ac:dyDescent="0.25">
      <c r="A48" s="244">
        <v>2027</v>
      </c>
      <c r="B48" s="257">
        <v>300.67913026282997</v>
      </c>
      <c r="C48" s="43">
        <v>242.59231259067101</v>
      </c>
      <c r="D48" s="42">
        <v>5</v>
      </c>
      <c r="E48" s="258">
        <f t="shared" si="0"/>
        <v>548.27144285350096</v>
      </c>
      <c r="F48" s="44">
        <v>245.21082693863801</v>
      </c>
      <c r="G48" s="43">
        <v>216.239492417875</v>
      </c>
      <c r="H48" s="42">
        <v>5.0098155063299599</v>
      </c>
      <c r="I48" s="168">
        <f t="shared" si="1"/>
        <v>466.46013486284295</v>
      </c>
      <c r="J48" s="257">
        <v>4.7817533878314702</v>
      </c>
      <c r="K48" s="43">
        <v>3.4614419437992798</v>
      </c>
      <c r="L48" s="42">
        <v>0</v>
      </c>
      <c r="M48" s="258">
        <f t="shared" si="2"/>
        <v>8.2431953316307496</v>
      </c>
      <c r="N48" s="44">
        <v>50.686549936360201</v>
      </c>
      <c r="O48" s="43">
        <v>22.891378228996899</v>
      </c>
      <c r="P48" s="42">
        <v>0</v>
      </c>
      <c r="Q48" s="258">
        <f t="shared" si="3"/>
        <v>73.577928165357093</v>
      </c>
      <c r="R48" s="11"/>
      <c r="S48" s="42">
        <v>225.42067590844701</v>
      </c>
      <c r="T48" s="42">
        <v>202.05301919665601</v>
      </c>
      <c r="U48" s="42">
        <v>4.6879306231702103</v>
      </c>
      <c r="V48" s="170">
        <f t="shared" si="4"/>
        <v>432.16162572827324</v>
      </c>
      <c r="W48" s="43"/>
    </row>
    <row r="49" spans="1:24" x14ac:dyDescent="0.25">
      <c r="A49" s="244">
        <v>2028</v>
      </c>
      <c r="B49" s="257">
        <v>313.03659402165101</v>
      </c>
      <c r="C49" s="43">
        <v>254.44842642364901</v>
      </c>
      <c r="D49" s="42">
        <v>6</v>
      </c>
      <c r="E49" s="258">
        <f t="shared" si="0"/>
        <v>573.48502044530005</v>
      </c>
      <c r="F49" s="44">
        <v>258.355816166355</v>
      </c>
      <c r="G49" s="43">
        <v>228.19001484325301</v>
      </c>
      <c r="H49" s="42">
        <v>5.7067628872516796</v>
      </c>
      <c r="I49" s="168">
        <f t="shared" si="1"/>
        <v>492.25259389685971</v>
      </c>
      <c r="J49" s="257">
        <v>4.7347758896554897</v>
      </c>
      <c r="K49" s="43">
        <v>3.6803163099998502</v>
      </c>
      <c r="L49" s="42">
        <v>0</v>
      </c>
      <c r="M49" s="258">
        <f t="shared" si="2"/>
        <v>8.4150921996553407</v>
      </c>
      <c r="N49" s="44">
        <v>49.946001965640797</v>
      </c>
      <c r="O49" s="43">
        <v>22.578095270395899</v>
      </c>
      <c r="P49" s="42">
        <v>0</v>
      </c>
      <c r="Q49" s="258">
        <f t="shared" si="3"/>
        <v>72.524097236036695</v>
      </c>
      <c r="R49" s="11"/>
      <c r="S49" s="42">
        <v>238.11740871642399</v>
      </c>
      <c r="T49" s="42">
        <v>213.68972758802099</v>
      </c>
      <c r="U49" s="42">
        <v>5.528245828947</v>
      </c>
      <c r="V49" s="170">
        <f t="shared" si="4"/>
        <v>457.33538213339193</v>
      </c>
      <c r="W49" s="43"/>
    </row>
    <row r="50" spans="1:24" x14ac:dyDescent="0.25">
      <c r="A50" s="246">
        <v>2029</v>
      </c>
      <c r="B50" s="259">
        <v>321.900148188581</v>
      </c>
      <c r="C50" s="46">
        <v>269.80579796766801</v>
      </c>
      <c r="D50" s="45">
        <v>5</v>
      </c>
      <c r="E50" s="260">
        <f t="shared" si="0"/>
        <v>596.70594615624896</v>
      </c>
      <c r="F50" s="47">
        <v>267.07477760072697</v>
      </c>
      <c r="G50" s="46">
        <v>244.861441165918</v>
      </c>
      <c r="H50" s="45">
        <v>5.0111266671064403</v>
      </c>
      <c r="I50" s="169">
        <f t="shared" si="1"/>
        <v>516.94734543375137</v>
      </c>
      <c r="J50" s="259">
        <v>4.5471929812336001</v>
      </c>
      <c r="K50" s="46">
        <v>3.4123110855328198</v>
      </c>
      <c r="L50" s="45">
        <v>0</v>
      </c>
      <c r="M50" s="260">
        <f t="shared" si="2"/>
        <v>7.9595040667664199</v>
      </c>
      <c r="N50" s="47">
        <v>50.278177606620702</v>
      </c>
      <c r="O50" s="46">
        <v>21.532045716216501</v>
      </c>
      <c r="P50" s="45">
        <v>0</v>
      </c>
      <c r="Q50" s="260">
        <f t="shared" si="3"/>
        <v>71.810223322837203</v>
      </c>
      <c r="R50" s="11"/>
      <c r="S50" s="45">
        <v>247.65645167076201</v>
      </c>
      <c r="T50" s="45">
        <v>231.249853559396</v>
      </c>
      <c r="U50" s="45">
        <v>4.7463521091517302</v>
      </c>
      <c r="V50" s="163">
        <f t="shared" si="4"/>
        <v>483.65265733930977</v>
      </c>
      <c r="W50" s="43"/>
    </row>
    <row r="51" spans="1:24" x14ac:dyDescent="0.25">
      <c r="A51" s="266" t="s">
        <v>80</v>
      </c>
      <c r="B51" s="257">
        <f>AVERAGE(B38:B42)</f>
        <v>232.6</v>
      </c>
      <c r="C51" s="42">
        <f t="shared" ref="C51:V51" si="5">AVERAGE(C38:C42)</f>
        <v>179</v>
      </c>
      <c r="D51" s="42">
        <f t="shared" si="5"/>
        <v>12.8</v>
      </c>
      <c r="E51" s="261">
        <f t="shared" si="5"/>
        <v>424.4</v>
      </c>
      <c r="F51" s="44">
        <f t="shared" si="5"/>
        <v>183.4</v>
      </c>
      <c r="G51" s="42">
        <f t="shared" si="5"/>
        <v>155.80000000000001</v>
      </c>
      <c r="H51" s="42">
        <f t="shared" si="5"/>
        <v>12.4</v>
      </c>
      <c r="I51" s="171">
        <f t="shared" si="5"/>
        <v>351.6</v>
      </c>
      <c r="J51" s="257">
        <f t="shared" si="5"/>
        <v>5</v>
      </c>
      <c r="K51" s="42">
        <f t="shared" si="5"/>
        <v>4.4000000000000004</v>
      </c>
      <c r="L51" s="42">
        <f t="shared" si="5"/>
        <v>0.4</v>
      </c>
      <c r="M51" s="261">
        <f t="shared" si="5"/>
        <v>9.8000000000000007</v>
      </c>
      <c r="N51" s="44">
        <f t="shared" si="5"/>
        <v>44.2</v>
      </c>
      <c r="O51" s="42">
        <f t="shared" si="5"/>
        <v>18.8</v>
      </c>
      <c r="P51" s="42">
        <f t="shared" si="5"/>
        <v>0</v>
      </c>
      <c r="Q51" s="261">
        <f t="shared" si="5"/>
        <v>63</v>
      </c>
      <c r="R51" s="44"/>
      <c r="S51" s="44">
        <f t="shared" si="5"/>
        <v>163.6</v>
      </c>
      <c r="T51" s="42">
        <f t="shared" si="5"/>
        <v>143.6</v>
      </c>
      <c r="U51" s="42">
        <f t="shared" si="5"/>
        <v>12.2</v>
      </c>
      <c r="V51" s="170">
        <f t="shared" si="5"/>
        <v>319.39999999999998</v>
      </c>
      <c r="W51" s="80"/>
    </row>
    <row r="52" spans="1:24" ht="15.75" thickBot="1" x14ac:dyDescent="0.3">
      <c r="A52" s="267" t="s">
        <v>81</v>
      </c>
      <c r="B52" s="262">
        <f>AVERAGE(B43:B50)</f>
        <v>288.05226395316669</v>
      </c>
      <c r="C52" s="263">
        <f t="shared" ref="C52:V52" si="6">AVERAGE(C43:C50)</f>
        <v>233.75809983212451</v>
      </c>
      <c r="D52" s="263">
        <f t="shared" si="6"/>
        <v>6.125</v>
      </c>
      <c r="E52" s="264">
        <f t="shared" si="6"/>
        <v>527.9353637852912</v>
      </c>
      <c r="F52" s="268">
        <f t="shared" si="6"/>
        <v>231.91413425181076</v>
      </c>
      <c r="G52" s="263">
        <f t="shared" si="6"/>
        <v>206.01705069234902</v>
      </c>
      <c r="H52" s="263">
        <f t="shared" si="6"/>
        <v>5.9615613658511739</v>
      </c>
      <c r="I52" s="269">
        <f t="shared" si="6"/>
        <v>443.89274631001092</v>
      </c>
      <c r="J52" s="262">
        <f t="shared" si="6"/>
        <v>4.6741762758632595</v>
      </c>
      <c r="K52" s="263">
        <f t="shared" si="6"/>
        <v>3.2441874099801025</v>
      </c>
      <c r="L52" s="263">
        <f t="shared" si="6"/>
        <v>0.1</v>
      </c>
      <c r="M52" s="264">
        <f t="shared" si="6"/>
        <v>8.0183636858433616</v>
      </c>
      <c r="N52" s="268">
        <f t="shared" si="6"/>
        <v>51.463953425492612</v>
      </c>
      <c r="O52" s="263">
        <f t="shared" si="6"/>
        <v>24.496861729795349</v>
      </c>
      <c r="P52" s="263">
        <f t="shared" si="6"/>
        <v>0</v>
      </c>
      <c r="Q52" s="264">
        <f t="shared" si="6"/>
        <v>75.960815155287975</v>
      </c>
      <c r="R52" s="44"/>
      <c r="S52" s="47">
        <f t="shared" si="6"/>
        <v>213.99782729374837</v>
      </c>
      <c r="T52" s="45">
        <f t="shared" si="6"/>
        <v>193.86557634267149</v>
      </c>
      <c r="U52" s="45">
        <f t="shared" si="6"/>
        <v>5.6976977789646277</v>
      </c>
      <c r="V52" s="163">
        <f t="shared" si="6"/>
        <v>413.56110141538448</v>
      </c>
      <c r="W52" s="80"/>
    </row>
    <row r="53" spans="1:24" x14ac:dyDescent="0.25">
      <c r="A53" s="185" t="s">
        <v>83</v>
      </c>
      <c r="B53" s="98"/>
      <c r="C53" s="98"/>
      <c r="D53" s="98"/>
      <c r="E53" s="98"/>
      <c r="F53" s="98"/>
      <c r="G53" s="98"/>
      <c r="H53" s="98"/>
    </row>
    <row r="54" spans="1:24" x14ac:dyDescent="0.25">
      <c r="A54" s="99" t="s">
        <v>70</v>
      </c>
      <c r="B54" s="43"/>
      <c r="C54" s="43"/>
      <c r="D54" s="43"/>
      <c r="E54" s="43"/>
      <c r="F54" s="43"/>
      <c r="G54" s="43"/>
      <c r="H54" s="43"/>
      <c r="I54" s="43"/>
      <c r="J54" s="43"/>
      <c r="K54" s="43"/>
      <c r="L54" s="43"/>
      <c r="M54" s="43"/>
      <c r="N54" s="43"/>
      <c r="O54" s="43"/>
      <c r="P54" s="43"/>
      <c r="Q54" s="43"/>
      <c r="R54" s="58"/>
      <c r="S54" s="43"/>
      <c r="T54" s="43"/>
      <c r="U54" s="43"/>
      <c r="V54" s="43"/>
      <c r="W54" s="43"/>
    </row>
    <row r="55" spans="1:24" x14ac:dyDescent="0.25">
      <c r="A55" s="100" t="s">
        <v>94</v>
      </c>
      <c r="B55" s="43"/>
      <c r="C55" s="43"/>
      <c r="D55" s="43"/>
      <c r="E55" s="43"/>
      <c r="F55" s="43"/>
      <c r="G55" s="43"/>
      <c r="H55" s="43"/>
      <c r="I55" s="347"/>
      <c r="J55" s="43"/>
      <c r="K55" s="43"/>
      <c r="L55" s="43"/>
      <c r="M55" s="43"/>
      <c r="N55" s="43"/>
      <c r="O55" s="43"/>
      <c r="P55" s="43"/>
      <c r="Q55" s="43"/>
      <c r="R55" s="58"/>
      <c r="S55" s="43"/>
      <c r="T55" s="43"/>
      <c r="U55" s="43"/>
      <c r="V55" s="43"/>
      <c r="W55" s="43"/>
      <c r="X55" s="11"/>
    </row>
    <row r="56" spans="1:24" x14ac:dyDescent="0.25">
      <c r="A56" s="11"/>
      <c r="B56" s="11"/>
      <c r="C56" s="11"/>
      <c r="D56" s="11"/>
      <c r="R56" s="83"/>
      <c r="S56" s="48"/>
      <c r="T56" s="48"/>
      <c r="U56" s="48"/>
      <c r="V56" s="48"/>
      <c r="W56" s="48"/>
      <c r="X56" s="11"/>
    </row>
    <row r="57" spans="1:24" s="1" customFormat="1" x14ac:dyDescent="0.25">
      <c r="A57" s="451" t="s">
        <v>57</v>
      </c>
      <c r="B57" s="38"/>
      <c r="C57" s="38"/>
      <c r="D57" s="38"/>
      <c r="R57" s="452"/>
      <c r="S57" s="38"/>
      <c r="T57" s="38"/>
      <c r="U57" s="38"/>
      <c r="V57" s="38"/>
      <c r="W57" s="38"/>
      <c r="X57" s="38"/>
    </row>
    <row r="58" spans="1:24" ht="15.75" thickBot="1" x14ac:dyDescent="0.3">
      <c r="A58" s="97" t="s">
        <v>76</v>
      </c>
      <c r="B58" s="11"/>
      <c r="C58" s="11"/>
      <c r="D58" s="11"/>
      <c r="E58" s="11"/>
      <c r="F58" s="11"/>
      <c r="G58" s="11"/>
      <c r="H58" s="11"/>
      <c r="I58" s="11"/>
      <c r="J58" s="11"/>
      <c r="K58" s="11"/>
      <c r="L58" s="11"/>
      <c r="M58" s="11"/>
      <c r="N58" s="11"/>
      <c r="O58" s="11"/>
      <c r="P58" s="11"/>
      <c r="Q58" s="11"/>
      <c r="R58" s="48"/>
      <c r="S58" s="11"/>
      <c r="T58" s="11"/>
      <c r="U58" s="11"/>
      <c r="V58" s="11"/>
      <c r="W58" s="11"/>
      <c r="X58" s="11"/>
    </row>
    <row r="59" spans="1:24" x14ac:dyDescent="0.25">
      <c r="A59" s="285" t="s">
        <v>26</v>
      </c>
      <c r="B59" s="270">
        <f t="shared" ref="B59:Q59" si="7">B42-B38</f>
        <v>-13</v>
      </c>
      <c r="C59" s="271">
        <f t="shared" si="7"/>
        <v>28</v>
      </c>
      <c r="D59" s="272">
        <f t="shared" si="7"/>
        <v>-2</v>
      </c>
      <c r="E59" s="273">
        <f t="shared" si="7"/>
        <v>13</v>
      </c>
      <c r="F59" s="286">
        <f t="shared" si="7"/>
        <v>19</v>
      </c>
      <c r="G59" s="271">
        <f t="shared" si="7"/>
        <v>43</v>
      </c>
      <c r="H59" s="272">
        <f t="shared" si="7"/>
        <v>-3</v>
      </c>
      <c r="I59" s="271">
        <f t="shared" si="7"/>
        <v>59</v>
      </c>
      <c r="J59" s="270">
        <f t="shared" si="7"/>
        <v>-3</v>
      </c>
      <c r="K59" s="271">
        <f t="shared" si="7"/>
        <v>-8</v>
      </c>
      <c r="L59" s="272">
        <f t="shared" si="7"/>
        <v>1</v>
      </c>
      <c r="M59" s="273">
        <f t="shared" si="7"/>
        <v>-10</v>
      </c>
      <c r="N59" s="286">
        <f t="shared" si="7"/>
        <v>-29</v>
      </c>
      <c r="O59" s="271">
        <f t="shared" si="7"/>
        <v>-7</v>
      </c>
      <c r="P59" s="272">
        <f t="shared" si="7"/>
        <v>0</v>
      </c>
      <c r="Q59" s="287">
        <f t="shared" si="7"/>
        <v>-36</v>
      </c>
      <c r="R59" s="11"/>
      <c r="S59" s="11"/>
      <c r="T59" s="11"/>
      <c r="U59" s="11"/>
      <c r="V59" s="11"/>
      <c r="W59" s="11"/>
      <c r="X59" s="48"/>
    </row>
    <row r="60" spans="1:24" x14ac:dyDescent="0.25">
      <c r="A60" s="288" t="s">
        <v>31</v>
      </c>
      <c r="B60" s="259">
        <f t="shared" ref="B60:Q60" si="8">B50-B42</f>
        <v>79.900148188580999</v>
      </c>
      <c r="C60" s="46">
        <f t="shared" si="8"/>
        <v>61.805797967668013</v>
      </c>
      <c r="D60" s="45">
        <f t="shared" si="8"/>
        <v>-6</v>
      </c>
      <c r="E60" s="274">
        <f t="shared" si="8"/>
        <v>135.70594615624896</v>
      </c>
      <c r="F60" s="47">
        <f t="shared" si="8"/>
        <v>65.074777600726975</v>
      </c>
      <c r="G60" s="46">
        <f t="shared" si="8"/>
        <v>53.861441165917995</v>
      </c>
      <c r="H60" s="45">
        <f t="shared" si="8"/>
        <v>-4.9888733328935597</v>
      </c>
      <c r="I60" s="46">
        <f t="shared" si="8"/>
        <v>113.94734543375137</v>
      </c>
      <c r="J60" s="259">
        <f t="shared" si="8"/>
        <v>-0.45280701876639995</v>
      </c>
      <c r="K60" s="46">
        <f t="shared" si="8"/>
        <v>0.41231108553281981</v>
      </c>
      <c r="L60" s="45">
        <f t="shared" si="8"/>
        <v>-1</v>
      </c>
      <c r="M60" s="274">
        <f t="shared" si="8"/>
        <v>-1.0404959332335801</v>
      </c>
      <c r="N60" s="47">
        <f t="shared" si="8"/>
        <v>15.278177606620702</v>
      </c>
      <c r="O60" s="46">
        <f t="shared" si="8"/>
        <v>7.5320457162165013</v>
      </c>
      <c r="P60" s="45">
        <f t="shared" si="8"/>
        <v>0</v>
      </c>
      <c r="Q60" s="289">
        <f t="shared" si="8"/>
        <v>22.810223322837203</v>
      </c>
      <c r="R60" s="48"/>
      <c r="S60" s="48"/>
      <c r="T60" s="48"/>
      <c r="U60" s="48"/>
      <c r="V60" s="48"/>
      <c r="W60" s="48"/>
      <c r="X60" s="11"/>
    </row>
    <row r="61" spans="1:24" x14ac:dyDescent="0.25">
      <c r="A61" s="293" t="s">
        <v>77</v>
      </c>
      <c r="B61" s="89"/>
      <c r="C61" s="58"/>
      <c r="D61" s="58"/>
      <c r="E61" s="53">
        <f>E41/E38</f>
        <v>0.8660714285714286</v>
      </c>
      <c r="F61" s="89"/>
      <c r="G61" s="58"/>
      <c r="H61" s="58"/>
      <c r="I61" s="58"/>
      <c r="J61" s="89"/>
      <c r="K61" s="58"/>
      <c r="L61" s="58"/>
      <c r="M61" s="89"/>
      <c r="N61" s="58"/>
      <c r="O61" s="58"/>
      <c r="P61" s="58"/>
      <c r="Q61" s="58"/>
      <c r="R61" s="58"/>
      <c r="S61" s="11"/>
      <c r="T61" s="11"/>
      <c r="U61" s="11"/>
      <c r="V61" s="11"/>
      <c r="W61" s="11"/>
      <c r="X61" s="11"/>
    </row>
    <row r="62" spans="1:24" x14ac:dyDescent="0.25">
      <c r="A62" s="290" t="s">
        <v>26</v>
      </c>
      <c r="B62" s="275">
        <f t="shared" ref="B62:K62" si="9">B59/B38</f>
        <v>-5.0980392156862744E-2</v>
      </c>
      <c r="C62" s="87">
        <f t="shared" si="9"/>
        <v>0.15555555555555556</v>
      </c>
      <c r="D62" s="50">
        <f t="shared" si="9"/>
        <v>-0.15384615384615385</v>
      </c>
      <c r="E62" s="276">
        <f t="shared" si="9"/>
        <v>2.9017857142857144E-2</v>
      </c>
      <c r="F62" s="88">
        <f t="shared" si="9"/>
        <v>0.10382513661202186</v>
      </c>
      <c r="G62" s="50">
        <f t="shared" si="9"/>
        <v>0.29054054054054052</v>
      </c>
      <c r="H62" s="50">
        <f t="shared" si="9"/>
        <v>-0.23076923076923078</v>
      </c>
      <c r="I62" s="281">
        <f t="shared" si="9"/>
        <v>0.17151162790697674</v>
      </c>
      <c r="J62" s="275">
        <f t="shared" si="9"/>
        <v>-0.375</v>
      </c>
      <c r="K62" s="50">
        <f t="shared" si="9"/>
        <v>-0.72727272727272729</v>
      </c>
      <c r="L62" s="88"/>
      <c r="M62" s="282">
        <f>M59/M38</f>
        <v>-0.52631578947368418</v>
      </c>
      <c r="N62" s="88">
        <f>N59/N38</f>
        <v>-0.453125</v>
      </c>
      <c r="O62" s="50">
        <f>O59/O38</f>
        <v>-0.33333333333333331</v>
      </c>
      <c r="P62" s="50"/>
      <c r="Q62" s="276">
        <f>Q59/Q38</f>
        <v>-0.42352941176470588</v>
      </c>
      <c r="R62" s="11"/>
      <c r="S62" s="11"/>
      <c r="T62" s="11"/>
      <c r="U62" s="11"/>
      <c r="V62" s="11"/>
      <c r="W62" s="11"/>
      <c r="X62" s="11"/>
    </row>
    <row r="63" spans="1:24" ht="15.75" thickBot="1" x14ac:dyDescent="0.3">
      <c r="A63" s="291" t="s">
        <v>31</v>
      </c>
      <c r="B63" s="277">
        <f t="shared" ref="B63:O63" si="10">B60/B42</f>
        <v>0.33016590160570664</v>
      </c>
      <c r="C63" s="278">
        <f t="shared" si="10"/>
        <v>0.29714325945994235</v>
      </c>
      <c r="D63" s="279">
        <f t="shared" si="10"/>
        <v>-0.54545454545454541</v>
      </c>
      <c r="E63" s="280">
        <f t="shared" si="10"/>
        <v>0.29437298515455307</v>
      </c>
      <c r="F63" s="283">
        <f t="shared" si="10"/>
        <v>0.32215236436003453</v>
      </c>
      <c r="G63" s="279">
        <f t="shared" si="10"/>
        <v>0.2819970741671099</v>
      </c>
      <c r="H63" s="279">
        <f t="shared" si="10"/>
        <v>-0.49888733328935597</v>
      </c>
      <c r="I63" s="292">
        <f t="shared" si="10"/>
        <v>0.28274775541873787</v>
      </c>
      <c r="J63" s="277">
        <f t="shared" si="10"/>
        <v>-9.0561403753279993E-2</v>
      </c>
      <c r="K63" s="279">
        <f t="shared" si="10"/>
        <v>0.13743702851093995</v>
      </c>
      <c r="L63" s="283">
        <f t="shared" si="10"/>
        <v>-1</v>
      </c>
      <c r="M63" s="284">
        <f t="shared" si="10"/>
        <v>-0.11561065924817557</v>
      </c>
      <c r="N63" s="283">
        <f t="shared" si="10"/>
        <v>0.43651936018916287</v>
      </c>
      <c r="O63" s="279">
        <f t="shared" si="10"/>
        <v>0.53800326544403576</v>
      </c>
      <c r="P63" s="279"/>
      <c r="Q63" s="280">
        <f>Q60/Q42</f>
        <v>0.46551476169055517</v>
      </c>
      <c r="R63" s="11"/>
      <c r="S63" s="11"/>
      <c r="T63" s="11"/>
      <c r="U63" s="11"/>
      <c r="V63" s="11"/>
      <c r="W63" s="11"/>
      <c r="X63" s="11"/>
    </row>
    <row r="64" spans="1:24" x14ac:dyDescent="0.25">
      <c r="A64" s="11"/>
      <c r="B64" s="11"/>
      <c r="C64" s="11"/>
      <c r="D64" s="11"/>
      <c r="E64" s="11"/>
      <c r="F64" s="11"/>
      <c r="G64" s="11"/>
      <c r="H64" s="11"/>
      <c r="I64" s="11"/>
      <c r="J64" s="11"/>
      <c r="K64" s="11"/>
      <c r="L64" s="11"/>
      <c r="M64" s="11"/>
      <c r="N64" s="11"/>
      <c r="O64" s="11"/>
      <c r="P64" s="11"/>
      <c r="Q64" s="11"/>
      <c r="R64" s="11"/>
      <c r="S64" s="11"/>
      <c r="T64" s="11"/>
      <c r="U64" s="11"/>
      <c r="V64" s="11"/>
      <c r="W64" s="11"/>
    </row>
    <row r="65" spans="5:17" x14ac:dyDescent="0.25">
      <c r="E65" s="11"/>
      <c r="F65" s="11"/>
      <c r="G65" s="11"/>
      <c r="H65" s="11"/>
      <c r="I65" s="48"/>
      <c r="J65" s="11"/>
      <c r="K65" s="11"/>
      <c r="L65" s="11"/>
      <c r="M65" s="11"/>
      <c r="N65" s="48"/>
      <c r="O65" s="48"/>
      <c r="P65" s="11"/>
      <c r="Q65" s="11"/>
    </row>
    <row r="66" spans="5:17" x14ac:dyDescent="0.25">
      <c r="E66" s="62"/>
      <c r="F66" s="81"/>
      <c r="G66" s="11"/>
      <c r="H66" s="11"/>
      <c r="I66" s="82"/>
      <c r="J66" s="11"/>
      <c r="K66" s="11"/>
      <c r="L66" s="11"/>
      <c r="M66" s="11"/>
      <c r="N66" s="48"/>
      <c r="O66" s="48"/>
      <c r="P66" s="11"/>
      <c r="Q66" s="48"/>
    </row>
    <row r="67" spans="5:17" ht="22.5" customHeight="1" x14ac:dyDescent="0.25">
      <c r="E67" s="11"/>
      <c r="F67" s="11"/>
      <c r="G67" s="11"/>
      <c r="H67" s="11"/>
      <c r="I67" s="11"/>
      <c r="J67" s="11"/>
      <c r="K67" s="11"/>
      <c r="L67" s="11"/>
      <c r="M67" s="11"/>
      <c r="N67" s="11"/>
      <c r="O67" s="11"/>
      <c r="P67" s="11"/>
      <c r="Q67" s="11"/>
    </row>
  </sheetData>
  <mergeCells count="6">
    <mergeCell ref="S36:V36"/>
    <mergeCell ref="A36:A37"/>
    <mergeCell ref="B36:E36"/>
    <mergeCell ref="F36:I36"/>
    <mergeCell ref="J36:M36"/>
    <mergeCell ref="N36:Q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workbookViewId="0">
      <selection activeCell="I3" sqref="I3:P4"/>
    </sheetView>
  </sheetViews>
  <sheetFormatPr baseColWidth="10" defaultRowHeight="15" x14ac:dyDescent="0.25"/>
  <cols>
    <col min="2" max="3" width="10" customWidth="1"/>
    <col min="4" max="4" width="14.42578125" customWidth="1"/>
    <col min="5" max="5" width="10" customWidth="1"/>
  </cols>
  <sheetData>
    <row r="1" spans="1:16" s="33" customFormat="1" x14ac:dyDescent="0.2">
      <c r="A1" s="85" t="s">
        <v>133</v>
      </c>
    </row>
    <row r="3" spans="1:16" ht="15.75" customHeight="1" x14ac:dyDescent="0.25">
      <c r="A3" s="63" t="s">
        <v>140</v>
      </c>
      <c r="I3" s="456" t="s">
        <v>172</v>
      </c>
      <c r="J3" s="457"/>
      <c r="K3" s="457"/>
      <c r="L3" s="457"/>
      <c r="M3" s="457"/>
      <c r="N3" s="457"/>
      <c r="O3" s="458"/>
      <c r="P3" s="459" t="s">
        <v>125</v>
      </c>
    </row>
    <row r="4" spans="1:16" ht="55.5" customHeight="1" x14ac:dyDescent="0.25">
      <c r="A4" s="449" t="s">
        <v>10</v>
      </c>
      <c r="B4" s="450" t="s">
        <v>122</v>
      </c>
      <c r="C4" s="450" t="s">
        <v>124</v>
      </c>
      <c r="D4" s="450" t="s">
        <v>123</v>
      </c>
      <c r="E4" s="450" t="s">
        <v>124</v>
      </c>
      <c r="F4" s="357"/>
      <c r="I4" s="460" t="s">
        <v>10</v>
      </c>
      <c r="J4" s="461" t="s">
        <v>147</v>
      </c>
      <c r="K4" s="461" t="s">
        <v>148</v>
      </c>
      <c r="L4" s="461" t="s">
        <v>5</v>
      </c>
      <c r="M4" s="461" t="s">
        <v>29</v>
      </c>
      <c r="N4" s="462" t="s">
        <v>124</v>
      </c>
      <c r="O4" s="462" t="s">
        <v>171</v>
      </c>
      <c r="P4" s="459"/>
    </row>
    <row r="5" spans="1:16" x14ac:dyDescent="0.25">
      <c r="A5" s="34">
        <v>2017</v>
      </c>
      <c r="B5" s="35">
        <v>344</v>
      </c>
      <c r="C5" s="34"/>
      <c r="D5" s="35">
        <v>355.99078063934257</v>
      </c>
      <c r="E5" s="34"/>
      <c r="F5" s="58"/>
      <c r="I5" s="453">
        <v>2017</v>
      </c>
      <c r="J5" s="453">
        <v>153</v>
      </c>
      <c r="K5" s="453">
        <v>136</v>
      </c>
      <c r="L5" s="453">
        <v>13</v>
      </c>
      <c r="M5" s="453">
        <f>SUM(J5:L5)</f>
        <v>302</v>
      </c>
      <c r="N5" s="453"/>
      <c r="O5" s="454">
        <v>313.99078063934257</v>
      </c>
      <c r="P5" s="454">
        <f>B5-M5</f>
        <v>42</v>
      </c>
    </row>
    <row r="6" spans="1:16" x14ac:dyDescent="0.25">
      <c r="A6" s="34">
        <v>2018</v>
      </c>
      <c r="B6" s="35">
        <v>327</v>
      </c>
      <c r="C6" s="115">
        <v>-4.9418604651162767E-2</v>
      </c>
      <c r="D6" s="35">
        <v>337.30724521495137</v>
      </c>
      <c r="E6" s="115">
        <v>-5.2483200241412065E-2</v>
      </c>
      <c r="F6" s="53"/>
      <c r="I6" s="453">
        <v>2018</v>
      </c>
      <c r="J6" s="453">
        <v>141</v>
      </c>
      <c r="K6" s="453">
        <v>135</v>
      </c>
      <c r="L6" s="453">
        <v>12</v>
      </c>
      <c r="M6" s="454">
        <f t="shared" ref="M6:M9" si="0">SUM(J6:L6)</f>
        <v>288</v>
      </c>
      <c r="N6" s="455">
        <f>M6/M5-1</f>
        <v>-4.635761589403975E-2</v>
      </c>
      <c r="O6" s="454">
        <v>298.30724521495137</v>
      </c>
      <c r="P6" s="454">
        <f>B6-M6</f>
        <v>39</v>
      </c>
    </row>
    <row r="7" spans="1:16" x14ac:dyDescent="0.25">
      <c r="A7" s="34">
        <v>2019</v>
      </c>
      <c r="B7" s="35">
        <v>349</v>
      </c>
      <c r="C7" s="115">
        <v>6.7278287461773667E-2</v>
      </c>
      <c r="D7" s="35">
        <v>354.233991381902</v>
      </c>
      <c r="E7" s="115">
        <v>5.0181982175224071E-2</v>
      </c>
      <c r="F7" s="53"/>
      <c r="I7" s="453">
        <v>2019</v>
      </c>
      <c r="J7" s="453">
        <v>178</v>
      </c>
      <c r="K7" s="453">
        <v>131</v>
      </c>
      <c r="L7" s="453">
        <v>14</v>
      </c>
      <c r="M7" s="454">
        <f t="shared" si="0"/>
        <v>323</v>
      </c>
      <c r="N7" s="455">
        <f t="shared" ref="N7" si="1">M7/M6-1</f>
        <v>0.12152777777777768</v>
      </c>
      <c r="O7" s="454">
        <v>328.233991381902</v>
      </c>
      <c r="P7" s="454">
        <f>B7-M7</f>
        <v>26</v>
      </c>
    </row>
    <row r="8" spans="1:16" x14ac:dyDescent="0.25">
      <c r="A8" s="34">
        <v>2020</v>
      </c>
      <c r="B8" s="35">
        <v>335</v>
      </c>
      <c r="C8" s="115">
        <v>-4.011461318051579E-2</v>
      </c>
      <c r="D8" s="35">
        <v>333.62731736646958</v>
      </c>
      <c r="E8" s="115">
        <v>-5.8172491959463724E-2</v>
      </c>
      <c r="F8" s="53"/>
      <c r="I8" s="453">
        <v>2020</v>
      </c>
      <c r="J8" s="453">
        <v>156</v>
      </c>
      <c r="K8" s="453">
        <v>132</v>
      </c>
      <c r="L8" s="453">
        <v>12</v>
      </c>
      <c r="M8" s="454">
        <f t="shared" si="0"/>
        <v>300</v>
      </c>
      <c r="N8" s="455">
        <f t="shared" ref="N8" si="2">M8/M7-1</f>
        <v>-7.1207430340557321E-2</v>
      </c>
      <c r="O8" s="454">
        <v>298.62731736646958</v>
      </c>
      <c r="P8" s="454">
        <f>B8-M8</f>
        <v>35</v>
      </c>
    </row>
    <row r="9" spans="1:16" x14ac:dyDescent="0.25">
      <c r="A9" s="34">
        <v>2021</v>
      </c>
      <c r="B9" s="35">
        <v>403</v>
      </c>
      <c r="C9" s="115">
        <v>0.20298507462686577</v>
      </c>
      <c r="D9" s="35">
        <v>376.84066539733436</v>
      </c>
      <c r="E9" s="115">
        <v>0.12952580853383022</v>
      </c>
      <c r="F9" s="53"/>
      <c r="I9" s="453">
        <v>2021</v>
      </c>
      <c r="J9" s="453">
        <v>190</v>
      </c>
      <c r="K9" s="453">
        <v>184</v>
      </c>
      <c r="L9" s="453">
        <v>10</v>
      </c>
      <c r="M9" s="454">
        <f t="shared" si="0"/>
        <v>384</v>
      </c>
      <c r="N9" s="455">
        <f t="shared" ref="N9" si="3">M9/M8-1</f>
        <v>0.28000000000000003</v>
      </c>
      <c r="O9" s="454">
        <v>357.84066539733436</v>
      </c>
      <c r="P9" s="454">
        <f>B9-M9</f>
        <v>19</v>
      </c>
    </row>
    <row r="10" spans="1:16" x14ac:dyDescent="0.25">
      <c r="A10" s="185" t="s">
        <v>70</v>
      </c>
      <c r="I10" s="19"/>
      <c r="J10" s="19"/>
      <c r="K10" s="19"/>
      <c r="L10" s="19"/>
      <c r="M10" s="438"/>
      <c r="N10" s="19"/>
      <c r="O10" s="438"/>
      <c r="P10" s="19"/>
    </row>
    <row r="11" spans="1:16" x14ac:dyDescent="0.25">
      <c r="A11" s="113" t="s">
        <v>94</v>
      </c>
    </row>
  </sheetData>
  <mergeCells count="2">
    <mergeCell ref="P3:P4"/>
    <mergeCell ref="I3:O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showGridLines="0" topLeftCell="A37" zoomScaleNormal="100" workbookViewId="0">
      <selection activeCell="A45" sqref="A45"/>
    </sheetView>
  </sheetViews>
  <sheetFormatPr baseColWidth="10" defaultRowHeight="15" x14ac:dyDescent="0.25"/>
  <cols>
    <col min="1" max="1" width="14.140625" style="153" customWidth="1"/>
    <col min="2" max="4" width="7.7109375" style="33" customWidth="1"/>
    <col min="5" max="5" width="9.7109375" style="33" customWidth="1"/>
    <col min="7" max="14" width="11.42578125" style="33"/>
  </cols>
  <sheetData>
    <row r="1" spans="1:13" s="33" customFormat="1" x14ac:dyDescent="0.2">
      <c r="A1" s="152" t="s">
        <v>133</v>
      </c>
    </row>
    <row r="2" spans="1:13" s="33" customFormat="1" x14ac:dyDescent="0.2">
      <c r="A2" s="152"/>
    </row>
    <row r="3" spans="1:13" s="33" customFormat="1" ht="14.25" x14ac:dyDescent="0.2"/>
    <row r="4" spans="1:13" s="33" customFormat="1" x14ac:dyDescent="0.25">
      <c r="A4" s="36" t="s">
        <v>114</v>
      </c>
    </row>
    <row r="5" spans="1:13" ht="30" customHeight="1" x14ac:dyDescent="0.25">
      <c r="A5" s="379" t="s">
        <v>0</v>
      </c>
      <c r="B5" s="378" t="s">
        <v>115</v>
      </c>
      <c r="C5" s="378"/>
      <c r="D5" s="378"/>
      <c r="E5" s="378"/>
      <c r="G5" s="36" t="s">
        <v>114</v>
      </c>
      <c r="H5" s="11"/>
      <c r="I5" s="11"/>
      <c r="J5" s="11"/>
      <c r="K5" s="11"/>
      <c r="L5" s="11"/>
      <c r="M5" s="11"/>
    </row>
    <row r="6" spans="1:13" x14ac:dyDescent="0.25">
      <c r="A6" s="380"/>
      <c r="B6" s="121" t="s">
        <v>3</v>
      </c>
      <c r="C6" s="121" t="s">
        <v>4</v>
      </c>
      <c r="D6" s="121" t="s">
        <v>5</v>
      </c>
      <c r="E6" s="121" t="s">
        <v>9</v>
      </c>
      <c r="G6" s="11"/>
      <c r="H6" s="11"/>
      <c r="I6" s="11"/>
      <c r="J6" s="11"/>
      <c r="K6" s="11"/>
      <c r="L6" s="11"/>
      <c r="M6" s="11"/>
    </row>
    <row r="7" spans="1:13" x14ac:dyDescent="0.25">
      <c r="A7" s="140">
        <v>2017</v>
      </c>
      <c r="B7" s="59">
        <v>723</v>
      </c>
      <c r="C7" s="59">
        <v>665</v>
      </c>
      <c r="D7" s="59">
        <v>58</v>
      </c>
      <c r="E7" s="59">
        <f>SUM(B7:D7)</f>
        <v>1446</v>
      </c>
      <c r="G7" s="11"/>
      <c r="H7" s="11"/>
      <c r="I7" s="11"/>
      <c r="J7" s="11"/>
      <c r="K7" s="11"/>
      <c r="L7" s="11"/>
      <c r="M7" s="11"/>
    </row>
    <row r="8" spans="1:13" x14ac:dyDescent="0.25">
      <c r="A8" s="141">
        <v>2018</v>
      </c>
      <c r="B8" s="173">
        <v>704</v>
      </c>
      <c r="C8" s="173">
        <v>670</v>
      </c>
      <c r="D8" s="173">
        <v>54</v>
      </c>
      <c r="E8" s="173">
        <f t="shared" ref="E8:E19" si="0">SUM(B8:D8)</f>
        <v>1428</v>
      </c>
      <c r="G8" s="11"/>
      <c r="H8" s="11"/>
      <c r="I8" s="11"/>
      <c r="J8" s="11"/>
      <c r="K8" s="11"/>
      <c r="L8" s="11"/>
      <c r="M8" s="11"/>
    </row>
    <row r="9" spans="1:13" x14ac:dyDescent="0.25">
      <c r="A9" s="141">
        <v>2019</v>
      </c>
      <c r="B9" s="173">
        <v>777</v>
      </c>
      <c r="C9" s="173">
        <v>692</v>
      </c>
      <c r="D9" s="173">
        <v>56</v>
      </c>
      <c r="E9" s="173">
        <f t="shared" si="0"/>
        <v>1525</v>
      </c>
      <c r="G9" s="11"/>
      <c r="H9" s="11"/>
      <c r="I9" s="11"/>
      <c r="J9" s="11"/>
      <c r="K9" s="11"/>
      <c r="L9" s="11"/>
      <c r="M9" s="11"/>
    </row>
    <row r="10" spans="1:13" x14ac:dyDescent="0.25">
      <c r="A10" s="141">
        <v>2020</v>
      </c>
      <c r="B10" s="173">
        <v>778</v>
      </c>
      <c r="C10" s="173">
        <v>736</v>
      </c>
      <c r="D10" s="173">
        <v>51</v>
      </c>
      <c r="E10" s="173">
        <f t="shared" si="0"/>
        <v>1565</v>
      </c>
      <c r="G10" s="11"/>
      <c r="H10" s="11"/>
      <c r="I10" s="11"/>
      <c r="J10" s="11"/>
      <c r="K10" s="11"/>
      <c r="L10" s="11"/>
      <c r="M10" s="11"/>
    </row>
    <row r="11" spans="1:13" x14ac:dyDescent="0.25">
      <c r="A11" s="142">
        <v>2021</v>
      </c>
      <c r="B11" s="174">
        <v>853</v>
      </c>
      <c r="C11" s="174">
        <v>832</v>
      </c>
      <c r="D11" s="174">
        <v>37</v>
      </c>
      <c r="E11" s="174">
        <f t="shared" si="0"/>
        <v>1722</v>
      </c>
      <c r="G11" s="11"/>
      <c r="H11" s="11"/>
      <c r="I11" s="11"/>
      <c r="J11" s="11"/>
      <c r="K11" s="11"/>
      <c r="L11" s="11"/>
      <c r="M11" s="11"/>
    </row>
    <row r="12" spans="1:13" x14ac:dyDescent="0.25">
      <c r="A12" s="141">
        <v>2022</v>
      </c>
      <c r="B12" s="173">
        <v>885.12212586439</v>
      </c>
      <c r="C12" s="173">
        <v>838.90543715485001</v>
      </c>
      <c r="D12" s="173">
        <v>29.645267795740569</v>
      </c>
      <c r="E12" s="173">
        <f t="shared" si="0"/>
        <v>1753.6728308149807</v>
      </c>
      <c r="G12" s="11"/>
      <c r="H12" s="11"/>
      <c r="I12" s="11"/>
      <c r="J12" s="11"/>
      <c r="K12" s="11"/>
      <c r="L12" s="11"/>
      <c r="M12" s="11"/>
    </row>
    <row r="13" spans="1:13" x14ac:dyDescent="0.25">
      <c r="A13" s="141">
        <v>2023</v>
      </c>
      <c r="B13" s="173">
        <v>928.18151574865203</v>
      </c>
      <c r="C13" s="173">
        <v>894.76227090194095</v>
      </c>
      <c r="D13" s="173">
        <v>25.908364785368569</v>
      </c>
      <c r="E13" s="173">
        <f t="shared" si="0"/>
        <v>1848.8521514359616</v>
      </c>
      <c r="G13" s="11"/>
      <c r="H13" s="11"/>
      <c r="I13" s="11"/>
      <c r="J13" s="11"/>
      <c r="K13" s="11"/>
      <c r="L13" s="11"/>
      <c r="M13" s="11"/>
    </row>
    <row r="14" spans="1:13" x14ac:dyDescent="0.25">
      <c r="A14" s="141">
        <v>2024</v>
      </c>
      <c r="B14" s="173">
        <v>909.67493171010301</v>
      </c>
      <c r="C14" s="173">
        <v>913.57454032875694</v>
      </c>
      <c r="D14" s="173">
        <v>26.247542825605137</v>
      </c>
      <c r="E14" s="173">
        <f t="shared" si="0"/>
        <v>1849.4970148644652</v>
      </c>
      <c r="G14" s="11"/>
      <c r="H14" s="11"/>
      <c r="I14" s="11"/>
      <c r="J14" s="11"/>
      <c r="K14" s="11"/>
      <c r="L14" s="11"/>
      <c r="M14" s="11"/>
    </row>
    <row r="15" spans="1:13" x14ac:dyDescent="0.25">
      <c r="A15" s="141">
        <v>2025</v>
      </c>
      <c r="B15" s="173">
        <v>955.20821640798704</v>
      </c>
      <c r="C15" s="173">
        <v>915.44994502863199</v>
      </c>
      <c r="D15" s="173">
        <v>22.325177696835638</v>
      </c>
      <c r="E15" s="173">
        <f t="shared" si="0"/>
        <v>1892.9833391334548</v>
      </c>
      <c r="G15" s="11"/>
      <c r="H15" s="11"/>
      <c r="I15" s="11"/>
      <c r="J15" s="11"/>
      <c r="K15" s="11"/>
      <c r="L15" s="11"/>
      <c r="M15" s="11"/>
    </row>
    <row r="16" spans="1:13" x14ac:dyDescent="0.25">
      <c r="A16" s="141">
        <v>2026</v>
      </c>
      <c r="B16" s="173">
        <v>982.80726261816494</v>
      </c>
      <c r="C16" s="173">
        <v>935.44785300312697</v>
      </c>
      <c r="D16" s="173">
        <v>19.624487217941361</v>
      </c>
      <c r="E16" s="173">
        <f t="shared" si="0"/>
        <v>1937.8796028392333</v>
      </c>
      <c r="G16" s="11"/>
      <c r="H16" s="11"/>
      <c r="I16" s="11"/>
      <c r="J16" s="11"/>
      <c r="K16" s="11"/>
      <c r="L16" s="11"/>
      <c r="M16" s="11"/>
    </row>
    <row r="17" spans="1:14" x14ac:dyDescent="0.25">
      <c r="A17" s="141">
        <v>2027</v>
      </c>
      <c r="B17" s="173">
        <v>1059.5895416850749</v>
      </c>
      <c r="C17" s="173">
        <v>989.18159267770102</v>
      </c>
      <c r="D17" s="173">
        <v>20.875086495352711</v>
      </c>
      <c r="E17" s="173">
        <f t="shared" si="0"/>
        <v>2069.6462208581288</v>
      </c>
      <c r="G17" s="11"/>
      <c r="H17" s="11"/>
      <c r="I17" s="11"/>
      <c r="J17" s="11"/>
      <c r="K17" s="11"/>
      <c r="L17" s="11"/>
      <c r="M17" s="11"/>
    </row>
    <row r="18" spans="1:14" x14ac:dyDescent="0.25">
      <c r="A18" s="141">
        <v>2028</v>
      </c>
      <c r="B18" s="173">
        <v>1120.9557537925639</v>
      </c>
      <c r="C18" s="173">
        <v>1069.214100939191</v>
      </c>
      <c r="D18" s="173">
        <v>24.2312746971599</v>
      </c>
      <c r="E18" s="173">
        <f t="shared" si="0"/>
        <v>2214.4011294289144</v>
      </c>
      <c r="G18" s="11"/>
      <c r="H18" s="11"/>
      <c r="I18" s="11"/>
      <c r="J18" s="11"/>
      <c r="K18" s="11"/>
      <c r="L18" s="11"/>
      <c r="M18" s="11"/>
    </row>
    <row r="19" spans="1:14" x14ac:dyDescent="0.25">
      <c r="A19" s="141">
        <v>2029</v>
      </c>
      <c r="B19" s="173">
        <v>1185.4920884173071</v>
      </c>
      <c r="C19" s="173">
        <v>1162.074111478403</v>
      </c>
      <c r="D19" s="173">
        <v>20.56732655300673</v>
      </c>
      <c r="E19" s="173">
        <f t="shared" si="0"/>
        <v>2368.133526448717</v>
      </c>
      <c r="G19" s="183" t="s">
        <v>70</v>
      </c>
      <c r="H19" s="11"/>
      <c r="I19" s="11"/>
      <c r="J19" s="11"/>
      <c r="K19" s="11"/>
      <c r="L19" s="11"/>
      <c r="M19" s="11"/>
    </row>
    <row r="20" spans="1:14" s="172" customFormat="1" x14ac:dyDescent="0.25">
      <c r="A20" s="154" t="s">
        <v>80</v>
      </c>
      <c r="B20" s="175">
        <f>AVERAGE(B7:B11)</f>
        <v>767</v>
      </c>
      <c r="C20" s="176">
        <f t="shared" ref="C20:E20" si="1">AVERAGE(C7:C11)</f>
        <v>719</v>
      </c>
      <c r="D20" s="175">
        <f t="shared" si="1"/>
        <v>51.2</v>
      </c>
      <c r="E20" s="177">
        <f t="shared" si="1"/>
        <v>1537.2</v>
      </c>
      <c r="G20" s="183" t="s">
        <v>88</v>
      </c>
      <c r="H20" s="11"/>
      <c r="I20" s="11"/>
      <c r="J20" s="11"/>
      <c r="K20" s="11"/>
      <c r="L20" s="11"/>
      <c r="M20" s="11"/>
      <c r="N20" s="33"/>
    </row>
    <row r="21" spans="1:14" s="172" customFormat="1" x14ac:dyDescent="0.25">
      <c r="A21" s="156" t="s">
        <v>81</v>
      </c>
      <c r="B21" s="178">
        <f>AVERAGE(B8:B12)</f>
        <v>799.42442517287805</v>
      </c>
      <c r="C21" s="179">
        <f t="shared" ref="C21:E21" si="2">AVERAGE(C8:C12)</f>
        <v>753.78108743097005</v>
      </c>
      <c r="D21" s="178">
        <f t="shared" si="2"/>
        <v>45.529053559148117</v>
      </c>
      <c r="E21" s="180">
        <f t="shared" si="2"/>
        <v>1598.7345661629961</v>
      </c>
      <c r="G21" s="184" t="s">
        <v>94</v>
      </c>
      <c r="H21"/>
      <c r="I21"/>
      <c r="J21"/>
      <c r="K21"/>
      <c r="L21"/>
      <c r="M21"/>
      <c r="N21" s="33"/>
    </row>
    <row r="22" spans="1:14" s="172" customFormat="1" x14ac:dyDescent="0.25">
      <c r="A22" s="183" t="s">
        <v>70</v>
      </c>
      <c r="B22" s="181"/>
      <c r="C22" s="181"/>
      <c r="D22" s="181"/>
      <c r="E22" s="181"/>
      <c r="G22" s="33"/>
      <c r="H22" s="33"/>
      <c r="I22" s="33"/>
      <c r="J22" s="33"/>
      <c r="K22" s="33"/>
      <c r="L22" s="33"/>
      <c r="M22" s="33"/>
      <c r="N22" s="33"/>
    </row>
    <row r="23" spans="1:14" s="172" customFormat="1" x14ac:dyDescent="0.25">
      <c r="A23" s="183" t="s">
        <v>88</v>
      </c>
      <c r="B23" s="181"/>
      <c r="C23" s="181"/>
      <c r="D23" s="181"/>
      <c r="E23" s="181"/>
      <c r="G23" s="33"/>
      <c r="H23" s="33"/>
      <c r="I23" s="33"/>
      <c r="J23" s="33"/>
      <c r="K23" s="33"/>
      <c r="L23" s="33"/>
      <c r="M23" s="33"/>
      <c r="N23" s="33"/>
    </row>
    <row r="24" spans="1:14" x14ac:dyDescent="0.25">
      <c r="A24" s="184" t="s">
        <v>94</v>
      </c>
      <c r="B24" s="11"/>
      <c r="C24" s="11"/>
      <c r="D24" s="11"/>
      <c r="E24" s="11"/>
    </row>
    <row r="25" spans="1:14" x14ac:dyDescent="0.25">
      <c r="A25" s="184"/>
      <c r="B25" s="11"/>
      <c r="C25" s="11"/>
      <c r="D25" s="11"/>
      <c r="E25" s="11"/>
    </row>
    <row r="26" spans="1:14" x14ac:dyDescent="0.25">
      <c r="A26" s="36" t="s">
        <v>121</v>
      </c>
      <c r="B26" s="11"/>
      <c r="C26" s="11"/>
      <c r="D26" s="11"/>
      <c r="E26" s="11"/>
    </row>
    <row r="27" spans="1:14" x14ac:dyDescent="0.25">
      <c r="A27" s="111" t="s">
        <v>86</v>
      </c>
      <c r="B27" s="11"/>
      <c r="C27" s="11"/>
      <c r="D27" s="11"/>
      <c r="E27" s="11"/>
    </row>
    <row r="28" spans="1:14" ht="40.5" customHeight="1" x14ac:dyDescent="0.25">
      <c r="A28" s="379" t="s">
        <v>0</v>
      </c>
      <c r="B28" s="378" t="s">
        <v>87</v>
      </c>
      <c r="C28" s="378"/>
      <c r="D28" s="378"/>
      <c r="E28" s="378"/>
      <c r="G28" s="36" t="s">
        <v>121</v>
      </c>
      <c r="H28" s="11"/>
      <c r="I28" s="11"/>
      <c r="J28" s="11"/>
      <c r="K28" s="11"/>
      <c r="L28" s="11"/>
      <c r="M28" s="11"/>
    </row>
    <row r="29" spans="1:14" x14ac:dyDescent="0.25">
      <c r="A29" s="381"/>
      <c r="B29" s="37" t="s">
        <v>3</v>
      </c>
      <c r="C29" s="37" t="s">
        <v>4</v>
      </c>
      <c r="D29" s="37" t="s">
        <v>5</v>
      </c>
      <c r="E29" s="37" t="s">
        <v>9</v>
      </c>
      <c r="G29" s="111" t="s">
        <v>86</v>
      </c>
      <c r="H29" s="11"/>
      <c r="I29" s="11"/>
      <c r="J29" s="11"/>
      <c r="K29" s="11"/>
      <c r="L29" s="11"/>
      <c r="M29" s="11"/>
      <c r="N29" s="11"/>
    </row>
    <row r="30" spans="1:14" x14ac:dyDescent="0.25">
      <c r="A30" s="154">
        <v>2017</v>
      </c>
      <c r="B30" s="50">
        <f>'F1_Départ corps'!S38/'Taux de départ'!B7</f>
        <v>0.21161825726141079</v>
      </c>
      <c r="C30" s="50">
        <f>'F1_Départ corps'!T38/'Taux de départ'!C7</f>
        <v>0.20451127819548873</v>
      </c>
      <c r="D30" s="50">
        <f>'F1_Départ corps'!U38/'Taux de départ'!D7</f>
        <v>0.22413793103448276</v>
      </c>
      <c r="E30" s="50">
        <f>'F1_Départ corps'!V38/'Taux de départ'!E7</f>
        <v>0.20885200553250347</v>
      </c>
      <c r="G30" s="11"/>
      <c r="H30" s="11"/>
      <c r="I30" s="11"/>
      <c r="J30" s="11"/>
      <c r="K30" s="11"/>
      <c r="L30" s="11"/>
      <c r="M30" s="11"/>
      <c r="N30" s="11"/>
    </row>
    <row r="31" spans="1:14" x14ac:dyDescent="0.25">
      <c r="A31" s="155">
        <v>2018</v>
      </c>
      <c r="B31" s="52">
        <f>'F1_Départ corps'!S39/'Taux de départ'!B8</f>
        <v>0.20028409090909091</v>
      </c>
      <c r="C31" s="52">
        <f>'F1_Départ corps'!T39/'Taux de départ'!C8</f>
        <v>0.20149253731343283</v>
      </c>
      <c r="D31" s="52">
        <f>'F1_Départ corps'!U39/'Taux de départ'!D8</f>
        <v>0.22222222222222221</v>
      </c>
      <c r="E31" s="52">
        <f>'F1_Départ corps'!V39/'Taux de départ'!E8</f>
        <v>0.20168067226890757</v>
      </c>
      <c r="G31" s="11"/>
      <c r="H31" s="11"/>
      <c r="I31" s="11"/>
      <c r="J31" s="11"/>
      <c r="K31" s="11"/>
      <c r="L31" s="11"/>
      <c r="M31" s="11"/>
      <c r="N31" s="11"/>
    </row>
    <row r="32" spans="1:14" x14ac:dyDescent="0.25">
      <c r="A32" s="155">
        <v>2019</v>
      </c>
      <c r="B32" s="52">
        <f>'F1_Départ corps'!S40/'Taux de départ'!B9</f>
        <v>0.22908622908622908</v>
      </c>
      <c r="C32" s="52">
        <f>'F1_Départ corps'!T40/'Taux de départ'!C9</f>
        <v>0.18930635838150289</v>
      </c>
      <c r="D32" s="52">
        <f>'F1_Départ corps'!U40/'Taux de départ'!D9</f>
        <v>0.25</v>
      </c>
      <c r="E32" s="52">
        <f>'F1_Départ corps'!V40/'Taux de départ'!E9</f>
        <v>0.21180327868852458</v>
      </c>
      <c r="G32" s="11"/>
      <c r="H32" s="11"/>
      <c r="I32" s="11"/>
      <c r="J32" s="11"/>
      <c r="K32" s="11"/>
      <c r="L32" s="11"/>
      <c r="M32" s="11"/>
      <c r="N32" s="11"/>
    </row>
    <row r="33" spans="1:22" x14ac:dyDescent="0.25">
      <c r="A33" s="155">
        <v>2020</v>
      </c>
      <c r="B33" s="52">
        <f>'F1_Départ corps'!S41/'Taux de départ'!B10</f>
        <v>0.20051413881748073</v>
      </c>
      <c r="C33" s="52">
        <f>'F1_Départ corps'!T41/'Taux de départ'!C10</f>
        <v>0.17934782608695651</v>
      </c>
      <c r="D33" s="52">
        <f>'F1_Départ corps'!U41/'Taux de départ'!D10</f>
        <v>0.23529411764705882</v>
      </c>
      <c r="E33" s="52">
        <f>'F1_Départ corps'!V41/'Taux de départ'!E10</f>
        <v>0.19169329073482427</v>
      </c>
      <c r="G33" s="11"/>
      <c r="H33" s="11"/>
      <c r="I33" s="11"/>
      <c r="J33" s="11"/>
      <c r="K33" s="11"/>
      <c r="L33" s="11"/>
      <c r="M33" s="11"/>
      <c r="N33" s="11"/>
      <c r="O33" s="11"/>
      <c r="P33" s="11"/>
      <c r="Q33" s="11"/>
      <c r="R33" s="11"/>
      <c r="S33" s="11"/>
      <c r="T33" s="11"/>
      <c r="U33" s="11"/>
      <c r="V33" s="11"/>
    </row>
    <row r="34" spans="1:22" x14ac:dyDescent="0.25">
      <c r="A34" s="156">
        <v>2021</v>
      </c>
      <c r="B34" s="55">
        <f>'F1_Départ corps'!S42/'Taux de départ'!B11</f>
        <v>0.22274325908558029</v>
      </c>
      <c r="C34" s="55">
        <f>'F1_Départ corps'!T42/'Taux de départ'!C11</f>
        <v>0.22115384615384615</v>
      </c>
      <c r="D34" s="55">
        <f>'F1_Départ corps'!U42/'Taux de départ'!D11</f>
        <v>0.27027027027027029</v>
      </c>
      <c r="E34" s="56">
        <f>'F1_Départ corps'!V42/'Taux de départ'!E11</f>
        <v>0.22299651567944251</v>
      </c>
      <c r="G34" s="11"/>
      <c r="H34" s="11"/>
      <c r="I34" s="11"/>
      <c r="J34" s="11"/>
      <c r="K34" s="11"/>
      <c r="L34" s="11"/>
      <c r="M34" s="11"/>
      <c r="N34" s="11"/>
      <c r="V34" s="11"/>
    </row>
    <row r="35" spans="1:22" x14ac:dyDescent="0.25">
      <c r="A35" s="155">
        <v>2022</v>
      </c>
      <c r="B35" s="52">
        <f>'F1_Départ corps'!S43/'Taux de départ'!B12</f>
        <v>0.20914868180885657</v>
      </c>
      <c r="C35" s="52">
        <f>'F1_Départ corps'!T43/'Taux de départ'!C12</f>
        <v>0.19538011067222991</v>
      </c>
      <c r="D35" s="52">
        <f>'F1_Départ corps'!U43/'Taux de départ'!D12</f>
        <v>0.25789167594698004</v>
      </c>
      <c r="E35" s="52">
        <f>'F1_Départ corps'!V43/'Taux de départ'!E12</f>
        <v>0.20338618729083277</v>
      </c>
      <c r="G35" s="11"/>
      <c r="H35" s="11"/>
      <c r="I35" s="11"/>
      <c r="J35" s="11"/>
      <c r="K35" s="11"/>
      <c r="L35" s="11"/>
      <c r="M35" s="11"/>
      <c r="N35" s="11"/>
      <c r="V35" s="11"/>
    </row>
    <row r="36" spans="1:22" x14ac:dyDescent="0.25">
      <c r="A36" s="155">
        <v>2023</v>
      </c>
      <c r="B36" s="52">
        <f>'F1_Départ corps'!S44/'Taux de départ'!B13</f>
        <v>0.21473153017189942</v>
      </c>
      <c r="C36" s="52">
        <f>'F1_Départ corps'!T44/'Taux de départ'!C13</f>
        <v>0.20010046701625248</v>
      </c>
      <c r="D36" s="52">
        <f>'F1_Départ corps'!U44/'Taux de départ'!D13</f>
        <v>0.25925228396014022</v>
      </c>
      <c r="E36" s="52">
        <f>'F1_Départ corps'!V44/'Taux de départ'!E13</f>
        <v>0.20827462481258271</v>
      </c>
      <c r="G36" s="11"/>
      <c r="H36" s="11"/>
      <c r="I36" s="11"/>
      <c r="J36" s="11"/>
      <c r="K36" s="11"/>
      <c r="L36" s="11"/>
      <c r="M36" s="11"/>
      <c r="N36" s="11"/>
      <c r="V36" s="11"/>
    </row>
    <row r="37" spans="1:22" x14ac:dyDescent="0.25">
      <c r="A37" s="155">
        <v>2024</v>
      </c>
      <c r="B37" s="52">
        <f>'F1_Départ corps'!S45/'Taux de départ'!B14</f>
        <v>0.21626462534670951</v>
      </c>
      <c r="C37" s="52">
        <f>'F1_Départ corps'!T45/'Taux de départ'!C14</f>
        <v>0.20077973760093867</v>
      </c>
      <c r="D37" s="52">
        <f>'F1_Départ corps'!U45/'Taux de départ'!D14</f>
        <v>0.23496180328868768</v>
      </c>
      <c r="E37" s="52">
        <f>'F1_Départ corps'!V45/'Taux de départ'!E14</f>
        <v>0.20888108046078507</v>
      </c>
      <c r="G37" s="11"/>
      <c r="H37" s="11"/>
      <c r="I37" s="11"/>
      <c r="J37" s="11"/>
      <c r="K37" s="11"/>
      <c r="L37" s="11"/>
      <c r="M37" s="11"/>
      <c r="N37" s="11"/>
      <c r="V37" s="11"/>
    </row>
    <row r="38" spans="1:22" x14ac:dyDescent="0.25">
      <c r="A38" s="155">
        <v>2025</v>
      </c>
      <c r="B38" s="52">
        <f>'F1_Départ corps'!S46/'Taux de départ'!B15</f>
        <v>0.21667563207730528</v>
      </c>
      <c r="C38" s="52">
        <f>'F1_Départ corps'!T46/'Taux de départ'!C15</f>
        <v>0.20327859927237391</v>
      </c>
      <c r="D38" s="52">
        <f>'F1_Départ corps'!U46/'Taux de départ'!D15</f>
        <v>0.24805095933638022</v>
      </c>
      <c r="E38" s="52">
        <f>'F1_Départ corps'!V46/'Taux de départ'!E15</f>
        <v>0.21056683389117883</v>
      </c>
      <c r="G38" s="11"/>
      <c r="H38" s="11"/>
      <c r="I38" s="11"/>
      <c r="J38" s="11"/>
      <c r="K38" s="11"/>
      <c r="L38" s="11"/>
      <c r="M38" s="11"/>
      <c r="N38" s="11"/>
      <c r="V38" s="11"/>
    </row>
    <row r="39" spans="1:22" x14ac:dyDescent="0.25">
      <c r="A39" s="155">
        <v>2026</v>
      </c>
      <c r="B39" s="52">
        <f>'F1_Départ corps'!S47/'Taux de départ'!B16</f>
        <v>0.21637535127717883</v>
      </c>
      <c r="C39" s="52">
        <f>'F1_Départ corps'!T47/'Taux de départ'!C16</f>
        <v>0.20467798962419551</v>
      </c>
      <c r="D39" s="52">
        <f>'F1_Départ corps'!U47/'Taux de départ'!D16</f>
        <v>0.23195670493800935</v>
      </c>
      <c r="E39" s="52">
        <f>'F1_Départ corps'!V47/'Taux de départ'!E16</f>
        <v>0.21088662238362663</v>
      </c>
      <c r="G39" s="11"/>
      <c r="H39" s="11"/>
      <c r="I39" s="11"/>
      <c r="J39" s="11"/>
      <c r="K39" s="11"/>
      <c r="L39" s="11"/>
      <c r="M39" s="11"/>
      <c r="N39" s="11"/>
      <c r="V39" s="11"/>
    </row>
    <row r="40" spans="1:22" x14ac:dyDescent="0.25">
      <c r="A40" s="155">
        <v>2027</v>
      </c>
      <c r="B40" s="52">
        <f>'F1_Départ corps'!S48/'Taux de départ'!B17</f>
        <v>0.21274339453177166</v>
      </c>
      <c r="C40" s="52">
        <f>'F1_Départ corps'!T48/'Taux de départ'!C17</f>
        <v>0.20426281755779671</v>
      </c>
      <c r="D40" s="52">
        <f>'F1_Départ corps'!U48/'Taux de départ'!D17</f>
        <v>0.22457059635244409</v>
      </c>
      <c r="E40" s="52">
        <f>'F1_Départ corps'!V48/'Taux de départ'!E17</f>
        <v>0.2088094193939522</v>
      </c>
      <c r="G40" s="11"/>
      <c r="H40" s="11"/>
      <c r="I40" s="11"/>
      <c r="J40" s="11"/>
      <c r="K40" s="11"/>
      <c r="L40" s="11"/>
      <c r="M40" s="11"/>
      <c r="N40" s="11"/>
      <c r="V40" s="11"/>
    </row>
    <row r="41" spans="1:22" x14ac:dyDescent="0.25">
      <c r="A41" s="155">
        <v>2028</v>
      </c>
      <c r="B41" s="52">
        <f>'F1_Départ corps'!S49/'Taux de départ'!B18</f>
        <v>0.21242355722854722</v>
      </c>
      <c r="C41" s="52">
        <f>'F1_Départ corps'!T49/'Taux de départ'!C18</f>
        <v>0.19985681763859761</v>
      </c>
      <c r="D41" s="52">
        <f>'F1_Départ corps'!U49/'Taux de départ'!D18</f>
        <v>0.22814506863705997</v>
      </c>
      <c r="E41" s="52">
        <f>'F1_Départ corps'!V49/'Taux de départ'!E18</f>
        <v>0.20652779483152495</v>
      </c>
      <c r="G41" s="11"/>
      <c r="H41" s="11"/>
      <c r="I41" s="11"/>
      <c r="J41" s="11"/>
      <c r="K41" s="11"/>
      <c r="L41" s="11"/>
      <c r="M41" s="11"/>
      <c r="N41" s="11"/>
      <c r="V41" s="11"/>
    </row>
    <row r="42" spans="1:22" x14ac:dyDescent="0.25">
      <c r="A42" s="155">
        <v>2029</v>
      </c>
      <c r="B42" s="52">
        <f>'F1_Départ corps'!S50/'Taux de départ'!B19</f>
        <v>0.20890603496257501</v>
      </c>
      <c r="C42" s="52">
        <f>'F1_Départ corps'!T50/'Taux de départ'!C19</f>
        <v>0.19899750908760672</v>
      </c>
      <c r="D42" s="52">
        <f>'F1_Départ corps'!U50/'Taux de départ'!D19</f>
        <v>0.23077146642852631</v>
      </c>
      <c r="E42" s="52">
        <f>'F1_Départ corps'!V50/'Taux de départ'!E19</f>
        <v>0.20423369372444189</v>
      </c>
      <c r="G42" s="11"/>
      <c r="H42" s="11"/>
      <c r="I42" s="11"/>
      <c r="J42" s="11"/>
      <c r="K42" s="11"/>
      <c r="L42" s="11"/>
      <c r="M42" s="11"/>
      <c r="N42" s="11"/>
      <c r="V42" s="11"/>
    </row>
    <row r="43" spans="1:22" x14ac:dyDescent="0.25">
      <c r="A43" s="154" t="s">
        <v>80</v>
      </c>
      <c r="B43" s="164">
        <f>'F1_Départ corps'!S51/'Taux de départ'!B20</f>
        <v>0.2132985658409387</v>
      </c>
      <c r="C43" s="164">
        <f>'F1_Départ corps'!T51/'Taux de départ'!C20</f>
        <v>0.19972183588317105</v>
      </c>
      <c r="D43" s="164">
        <f>'F1_Départ corps'!U51/'Taux de départ'!D20</f>
        <v>0.23828124999999997</v>
      </c>
      <c r="E43" s="164">
        <f>'F1_Départ corps'!V51/'Taux de départ'!E20</f>
        <v>0.20778037991152742</v>
      </c>
      <c r="G43" s="11"/>
      <c r="H43" s="11"/>
      <c r="I43" s="11"/>
      <c r="J43" s="11"/>
      <c r="K43" s="11"/>
      <c r="L43" s="11"/>
      <c r="M43" s="11"/>
      <c r="N43" s="11"/>
      <c r="V43" s="11"/>
    </row>
    <row r="44" spans="1:22" x14ac:dyDescent="0.25">
      <c r="A44" s="156" t="s">
        <v>81</v>
      </c>
      <c r="B44" s="165">
        <f>'F1_Départ corps'!S52/'Taux de départ'!B21</f>
        <v>0.26768987856165471</v>
      </c>
      <c r="C44" s="165">
        <f>'F1_Départ corps'!T52/'Taux de départ'!C21</f>
        <v>0.25719082048529823</v>
      </c>
      <c r="D44" s="165">
        <f>'F1_Départ corps'!U52/'Taux de départ'!D21</f>
        <v>0.12514421745144741</v>
      </c>
      <c r="E44" s="165">
        <f>'F1_Départ corps'!V52/'Taux de départ'!E21</f>
        <v>0.25868027761978135</v>
      </c>
      <c r="G44" s="11"/>
      <c r="H44" s="11"/>
      <c r="I44" s="11"/>
      <c r="J44" s="11"/>
      <c r="K44" s="11"/>
      <c r="L44" s="11"/>
      <c r="M44" s="11"/>
      <c r="N44" s="11"/>
      <c r="V44" s="11"/>
    </row>
    <row r="45" spans="1:22" x14ac:dyDescent="0.25">
      <c r="A45" s="183" t="s">
        <v>70</v>
      </c>
      <c r="B45" s="11"/>
      <c r="C45" s="11"/>
      <c r="D45" s="11"/>
      <c r="E45" s="11"/>
      <c r="G45" s="11"/>
      <c r="H45" s="11"/>
      <c r="I45" s="11"/>
      <c r="J45" s="11"/>
      <c r="K45" s="11"/>
      <c r="L45" s="11"/>
      <c r="M45" s="11"/>
      <c r="N45" s="11"/>
      <c r="V45" s="11"/>
    </row>
    <row r="46" spans="1:22" x14ac:dyDescent="0.25">
      <c r="A46" s="183" t="s">
        <v>88</v>
      </c>
      <c r="B46" s="11"/>
      <c r="C46" s="11"/>
      <c r="D46" s="11"/>
      <c r="E46" s="11"/>
      <c r="G46" s="11"/>
      <c r="H46" s="11"/>
      <c r="I46" s="11"/>
      <c r="J46" s="11"/>
      <c r="K46" s="11"/>
      <c r="L46" s="11"/>
      <c r="M46" s="11"/>
      <c r="N46" s="11"/>
      <c r="V46" s="11"/>
    </row>
    <row r="47" spans="1:22" x14ac:dyDescent="0.25">
      <c r="A47" s="184" t="s">
        <v>94</v>
      </c>
      <c r="B47" s="11"/>
      <c r="C47" s="11"/>
      <c r="D47" s="11"/>
      <c r="E47" s="11"/>
      <c r="G47" s="11"/>
      <c r="H47" s="11"/>
      <c r="I47" s="11"/>
      <c r="J47" s="11"/>
      <c r="K47" s="11"/>
      <c r="L47" s="11"/>
      <c r="M47" s="11"/>
      <c r="N47" s="11"/>
      <c r="V47" s="11"/>
    </row>
    <row r="48" spans="1:22" x14ac:dyDescent="0.25">
      <c r="A48" s="148"/>
      <c r="B48" s="11"/>
      <c r="C48" s="11"/>
      <c r="D48" s="11"/>
      <c r="E48" s="11"/>
      <c r="G48" s="11"/>
      <c r="H48" s="11"/>
      <c r="I48" s="11"/>
      <c r="J48" s="11"/>
      <c r="K48" s="11"/>
      <c r="L48" s="11"/>
      <c r="M48" s="11"/>
      <c r="N48" s="11"/>
      <c r="V48" s="11"/>
    </row>
    <row r="49" spans="1:14" x14ac:dyDescent="0.25">
      <c r="G49" s="11"/>
      <c r="H49" s="11"/>
      <c r="I49" s="11"/>
      <c r="J49" s="11"/>
      <c r="K49" s="11"/>
      <c r="L49" s="11"/>
      <c r="M49" s="11"/>
      <c r="N49" s="11"/>
    </row>
    <row r="50" spans="1:14" x14ac:dyDescent="0.25">
      <c r="A50"/>
      <c r="B50"/>
      <c r="C50"/>
      <c r="D50"/>
      <c r="E50"/>
      <c r="H50" s="11"/>
      <c r="I50" s="11"/>
      <c r="J50" s="11"/>
      <c r="K50" s="11"/>
      <c r="L50" s="11"/>
      <c r="M50" s="11"/>
      <c r="N50" s="11"/>
    </row>
    <row r="51" spans="1:14" x14ac:dyDescent="0.25">
      <c r="G51" s="183" t="s">
        <v>70</v>
      </c>
    </row>
    <row r="52" spans="1:14" x14ac:dyDescent="0.25">
      <c r="G52" s="183" t="s">
        <v>88</v>
      </c>
    </row>
    <row r="53" spans="1:14" x14ac:dyDescent="0.25">
      <c r="G53" s="184" t="s">
        <v>94</v>
      </c>
    </row>
    <row r="62" spans="1:14" x14ac:dyDescent="0.25">
      <c r="A62"/>
      <c r="B62"/>
      <c r="C62"/>
      <c r="D62"/>
      <c r="E62"/>
      <c r="G62" s="182"/>
    </row>
  </sheetData>
  <mergeCells count="4">
    <mergeCell ref="B28:E28"/>
    <mergeCell ref="A5:A6"/>
    <mergeCell ref="B5:E5"/>
    <mergeCell ref="A28:A2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activeCell="B31" sqref="B31"/>
    </sheetView>
  </sheetViews>
  <sheetFormatPr baseColWidth="10" defaultRowHeight="15" x14ac:dyDescent="0.25"/>
  <cols>
    <col min="1" max="1" width="31.5703125" customWidth="1"/>
    <col min="2" max="2" width="11.85546875" customWidth="1"/>
    <col min="3" max="7" width="9.7109375" customWidth="1"/>
    <col min="9" max="9" width="13" customWidth="1"/>
    <col min="10" max="10" width="13.5703125" customWidth="1"/>
  </cols>
  <sheetData>
    <row r="1" spans="1:8" s="33" customFormat="1" x14ac:dyDescent="0.2">
      <c r="A1" s="85" t="s">
        <v>133</v>
      </c>
      <c r="B1" s="85"/>
    </row>
    <row r="2" spans="1:8" s="33" customFormat="1" x14ac:dyDescent="0.2">
      <c r="A2" s="85"/>
      <c r="B2" s="85"/>
    </row>
    <row r="3" spans="1:8" s="33" customFormat="1" x14ac:dyDescent="0.2">
      <c r="A3" s="101" t="s">
        <v>142</v>
      </c>
      <c r="B3" s="101"/>
    </row>
    <row r="4" spans="1:8" s="33" customFormat="1" thickBot="1" x14ac:dyDescent="0.25">
      <c r="E4" s="344"/>
    </row>
    <row r="5" spans="1:8" s="14" customFormat="1" ht="20.25" customHeight="1" x14ac:dyDescent="0.25">
      <c r="A5" s="385" t="s">
        <v>113</v>
      </c>
      <c r="B5" s="395" t="s">
        <v>120</v>
      </c>
      <c r="C5" s="384" t="s">
        <v>119</v>
      </c>
      <c r="D5" s="382"/>
      <c r="E5" s="383"/>
      <c r="F5" s="382" t="s">
        <v>106</v>
      </c>
      <c r="G5" s="383"/>
    </row>
    <row r="6" spans="1:8" s="1" customFormat="1" ht="20.25" customHeight="1" x14ac:dyDescent="0.25">
      <c r="A6" s="386"/>
      <c r="B6" s="396"/>
      <c r="C6" s="296">
        <v>2017</v>
      </c>
      <c r="D6" s="186">
        <v>2021</v>
      </c>
      <c r="E6" s="297">
        <v>2029</v>
      </c>
      <c r="F6" s="294" t="s">
        <v>26</v>
      </c>
      <c r="G6" s="297" t="s">
        <v>31</v>
      </c>
    </row>
    <row r="7" spans="1:8" s="1" customFormat="1" x14ac:dyDescent="0.25">
      <c r="A7" s="348" t="s">
        <v>24</v>
      </c>
      <c r="B7" s="349">
        <v>4152</v>
      </c>
      <c r="C7" s="339">
        <v>117</v>
      </c>
      <c r="D7" s="340">
        <v>125</v>
      </c>
      <c r="E7" s="341">
        <v>165</v>
      </c>
      <c r="F7" s="342">
        <v>6.8376068376068355</v>
      </c>
      <c r="G7" s="343">
        <v>32.000000000000007</v>
      </c>
    </row>
    <row r="8" spans="1:8" s="1" customFormat="1" x14ac:dyDescent="0.25">
      <c r="A8" s="306" t="s">
        <v>84</v>
      </c>
      <c r="B8" s="345">
        <v>1861</v>
      </c>
      <c r="C8" s="298">
        <v>51</v>
      </c>
      <c r="D8" s="35">
        <v>55</v>
      </c>
      <c r="E8" s="299">
        <v>89</v>
      </c>
      <c r="F8" s="295">
        <v>7.8431372549019551</v>
      </c>
      <c r="G8" s="303">
        <v>61.818181818181813</v>
      </c>
    </row>
    <row r="9" spans="1:8" s="1" customFormat="1" x14ac:dyDescent="0.25">
      <c r="A9" s="348" t="s">
        <v>112</v>
      </c>
      <c r="B9" s="349">
        <v>6906</v>
      </c>
      <c r="C9" s="339">
        <v>169</v>
      </c>
      <c r="D9" s="340">
        <v>223</v>
      </c>
      <c r="E9" s="341">
        <v>260</v>
      </c>
      <c r="F9" s="342">
        <v>31.9526627218935</v>
      </c>
      <c r="G9" s="343">
        <v>16.591928251121079</v>
      </c>
    </row>
    <row r="10" spans="1:8" x14ac:dyDescent="0.25">
      <c r="A10" s="306" t="s">
        <v>14</v>
      </c>
      <c r="B10" s="345">
        <v>133</v>
      </c>
      <c r="C10" s="298">
        <v>7</v>
      </c>
      <c r="D10" s="35">
        <v>0</v>
      </c>
      <c r="E10" s="299">
        <v>2</v>
      </c>
      <c r="F10" s="295"/>
      <c r="G10" s="303"/>
    </row>
    <row r="11" spans="1:8" s="1" customFormat="1" ht="15.75" thickBot="1" x14ac:dyDescent="0.3">
      <c r="A11" s="307" t="s">
        <v>9</v>
      </c>
      <c r="B11" s="346">
        <v>13052</v>
      </c>
      <c r="C11" s="300">
        <v>344</v>
      </c>
      <c r="D11" s="301">
        <v>403</v>
      </c>
      <c r="E11" s="302">
        <v>516</v>
      </c>
      <c r="F11" s="304">
        <v>17.151162790697683</v>
      </c>
      <c r="G11" s="305">
        <v>28.03970223325063</v>
      </c>
    </row>
    <row r="12" spans="1:8" x14ac:dyDescent="0.25">
      <c r="A12" s="335" t="s">
        <v>107</v>
      </c>
    </row>
    <row r="13" spans="1:8" x14ac:dyDescent="0.25">
      <c r="A13" s="102" t="s">
        <v>70</v>
      </c>
      <c r="B13" s="102"/>
    </row>
    <row r="14" spans="1:8" x14ac:dyDescent="0.25">
      <c r="A14" s="103" t="s">
        <v>94</v>
      </c>
      <c r="B14" s="103"/>
    </row>
    <row r="15" spans="1:8" x14ac:dyDescent="0.25">
      <c r="B15" s="101" t="s">
        <v>91</v>
      </c>
    </row>
    <row r="16" spans="1:8" ht="15" customHeight="1" x14ac:dyDescent="0.25">
      <c r="B16" s="379" t="s">
        <v>0</v>
      </c>
      <c r="C16" s="389" t="s">
        <v>98</v>
      </c>
      <c r="D16" s="390"/>
      <c r="E16" s="390"/>
      <c r="F16" s="390"/>
      <c r="G16" s="390"/>
      <c r="H16" s="391"/>
    </row>
    <row r="17" spans="2:10" ht="38.25" x14ac:dyDescent="0.25">
      <c r="B17" s="380"/>
      <c r="C17" s="187" t="s">
        <v>14</v>
      </c>
      <c r="D17" s="187" t="s">
        <v>22</v>
      </c>
      <c r="E17" s="187" t="s">
        <v>23</v>
      </c>
      <c r="F17" s="187" t="s">
        <v>24</v>
      </c>
      <c r="G17" s="187" t="s">
        <v>9</v>
      </c>
      <c r="H17" s="187" t="s">
        <v>49</v>
      </c>
      <c r="J17" s="36" t="s">
        <v>92</v>
      </c>
    </row>
    <row r="18" spans="2:10" x14ac:dyDescent="0.25">
      <c r="B18" s="140">
        <v>2017</v>
      </c>
      <c r="C18" s="39">
        <f>'Retraite disc det'!E6</f>
        <v>7</v>
      </c>
      <c r="D18" s="39">
        <f>SUM('Retraite disc det'!D6,'Retraite disc det'!F6,'Retraite disc det'!K6:L6)</f>
        <v>169</v>
      </c>
      <c r="E18" s="40">
        <f>'Retraite disc det'!J6</f>
        <v>51</v>
      </c>
      <c r="F18" s="39">
        <f>SUM('Retraite disc det'!B6:C6,'Retraite disc det'!G6:I6)</f>
        <v>117</v>
      </c>
      <c r="G18" s="39">
        <f>SUM(C18:F18)</f>
        <v>344</v>
      </c>
      <c r="H18" s="39">
        <f>G18-C18</f>
        <v>337</v>
      </c>
    </row>
    <row r="19" spans="2:10" x14ac:dyDescent="0.25">
      <c r="B19" s="141">
        <v>2018</v>
      </c>
      <c r="C19" s="42">
        <f>'Retraite disc det'!E7</f>
        <v>0</v>
      </c>
      <c r="D19" s="42">
        <f>SUM('Retraite disc det'!D7,'Retraite disc det'!F7,'Retraite disc det'!K7:L7)</f>
        <v>173</v>
      </c>
      <c r="E19" s="43">
        <f>'Retraite disc det'!J7</f>
        <v>41</v>
      </c>
      <c r="F19" s="42">
        <f>SUM('Retraite disc det'!B7:C7,'Retraite disc det'!G7:I7)</f>
        <v>113</v>
      </c>
      <c r="G19" s="42">
        <f t="shared" ref="G19:G30" si="0">SUM(C19:F19)</f>
        <v>327</v>
      </c>
      <c r="H19" s="42">
        <f>G19-C19</f>
        <v>327</v>
      </c>
    </row>
    <row r="20" spans="2:10" x14ac:dyDescent="0.25">
      <c r="B20" s="141">
        <v>2019</v>
      </c>
      <c r="C20" s="42">
        <f>'Retraite disc det'!E8</f>
        <v>0</v>
      </c>
      <c r="D20" s="42">
        <f>SUM('Retraite disc det'!D8,'Retraite disc det'!F8,'Retraite disc det'!K8:L8)</f>
        <v>188</v>
      </c>
      <c r="E20" s="43">
        <f>'Retraite disc det'!J8</f>
        <v>45</v>
      </c>
      <c r="F20" s="42">
        <f>SUM('Retraite disc det'!B8:C8,'Retraite disc det'!G8:I8)</f>
        <v>116</v>
      </c>
      <c r="G20" s="42">
        <f t="shared" si="0"/>
        <v>349</v>
      </c>
      <c r="H20" s="42">
        <f>G20-C20</f>
        <v>349</v>
      </c>
    </row>
    <row r="21" spans="2:10" x14ac:dyDescent="0.25">
      <c r="B21" s="141">
        <v>2020</v>
      </c>
      <c r="C21" s="42">
        <f>'Retraite disc det'!E9</f>
        <v>0</v>
      </c>
      <c r="D21" s="42">
        <f>SUM('Retraite disc det'!D9,'Retraite disc det'!F9,'Retraite disc det'!K9:L9)</f>
        <v>183</v>
      </c>
      <c r="E21" s="43">
        <f>'Retraite disc det'!J9</f>
        <v>49</v>
      </c>
      <c r="F21" s="42">
        <f>SUM('Retraite disc det'!B9:C9,'Retraite disc det'!G9:I9)</f>
        <v>103</v>
      </c>
      <c r="G21" s="42">
        <f t="shared" si="0"/>
        <v>335</v>
      </c>
      <c r="H21" s="42">
        <f>G21-C21</f>
        <v>335</v>
      </c>
    </row>
    <row r="22" spans="2:10" x14ac:dyDescent="0.25">
      <c r="B22" s="142">
        <v>2021</v>
      </c>
      <c r="C22" s="45">
        <f>'Retraite disc det'!E10</f>
        <v>0</v>
      </c>
      <c r="D22" s="45">
        <f>SUM('Retraite disc det'!D10,'Retraite disc det'!F10,'Retraite disc det'!K10:L10)</f>
        <v>223</v>
      </c>
      <c r="E22" s="46">
        <f>'Retraite disc det'!J10</f>
        <v>55</v>
      </c>
      <c r="F22" s="45">
        <f>SUM('Retraite disc det'!B10:C10,'Retraite disc det'!G10:I10)</f>
        <v>125</v>
      </c>
      <c r="G22" s="45">
        <f t="shared" si="0"/>
        <v>403</v>
      </c>
      <c r="H22" s="45">
        <f>G22-C22</f>
        <v>403</v>
      </c>
    </row>
    <row r="23" spans="2:10" x14ac:dyDescent="0.25">
      <c r="B23" s="141">
        <v>2022</v>
      </c>
      <c r="C23" s="42">
        <f>'Retraite disc det'!E11</f>
        <v>0</v>
      </c>
      <c r="D23" s="42">
        <f>SUM('Retraite disc det'!D11,'Retraite disc det'!F11,'Retraite disc det'!K11:L11)</f>
        <v>220</v>
      </c>
      <c r="E23" s="43">
        <f>'Retraite disc det'!J11</f>
        <v>69</v>
      </c>
      <c r="F23" s="42">
        <f>SUM('Retraite disc det'!B11:C11,'Retraite disc det'!G11:I11)</f>
        <v>95</v>
      </c>
      <c r="G23" s="42">
        <f t="shared" si="0"/>
        <v>384</v>
      </c>
      <c r="H23" s="42">
        <f>G23-C23</f>
        <v>384</v>
      </c>
    </row>
    <row r="24" spans="2:10" x14ac:dyDescent="0.25">
      <c r="B24" s="141">
        <v>2023</v>
      </c>
      <c r="C24" s="42">
        <f>'Retraite disc det'!E12</f>
        <v>0</v>
      </c>
      <c r="D24" s="42">
        <f>SUM('Retraite disc det'!D12,'Retraite disc det'!F12,'Retraite disc det'!K12:L12)</f>
        <v>232</v>
      </c>
      <c r="E24" s="43">
        <f>'Retraite disc det'!J12</f>
        <v>70</v>
      </c>
      <c r="F24" s="42">
        <f>SUM('Retraite disc det'!B12:C12,'Retraite disc det'!G12:I12)</f>
        <v>107</v>
      </c>
      <c r="G24" s="42">
        <f t="shared" si="0"/>
        <v>409</v>
      </c>
      <c r="H24" s="42">
        <f>G24-C24</f>
        <v>409</v>
      </c>
    </row>
    <row r="25" spans="2:10" x14ac:dyDescent="0.25">
      <c r="B25" s="141">
        <v>2024</v>
      </c>
      <c r="C25" s="42">
        <f>'Retraite disc det'!E13</f>
        <v>0</v>
      </c>
      <c r="D25" s="42">
        <f>SUM('Retraite disc det'!D13,'Retraite disc det'!F13,'Retraite disc det'!K13:L13)</f>
        <v>235</v>
      </c>
      <c r="E25" s="43">
        <f>'Retraite disc det'!J13</f>
        <v>70</v>
      </c>
      <c r="F25" s="42">
        <f>SUM('Retraite disc det'!B13:C13,'Retraite disc det'!G13:I13)</f>
        <v>108</v>
      </c>
      <c r="G25" s="42">
        <f t="shared" si="0"/>
        <v>413</v>
      </c>
      <c r="H25" s="42">
        <f>G25-C25</f>
        <v>413</v>
      </c>
    </row>
    <row r="26" spans="2:10" x14ac:dyDescent="0.25">
      <c r="B26" s="141">
        <v>2025</v>
      </c>
      <c r="C26" s="42">
        <f>'Retraite disc det'!E14</f>
        <v>0</v>
      </c>
      <c r="D26" s="42">
        <f>SUM('Retraite disc det'!D14,'Retraite disc det'!F14,'Retraite disc det'!K14:L14)</f>
        <v>237</v>
      </c>
      <c r="E26" s="43">
        <f>'Retraite disc det'!J14</f>
        <v>74</v>
      </c>
      <c r="F26" s="42">
        <f>SUM('Retraite disc det'!B14:C14,'Retraite disc det'!G14:I14)</f>
        <v>118</v>
      </c>
      <c r="G26" s="42">
        <f t="shared" si="0"/>
        <v>429</v>
      </c>
      <c r="H26" s="42">
        <f>G26-C26</f>
        <v>429</v>
      </c>
    </row>
    <row r="27" spans="2:10" x14ac:dyDescent="0.25">
      <c r="B27" s="141">
        <v>2026</v>
      </c>
      <c r="C27" s="42">
        <f>'Retraite disc det'!E15</f>
        <v>0</v>
      </c>
      <c r="D27" s="42">
        <f>SUM('Retraite disc det'!D15,'Retraite disc det'!F15,'Retraite disc det'!K15:L15)</f>
        <v>242</v>
      </c>
      <c r="E27" s="43">
        <f>'Retraite disc det'!J15</f>
        <v>73</v>
      </c>
      <c r="F27" s="42">
        <f>SUM('Retraite disc det'!B15:C15,'Retraite disc det'!G15:I15)</f>
        <v>125</v>
      </c>
      <c r="G27" s="42">
        <f t="shared" si="0"/>
        <v>440</v>
      </c>
      <c r="H27" s="42">
        <f>G27-C27</f>
        <v>440</v>
      </c>
    </row>
    <row r="28" spans="2:10" x14ac:dyDescent="0.25">
      <c r="B28" s="141">
        <v>2027</v>
      </c>
      <c r="C28" s="42">
        <f>'Retraite disc det'!E16</f>
        <v>1</v>
      </c>
      <c r="D28" s="42">
        <f>SUM('Retraite disc det'!D16,'Retraite disc det'!F16,'Retraite disc det'!K16:L16)</f>
        <v>251</v>
      </c>
      <c r="E28" s="43">
        <f>'Retraite disc det'!J16</f>
        <v>78</v>
      </c>
      <c r="F28" s="42">
        <f>SUM('Retraite disc det'!B16:C16,'Retraite disc det'!G16:I16)</f>
        <v>139</v>
      </c>
      <c r="G28" s="42">
        <f t="shared" si="0"/>
        <v>469</v>
      </c>
      <c r="H28" s="42">
        <f>G28-C28</f>
        <v>468</v>
      </c>
    </row>
    <row r="29" spans="2:10" x14ac:dyDescent="0.25">
      <c r="B29" s="141">
        <v>2028</v>
      </c>
      <c r="C29" s="42">
        <f>'Retraite disc det'!E17</f>
        <v>1</v>
      </c>
      <c r="D29" s="42">
        <f>SUM('Retraite disc det'!D17,'Retraite disc det'!F17,'Retraite disc det'!K17:L17)</f>
        <v>257</v>
      </c>
      <c r="E29" s="43">
        <f>'Retraite disc det'!J17</f>
        <v>84</v>
      </c>
      <c r="F29" s="42">
        <f>SUM('Retraite disc det'!B17:C17,'Retraite disc det'!G17:I17)</f>
        <v>152</v>
      </c>
      <c r="G29" s="42">
        <f t="shared" si="0"/>
        <v>494</v>
      </c>
      <c r="H29" s="42">
        <f>G29-C29</f>
        <v>493</v>
      </c>
    </row>
    <row r="30" spans="2:10" x14ac:dyDescent="0.25">
      <c r="B30" s="142">
        <v>2029</v>
      </c>
      <c r="C30" s="45">
        <f>'Retraite disc det'!E18</f>
        <v>2</v>
      </c>
      <c r="D30" s="45">
        <f>SUM('Retraite disc det'!D18,'Retraite disc det'!F18,'Retraite disc det'!K18:L18)</f>
        <v>260</v>
      </c>
      <c r="E30" s="46">
        <f>'Retraite disc det'!J18</f>
        <v>89</v>
      </c>
      <c r="F30" s="45">
        <f>SUM('Retraite disc det'!B18:C18,'Retraite disc det'!G18:I18)</f>
        <v>165</v>
      </c>
      <c r="G30" s="45">
        <f t="shared" si="0"/>
        <v>516</v>
      </c>
      <c r="H30" s="45">
        <f>G30-C30</f>
        <v>514</v>
      </c>
    </row>
    <row r="31" spans="2:10" x14ac:dyDescent="0.25">
      <c r="B31" s="38" t="s">
        <v>57</v>
      </c>
      <c r="C31" s="43"/>
      <c r="D31" s="43"/>
      <c r="E31" s="43"/>
      <c r="F31" s="43"/>
      <c r="G31" s="43"/>
      <c r="H31" s="11"/>
    </row>
    <row r="32" spans="2:10" x14ac:dyDescent="0.25">
      <c r="B32" s="11" t="s">
        <v>78</v>
      </c>
      <c r="C32" s="43"/>
      <c r="D32" s="43"/>
      <c r="E32" s="43"/>
      <c r="F32" s="43"/>
      <c r="G32" s="43"/>
      <c r="H32" s="11"/>
    </row>
    <row r="33" spans="2:8" x14ac:dyDescent="0.25">
      <c r="B33" s="49" t="s">
        <v>26</v>
      </c>
      <c r="C33" s="39">
        <f>C22-C18</f>
        <v>-7</v>
      </c>
      <c r="D33" s="39">
        <f>D22-D18</f>
        <v>54</v>
      </c>
      <c r="E33" s="39">
        <f>E22-E18</f>
        <v>4</v>
      </c>
      <c r="F33" s="39">
        <f>F22-F18</f>
        <v>8</v>
      </c>
      <c r="G33" s="39">
        <f>G22-G18</f>
        <v>59</v>
      </c>
      <c r="H33" s="39">
        <f>H22-H18</f>
        <v>66</v>
      </c>
    </row>
    <row r="34" spans="2:8" x14ac:dyDescent="0.25">
      <c r="B34" s="54" t="s">
        <v>31</v>
      </c>
      <c r="C34" s="45">
        <f t="shared" ref="C34:H34" si="1">C30-C22</f>
        <v>2</v>
      </c>
      <c r="D34" s="45">
        <f t="shared" si="1"/>
        <v>37</v>
      </c>
      <c r="E34" s="45">
        <f t="shared" si="1"/>
        <v>34</v>
      </c>
      <c r="F34" s="45">
        <f t="shared" si="1"/>
        <v>40</v>
      </c>
      <c r="G34" s="45">
        <f t="shared" si="1"/>
        <v>113</v>
      </c>
      <c r="H34" s="45">
        <f t="shared" si="1"/>
        <v>111</v>
      </c>
    </row>
    <row r="35" spans="2:8" x14ac:dyDescent="0.25">
      <c r="B35" s="11" t="s">
        <v>77</v>
      </c>
      <c r="C35" s="43"/>
      <c r="D35" s="43"/>
      <c r="E35" s="43"/>
      <c r="F35" s="43"/>
      <c r="G35" s="43"/>
      <c r="H35" s="11"/>
    </row>
    <row r="36" spans="2:8" x14ac:dyDescent="0.25">
      <c r="B36" s="49" t="s">
        <v>26</v>
      </c>
      <c r="C36" s="50">
        <f>C33/C18</f>
        <v>-1</v>
      </c>
      <c r="D36" s="50">
        <f>D33/D18</f>
        <v>0.31952662721893493</v>
      </c>
      <c r="E36" s="50">
        <f>E33/E18</f>
        <v>7.8431372549019607E-2</v>
      </c>
      <c r="F36" s="50">
        <f>F33/F18</f>
        <v>6.8376068376068383E-2</v>
      </c>
      <c r="G36" s="50">
        <f>G33/G18</f>
        <v>0.17151162790697674</v>
      </c>
      <c r="H36" s="90">
        <f>H33/H18</f>
        <v>0.19584569732937684</v>
      </c>
    </row>
    <row r="37" spans="2:8" x14ac:dyDescent="0.25">
      <c r="B37" s="54" t="s">
        <v>31</v>
      </c>
      <c r="C37" s="55" t="e">
        <f t="shared" ref="C37:H37" si="2">C34/C22</f>
        <v>#DIV/0!</v>
      </c>
      <c r="D37" s="55">
        <f t="shared" si="2"/>
        <v>0.16591928251121077</v>
      </c>
      <c r="E37" s="55">
        <f t="shared" si="2"/>
        <v>0.61818181818181817</v>
      </c>
      <c r="F37" s="55">
        <f t="shared" si="2"/>
        <v>0.32</v>
      </c>
      <c r="G37" s="55">
        <f t="shared" si="2"/>
        <v>0.28039702233250619</v>
      </c>
      <c r="H37" s="91">
        <f t="shared" si="2"/>
        <v>0.27543424317617865</v>
      </c>
    </row>
    <row r="38" spans="2:8" x14ac:dyDescent="0.25">
      <c r="B38" s="58"/>
      <c r="C38" s="53"/>
      <c r="D38" s="53"/>
      <c r="E38" s="53"/>
      <c r="F38" s="53"/>
      <c r="G38" s="53"/>
      <c r="H38" s="134"/>
    </row>
  </sheetData>
  <mergeCells count="6">
    <mergeCell ref="F5:G5"/>
    <mergeCell ref="C5:E5"/>
    <mergeCell ref="A5:A6"/>
    <mergeCell ref="B16:B17"/>
    <mergeCell ref="C16:H16"/>
    <mergeCell ref="B5:B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topLeftCell="A5" workbookViewId="0">
      <selection activeCell="A30" sqref="A30:XFD55"/>
    </sheetView>
  </sheetViews>
  <sheetFormatPr baseColWidth="10" defaultRowHeight="15" x14ac:dyDescent="0.25"/>
  <cols>
    <col min="1" max="1" width="31.5703125" customWidth="1"/>
    <col min="2" max="2" width="11.85546875" customWidth="1"/>
    <col min="3" max="5" width="9.7109375" customWidth="1"/>
    <col min="6" max="6" width="11.85546875" customWidth="1"/>
    <col min="7" max="7" width="14.85546875" customWidth="1"/>
    <col min="8" max="8" width="18.28515625" customWidth="1"/>
    <col min="9" max="9" width="13" customWidth="1"/>
    <col min="10" max="10" width="13.5703125" customWidth="1"/>
  </cols>
  <sheetData>
    <row r="1" spans="1:17" s="33" customFormat="1" x14ac:dyDescent="0.2">
      <c r="A1" s="85" t="s">
        <v>133</v>
      </c>
      <c r="B1" s="85"/>
    </row>
    <row r="2" spans="1:17" s="33" customFormat="1" x14ac:dyDescent="0.2">
      <c r="A2" s="85"/>
      <c r="B2" s="85"/>
    </row>
    <row r="3" spans="1:17" s="33" customFormat="1" x14ac:dyDescent="0.2">
      <c r="A3" s="101" t="s">
        <v>173</v>
      </c>
      <c r="B3" s="101"/>
    </row>
    <row r="4" spans="1:17" ht="15" customHeight="1" x14ac:dyDescent="0.25">
      <c r="A4" s="387" t="s">
        <v>0</v>
      </c>
      <c r="B4" s="392" t="s">
        <v>45</v>
      </c>
      <c r="C4" s="393"/>
      <c r="D4" s="393"/>
      <c r="E4" s="393"/>
      <c r="F4" s="393"/>
      <c r="G4" s="393"/>
      <c r="H4" s="393"/>
      <c r="I4" s="393"/>
      <c r="J4" s="393"/>
      <c r="K4" s="393"/>
      <c r="L4" s="393"/>
      <c r="M4" s="393"/>
      <c r="N4" s="394"/>
    </row>
    <row r="5" spans="1:17" ht="61.5" customHeight="1" x14ac:dyDescent="0.25">
      <c r="A5" s="388"/>
      <c r="B5" s="8" t="s">
        <v>11</v>
      </c>
      <c r="C5" s="8" t="s">
        <v>12</v>
      </c>
      <c r="D5" s="8" t="s">
        <v>13</v>
      </c>
      <c r="E5" s="8" t="s">
        <v>14</v>
      </c>
      <c r="F5" s="8" t="s">
        <v>15</v>
      </c>
      <c r="G5" s="8" t="s">
        <v>16</v>
      </c>
      <c r="H5" s="8" t="s">
        <v>17</v>
      </c>
      <c r="I5" s="8" t="s">
        <v>18</v>
      </c>
      <c r="J5" s="8" t="s">
        <v>47</v>
      </c>
      <c r="K5" s="8" t="s">
        <v>20</v>
      </c>
      <c r="L5" s="8" t="s">
        <v>21</v>
      </c>
      <c r="M5" s="122" t="str">
        <f>'F3_Retraite disc'!G17</f>
        <v>Ensemble</v>
      </c>
      <c r="N5" s="8" t="s">
        <v>46</v>
      </c>
    </row>
    <row r="6" spans="1:17" x14ac:dyDescent="0.25">
      <c r="A6" s="143">
        <v>2017</v>
      </c>
      <c r="B6" s="10">
        <v>5</v>
      </c>
      <c r="C6" s="10">
        <v>1</v>
      </c>
      <c r="D6" s="10">
        <v>49</v>
      </c>
      <c r="E6" s="10">
        <v>7</v>
      </c>
      <c r="F6" s="10">
        <v>100</v>
      </c>
      <c r="G6" s="10">
        <v>38</v>
      </c>
      <c r="H6" s="10">
        <v>53</v>
      </c>
      <c r="I6" s="10">
        <v>20</v>
      </c>
      <c r="J6" s="10">
        <v>51</v>
      </c>
      <c r="K6" s="10">
        <v>20</v>
      </c>
      <c r="L6" s="10">
        <v>0</v>
      </c>
      <c r="M6" s="188">
        <f>'F3_Retraite disc'!G18</f>
        <v>344</v>
      </c>
      <c r="N6" s="131">
        <f>I6+C6</f>
        <v>21</v>
      </c>
      <c r="O6" s="5"/>
      <c r="Q6" s="5"/>
    </row>
    <row r="7" spans="1:17" x14ac:dyDescent="0.25">
      <c r="A7" s="144">
        <v>2018</v>
      </c>
      <c r="B7" s="6">
        <v>10</v>
      </c>
      <c r="C7" s="6">
        <v>3</v>
      </c>
      <c r="D7" s="6">
        <v>43</v>
      </c>
      <c r="E7" s="6">
        <v>0</v>
      </c>
      <c r="F7" s="6">
        <v>103</v>
      </c>
      <c r="G7" s="6">
        <v>43</v>
      </c>
      <c r="H7" s="6">
        <v>43</v>
      </c>
      <c r="I7" s="6">
        <v>14</v>
      </c>
      <c r="J7" s="6">
        <v>41</v>
      </c>
      <c r="K7" s="6">
        <v>27</v>
      </c>
      <c r="L7" s="6">
        <v>0</v>
      </c>
      <c r="M7" s="123">
        <f>'F3_Retraite disc'!G19</f>
        <v>327</v>
      </c>
      <c r="N7" s="132">
        <f>I7+C7</f>
        <v>17</v>
      </c>
      <c r="O7" s="5"/>
      <c r="Q7" s="5"/>
    </row>
    <row r="8" spans="1:17" x14ac:dyDescent="0.25">
      <c r="A8" s="144">
        <v>2019</v>
      </c>
      <c r="B8" s="6">
        <v>8</v>
      </c>
      <c r="C8" s="6">
        <v>0</v>
      </c>
      <c r="D8" s="6">
        <v>59</v>
      </c>
      <c r="E8" s="6">
        <v>0</v>
      </c>
      <c r="F8" s="6">
        <v>101</v>
      </c>
      <c r="G8" s="6">
        <v>29</v>
      </c>
      <c r="H8" s="6">
        <v>68</v>
      </c>
      <c r="I8" s="6">
        <v>11</v>
      </c>
      <c r="J8" s="6">
        <v>45</v>
      </c>
      <c r="K8" s="6">
        <v>28</v>
      </c>
      <c r="L8" s="6">
        <v>0</v>
      </c>
      <c r="M8" s="123">
        <f>'F3_Retraite disc'!G20</f>
        <v>349</v>
      </c>
      <c r="N8" s="132">
        <f>I8+C8</f>
        <v>11</v>
      </c>
      <c r="O8" s="5"/>
      <c r="Q8" s="5"/>
    </row>
    <row r="9" spans="1:17" x14ac:dyDescent="0.25">
      <c r="A9" s="144">
        <v>2020</v>
      </c>
      <c r="B9" s="6">
        <v>9</v>
      </c>
      <c r="C9" s="6">
        <v>6</v>
      </c>
      <c r="D9" s="6">
        <v>64</v>
      </c>
      <c r="E9" s="6">
        <v>0</v>
      </c>
      <c r="F9" s="6">
        <v>100</v>
      </c>
      <c r="G9" s="6">
        <v>19</v>
      </c>
      <c r="H9" s="6">
        <v>53</v>
      </c>
      <c r="I9" s="6">
        <v>16</v>
      </c>
      <c r="J9" s="6">
        <v>49</v>
      </c>
      <c r="K9" s="6">
        <v>19</v>
      </c>
      <c r="L9" s="6">
        <v>0</v>
      </c>
      <c r="M9" s="123">
        <f>'F3_Retraite disc'!G21</f>
        <v>335</v>
      </c>
      <c r="N9" s="132">
        <f>I9+C9</f>
        <v>22</v>
      </c>
      <c r="O9" s="5"/>
      <c r="Q9" s="5"/>
    </row>
    <row r="10" spans="1:17" x14ac:dyDescent="0.25">
      <c r="A10" s="145">
        <v>2021</v>
      </c>
      <c r="B10" s="7">
        <v>6</v>
      </c>
      <c r="C10" s="7">
        <v>0</v>
      </c>
      <c r="D10" s="7">
        <v>80</v>
      </c>
      <c r="E10" s="7">
        <v>0</v>
      </c>
      <c r="F10" s="7">
        <v>111</v>
      </c>
      <c r="G10" s="7">
        <v>38</v>
      </c>
      <c r="H10" s="7">
        <v>65</v>
      </c>
      <c r="I10" s="7">
        <v>16</v>
      </c>
      <c r="J10" s="7">
        <v>55</v>
      </c>
      <c r="K10" s="7">
        <v>31</v>
      </c>
      <c r="L10" s="7">
        <v>1</v>
      </c>
      <c r="M10" s="124">
        <f>'F3_Retraite disc'!G22</f>
        <v>403</v>
      </c>
      <c r="N10" s="133">
        <f>I10+C10</f>
        <v>16</v>
      </c>
      <c r="O10" s="5"/>
      <c r="Q10" s="5"/>
    </row>
    <row r="11" spans="1:17" x14ac:dyDescent="0.25">
      <c r="A11" s="144">
        <v>2022</v>
      </c>
      <c r="B11" s="6">
        <v>6</v>
      </c>
      <c r="C11" s="6">
        <v>4</v>
      </c>
      <c r="D11" s="6">
        <v>56</v>
      </c>
      <c r="E11" s="6">
        <v>0</v>
      </c>
      <c r="F11" s="6">
        <v>133</v>
      </c>
      <c r="G11" s="6">
        <v>29</v>
      </c>
      <c r="H11" s="6">
        <v>41</v>
      </c>
      <c r="I11" s="6">
        <v>15</v>
      </c>
      <c r="J11" s="6">
        <v>69</v>
      </c>
      <c r="K11" s="6">
        <v>31</v>
      </c>
      <c r="L11" s="6">
        <v>0</v>
      </c>
      <c r="M11" s="123">
        <f>'F3_Retraite disc'!G23</f>
        <v>384</v>
      </c>
      <c r="N11" s="132">
        <f>I11+C11</f>
        <v>19</v>
      </c>
      <c r="O11" s="5"/>
      <c r="Q11" s="5"/>
    </row>
    <row r="12" spans="1:17" x14ac:dyDescent="0.25">
      <c r="A12" s="144">
        <v>2023</v>
      </c>
      <c r="B12" s="6">
        <v>8</v>
      </c>
      <c r="C12" s="6">
        <v>3</v>
      </c>
      <c r="D12" s="6">
        <v>66</v>
      </c>
      <c r="E12" s="6">
        <v>0</v>
      </c>
      <c r="F12" s="6">
        <v>133</v>
      </c>
      <c r="G12" s="6">
        <v>30</v>
      </c>
      <c r="H12" s="6">
        <v>51</v>
      </c>
      <c r="I12" s="6">
        <v>15</v>
      </c>
      <c r="J12" s="6">
        <v>70</v>
      </c>
      <c r="K12" s="6">
        <v>33</v>
      </c>
      <c r="L12" s="6">
        <v>0</v>
      </c>
      <c r="M12" s="123">
        <f>'F3_Retraite disc'!G24</f>
        <v>409</v>
      </c>
      <c r="N12" s="132">
        <f>I12+C12</f>
        <v>18</v>
      </c>
      <c r="O12" s="5"/>
      <c r="Q12" s="5"/>
    </row>
    <row r="13" spans="1:17" x14ac:dyDescent="0.25">
      <c r="A13" s="144">
        <v>2024</v>
      </c>
      <c r="B13" s="6">
        <v>10</v>
      </c>
      <c r="C13" s="6">
        <v>3</v>
      </c>
      <c r="D13" s="6">
        <v>70</v>
      </c>
      <c r="E13" s="6">
        <v>0</v>
      </c>
      <c r="F13" s="6">
        <v>132</v>
      </c>
      <c r="G13" s="6">
        <v>27</v>
      </c>
      <c r="H13" s="6">
        <v>52</v>
      </c>
      <c r="I13" s="6">
        <v>16</v>
      </c>
      <c r="J13" s="6">
        <v>70</v>
      </c>
      <c r="K13" s="6">
        <v>33</v>
      </c>
      <c r="L13" s="6">
        <v>0</v>
      </c>
      <c r="M13" s="123">
        <f>'F3_Retraite disc'!G25</f>
        <v>413</v>
      </c>
      <c r="N13" s="132">
        <f>I13+C13</f>
        <v>19</v>
      </c>
      <c r="O13" s="5"/>
      <c r="Q13" s="5"/>
    </row>
    <row r="14" spans="1:17" x14ac:dyDescent="0.25">
      <c r="A14" s="144">
        <v>2025</v>
      </c>
      <c r="B14" s="6">
        <v>12</v>
      </c>
      <c r="C14" s="6">
        <v>3</v>
      </c>
      <c r="D14" s="6">
        <v>70</v>
      </c>
      <c r="E14" s="6">
        <v>0</v>
      </c>
      <c r="F14" s="6">
        <v>131</v>
      </c>
      <c r="G14" s="6">
        <v>28</v>
      </c>
      <c r="H14" s="6">
        <v>59</v>
      </c>
      <c r="I14" s="6">
        <v>16</v>
      </c>
      <c r="J14" s="6">
        <v>74</v>
      </c>
      <c r="K14" s="6">
        <v>36</v>
      </c>
      <c r="L14" s="6">
        <v>0</v>
      </c>
      <c r="M14" s="123">
        <f>'F3_Retraite disc'!G26</f>
        <v>429</v>
      </c>
      <c r="N14" s="132">
        <f>I14+C14</f>
        <v>19</v>
      </c>
      <c r="O14" s="5"/>
      <c r="Q14" s="5"/>
    </row>
    <row r="15" spans="1:17" x14ac:dyDescent="0.25">
      <c r="A15" s="144">
        <v>2026</v>
      </c>
      <c r="B15" s="6">
        <v>12</v>
      </c>
      <c r="C15" s="6">
        <v>3</v>
      </c>
      <c r="D15" s="6">
        <v>72</v>
      </c>
      <c r="E15" s="6">
        <v>0</v>
      </c>
      <c r="F15" s="6">
        <v>135</v>
      </c>
      <c r="G15" s="6">
        <v>27</v>
      </c>
      <c r="H15" s="6">
        <v>65</v>
      </c>
      <c r="I15" s="6">
        <v>18</v>
      </c>
      <c r="J15" s="6">
        <v>73</v>
      </c>
      <c r="K15" s="6">
        <v>35</v>
      </c>
      <c r="L15" s="6">
        <v>0</v>
      </c>
      <c r="M15" s="123">
        <f>'F3_Retraite disc'!G27</f>
        <v>440</v>
      </c>
      <c r="N15" s="132">
        <f>I15+C15</f>
        <v>21</v>
      </c>
      <c r="O15" s="5"/>
      <c r="Q15" s="5"/>
    </row>
    <row r="16" spans="1:17" x14ac:dyDescent="0.25">
      <c r="A16" s="144">
        <v>2027</v>
      </c>
      <c r="B16" s="6">
        <v>14</v>
      </c>
      <c r="C16" s="6">
        <v>3</v>
      </c>
      <c r="D16" s="6">
        <v>73</v>
      </c>
      <c r="E16" s="6">
        <v>1</v>
      </c>
      <c r="F16" s="6">
        <v>143</v>
      </c>
      <c r="G16" s="6">
        <v>31</v>
      </c>
      <c r="H16" s="6">
        <v>71</v>
      </c>
      <c r="I16" s="6">
        <v>20</v>
      </c>
      <c r="J16" s="6">
        <v>78</v>
      </c>
      <c r="K16" s="6">
        <v>35</v>
      </c>
      <c r="L16" s="6">
        <v>0</v>
      </c>
      <c r="M16" s="123">
        <f>'F3_Retraite disc'!G28</f>
        <v>469</v>
      </c>
      <c r="N16" s="132">
        <f>I16+C16</f>
        <v>23</v>
      </c>
      <c r="O16" s="5"/>
      <c r="Q16" s="5"/>
    </row>
    <row r="17" spans="1:17" x14ac:dyDescent="0.25">
      <c r="A17" s="144">
        <v>2028</v>
      </c>
      <c r="B17" s="6">
        <v>14</v>
      </c>
      <c r="C17" s="6">
        <v>4</v>
      </c>
      <c r="D17" s="6">
        <v>75</v>
      </c>
      <c r="E17" s="6">
        <v>1</v>
      </c>
      <c r="F17" s="6">
        <v>145</v>
      </c>
      <c r="G17" s="6">
        <v>36</v>
      </c>
      <c r="H17" s="6">
        <v>76</v>
      </c>
      <c r="I17" s="6">
        <v>22</v>
      </c>
      <c r="J17" s="6">
        <v>84</v>
      </c>
      <c r="K17" s="6">
        <v>37</v>
      </c>
      <c r="L17" s="6">
        <v>0</v>
      </c>
      <c r="M17" s="123">
        <f>'F3_Retraite disc'!G29</f>
        <v>494</v>
      </c>
      <c r="N17" s="132">
        <f>I17+C17</f>
        <v>26</v>
      </c>
      <c r="O17" s="5"/>
      <c r="Q17" s="5"/>
    </row>
    <row r="18" spans="1:17" x14ac:dyDescent="0.25">
      <c r="A18" s="145">
        <v>2029</v>
      </c>
      <c r="B18" s="7">
        <v>14</v>
      </c>
      <c r="C18" s="7">
        <v>5</v>
      </c>
      <c r="D18" s="7">
        <v>73</v>
      </c>
      <c r="E18" s="7">
        <v>2</v>
      </c>
      <c r="F18" s="7">
        <v>150</v>
      </c>
      <c r="G18" s="7">
        <v>40</v>
      </c>
      <c r="H18" s="7">
        <v>81</v>
      </c>
      <c r="I18" s="7">
        <v>25</v>
      </c>
      <c r="J18" s="7">
        <v>89</v>
      </c>
      <c r="K18" s="7">
        <v>37</v>
      </c>
      <c r="L18" s="7">
        <v>0</v>
      </c>
      <c r="M18" s="124">
        <f>'F3_Retraite disc'!G30</f>
        <v>516</v>
      </c>
      <c r="N18" s="133">
        <f>I18+C18</f>
        <v>30</v>
      </c>
      <c r="O18" s="5"/>
      <c r="Q18" s="5"/>
    </row>
    <row r="19" spans="1:17" x14ac:dyDescent="0.25">
      <c r="A19" s="1" t="s">
        <v>27</v>
      </c>
      <c r="M19" s="1"/>
    </row>
    <row r="20" spans="1:17" x14ac:dyDescent="0.25">
      <c r="A20" s="1" t="s">
        <v>77</v>
      </c>
      <c r="M20" s="1"/>
    </row>
    <row r="21" spans="1:17" x14ac:dyDescent="0.25">
      <c r="A21" s="131" t="s">
        <v>26</v>
      </c>
      <c r="B21" s="135">
        <f t="shared" ref="B21:O21" si="0">B25/B6</f>
        <v>0.2</v>
      </c>
      <c r="C21" s="135">
        <f t="shared" si="0"/>
        <v>-1</v>
      </c>
      <c r="D21" s="135">
        <f t="shared" si="0"/>
        <v>0.63265306122448983</v>
      </c>
      <c r="E21" s="135">
        <f t="shared" si="0"/>
        <v>-1</v>
      </c>
      <c r="F21" s="135">
        <f t="shared" si="0"/>
        <v>0.11</v>
      </c>
      <c r="G21" s="135">
        <f t="shared" si="0"/>
        <v>0</v>
      </c>
      <c r="H21" s="135">
        <f t="shared" si="0"/>
        <v>0.22641509433962265</v>
      </c>
      <c r="I21" s="135">
        <f t="shared" si="0"/>
        <v>-0.2</v>
      </c>
      <c r="J21" s="135">
        <f t="shared" si="0"/>
        <v>7.8431372549019607E-2</v>
      </c>
      <c r="K21" s="135">
        <f t="shared" si="0"/>
        <v>0.55000000000000004</v>
      </c>
      <c r="L21" s="135" t="e">
        <f t="shared" si="0"/>
        <v>#DIV/0!</v>
      </c>
      <c r="M21" s="136">
        <f t="shared" si="0"/>
        <v>0.17151162790697674</v>
      </c>
      <c r="N21" s="135">
        <f t="shared" si="0"/>
        <v>-0.23809523809523808</v>
      </c>
      <c r="O21" s="135" t="e">
        <f>O25/O6</f>
        <v>#DIV/0!</v>
      </c>
      <c r="Q21" s="2"/>
    </row>
    <row r="22" spans="1:17" s="1" customFormat="1" x14ac:dyDescent="0.25">
      <c r="A22" s="362" t="s">
        <v>31</v>
      </c>
      <c r="B22" s="137">
        <f t="shared" ref="B22:O22" si="1">B26/B10</f>
        <v>1.3333333333333333</v>
      </c>
      <c r="C22" s="137" t="e">
        <f t="shared" si="1"/>
        <v>#DIV/0!</v>
      </c>
      <c r="D22" s="137">
        <f t="shared" si="1"/>
        <v>-8.7499999999999994E-2</v>
      </c>
      <c r="E22" s="137" t="e">
        <f t="shared" si="1"/>
        <v>#DIV/0!</v>
      </c>
      <c r="F22" s="137">
        <f t="shared" si="1"/>
        <v>0.35135135135135137</v>
      </c>
      <c r="G22" s="137">
        <f t="shared" si="1"/>
        <v>5.2631578947368418E-2</v>
      </c>
      <c r="H22" s="137">
        <f t="shared" si="1"/>
        <v>0.24615384615384617</v>
      </c>
      <c r="I22" s="137">
        <f t="shared" si="1"/>
        <v>0.5625</v>
      </c>
      <c r="J22" s="137">
        <f t="shared" si="1"/>
        <v>0.61818181818181817</v>
      </c>
      <c r="K22" s="137">
        <f t="shared" si="1"/>
        <v>0.19354838709677419</v>
      </c>
      <c r="L22" s="137">
        <f t="shared" si="1"/>
        <v>-1</v>
      </c>
      <c r="M22" s="137">
        <f t="shared" si="1"/>
        <v>0.28039702233250619</v>
      </c>
      <c r="N22" s="137">
        <f t="shared" si="1"/>
        <v>0.875</v>
      </c>
      <c r="O22" s="137" t="e">
        <f>O26/O10</f>
        <v>#DIV/0!</v>
      </c>
      <c r="Q22" s="125"/>
    </row>
    <row r="23" spans="1:17" x14ac:dyDescent="0.25">
      <c r="A23" s="133" t="s">
        <v>39</v>
      </c>
      <c r="B23" s="137">
        <f t="shared" ref="B23:O23" si="2">B18/B11-1</f>
        <v>1.3333333333333335</v>
      </c>
      <c r="C23" s="137">
        <f t="shared" si="2"/>
        <v>0.25</v>
      </c>
      <c r="D23" s="137">
        <f t="shared" si="2"/>
        <v>0.3035714285714286</v>
      </c>
      <c r="E23" s="137" t="e">
        <f t="shared" si="2"/>
        <v>#DIV/0!</v>
      </c>
      <c r="F23" s="137">
        <f t="shared" si="2"/>
        <v>0.1278195488721805</v>
      </c>
      <c r="G23" s="137">
        <f t="shared" si="2"/>
        <v>0.3793103448275863</v>
      </c>
      <c r="H23" s="137">
        <f t="shared" si="2"/>
        <v>0.97560975609756095</v>
      </c>
      <c r="I23" s="137">
        <f t="shared" si="2"/>
        <v>0.66666666666666674</v>
      </c>
      <c r="J23" s="137">
        <f t="shared" si="2"/>
        <v>0.28985507246376807</v>
      </c>
      <c r="K23" s="137">
        <f t="shared" si="2"/>
        <v>0.19354838709677424</v>
      </c>
      <c r="L23" s="137" t="e">
        <f t="shared" si="2"/>
        <v>#DIV/0!</v>
      </c>
      <c r="M23" s="137">
        <f t="shared" si="2"/>
        <v>0.34375</v>
      </c>
      <c r="N23" s="137">
        <f t="shared" si="2"/>
        <v>0.57894736842105265</v>
      </c>
      <c r="O23" s="137" t="e">
        <f>O18/O11-1</f>
        <v>#DIV/0!</v>
      </c>
    </row>
    <row r="24" spans="1:17" x14ac:dyDescent="0.25">
      <c r="A24" t="s">
        <v>78</v>
      </c>
      <c r="B24" s="2"/>
      <c r="C24" s="2"/>
      <c r="D24" s="2"/>
      <c r="E24" s="2"/>
      <c r="F24" s="2"/>
      <c r="G24" s="2"/>
      <c r="H24" s="2"/>
      <c r="I24" s="2"/>
      <c r="J24" s="2"/>
      <c r="K24" s="2"/>
      <c r="L24" s="2"/>
      <c r="M24" s="125"/>
      <c r="N24" s="2"/>
      <c r="O24" s="2"/>
      <c r="Q24" s="2"/>
    </row>
    <row r="25" spans="1:17" x14ac:dyDescent="0.25">
      <c r="A25" s="131" t="s">
        <v>26</v>
      </c>
      <c r="B25" s="9">
        <f t="shared" ref="B25:O25" si="3">B10-B6</f>
        <v>1</v>
      </c>
      <c r="C25" s="9">
        <f t="shared" si="3"/>
        <v>-1</v>
      </c>
      <c r="D25" s="9">
        <f t="shared" si="3"/>
        <v>31</v>
      </c>
      <c r="E25" s="9">
        <f t="shared" si="3"/>
        <v>-7</v>
      </c>
      <c r="F25" s="9">
        <f t="shared" si="3"/>
        <v>11</v>
      </c>
      <c r="G25" s="9">
        <f t="shared" si="3"/>
        <v>0</v>
      </c>
      <c r="H25" s="9">
        <f t="shared" si="3"/>
        <v>12</v>
      </c>
      <c r="I25" s="9">
        <f t="shared" si="3"/>
        <v>-4</v>
      </c>
      <c r="J25" s="9">
        <f t="shared" si="3"/>
        <v>4</v>
      </c>
      <c r="K25" s="9">
        <f t="shared" si="3"/>
        <v>11</v>
      </c>
      <c r="L25" s="138">
        <f t="shared" si="3"/>
        <v>1</v>
      </c>
      <c r="M25" s="138">
        <f t="shared" si="3"/>
        <v>59</v>
      </c>
      <c r="N25" s="9">
        <f t="shared" si="3"/>
        <v>-5</v>
      </c>
      <c r="O25" s="9">
        <f>O10-O6</f>
        <v>0</v>
      </c>
      <c r="Q25" s="3"/>
    </row>
    <row r="26" spans="1:17" x14ac:dyDescent="0.25">
      <c r="A26" s="133" t="s">
        <v>31</v>
      </c>
      <c r="B26" s="4">
        <f t="shared" ref="B26:O26" si="4">B18-B10</f>
        <v>8</v>
      </c>
      <c r="C26" s="4">
        <f t="shared" si="4"/>
        <v>5</v>
      </c>
      <c r="D26" s="4">
        <f t="shared" si="4"/>
        <v>-7</v>
      </c>
      <c r="E26" s="4">
        <f t="shared" si="4"/>
        <v>2</v>
      </c>
      <c r="F26" s="4">
        <f t="shared" si="4"/>
        <v>39</v>
      </c>
      <c r="G26" s="4">
        <f t="shared" si="4"/>
        <v>2</v>
      </c>
      <c r="H26" s="4">
        <f t="shared" si="4"/>
        <v>16</v>
      </c>
      <c r="I26" s="4">
        <f t="shared" si="4"/>
        <v>9</v>
      </c>
      <c r="J26" s="4">
        <f t="shared" si="4"/>
        <v>34</v>
      </c>
      <c r="K26" s="4">
        <f t="shared" si="4"/>
        <v>6</v>
      </c>
      <c r="L26" s="139">
        <f t="shared" si="4"/>
        <v>-1</v>
      </c>
      <c r="M26" s="139">
        <f t="shared" si="4"/>
        <v>113</v>
      </c>
      <c r="N26" s="4">
        <f t="shared" si="4"/>
        <v>14</v>
      </c>
      <c r="O26" s="4">
        <f>O18-O10</f>
        <v>0</v>
      </c>
      <c r="Q26" s="3"/>
    </row>
    <row r="27" spans="1:17" x14ac:dyDescent="0.25">
      <c r="A27" s="443"/>
      <c r="B27" s="444"/>
      <c r="C27" s="444"/>
      <c r="D27" s="444"/>
      <c r="E27" s="444"/>
      <c r="F27" s="444"/>
      <c r="G27" s="444"/>
      <c r="H27" s="444"/>
      <c r="I27" s="444"/>
      <c r="J27" s="444"/>
      <c r="K27" s="444"/>
      <c r="L27" s="445"/>
      <c r="M27" s="445"/>
      <c r="N27" s="444"/>
      <c r="O27" s="5"/>
      <c r="Q27" s="3"/>
    </row>
    <row r="28" spans="1:17" s="334" customFormat="1" ht="66.75" customHeight="1" x14ac:dyDescent="0.25">
      <c r="B28" s="442" t="s">
        <v>11</v>
      </c>
      <c r="C28" s="442" t="s">
        <v>12</v>
      </c>
      <c r="D28" s="442" t="s">
        <v>13</v>
      </c>
      <c r="E28" s="442" t="s">
        <v>14</v>
      </c>
      <c r="F28" s="442" t="s">
        <v>15</v>
      </c>
      <c r="G28" s="442" t="s">
        <v>16</v>
      </c>
      <c r="H28" s="442" t="s">
        <v>17</v>
      </c>
      <c r="I28" s="442" t="s">
        <v>18</v>
      </c>
      <c r="J28" s="442" t="s">
        <v>19</v>
      </c>
      <c r="K28" s="442" t="s">
        <v>20</v>
      </c>
      <c r="L28" s="442" t="s">
        <v>21</v>
      </c>
      <c r="M28" s="447" t="s">
        <v>9</v>
      </c>
      <c r="N28" s="442" t="s">
        <v>46</v>
      </c>
    </row>
    <row r="29" spans="1:17" x14ac:dyDescent="0.25">
      <c r="A29" s="446" t="s">
        <v>120</v>
      </c>
      <c r="B29" s="439">
        <v>417</v>
      </c>
      <c r="C29" s="439">
        <v>174</v>
      </c>
      <c r="D29" s="439">
        <v>1808</v>
      </c>
      <c r="E29" s="439">
        <v>133</v>
      </c>
      <c r="F29" s="439">
        <v>4233</v>
      </c>
      <c r="G29" s="439">
        <v>1089</v>
      </c>
      <c r="H29" s="439">
        <v>1850</v>
      </c>
      <c r="I29" s="439">
        <v>622</v>
      </c>
      <c r="J29" s="439">
        <v>1861</v>
      </c>
      <c r="K29" s="439">
        <v>865</v>
      </c>
      <c r="L29" s="439">
        <v>0</v>
      </c>
      <c r="M29" s="448">
        <f>SUM(B29:L29)</f>
        <v>13052</v>
      </c>
      <c r="N29" s="440">
        <f>I29+C29</f>
        <v>796</v>
      </c>
    </row>
  </sheetData>
  <mergeCells count="2">
    <mergeCell ref="A4:A5"/>
    <mergeCell ref="B4:N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0"/>
  <sheetViews>
    <sheetView showGridLines="0" topLeftCell="A39" zoomScaleNormal="100" workbookViewId="0">
      <selection activeCell="P43" sqref="P43"/>
    </sheetView>
  </sheetViews>
  <sheetFormatPr baseColWidth="10" defaultRowHeight="15" x14ac:dyDescent="0.25"/>
  <cols>
    <col min="1" max="1" width="10.5703125" style="151" customWidth="1"/>
    <col min="2" max="2" width="9.28515625" bestFit="1" customWidth="1"/>
    <col min="3" max="3" width="9.5703125" bestFit="1" customWidth="1"/>
    <col min="4" max="4" width="9.28515625" bestFit="1" customWidth="1"/>
    <col min="5" max="5" width="9.5703125" bestFit="1" customWidth="1"/>
    <col min="6" max="6" width="9.28515625" bestFit="1" customWidth="1"/>
    <col min="7" max="7" width="9.5703125" bestFit="1" customWidth="1"/>
    <col min="8" max="8" width="9.28515625" bestFit="1" customWidth="1"/>
    <col min="9" max="9" width="9.5703125" bestFit="1" customWidth="1"/>
    <col min="10" max="10" width="7.42578125" bestFit="1" customWidth="1"/>
    <col min="11" max="11" width="15.42578125" customWidth="1"/>
    <col min="12" max="12" width="10.28515625" bestFit="1" customWidth="1"/>
    <col min="13" max="13" width="10.7109375" customWidth="1"/>
    <col min="14" max="14" width="4.5703125" customWidth="1"/>
    <col min="15" max="15" width="11.42578125" customWidth="1"/>
  </cols>
  <sheetData>
    <row r="1" spans="1:16" s="33" customFormat="1" ht="14.25" x14ac:dyDescent="0.2">
      <c r="A1" s="146" t="s">
        <v>133</v>
      </c>
      <c r="B1" s="11"/>
      <c r="C1" s="11"/>
      <c r="D1" s="11"/>
      <c r="E1" s="11"/>
      <c r="F1" s="11"/>
      <c r="G1" s="11"/>
      <c r="H1" s="11"/>
      <c r="I1" s="11"/>
      <c r="J1" s="11"/>
      <c r="K1" s="11"/>
      <c r="L1" s="11"/>
      <c r="M1" s="11"/>
      <c r="N1" s="11"/>
      <c r="O1" s="11"/>
    </row>
    <row r="2" spans="1:16" s="33" customFormat="1" ht="14.25" x14ac:dyDescent="0.2">
      <c r="A2" s="146"/>
      <c r="B2" s="11"/>
      <c r="C2" s="11"/>
      <c r="D2" s="11"/>
      <c r="E2" s="11"/>
      <c r="F2" s="11"/>
      <c r="G2" s="11"/>
      <c r="H2" s="11"/>
      <c r="I2" s="11"/>
      <c r="J2" s="11"/>
      <c r="K2" s="11"/>
      <c r="L2" s="11"/>
      <c r="M2" s="11"/>
      <c r="N2" s="11"/>
      <c r="O2" s="11"/>
    </row>
    <row r="3" spans="1:16" s="33" customFormat="1" x14ac:dyDescent="0.2">
      <c r="A3" s="147" t="s">
        <v>132</v>
      </c>
      <c r="B3" s="11"/>
      <c r="C3" s="11"/>
      <c r="D3" s="11"/>
      <c r="E3" s="11"/>
      <c r="F3" s="11"/>
      <c r="G3" s="11"/>
      <c r="H3" s="11"/>
      <c r="I3" s="11"/>
      <c r="J3" s="11"/>
      <c r="K3" s="11"/>
      <c r="L3" s="11"/>
      <c r="M3" s="11"/>
      <c r="N3" s="11"/>
      <c r="O3" s="101"/>
    </row>
    <row r="4" spans="1:16" s="33" customFormat="1" ht="15.75" thickBot="1" x14ac:dyDescent="0.25">
      <c r="A4" s="148"/>
      <c r="B4" s="11"/>
      <c r="C4" s="11"/>
      <c r="D4" s="11"/>
      <c r="E4" s="11"/>
      <c r="F4" s="11"/>
      <c r="G4" s="11"/>
      <c r="H4" s="11"/>
      <c r="I4" s="11"/>
      <c r="J4" s="11"/>
      <c r="K4" s="11"/>
      <c r="L4" s="11"/>
      <c r="M4" s="212" t="s">
        <v>117</v>
      </c>
      <c r="N4" s="11"/>
      <c r="O4" s="11"/>
      <c r="P4" s="147" t="s">
        <v>143</v>
      </c>
    </row>
    <row r="5" spans="1:16" s="15" customFormat="1" ht="30.75" customHeight="1" x14ac:dyDescent="0.2">
      <c r="A5" s="400" t="s">
        <v>118</v>
      </c>
      <c r="B5" s="397" t="s">
        <v>28</v>
      </c>
      <c r="C5" s="398"/>
      <c r="D5" s="398" t="s">
        <v>23</v>
      </c>
      <c r="E5" s="398"/>
      <c r="F5" s="398" t="s">
        <v>24</v>
      </c>
      <c r="G5" s="398"/>
      <c r="H5" s="398" t="s">
        <v>30</v>
      </c>
      <c r="I5" s="399"/>
      <c r="J5" s="208" t="str">
        <f>B5</f>
        <v>LSH</v>
      </c>
      <c r="K5" s="206" t="str">
        <f>D5</f>
        <v>Sc.économiques, AES</v>
      </c>
      <c r="L5" s="205" t="str">
        <f>F5</f>
        <v>Sciences</v>
      </c>
      <c r="M5" s="351" t="str">
        <f>H5</f>
        <v>Total (yc. inconnue)</v>
      </c>
      <c r="N5" s="11"/>
      <c r="O5" s="110"/>
      <c r="P5" s="15" t="s">
        <v>118</v>
      </c>
    </row>
    <row r="6" spans="1:16" x14ac:dyDescent="0.25">
      <c r="A6" s="401"/>
      <c r="B6" s="198" t="s">
        <v>1</v>
      </c>
      <c r="C6" s="189" t="s">
        <v>2</v>
      </c>
      <c r="D6" s="189" t="s">
        <v>1</v>
      </c>
      <c r="E6" s="189" t="s">
        <v>2</v>
      </c>
      <c r="F6" s="189" t="s">
        <v>1</v>
      </c>
      <c r="G6" s="189" t="s">
        <v>2</v>
      </c>
      <c r="H6" s="189" t="s">
        <v>1</v>
      </c>
      <c r="I6" s="199" t="s">
        <v>2</v>
      </c>
      <c r="J6" s="191" t="s">
        <v>29</v>
      </c>
      <c r="K6" s="190" t="s">
        <v>29</v>
      </c>
      <c r="L6" s="190" t="s">
        <v>29</v>
      </c>
      <c r="M6" s="207" t="s">
        <v>29</v>
      </c>
      <c r="N6" s="11"/>
      <c r="O6" s="11"/>
    </row>
    <row r="7" spans="1:16" x14ac:dyDescent="0.25">
      <c r="A7" s="209">
        <v>25</v>
      </c>
      <c r="B7" s="200">
        <v>-6</v>
      </c>
      <c r="C7" s="34">
        <v>0</v>
      </c>
      <c r="D7" s="34">
        <v>0</v>
      </c>
      <c r="E7" s="34">
        <v>0</v>
      </c>
      <c r="F7" s="34">
        <v>-5</v>
      </c>
      <c r="G7" s="34">
        <v>0</v>
      </c>
      <c r="H7" s="34">
        <v>-14</v>
      </c>
      <c r="I7" s="201">
        <v>3</v>
      </c>
      <c r="J7" s="197">
        <f>C7-B7</f>
        <v>6</v>
      </c>
      <c r="K7" s="34">
        <f>E7-D7</f>
        <v>0</v>
      </c>
      <c r="L7" s="34">
        <f>G7-F7</f>
        <v>5</v>
      </c>
      <c r="M7" s="201">
        <f>I7-H7</f>
        <v>17</v>
      </c>
      <c r="N7" s="11"/>
      <c r="O7" s="11"/>
    </row>
    <row r="8" spans="1:16" x14ac:dyDescent="0.25">
      <c r="A8" s="209">
        <v>26</v>
      </c>
      <c r="B8" s="200">
        <v>-7</v>
      </c>
      <c r="C8" s="34">
        <v>1</v>
      </c>
      <c r="D8" s="34">
        <v>-2</v>
      </c>
      <c r="E8" s="34">
        <v>0</v>
      </c>
      <c r="F8" s="34">
        <v>0</v>
      </c>
      <c r="G8" s="34">
        <v>2</v>
      </c>
      <c r="H8" s="34">
        <v>-17</v>
      </c>
      <c r="I8" s="201">
        <v>7</v>
      </c>
      <c r="J8" s="197">
        <f t="shared" ref="J8:J52" si="0">C8-B8</f>
        <v>8</v>
      </c>
      <c r="K8" s="34">
        <f t="shared" ref="K8:K52" si="1">E8-D8</f>
        <v>2</v>
      </c>
      <c r="L8" s="34">
        <f t="shared" ref="L8:L52" si="2">G8-F8</f>
        <v>2</v>
      </c>
      <c r="M8" s="201">
        <f t="shared" ref="M8:M52" si="3">I8-H8</f>
        <v>24</v>
      </c>
      <c r="N8" s="11"/>
      <c r="O8" s="11"/>
    </row>
    <row r="9" spans="1:16" x14ac:dyDescent="0.25">
      <c r="A9" s="209">
        <v>27</v>
      </c>
      <c r="B9" s="200">
        <v>-4</v>
      </c>
      <c r="C9" s="34">
        <v>5</v>
      </c>
      <c r="D9" s="34">
        <v>-1</v>
      </c>
      <c r="E9" s="34">
        <v>0</v>
      </c>
      <c r="F9" s="34">
        <v>-5</v>
      </c>
      <c r="G9" s="34">
        <v>1</v>
      </c>
      <c r="H9" s="34">
        <v>-14</v>
      </c>
      <c r="I9" s="201">
        <v>9</v>
      </c>
      <c r="J9" s="197">
        <f t="shared" si="0"/>
        <v>9</v>
      </c>
      <c r="K9" s="34">
        <f t="shared" si="1"/>
        <v>1</v>
      </c>
      <c r="L9" s="34">
        <f t="shared" si="2"/>
        <v>6</v>
      </c>
      <c r="M9" s="201">
        <f t="shared" si="3"/>
        <v>23</v>
      </c>
      <c r="N9" s="11"/>
      <c r="O9" s="11"/>
    </row>
    <row r="10" spans="1:16" x14ac:dyDescent="0.25">
      <c r="A10" s="209">
        <v>28</v>
      </c>
      <c r="B10" s="200">
        <v>-11</v>
      </c>
      <c r="C10" s="34">
        <v>2</v>
      </c>
      <c r="D10" s="34">
        <v>-3</v>
      </c>
      <c r="E10" s="34">
        <v>2</v>
      </c>
      <c r="F10" s="34">
        <v>-4</v>
      </c>
      <c r="G10" s="34">
        <v>7</v>
      </c>
      <c r="H10" s="34">
        <v>-26</v>
      </c>
      <c r="I10" s="201">
        <v>21</v>
      </c>
      <c r="J10" s="197">
        <f t="shared" si="0"/>
        <v>13</v>
      </c>
      <c r="K10" s="34">
        <f t="shared" si="1"/>
        <v>5</v>
      </c>
      <c r="L10" s="34">
        <f t="shared" si="2"/>
        <v>11</v>
      </c>
      <c r="M10" s="201">
        <f t="shared" si="3"/>
        <v>47</v>
      </c>
      <c r="N10" s="11"/>
      <c r="O10" s="11"/>
    </row>
    <row r="11" spans="1:16" x14ac:dyDescent="0.25">
      <c r="A11" s="209">
        <v>29</v>
      </c>
      <c r="B11" s="200">
        <v>-15</v>
      </c>
      <c r="C11" s="34">
        <v>8</v>
      </c>
      <c r="D11" s="34">
        <v>-6</v>
      </c>
      <c r="E11" s="34">
        <v>3</v>
      </c>
      <c r="F11" s="34">
        <v>-6</v>
      </c>
      <c r="G11" s="34">
        <v>11</v>
      </c>
      <c r="H11" s="34">
        <v>-37</v>
      </c>
      <c r="I11" s="201">
        <v>28</v>
      </c>
      <c r="J11" s="197">
        <f t="shared" si="0"/>
        <v>23</v>
      </c>
      <c r="K11" s="34">
        <f t="shared" si="1"/>
        <v>9</v>
      </c>
      <c r="L11" s="34">
        <f t="shared" si="2"/>
        <v>17</v>
      </c>
      <c r="M11" s="201">
        <f t="shared" si="3"/>
        <v>65</v>
      </c>
      <c r="N11" s="11"/>
      <c r="O11" s="11"/>
    </row>
    <row r="12" spans="1:16" x14ac:dyDescent="0.25">
      <c r="A12" s="209">
        <v>30</v>
      </c>
      <c r="B12" s="200">
        <v>-22</v>
      </c>
      <c r="C12" s="34">
        <v>8</v>
      </c>
      <c r="D12" s="34">
        <v>-6</v>
      </c>
      <c r="E12" s="34">
        <v>3</v>
      </c>
      <c r="F12" s="34">
        <v>-5</v>
      </c>
      <c r="G12" s="34">
        <v>12</v>
      </c>
      <c r="H12" s="34">
        <v>-39</v>
      </c>
      <c r="I12" s="201">
        <v>24</v>
      </c>
      <c r="J12" s="197">
        <f t="shared" si="0"/>
        <v>30</v>
      </c>
      <c r="K12" s="34">
        <f t="shared" si="1"/>
        <v>9</v>
      </c>
      <c r="L12" s="34">
        <f t="shared" si="2"/>
        <v>17</v>
      </c>
      <c r="M12" s="201">
        <f t="shared" si="3"/>
        <v>63</v>
      </c>
      <c r="N12" s="11"/>
      <c r="O12" s="11"/>
    </row>
    <row r="13" spans="1:16" x14ac:dyDescent="0.25">
      <c r="A13" s="209">
        <v>31</v>
      </c>
      <c r="B13" s="200">
        <v>-21</v>
      </c>
      <c r="C13" s="34">
        <v>11</v>
      </c>
      <c r="D13" s="34">
        <v>-1</v>
      </c>
      <c r="E13" s="34">
        <v>5</v>
      </c>
      <c r="F13" s="34">
        <v>-18</v>
      </c>
      <c r="G13" s="34">
        <v>18</v>
      </c>
      <c r="H13" s="34">
        <v>-43</v>
      </c>
      <c r="I13" s="201">
        <v>36</v>
      </c>
      <c r="J13" s="197">
        <f t="shared" si="0"/>
        <v>32</v>
      </c>
      <c r="K13" s="34">
        <f t="shared" si="1"/>
        <v>6</v>
      </c>
      <c r="L13" s="34">
        <f t="shared" si="2"/>
        <v>36</v>
      </c>
      <c r="M13" s="201">
        <f t="shared" si="3"/>
        <v>79</v>
      </c>
      <c r="N13" s="11"/>
      <c r="O13" s="11"/>
    </row>
    <row r="14" spans="1:16" x14ac:dyDescent="0.25">
      <c r="A14" s="209">
        <v>32</v>
      </c>
      <c r="B14" s="200">
        <v>-43</v>
      </c>
      <c r="C14" s="34">
        <v>12</v>
      </c>
      <c r="D14" s="34">
        <v>-6</v>
      </c>
      <c r="E14" s="34">
        <v>5</v>
      </c>
      <c r="F14" s="34">
        <v>-13</v>
      </c>
      <c r="G14" s="34">
        <v>18</v>
      </c>
      <c r="H14" s="34">
        <v>-63</v>
      </c>
      <c r="I14" s="201">
        <v>36</v>
      </c>
      <c r="J14" s="197">
        <f t="shared" si="0"/>
        <v>55</v>
      </c>
      <c r="K14" s="34">
        <f t="shared" si="1"/>
        <v>11</v>
      </c>
      <c r="L14" s="34">
        <f t="shared" si="2"/>
        <v>31</v>
      </c>
      <c r="M14" s="201">
        <f t="shared" si="3"/>
        <v>99</v>
      </c>
      <c r="N14" s="11"/>
      <c r="O14" s="11"/>
    </row>
    <row r="15" spans="1:16" x14ac:dyDescent="0.25">
      <c r="A15" s="209">
        <v>33</v>
      </c>
      <c r="B15" s="200">
        <v>-37</v>
      </c>
      <c r="C15" s="34">
        <v>21</v>
      </c>
      <c r="D15" s="34">
        <v>-11</v>
      </c>
      <c r="E15" s="34">
        <v>4</v>
      </c>
      <c r="F15" s="34">
        <v>-12</v>
      </c>
      <c r="G15" s="34">
        <v>19</v>
      </c>
      <c r="H15" s="34">
        <v>-60</v>
      </c>
      <c r="I15" s="201">
        <v>47</v>
      </c>
      <c r="J15" s="197">
        <f t="shared" si="0"/>
        <v>58</v>
      </c>
      <c r="K15" s="34">
        <f t="shared" si="1"/>
        <v>15</v>
      </c>
      <c r="L15" s="34">
        <f t="shared" si="2"/>
        <v>31</v>
      </c>
      <c r="M15" s="201">
        <f t="shared" si="3"/>
        <v>107</v>
      </c>
      <c r="N15" s="11"/>
      <c r="O15" s="11"/>
    </row>
    <row r="16" spans="1:16" x14ac:dyDescent="0.25">
      <c r="A16" s="209">
        <v>34</v>
      </c>
      <c r="B16" s="200">
        <v>-47</v>
      </c>
      <c r="C16" s="34">
        <v>20</v>
      </c>
      <c r="D16" s="34">
        <v>-5</v>
      </c>
      <c r="E16" s="34">
        <v>11</v>
      </c>
      <c r="F16" s="34">
        <v>-16</v>
      </c>
      <c r="G16" s="34">
        <v>22</v>
      </c>
      <c r="H16" s="34">
        <v>-69</v>
      </c>
      <c r="I16" s="201">
        <v>54</v>
      </c>
      <c r="J16" s="197">
        <f t="shared" si="0"/>
        <v>67</v>
      </c>
      <c r="K16" s="34">
        <f t="shared" si="1"/>
        <v>16</v>
      </c>
      <c r="L16" s="34">
        <f t="shared" si="2"/>
        <v>38</v>
      </c>
      <c r="M16" s="201">
        <f t="shared" si="3"/>
        <v>123</v>
      </c>
      <c r="N16" s="11"/>
      <c r="O16" s="11"/>
    </row>
    <row r="17" spans="1:15" x14ac:dyDescent="0.25">
      <c r="A17" s="209">
        <v>35</v>
      </c>
      <c r="B17" s="200">
        <v>-71</v>
      </c>
      <c r="C17" s="34">
        <v>34</v>
      </c>
      <c r="D17" s="34">
        <v>-7</v>
      </c>
      <c r="E17" s="34">
        <v>4</v>
      </c>
      <c r="F17" s="34">
        <v>-12</v>
      </c>
      <c r="G17" s="34">
        <v>30</v>
      </c>
      <c r="H17" s="34">
        <v>-91</v>
      </c>
      <c r="I17" s="201">
        <v>68</v>
      </c>
      <c r="J17" s="197">
        <f t="shared" si="0"/>
        <v>105</v>
      </c>
      <c r="K17" s="34">
        <f t="shared" si="1"/>
        <v>11</v>
      </c>
      <c r="L17" s="34">
        <f t="shared" si="2"/>
        <v>42</v>
      </c>
      <c r="M17" s="201">
        <f t="shared" si="3"/>
        <v>159</v>
      </c>
      <c r="N17" s="11"/>
      <c r="O17" s="11"/>
    </row>
    <row r="18" spans="1:15" x14ac:dyDescent="0.25">
      <c r="A18" s="209">
        <v>36</v>
      </c>
      <c r="B18" s="200">
        <v>-57</v>
      </c>
      <c r="C18" s="34">
        <v>26</v>
      </c>
      <c r="D18" s="34">
        <v>-9</v>
      </c>
      <c r="E18" s="34">
        <v>5</v>
      </c>
      <c r="F18" s="34">
        <v>-24</v>
      </c>
      <c r="G18" s="34">
        <v>33</v>
      </c>
      <c r="H18" s="34">
        <v>-90</v>
      </c>
      <c r="I18" s="201">
        <v>64</v>
      </c>
      <c r="J18" s="197">
        <f t="shared" si="0"/>
        <v>83</v>
      </c>
      <c r="K18" s="34">
        <f t="shared" si="1"/>
        <v>14</v>
      </c>
      <c r="L18" s="34">
        <f t="shared" si="2"/>
        <v>57</v>
      </c>
      <c r="M18" s="201">
        <f t="shared" si="3"/>
        <v>154</v>
      </c>
      <c r="N18" s="11"/>
      <c r="O18" s="11"/>
    </row>
    <row r="19" spans="1:15" x14ac:dyDescent="0.25">
      <c r="A19" s="209">
        <v>37</v>
      </c>
      <c r="B19" s="200">
        <v>-82</v>
      </c>
      <c r="C19" s="34">
        <v>32</v>
      </c>
      <c r="D19" s="34">
        <v>-8</v>
      </c>
      <c r="E19" s="34">
        <v>7</v>
      </c>
      <c r="F19" s="34">
        <v>-21</v>
      </c>
      <c r="G19" s="34">
        <v>32</v>
      </c>
      <c r="H19" s="34">
        <v>-114</v>
      </c>
      <c r="I19" s="201">
        <v>71</v>
      </c>
      <c r="J19" s="197">
        <f t="shared" si="0"/>
        <v>114</v>
      </c>
      <c r="K19" s="34">
        <f t="shared" si="1"/>
        <v>15</v>
      </c>
      <c r="L19" s="34">
        <f t="shared" si="2"/>
        <v>53</v>
      </c>
      <c r="M19" s="201">
        <f t="shared" si="3"/>
        <v>185</v>
      </c>
      <c r="N19" s="11"/>
      <c r="O19" s="11"/>
    </row>
    <row r="20" spans="1:15" x14ac:dyDescent="0.25">
      <c r="A20" s="209">
        <v>38</v>
      </c>
      <c r="B20" s="200">
        <v>-61</v>
      </c>
      <c r="C20" s="34">
        <v>42</v>
      </c>
      <c r="D20" s="34">
        <v>-16</v>
      </c>
      <c r="E20" s="34">
        <v>6</v>
      </c>
      <c r="F20" s="34">
        <v>-25</v>
      </c>
      <c r="G20" s="34">
        <v>37</v>
      </c>
      <c r="H20" s="34">
        <v>-102</v>
      </c>
      <c r="I20" s="201">
        <v>85</v>
      </c>
      <c r="J20" s="197">
        <f t="shared" si="0"/>
        <v>103</v>
      </c>
      <c r="K20" s="34">
        <f t="shared" si="1"/>
        <v>22</v>
      </c>
      <c r="L20" s="34">
        <f t="shared" si="2"/>
        <v>62</v>
      </c>
      <c r="M20" s="201">
        <f t="shared" si="3"/>
        <v>187</v>
      </c>
      <c r="N20" s="11"/>
      <c r="O20" s="11"/>
    </row>
    <row r="21" spans="1:15" x14ac:dyDescent="0.25">
      <c r="A21" s="209">
        <v>39</v>
      </c>
      <c r="B21" s="200">
        <v>-67</v>
      </c>
      <c r="C21" s="34">
        <v>40</v>
      </c>
      <c r="D21" s="34">
        <v>-10</v>
      </c>
      <c r="E21" s="34">
        <v>13</v>
      </c>
      <c r="F21" s="34">
        <v>-34</v>
      </c>
      <c r="G21" s="34">
        <v>49</v>
      </c>
      <c r="H21" s="34">
        <v>-111</v>
      </c>
      <c r="I21" s="201">
        <v>107</v>
      </c>
      <c r="J21" s="197">
        <f t="shared" si="0"/>
        <v>107</v>
      </c>
      <c r="K21" s="34">
        <f t="shared" si="1"/>
        <v>23</v>
      </c>
      <c r="L21" s="34">
        <f t="shared" si="2"/>
        <v>83</v>
      </c>
      <c r="M21" s="201">
        <f t="shared" si="3"/>
        <v>218</v>
      </c>
      <c r="N21" s="11"/>
      <c r="O21" s="11"/>
    </row>
    <row r="22" spans="1:15" x14ac:dyDescent="0.25">
      <c r="A22" s="209">
        <v>40</v>
      </c>
      <c r="B22" s="200">
        <v>-99</v>
      </c>
      <c r="C22" s="34">
        <v>47</v>
      </c>
      <c r="D22" s="34">
        <v>-18</v>
      </c>
      <c r="E22" s="34">
        <v>11</v>
      </c>
      <c r="F22" s="34">
        <v>-21</v>
      </c>
      <c r="G22" s="34">
        <v>45</v>
      </c>
      <c r="H22" s="34">
        <v>-138</v>
      </c>
      <c r="I22" s="201">
        <v>103</v>
      </c>
      <c r="J22" s="197">
        <f t="shared" si="0"/>
        <v>146</v>
      </c>
      <c r="K22" s="34">
        <f t="shared" si="1"/>
        <v>29</v>
      </c>
      <c r="L22" s="34">
        <f t="shared" si="2"/>
        <v>66</v>
      </c>
      <c r="M22" s="201">
        <f t="shared" si="3"/>
        <v>241</v>
      </c>
      <c r="N22" s="11"/>
      <c r="O22" s="11"/>
    </row>
    <row r="23" spans="1:15" x14ac:dyDescent="0.25">
      <c r="A23" s="209">
        <v>41</v>
      </c>
      <c r="B23" s="200">
        <v>-119</v>
      </c>
      <c r="C23" s="34">
        <v>54</v>
      </c>
      <c r="D23" s="34">
        <v>-25</v>
      </c>
      <c r="E23" s="34">
        <v>15</v>
      </c>
      <c r="F23" s="34">
        <v>-33</v>
      </c>
      <c r="G23" s="34">
        <v>64</v>
      </c>
      <c r="H23" s="34">
        <v>-180</v>
      </c>
      <c r="I23" s="201">
        <v>133</v>
      </c>
      <c r="J23" s="197">
        <f t="shared" si="0"/>
        <v>173</v>
      </c>
      <c r="K23" s="34">
        <f t="shared" si="1"/>
        <v>40</v>
      </c>
      <c r="L23" s="34">
        <f t="shared" si="2"/>
        <v>97</v>
      </c>
      <c r="M23" s="201">
        <f t="shared" si="3"/>
        <v>313</v>
      </c>
      <c r="N23" s="11"/>
      <c r="O23" s="11"/>
    </row>
    <row r="24" spans="1:15" x14ac:dyDescent="0.25">
      <c r="A24" s="209">
        <v>42</v>
      </c>
      <c r="B24" s="200">
        <v>-130</v>
      </c>
      <c r="C24" s="34">
        <v>64</v>
      </c>
      <c r="D24" s="34">
        <v>-14</v>
      </c>
      <c r="E24" s="34">
        <v>19</v>
      </c>
      <c r="F24" s="34">
        <v>-30</v>
      </c>
      <c r="G24" s="34">
        <v>67</v>
      </c>
      <c r="H24" s="34">
        <v>-175</v>
      </c>
      <c r="I24" s="201">
        <v>152</v>
      </c>
      <c r="J24" s="197">
        <f t="shared" si="0"/>
        <v>194</v>
      </c>
      <c r="K24" s="34">
        <f t="shared" si="1"/>
        <v>33</v>
      </c>
      <c r="L24" s="34">
        <f t="shared" si="2"/>
        <v>97</v>
      </c>
      <c r="M24" s="201">
        <f t="shared" si="3"/>
        <v>327</v>
      </c>
      <c r="N24" s="11"/>
      <c r="O24" s="11"/>
    </row>
    <row r="25" spans="1:15" x14ac:dyDescent="0.25">
      <c r="A25" s="209">
        <v>43</v>
      </c>
      <c r="B25" s="200">
        <v>-156</v>
      </c>
      <c r="C25" s="34">
        <v>68</v>
      </c>
      <c r="D25" s="34">
        <v>-23</v>
      </c>
      <c r="E25" s="34">
        <v>14</v>
      </c>
      <c r="F25" s="34">
        <v>-40</v>
      </c>
      <c r="G25" s="34">
        <v>75</v>
      </c>
      <c r="H25" s="34">
        <v>-219</v>
      </c>
      <c r="I25" s="201">
        <v>157</v>
      </c>
      <c r="J25" s="197">
        <f t="shared" si="0"/>
        <v>224</v>
      </c>
      <c r="K25" s="34">
        <f t="shared" si="1"/>
        <v>37</v>
      </c>
      <c r="L25" s="34">
        <f t="shared" si="2"/>
        <v>115</v>
      </c>
      <c r="M25" s="201">
        <f t="shared" si="3"/>
        <v>376</v>
      </c>
      <c r="N25" s="11"/>
      <c r="O25" s="11"/>
    </row>
    <row r="26" spans="1:15" x14ac:dyDescent="0.25">
      <c r="A26" s="209">
        <v>44</v>
      </c>
      <c r="B26" s="200">
        <v>-162</v>
      </c>
      <c r="C26" s="34">
        <v>76</v>
      </c>
      <c r="D26" s="34">
        <v>-27</v>
      </c>
      <c r="E26" s="34">
        <v>22</v>
      </c>
      <c r="F26" s="34">
        <v>-33</v>
      </c>
      <c r="G26" s="34">
        <v>82</v>
      </c>
      <c r="H26" s="34">
        <v>-224</v>
      </c>
      <c r="I26" s="201">
        <v>181</v>
      </c>
      <c r="J26" s="197">
        <f t="shared" si="0"/>
        <v>238</v>
      </c>
      <c r="K26" s="34">
        <f t="shared" si="1"/>
        <v>49</v>
      </c>
      <c r="L26" s="34">
        <f t="shared" si="2"/>
        <v>115</v>
      </c>
      <c r="M26" s="201">
        <f t="shared" si="3"/>
        <v>405</v>
      </c>
      <c r="N26" s="11"/>
      <c r="O26" s="11"/>
    </row>
    <row r="27" spans="1:15" x14ac:dyDescent="0.25">
      <c r="A27" s="209">
        <v>45</v>
      </c>
      <c r="B27" s="200">
        <v>-157</v>
      </c>
      <c r="C27" s="34">
        <v>92</v>
      </c>
      <c r="D27" s="34">
        <v>-27</v>
      </c>
      <c r="E27" s="34">
        <v>22</v>
      </c>
      <c r="F27" s="34">
        <v>-52</v>
      </c>
      <c r="G27" s="34">
        <v>98</v>
      </c>
      <c r="H27" s="34">
        <v>-236</v>
      </c>
      <c r="I27" s="201">
        <v>214</v>
      </c>
      <c r="J27" s="197">
        <f t="shared" si="0"/>
        <v>249</v>
      </c>
      <c r="K27" s="34">
        <f t="shared" si="1"/>
        <v>49</v>
      </c>
      <c r="L27" s="34">
        <f t="shared" si="2"/>
        <v>150</v>
      </c>
      <c r="M27" s="201">
        <f t="shared" si="3"/>
        <v>450</v>
      </c>
      <c r="N27" s="11"/>
      <c r="O27" s="11"/>
    </row>
    <row r="28" spans="1:15" x14ac:dyDescent="0.25">
      <c r="A28" s="209">
        <v>46</v>
      </c>
      <c r="B28" s="200">
        <v>-136</v>
      </c>
      <c r="C28" s="34">
        <v>108</v>
      </c>
      <c r="D28" s="34">
        <v>-22</v>
      </c>
      <c r="E28" s="34">
        <v>17</v>
      </c>
      <c r="F28" s="34">
        <v>-32</v>
      </c>
      <c r="G28" s="34">
        <v>81</v>
      </c>
      <c r="H28" s="34">
        <v>-191</v>
      </c>
      <c r="I28" s="201">
        <v>208</v>
      </c>
      <c r="J28" s="197">
        <f t="shared" si="0"/>
        <v>244</v>
      </c>
      <c r="K28" s="34">
        <f t="shared" si="1"/>
        <v>39</v>
      </c>
      <c r="L28" s="34">
        <f t="shared" si="2"/>
        <v>113</v>
      </c>
      <c r="M28" s="201">
        <f t="shared" si="3"/>
        <v>399</v>
      </c>
      <c r="N28" s="11"/>
      <c r="O28" s="11"/>
    </row>
    <row r="29" spans="1:15" x14ac:dyDescent="0.25">
      <c r="A29" s="209">
        <v>47</v>
      </c>
      <c r="B29" s="200">
        <v>-133</v>
      </c>
      <c r="C29" s="34">
        <v>95</v>
      </c>
      <c r="D29" s="34">
        <v>-29</v>
      </c>
      <c r="E29" s="34">
        <v>17</v>
      </c>
      <c r="F29" s="34">
        <v>-41</v>
      </c>
      <c r="G29" s="34">
        <v>103</v>
      </c>
      <c r="H29" s="34">
        <v>-203</v>
      </c>
      <c r="I29" s="201">
        <v>216</v>
      </c>
      <c r="J29" s="197">
        <f t="shared" si="0"/>
        <v>228</v>
      </c>
      <c r="K29" s="34">
        <f t="shared" si="1"/>
        <v>46</v>
      </c>
      <c r="L29" s="34">
        <f t="shared" si="2"/>
        <v>144</v>
      </c>
      <c r="M29" s="201">
        <f t="shared" si="3"/>
        <v>419</v>
      </c>
      <c r="N29" s="11"/>
      <c r="O29" s="11"/>
    </row>
    <row r="30" spans="1:15" x14ac:dyDescent="0.25">
      <c r="A30" s="209">
        <v>48</v>
      </c>
      <c r="B30" s="200">
        <v>-139</v>
      </c>
      <c r="C30" s="34">
        <v>106</v>
      </c>
      <c r="D30" s="34">
        <v>-40</v>
      </c>
      <c r="E30" s="34">
        <v>12</v>
      </c>
      <c r="F30" s="34">
        <v>-46</v>
      </c>
      <c r="G30" s="34">
        <v>123</v>
      </c>
      <c r="H30" s="34">
        <v>-225</v>
      </c>
      <c r="I30" s="201">
        <v>245</v>
      </c>
      <c r="J30" s="197">
        <f t="shared" si="0"/>
        <v>245</v>
      </c>
      <c r="K30" s="34">
        <f t="shared" si="1"/>
        <v>52</v>
      </c>
      <c r="L30" s="34">
        <f t="shared" si="2"/>
        <v>169</v>
      </c>
      <c r="M30" s="201">
        <f t="shared" si="3"/>
        <v>470</v>
      </c>
      <c r="N30" s="11"/>
      <c r="O30" s="11"/>
    </row>
    <row r="31" spans="1:15" x14ac:dyDescent="0.25">
      <c r="A31" s="209">
        <v>49</v>
      </c>
      <c r="B31" s="200">
        <v>-153</v>
      </c>
      <c r="C31" s="34">
        <v>121</v>
      </c>
      <c r="D31" s="34">
        <v>-43</v>
      </c>
      <c r="E31" s="34">
        <v>29</v>
      </c>
      <c r="F31" s="34">
        <v>-46</v>
      </c>
      <c r="G31" s="34">
        <v>138</v>
      </c>
      <c r="H31" s="34">
        <v>-244</v>
      </c>
      <c r="I31" s="201">
        <v>291</v>
      </c>
      <c r="J31" s="197">
        <f t="shared" si="0"/>
        <v>274</v>
      </c>
      <c r="K31" s="34">
        <f t="shared" si="1"/>
        <v>72</v>
      </c>
      <c r="L31" s="34">
        <f t="shared" si="2"/>
        <v>184</v>
      </c>
      <c r="M31" s="201">
        <f t="shared" si="3"/>
        <v>535</v>
      </c>
      <c r="N31" s="11"/>
      <c r="O31" s="11"/>
    </row>
    <row r="32" spans="1:15" x14ac:dyDescent="0.25">
      <c r="A32" s="209">
        <v>50</v>
      </c>
      <c r="B32" s="200">
        <v>-151</v>
      </c>
      <c r="C32" s="34">
        <v>107</v>
      </c>
      <c r="D32" s="34">
        <v>-36</v>
      </c>
      <c r="E32" s="34">
        <v>38</v>
      </c>
      <c r="F32" s="34">
        <v>-53</v>
      </c>
      <c r="G32" s="34">
        <v>145</v>
      </c>
      <c r="H32" s="34">
        <v>-241</v>
      </c>
      <c r="I32" s="201">
        <v>291</v>
      </c>
      <c r="J32" s="197">
        <f t="shared" si="0"/>
        <v>258</v>
      </c>
      <c r="K32" s="34">
        <f t="shared" si="1"/>
        <v>74</v>
      </c>
      <c r="L32" s="34">
        <f t="shared" si="2"/>
        <v>198</v>
      </c>
      <c r="M32" s="201">
        <f t="shared" si="3"/>
        <v>532</v>
      </c>
      <c r="N32" s="11"/>
      <c r="O32" s="11"/>
    </row>
    <row r="33" spans="1:28" x14ac:dyDescent="0.25">
      <c r="A33" s="209">
        <v>51</v>
      </c>
      <c r="B33" s="200">
        <v>-156</v>
      </c>
      <c r="C33" s="34">
        <v>103</v>
      </c>
      <c r="D33" s="34">
        <v>-47</v>
      </c>
      <c r="E33" s="34">
        <v>40</v>
      </c>
      <c r="F33" s="34">
        <v>-46</v>
      </c>
      <c r="G33" s="34">
        <v>156</v>
      </c>
      <c r="H33" s="34">
        <v>-252</v>
      </c>
      <c r="I33" s="201">
        <v>299</v>
      </c>
      <c r="J33" s="197">
        <f t="shared" si="0"/>
        <v>259</v>
      </c>
      <c r="K33" s="34">
        <f t="shared" si="1"/>
        <v>87</v>
      </c>
      <c r="L33" s="34">
        <f t="shared" si="2"/>
        <v>202</v>
      </c>
      <c r="M33" s="201">
        <f t="shared" si="3"/>
        <v>551</v>
      </c>
      <c r="N33" s="11"/>
      <c r="O33" s="11"/>
    </row>
    <row r="34" spans="1:28" x14ac:dyDescent="0.25">
      <c r="A34" s="209">
        <v>52</v>
      </c>
      <c r="B34" s="200">
        <v>-143</v>
      </c>
      <c r="C34" s="34">
        <v>117</v>
      </c>
      <c r="D34" s="34">
        <v>-45</v>
      </c>
      <c r="E34" s="34">
        <v>48</v>
      </c>
      <c r="F34" s="34">
        <v>-50</v>
      </c>
      <c r="G34" s="34">
        <v>145</v>
      </c>
      <c r="H34" s="34">
        <v>-240</v>
      </c>
      <c r="I34" s="201">
        <v>313</v>
      </c>
      <c r="J34" s="197">
        <f t="shared" si="0"/>
        <v>260</v>
      </c>
      <c r="K34" s="34">
        <f t="shared" si="1"/>
        <v>93</v>
      </c>
      <c r="L34" s="34">
        <f t="shared" si="2"/>
        <v>195</v>
      </c>
      <c r="M34" s="201">
        <f t="shared" si="3"/>
        <v>553</v>
      </c>
      <c r="N34" s="11"/>
      <c r="O34" s="11"/>
    </row>
    <row r="35" spans="1:28" x14ac:dyDescent="0.25">
      <c r="A35" s="209">
        <v>53</v>
      </c>
      <c r="B35" s="200">
        <v>-166</v>
      </c>
      <c r="C35" s="34">
        <v>119</v>
      </c>
      <c r="D35" s="34">
        <v>-31</v>
      </c>
      <c r="E35" s="34">
        <v>57</v>
      </c>
      <c r="F35" s="34">
        <v>-39</v>
      </c>
      <c r="G35" s="34">
        <v>148</v>
      </c>
      <c r="H35" s="34">
        <v>-238</v>
      </c>
      <c r="I35" s="201">
        <v>325</v>
      </c>
      <c r="J35" s="197">
        <f t="shared" si="0"/>
        <v>285</v>
      </c>
      <c r="K35" s="34">
        <f t="shared" si="1"/>
        <v>88</v>
      </c>
      <c r="L35" s="34">
        <f t="shared" si="2"/>
        <v>187</v>
      </c>
      <c r="M35" s="201">
        <f t="shared" si="3"/>
        <v>563</v>
      </c>
      <c r="N35" s="11"/>
      <c r="O35" s="11"/>
    </row>
    <row r="36" spans="1:28" x14ac:dyDescent="0.25">
      <c r="A36" s="209">
        <v>54</v>
      </c>
      <c r="B36" s="200">
        <v>-158</v>
      </c>
      <c r="C36" s="34">
        <v>101</v>
      </c>
      <c r="D36" s="34">
        <v>-36</v>
      </c>
      <c r="E36" s="34">
        <v>47</v>
      </c>
      <c r="F36" s="34">
        <v>-43</v>
      </c>
      <c r="G36" s="34">
        <v>170</v>
      </c>
      <c r="H36" s="34">
        <v>-238</v>
      </c>
      <c r="I36" s="201">
        <v>319</v>
      </c>
      <c r="J36" s="197">
        <f t="shared" si="0"/>
        <v>259</v>
      </c>
      <c r="K36" s="34">
        <f t="shared" si="1"/>
        <v>83</v>
      </c>
      <c r="L36" s="34">
        <f t="shared" si="2"/>
        <v>213</v>
      </c>
      <c r="M36" s="201">
        <f t="shared" si="3"/>
        <v>557</v>
      </c>
      <c r="N36" s="11"/>
      <c r="O36" s="11"/>
    </row>
    <row r="37" spans="1:28" x14ac:dyDescent="0.25">
      <c r="A37" s="209">
        <v>55</v>
      </c>
      <c r="B37" s="200">
        <v>-142</v>
      </c>
      <c r="C37" s="34">
        <v>122</v>
      </c>
      <c r="D37" s="34">
        <v>-62</v>
      </c>
      <c r="E37" s="34">
        <v>43</v>
      </c>
      <c r="F37" s="34">
        <v>-59</v>
      </c>
      <c r="G37" s="34">
        <v>163</v>
      </c>
      <c r="H37" s="34">
        <v>-265</v>
      </c>
      <c r="I37" s="201">
        <v>330</v>
      </c>
      <c r="J37" s="197">
        <f t="shared" si="0"/>
        <v>264</v>
      </c>
      <c r="K37" s="34">
        <f t="shared" si="1"/>
        <v>105</v>
      </c>
      <c r="L37" s="34">
        <f t="shared" si="2"/>
        <v>222</v>
      </c>
      <c r="M37" s="201">
        <f t="shared" si="3"/>
        <v>595</v>
      </c>
      <c r="N37" s="11"/>
      <c r="O37" s="11"/>
    </row>
    <row r="38" spans="1:28" x14ac:dyDescent="0.25">
      <c r="A38" s="209">
        <v>56</v>
      </c>
      <c r="B38" s="200">
        <v>-155</v>
      </c>
      <c r="C38" s="34">
        <v>122</v>
      </c>
      <c r="D38" s="34">
        <v>-63</v>
      </c>
      <c r="E38" s="34">
        <v>52</v>
      </c>
      <c r="F38" s="34">
        <v>-50</v>
      </c>
      <c r="G38" s="34">
        <v>128</v>
      </c>
      <c r="H38" s="34">
        <v>-269</v>
      </c>
      <c r="I38" s="201">
        <v>302</v>
      </c>
      <c r="J38" s="197">
        <f t="shared" si="0"/>
        <v>277</v>
      </c>
      <c r="K38" s="34">
        <f t="shared" si="1"/>
        <v>115</v>
      </c>
      <c r="L38" s="34">
        <f t="shared" si="2"/>
        <v>178</v>
      </c>
      <c r="M38" s="201">
        <f t="shared" si="3"/>
        <v>571</v>
      </c>
      <c r="N38" s="11"/>
      <c r="O38" s="11"/>
    </row>
    <row r="39" spans="1:28" x14ac:dyDescent="0.25">
      <c r="A39" s="209">
        <v>57</v>
      </c>
      <c r="B39" s="200">
        <v>-155</v>
      </c>
      <c r="C39" s="34">
        <v>114</v>
      </c>
      <c r="D39" s="34">
        <v>-48</v>
      </c>
      <c r="E39" s="34">
        <v>41</v>
      </c>
      <c r="F39" s="34">
        <v>-39</v>
      </c>
      <c r="G39" s="34">
        <v>130</v>
      </c>
      <c r="H39" s="34">
        <v>-242</v>
      </c>
      <c r="I39" s="201">
        <v>286</v>
      </c>
      <c r="J39" s="197">
        <f t="shared" si="0"/>
        <v>269</v>
      </c>
      <c r="K39" s="34">
        <f t="shared" si="1"/>
        <v>89</v>
      </c>
      <c r="L39" s="34">
        <f t="shared" si="2"/>
        <v>169</v>
      </c>
      <c r="M39" s="201">
        <f t="shared" si="3"/>
        <v>528</v>
      </c>
      <c r="N39" s="11"/>
      <c r="O39" s="11"/>
    </row>
    <row r="40" spans="1:28" x14ac:dyDescent="0.25">
      <c r="A40" s="209">
        <v>58</v>
      </c>
      <c r="B40" s="200">
        <v>-138</v>
      </c>
      <c r="C40" s="34">
        <v>103</v>
      </c>
      <c r="D40" s="34">
        <v>-34</v>
      </c>
      <c r="E40" s="34">
        <v>36</v>
      </c>
      <c r="F40" s="34">
        <v>-22</v>
      </c>
      <c r="G40" s="34">
        <v>115</v>
      </c>
      <c r="H40" s="34">
        <v>-194</v>
      </c>
      <c r="I40" s="201">
        <v>255</v>
      </c>
      <c r="J40" s="197">
        <f t="shared" si="0"/>
        <v>241</v>
      </c>
      <c r="K40" s="34">
        <f t="shared" si="1"/>
        <v>70</v>
      </c>
      <c r="L40" s="34">
        <f t="shared" si="2"/>
        <v>137</v>
      </c>
      <c r="M40" s="201">
        <f t="shared" si="3"/>
        <v>449</v>
      </c>
      <c r="N40" s="11"/>
      <c r="O40" s="11"/>
    </row>
    <row r="41" spans="1:28" x14ac:dyDescent="0.25">
      <c r="A41" s="209">
        <v>59</v>
      </c>
      <c r="B41" s="200">
        <v>-125</v>
      </c>
      <c r="C41" s="34">
        <v>102</v>
      </c>
      <c r="D41" s="34">
        <v>-30</v>
      </c>
      <c r="E41" s="34">
        <v>39</v>
      </c>
      <c r="F41" s="34">
        <v>-28</v>
      </c>
      <c r="G41" s="34">
        <v>109</v>
      </c>
      <c r="H41" s="34">
        <v>-183</v>
      </c>
      <c r="I41" s="201">
        <v>250</v>
      </c>
      <c r="J41" s="197">
        <f t="shared" si="0"/>
        <v>227</v>
      </c>
      <c r="K41" s="34">
        <f t="shared" si="1"/>
        <v>69</v>
      </c>
      <c r="L41" s="34">
        <f t="shared" si="2"/>
        <v>137</v>
      </c>
      <c r="M41" s="201">
        <f t="shared" si="3"/>
        <v>433</v>
      </c>
      <c r="N41" s="11"/>
      <c r="O41" s="11"/>
    </row>
    <row r="42" spans="1:28" x14ac:dyDescent="0.25">
      <c r="A42" s="209">
        <v>60</v>
      </c>
      <c r="B42" s="200">
        <v>-112</v>
      </c>
      <c r="C42" s="34">
        <v>113</v>
      </c>
      <c r="D42" s="34">
        <v>-36</v>
      </c>
      <c r="E42" s="34">
        <v>34</v>
      </c>
      <c r="F42" s="34">
        <v>-28</v>
      </c>
      <c r="G42" s="34">
        <v>79</v>
      </c>
      <c r="H42" s="34">
        <v>-176</v>
      </c>
      <c r="I42" s="201">
        <v>226</v>
      </c>
      <c r="J42" s="197">
        <f t="shared" si="0"/>
        <v>225</v>
      </c>
      <c r="K42" s="34">
        <f t="shared" si="1"/>
        <v>70</v>
      </c>
      <c r="L42" s="34">
        <f t="shared" si="2"/>
        <v>107</v>
      </c>
      <c r="M42" s="201">
        <f t="shared" si="3"/>
        <v>402</v>
      </c>
      <c r="N42" s="11"/>
      <c r="O42" s="11"/>
    </row>
    <row r="43" spans="1:28" x14ac:dyDescent="0.25">
      <c r="A43" s="209">
        <v>61</v>
      </c>
      <c r="B43" s="200">
        <v>-143</v>
      </c>
      <c r="C43" s="34">
        <v>100</v>
      </c>
      <c r="D43" s="34">
        <v>-32</v>
      </c>
      <c r="E43" s="34">
        <v>36</v>
      </c>
      <c r="F43" s="34">
        <v>-17</v>
      </c>
      <c r="G43" s="34">
        <v>108</v>
      </c>
      <c r="H43" s="34">
        <v>-192</v>
      </c>
      <c r="I43" s="201">
        <v>244</v>
      </c>
      <c r="J43" s="197">
        <f t="shared" si="0"/>
        <v>243</v>
      </c>
      <c r="K43" s="34">
        <f t="shared" si="1"/>
        <v>68</v>
      </c>
      <c r="L43" s="34">
        <f t="shared" si="2"/>
        <v>125</v>
      </c>
      <c r="M43" s="201">
        <f t="shared" si="3"/>
        <v>436</v>
      </c>
      <c r="N43" s="11"/>
      <c r="O43" s="11"/>
    </row>
    <row r="44" spans="1:28" x14ac:dyDescent="0.25">
      <c r="A44" s="209">
        <v>62</v>
      </c>
      <c r="B44" s="200">
        <v>-144</v>
      </c>
      <c r="C44" s="34">
        <v>118</v>
      </c>
      <c r="D44" s="34">
        <v>-23</v>
      </c>
      <c r="E44" s="34">
        <v>45</v>
      </c>
      <c r="F44" s="34">
        <v>-18</v>
      </c>
      <c r="G44" s="34">
        <v>93</v>
      </c>
      <c r="H44" s="34">
        <v>-185</v>
      </c>
      <c r="I44" s="201">
        <v>256</v>
      </c>
      <c r="J44" s="197">
        <f t="shared" si="0"/>
        <v>262</v>
      </c>
      <c r="K44" s="34">
        <f t="shared" si="1"/>
        <v>68</v>
      </c>
      <c r="L44" s="34">
        <f t="shared" si="2"/>
        <v>111</v>
      </c>
      <c r="M44" s="201">
        <f t="shared" si="3"/>
        <v>441</v>
      </c>
      <c r="N44" s="11"/>
      <c r="O44" s="11"/>
    </row>
    <row r="45" spans="1:28" x14ac:dyDescent="0.25">
      <c r="A45" s="209">
        <v>63</v>
      </c>
      <c r="B45" s="200">
        <v>-105</v>
      </c>
      <c r="C45" s="34">
        <v>104</v>
      </c>
      <c r="D45" s="34">
        <v>-15</v>
      </c>
      <c r="E45" s="34">
        <v>45</v>
      </c>
      <c r="F45" s="34">
        <v>-10</v>
      </c>
      <c r="G45" s="34">
        <v>53</v>
      </c>
      <c r="H45" s="34">
        <v>-130</v>
      </c>
      <c r="I45" s="201">
        <v>202</v>
      </c>
      <c r="J45" s="197">
        <f t="shared" si="0"/>
        <v>209</v>
      </c>
      <c r="K45" s="34">
        <f t="shared" si="1"/>
        <v>60</v>
      </c>
      <c r="L45" s="34">
        <f t="shared" si="2"/>
        <v>63</v>
      </c>
      <c r="M45" s="201">
        <f t="shared" si="3"/>
        <v>332</v>
      </c>
      <c r="N45" s="11"/>
      <c r="O45" s="11"/>
    </row>
    <row r="46" spans="1:28" x14ac:dyDescent="0.25">
      <c r="A46" s="209">
        <v>64</v>
      </c>
      <c r="B46" s="200">
        <v>-58</v>
      </c>
      <c r="C46" s="34">
        <v>76</v>
      </c>
      <c r="D46" s="34">
        <v>-11</v>
      </c>
      <c r="E46" s="34">
        <v>45</v>
      </c>
      <c r="F46" s="34">
        <v>-7</v>
      </c>
      <c r="G46" s="34">
        <v>52</v>
      </c>
      <c r="H46" s="34">
        <v>-77</v>
      </c>
      <c r="I46" s="201">
        <v>174</v>
      </c>
      <c r="J46" s="197">
        <f t="shared" si="0"/>
        <v>134</v>
      </c>
      <c r="K46" s="34">
        <f t="shared" si="1"/>
        <v>56</v>
      </c>
      <c r="L46" s="34">
        <f t="shared" si="2"/>
        <v>59</v>
      </c>
      <c r="M46" s="201">
        <f t="shared" si="3"/>
        <v>251</v>
      </c>
      <c r="N46" s="11"/>
      <c r="O46" s="11"/>
    </row>
    <row r="47" spans="1:28" x14ac:dyDescent="0.25">
      <c r="A47" s="209">
        <v>65</v>
      </c>
      <c r="B47" s="200">
        <v>-38</v>
      </c>
      <c r="C47" s="34">
        <v>47</v>
      </c>
      <c r="D47" s="34">
        <v>-7</v>
      </c>
      <c r="E47" s="34">
        <v>17</v>
      </c>
      <c r="F47" s="34">
        <v>-6</v>
      </c>
      <c r="G47" s="34">
        <v>47</v>
      </c>
      <c r="H47" s="34">
        <v>-51</v>
      </c>
      <c r="I47" s="201">
        <v>111</v>
      </c>
      <c r="J47" s="197">
        <f t="shared" si="0"/>
        <v>85</v>
      </c>
      <c r="K47" s="34">
        <f t="shared" si="1"/>
        <v>24</v>
      </c>
      <c r="L47" s="34">
        <f t="shared" si="2"/>
        <v>53</v>
      </c>
      <c r="M47" s="201">
        <f t="shared" si="3"/>
        <v>162</v>
      </c>
      <c r="N47" s="11"/>
      <c r="O47" s="38"/>
      <c r="P47" s="1"/>
      <c r="Q47" s="1"/>
      <c r="R47" s="1"/>
      <c r="S47" s="1"/>
      <c r="T47" s="1"/>
      <c r="U47" s="1"/>
      <c r="V47" s="1"/>
      <c r="W47" s="1"/>
      <c r="X47" s="1"/>
      <c r="Y47" s="1"/>
      <c r="Z47" s="1"/>
      <c r="AA47" s="1"/>
      <c r="AB47" s="1"/>
    </row>
    <row r="48" spans="1:28" x14ac:dyDescent="0.25">
      <c r="A48" s="209">
        <v>66</v>
      </c>
      <c r="B48" s="200">
        <v>-33</v>
      </c>
      <c r="C48" s="34">
        <v>33</v>
      </c>
      <c r="D48" s="34">
        <v>-4</v>
      </c>
      <c r="E48" s="34">
        <v>10</v>
      </c>
      <c r="F48" s="34">
        <v>-5</v>
      </c>
      <c r="G48" s="34">
        <v>25</v>
      </c>
      <c r="H48" s="34">
        <v>-42</v>
      </c>
      <c r="I48" s="201">
        <v>68</v>
      </c>
      <c r="J48" s="197">
        <f t="shared" si="0"/>
        <v>66</v>
      </c>
      <c r="K48" s="34">
        <f t="shared" si="1"/>
        <v>14</v>
      </c>
      <c r="L48" s="34">
        <f t="shared" si="2"/>
        <v>30</v>
      </c>
      <c r="M48" s="201">
        <f t="shared" si="3"/>
        <v>110</v>
      </c>
      <c r="N48" s="11"/>
      <c r="O48" s="11"/>
    </row>
    <row r="49" spans="1:28" x14ac:dyDescent="0.25">
      <c r="A49" s="209">
        <v>67</v>
      </c>
      <c r="B49" s="200">
        <v>-19</v>
      </c>
      <c r="C49" s="34">
        <v>17</v>
      </c>
      <c r="D49" s="34">
        <v>-4</v>
      </c>
      <c r="E49" s="34">
        <v>12</v>
      </c>
      <c r="F49" s="34">
        <v>-5</v>
      </c>
      <c r="G49" s="34">
        <v>11</v>
      </c>
      <c r="H49" s="34">
        <v>-28</v>
      </c>
      <c r="I49" s="201">
        <v>40</v>
      </c>
      <c r="J49" s="197">
        <f t="shared" si="0"/>
        <v>36</v>
      </c>
      <c r="K49" s="34">
        <f t="shared" si="1"/>
        <v>16</v>
      </c>
      <c r="L49" s="34">
        <f t="shared" si="2"/>
        <v>16</v>
      </c>
      <c r="M49" s="201">
        <f t="shared" si="3"/>
        <v>68</v>
      </c>
      <c r="N49" s="11"/>
      <c r="O49" s="11"/>
    </row>
    <row r="50" spans="1:28" x14ac:dyDescent="0.25">
      <c r="A50" s="209">
        <v>68</v>
      </c>
      <c r="B50" s="200">
        <v>-8</v>
      </c>
      <c r="C50" s="34">
        <v>6</v>
      </c>
      <c r="D50" s="34">
        <v>-2</v>
      </c>
      <c r="E50" s="34">
        <v>1</v>
      </c>
      <c r="F50" s="34">
        <v>-2</v>
      </c>
      <c r="G50" s="34">
        <v>4</v>
      </c>
      <c r="H50" s="34">
        <v>-12</v>
      </c>
      <c r="I50" s="201">
        <v>11</v>
      </c>
      <c r="J50" s="197">
        <f t="shared" si="0"/>
        <v>14</v>
      </c>
      <c r="K50" s="34">
        <f t="shared" si="1"/>
        <v>3</v>
      </c>
      <c r="L50" s="34">
        <f t="shared" si="2"/>
        <v>6</v>
      </c>
      <c r="M50" s="201">
        <f t="shared" si="3"/>
        <v>23</v>
      </c>
      <c r="N50" s="11"/>
      <c r="O50" s="11"/>
    </row>
    <row r="51" spans="1:28" x14ac:dyDescent="0.25">
      <c r="A51" s="209">
        <v>69</v>
      </c>
      <c r="B51" s="200">
        <v>-1</v>
      </c>
      <c r="C51" s="34">
        <v>0</v>
      </c>
      <c r="D51" s="34">
        <v>0</v>
      </c>
      <c r="E51" s="34">
        <v>3</v>
      </c>
      <c r="F51" s="34">
        <v>0</v>
      </c>
      <c r="G51" s="34">
        <v>2</v>
      </c>
      <c r="H51" s="34">
        <v>-1</v>
      </c>
      <c r="I51" s="201">
        <v>5</v>
      </c>
      <c r="J51" s="197">
        <f t="shared" si="0"/>
        <v>1</v>
      </c>
      <c r="K51" s="34">
        <f t="shared" si="1"/>
        <v>3</v>
      </c>
      <c r="L51" s="34">
        <f t="shared" si="2"/>
        <v>2</v>
      </c>
      <c r="M51" s="201">
        <f t="shared" si="3"/>
        <v>6</v>
      </c>
      <c r="N51" s="11"/>
      <c r="O51" s="11"/>
    </row>
    <row r="52" spans="1:28" x14ac:dyDescent="0.25">
      <c r="A52" s="209">
        <v>70</v>
      </c>
      <c r="B52" s="200">
        <v>0</v>
      </c>
      <c r="C52" s="34">
        <v>2</v>
      </c>
      <c r="D52" s="34">
        <v>0</v>
      </c>
      <c r="E52" s="34">
        <v>1</v>
      </c>
      <c r="F52" s="34">
        <v>0</v>
      </c>
      <c r="G52" s="34">
        <v>0</v>
      </c>
      <c r="H52" s="34">
        <v>0</v>
      </c>
      <c r="I52" s="201">
        <v>3</v>
      </c>
      <c r="J52" s="197">
        <f t="shared" si="0"/>
        <v>2</v>
      </c>
      <c r="K52" s="34">
        <f t="shared" si="1"/>
        <v>1</v>
      </c>
      <c r="L52" s="34">
        <f t="shared" si="2"/>
        <v>0</v>
      </c>
      <c r="M52" s="201">
        <f t="shared" si="3"/>
        <v>3</v>
      </c>
      <c r="N52" s="11"/>
      <c r="O52" s="11"/>
    </row>
    <row r="53" spans="1:28" x14ac:dyDescent="0.25">
      <c r="A53" s="352">
        <v>71</v>
      </c>
      <c r="B53" s="200">
        <v>0</v>
      </c>
      <c r="C53" s="34">
        <v>0</v>
      </c>
      <c r="D53" s="34">
        <v>0</v>
      </c>
      <c r="E53" s="34">
        <v>0</v>
      </c>
      <c r="F53" s="34">
        <v>0</v>
      </c>
      <c r="G53" s="34">
        <v>0</v>
      </c>
      <c r="H53" s="34">
        <v>0</v>
      </c>
      <c r="I53" s="201">
        <v>0</v>
      </c>
      <c r="J53" s="197">
        <v>0</v>
      </c>
      <c r="K53" s="34">
        <v>0</v>
      </c>
      <c r="L53" s="34">
        <v>0</v>
      </c>
      <c r="M53" s="201">
        <v>0</v>
      </c>
      <c r="N53" s="11"/>
      <c r="O53" s="11"/>
    </row>
    <row r="54" spans="1:28" x14ac:dyDescent="0.25">
      <c r="A54" s="352">
        <v>72</v>
      </c>
      <c r="B54" s="200">
        <v>-1</v>
      </c>
      <c r="C54" s="34">
        <v>0</v>
      </c>
      <c r="D54" s="34">
        <v>0</v>
      </c>
      <c r="E54" s="34">
        <v>0</v>
      </c>
      <c r="F54" s="34">
        <v>0</v>
      </c>
      <c r="G54" s="34">
        <v>0</v>
      </c>
      <c r="H54" s="34">
        <v>-1</v>
      </c>
      <c r="I54" s="201">
        <v>0</v>
      </c>
      <c r="J54" s="197">
        <f t="shared" ref="J54" si="4">C54-B54</f>
        <v>1</v>
      </c>
      <c r="K54" s="34">
        <f t="shared" ref="K54" si="5">E54-D54</f>
        <v>0</v>
      </c>
      <c r="L54" s="34">
        <f t="shared" ref="L54" si="6">G54-F54</f>
        <v>0</v>
      </c>
      <c r="M54" s="201">
        <f t="shared" ref="M54" si="7">I54-H54</f>
        <v>1</v>
      </c>
      <c r="N54" s="11"/>
      <c r="O54" s="11"/>
    </row>
    <row r="55" spans="1:28" s="1" customFormat="1" ht="15.75" thickBot="1" x14ac:dyDescent="0.3">
      <c r="A55" s="210" t="s">
        <v>9</v>
      </c>
      <c r="B55" s="202">
        <f t="shared" ref="B55:M55" si="8">SUM(B7:B52)</f>
        <v>-4085</v>
      </c>
      <c r="C55" s="203">
        <f t="shared" si="8"/>
        <v>2819</v>
      </c>
      <c r="D55" s="203">
        <f t="shared" si="8"/>
        <v>-925</v>
      </c>
      <c r="E55" s="203">
        <f t="shared" si="8"/>
        <v>936</v>
      </c>
      <c r="F55" s="203">
        <f t="shared" si="8"/>
        <v>-1101</v>
      </c>
      <c r="G55" s="203">
        <f t="shared" si="8"/>
        <v>3050</v>
      </c>
      <c r="H55" s="203">
        <f t="shared" si="8"/>
        <v>-6181</v>
      </c>
      <c r="I55" s="204">
        <f t="shared" si="8"/>
        <v>6870</v>
      </c>
      <c r="J55" s="211">
        <f t="shared" si="8"/>
        <v>6904</v>
      </c>
      <c r="K55" s="203">
        <f t="shared" si="8"/>
        <v>1861</v>
      </c>
      <c r="L55" s="203">
        <f t="shared" si="8"/>
        <v>4151</v>
      </c>
      <c r="M55" s="204">
        <f t="shared" si="8"/>
        <v>13051</v>
      </c>
      <c r="N55" s="11"/>
      <c r="O55" s="11"/>
      <c r="P55"/>
      <c r="Q55"/>
      <c r="R55"/>
      <c r="S55"/>
      <c r="T55"/>
      <c r="U55"/>
      <c r="V55"/>
      <c r="W55"/>
      <c r="X55"/>
      <c r="Y55"/>
      <c r="Z55"/>
      <c r="AA55"/>
      <c r="AB55"/>
    </row>
    <row r="56" spans="1:28" x14ac:dyDescent="0.25">
      <c r="A56" s="148"/>
      <c r="B56" s="11"/>
      <c r="C56" s="11"/>
      <c r="D56" s="11"/>
      <c r="E56" s="11"/>
      <c r="F56" s="11"/>
      <c r="G56" s="11"/>
      <c r="H56" s="11"/>
      <c r="I56" s="11"/>
      <c r="J56" s="11"/>
      <c r="K56" s="11"/>
      <c r="L56" s="11"/>
      <c r="M56" s="11"/>
      <c r="N56" s="11"/>
      <c r="O56" s="11"/>
    </row>
    <row r="57" spans="1:28" x14ac:dyDescent="0.25">
      <c r="A57" s="149" t="s">
        <v>52</v>
      </c>
      <c r="B57" s="126">
        <f t="shared" ref="B57:M57" si="9">SUMPRODUCT(B7:B52,$A7:$A52)/B55</f>
        <v>49.761321909424723</v>
      </c>
      <c r="C57" s="126">
        <f t="shared" si="9"/>
        <v>51.757715501951047</v>
      </c>
      <c r="D57" s="126">
        <f t="shared" si="9"/>
        <v>50.932972972972976</v>
      </c>
      <c r="E57" s="126">
        <f t="shared" si="9"/>
        <v>53.431623931623932</v>
      </c>
      <c r="F57" s="126">
        <f t="shared" si="9"/>
        <v>48.188919164396005</v>
      </c>
      <c r="G57" s="126">
        <f t="shared" si="9"/>
        <v>51.128852459016393</v>
      </c>
      <c r="H57" s="126">
        <f t="shared" si="9"/>
        <v>49.494903737259342</v>
      </c>
      <c r="I57" s="126">
        <f t="shared" si="9"/>
        <v>51.575545851528382</v>
      </c>
      <c r="J57" s="126">
        <f t="shared" si="9"/>
        <v>50.576477404403242</v>
      </c>
      <c r="K57" s="126">
        <f t="shared" si="9"/>
        <v>52.189682966147231</v>
      </c>
      <c r="L57" s="126">
        <f t="shared" si="9"/>
        <v>50.349072512647552</v>
      </c>
      <c r="M57" s="126">
        <f t="shared" si="9"/>
        <v>50.590146348938781</v>
      </c>
      <c r="N57" s="11"/>
      <c r="O57" s="102" t="s">
        <v>70</v>
      </c>
    </row>
    <row r="58" spans="1:28" x14ac:dyDescent="0.25">
      <c r="A58" s="102" t="s">
        <v>118</v>
      </c>
      <c r="B58" s="11"/>
      <c r="C58" s="11"/>
      <c r="D58" s="11"/>
      <c r="E58" s="11"/>
      <c r="F58" s="11"/>
      <c r="G58" s="11"/>
      <c r="H58" s="11"/>
      <c r="I58" s="11"/>
      <c r="J58" s="11"/>
      <c r="K58" s="11"/>
      <c r="L58" s="11"/>
      <c r="M58" s="11"/>
      <c r="N58" s="11"/>
      <c r="O58" s="150" t="s">
        <v>94</v>
      </c>
    </row>
    <row r="59" spans="1:28" x14ac:dyDescent="0.25">
      <c r="A59" s="102" t="s">
        <v>70</v>
      </c>
      <c r="B59" s="11"/>
      <c r="C59" s="11"/>
      <c r="D59" s="11"/>
      <c r="E59" s="11"/>
      <c r="F59" s="11"/>
      <c r="G59" s="11"/>
      <c r="H59" s="11"/>
      <c r="I59" s="11"/>
      <c r="J59" s="11"/>
      <c r="K59" s="11"/>
      <c r="L59" s="11"/>
      <c r="M59" s="11"/>
      <c r="N59" s="11"/>
      <c r="O59" s="11"/>
    </row>
    <row r="60" spans="1:28" x14ac:dyDescent="0.25">
      <c r="A60" s="150" t="s">
        <v>94</v>
      </c>
      <c r="B60" s="11"/>
      <c r="C60" s="11"/>
      <c r="D60" s="11"/>
      <c r="E60" s="11"/>
      <c r="F60" s="11"/>
      <c r="G60" s="11"/>
      <c r="H60" s="11"/>
      <c r="I60" s="11"/>
      <c r="J60" s="11"/>
      <c r="K60" s="11"/>
      <c r="L60" s="11"/>
      <c r="M60" s="11"/>
      <c r="N60" s="11"/>
      <c r="O60" s="11"/>
    </row>
    <row r="61" spans="1:28" x14ac:dyDescent="0.25">
      <c r="A61" s="148"/>
      <c r="B61" s="11"/>
      <c r="C61" s="11"/>
      <c r="D61" s="11"/>
      <c r="E61" s="11"/>
      <c r="F61" s="11"/>
      <c r="G61" s="11"/>
      <c r="H61" s="11"/>
      <c r="I61" s="11"/>
      <c r="J61" s="11"/>
      <c r="K61" s="11"/>
      <c r="L61" s="11"/>
      <c r="M61" s="11"/>
      <c r="N61" s="11"/>
      <c r="O61" s="11"/>
    </row>
    <row r="62" spans="1:28" x14ac:dyDescent="0.25">
      <c r="B62" s="11"/>
      <c r="C62" s="11"/>
      <c r="D62" s="11"/>
      <c r="E62" s="11"/>
      <c r="F62" s="11"/>
      <c r="G62" s="11"/>
      <c r="H62" s="11"/>
      <c r="I62" s="11"/>
      <c r="J62" s="11"/>
      <c r="K62" s="11"/>
      <c r="L62" s="11"/>
      <c r="M62" s="11"/>
      <c r="N62" s="11"/>
    </row>
    <row r="63" spans="1:28" x14ac:dyDescent="0.25">
      <c r="N63" s="11"/>
    </row>
    <row r="64" spans="1:28" x14ac:dyDescent="0.25">
      <c r="N64" s="11"/>
    </row>
    <row r="65" spans="14:14" x14ac:dyDescent="0.25">
      <c r="N65" s="11"/>
    </row>
    <row r="66" spans="14:14" x14ac:dyDescent="0.25">
      <c r="N66" s="11"/>
    </row>
    <row r="67" spans="14:14" x14ac:dyDescent="0.25">
      <c r="N67" s="11"/>
    </row>
    <row r="68" spans="14:14" x14ac:dyDescent="0.25">
      <c r="N68" s="11"/>
    </row>
    <row r="69" spans="14:14" x14ac:dyDescent="0.25">
      <c r="N69" s="11"/>
    </row>
    <row r="70" spans="14:14" x14ac:dyDescent="0.25">
      <c r="N70" s="11"/>
    </row>
    <row r="71" spans="14:14" x14ac:dyDescent="0.25">
      <c r="N71" s="11"/>
    </row>
    <row r="72" spans="14:14" x14ac:dyDescent="0.25">
      <c r="N72" s="11"/>
    </row>
    <row r="73" spans="14:14" x14ac:dyDescent="0.25">
      <c r="N73" s="11"/>
    </row>
    <row r="74" spans="14:14" x14ac:dyDescent="0.25">
      <c r="N74" s="11"/>
    </row>
    <row r="75" spans="14:14" x14ac:dyDescent="0.25">
      <c r="N75" s="11"/>
    </row>
    <row r="76" spans="14:14" x14ac:dyDescent="0.25">
      <c r="N76" s="11"/>
    </row>
    <row r="77" spans="14:14" x14ac:dyDescent="0.25">
      <c r="N77" s="11"/>
    </row>
    <row r="78" spans="14:14" x14ac:dyDescent="0.25">
      <c r="N78" s="11"/>
    </row>
    <row r="79" spans="14:14" x14ac:dyDescent="0.25">
      <c r="N79" s="11"/>
    </row>
    <row r="80" spans="14:14" x14ac:dyDescent="0.25">
      <c r="N80" s="11"/>
    </row>
  </sheetData>
  <mergeCells count="5">
    <mergeCell ref="B5:C5"/>
    <mergeCell ref="D5:E5"/>
    <mergeCell ref="F5:G5"/>
    <mergeCell ref="H5:I5"/>
    <mergeCell ref="A5:A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Normal="100" workbookViewId="0">
      <selection activeCell="O3" sqref="O3"/>
    </sheetView>
  </sheetViews>
  <sheetFormatPr baseColWidth="10" defaultRowHeight="15" x14ac:dyDescent="0.25"/>
  <cols>
    <col min="1" max="1" width="11.42578125" style="151"/>
    <col min="2" max="10" width="9.7109375" customWidth="1"/>
    <col min="11" max="11" width="16.42578125" customWidth="1"/>
    <col min="12" max="12" width="9.7109375" customWidth="1"/>
    <col min="13" max="14" width="11.42578125" customWidth="1"/>
  </cols>
  <sheetData>
    <row r="1" spans="1:28" s="33" customFormat="1" x14ac:dyDescent="0.2">
      <c r="A1" s="152" t="s">
        <v>133</v>
      </c>
    </row>
    <row r="2" spans="1:28" s="33" customFormat="1" x14ac:dyDescent="0.2">
      <c r="A2" s="152"/>
    </row>
    <row r="3" spans="1:28" s="33" customFormat="1" x14ac:dyDescent="0.25">
      <c r="A3" s="147" t="s">
        <v>132</v>
      </c>
      <c r="O3" s="147" t="s">
        <v>132</v>
      </c>
      <c r="P3"/>
      <c r="Q3"/>
      <c r="R3"/>
      <c r="S3"/>
      <c r="T3"/>
      <c r="U3"/>
      <c r="V3"/>
      <c r="W3"/>
      <c r="X3"/>
      <c r="Y3"/>
      <c r="Z3"/>
      <c r="AA3"/>
      <c r="AB3"/>
    </row>
    <row r="4" spans="1:28" s="33" customFormat="1" ht="15.75" thickBot="1" x14ac:dyDescent="0.3">
      <c r="A4" s="153"/>
      <c r="M4" s="212" t="s">
        <v>116</v>
      </c>
      <c r="O4" s="102" t="s">
        <v>118</v>
      </c>
      <c r="P4"/>
      <c r="Q4"/>
      <c r="R4"/>
      <c r="S4"/>
      <c r="T4"/>
      <c r="U4"/>
      <c r="V4"/>
      <c r="W4"/>
      <c r="X4"/>
      <c r="Y4"/>
      <c r="Z4"/>
      <c r="AA4"/>
      <c r="AB4"/>
    </row>
    <row r="5" spans="1:28" ht="33" customHeight="1" x14ac:dyDescent="0.25">
      <c r="A5" s="402" t="s">
        <v>118</v>
      </c>
      <c r="B5" s="397" t="s">
        <v>28</v>
      </c>
      <c r="C5" s="398"/>
      <c r="D5" s="398" t="s">
        <v>23</v>
      </c>
      <c r="E5" s="398"/>
      <c r="F5" s="398" t="s">
        <v>24</v>
      </c>
      <c r="G5" s="398"/>
      <c r="H5" s="398" t="s">
        <v>30</v>
      </c>
      <c r="I5" s="399"/>
      <c r="J5" s="354" t="str">
        <f>B5</f>
        <v>LSH</v>
      </c>
      <c r="K5" s="350" t="str">
        <f>D5</f>
        <v>Sc.économiques, AES</v>
      </c>
      <c r="L5" s="350" t="str">
        <f>F5</f>
        <v>Sciences</v>
      </c>
      <c r="M5" s="351" t="str">
        <f>H5</f>
        <v>Total (yc. inconnue)</v>
      </c>
      <c r="N5" s="2"/>
    </row>
    <row r="6" spans="1:28" ht="16.5" customHeight="1" x14ac:dyDescent="0.25">
      <c r="A6" s="403"/>
      <c r="B6" s="221" t="s">
        <v>1</v>
      </c>
      <c r="C6" s="192" t="s">
        <v>2</v>
      </c>
      <c r="D6" s="192" t="s">
        <v>1</v>
      </c>
      <c r="E6" s="192" t="s">
        <v>2</v>
      </c>
      <c r="F6" s="192" t="s">
        <v>1</v>
      </c>
      <c r="G6" s="192" t="s">
        <v>2</v>
      </c>
      <c r="H6" s="192" t="s">
        <v>1</v>
      </c>
      <c r="I6" s="213" t="s">
        <v>2</v>
      </c>
      <c r="J6" s="218" t="s">
        <v>29</v>
      </c>
      <c r="K6" s="192" t="s">
        <v>29</v>
      </c>
      <c r="L6" s="192" t="s">
        <v>29</v>
      </c>
      <c r="M6" s="213" t="s">
        <v>29</v>
      </c>
      <c r="N6" s="2"/>
    </row>
    <row r="7" spans="1:28" x14ac:dyDescent="0.25">
      <c r="A7" s="209">
        <v>25</v>
      </c>
      <c r="B7" s="200">
        <v>-6</v>
      </c>
      <c r="C7" s="34">
        <v>0</v>
      </c>
      <c r="D7" s="34">
        <v>0</v>
      </c>
      <c r="E7" s="34">
        <v>0</v>
      </c>
      <c r="F7" s="34">
        <v>-5</v>
      </c>
      <c r="G7" s="34">
        <v>0</v>
      </c>
      <c r="H7" s="34">
        <v>-14</v>
      </c>
      <c r="I7" s="201">
        <v>3</v>
      </c>
      <c r="J7" s="219">
        <f>'F4_Pyramide âges disc'!J7/'F4_Pyramide âges disc'!J$55</f>
        <v>8.690614136732329E-4</v>
      </c>
      <c r="K7" s="115">
        <f>'F4_Pyramide âges disc'!K7/'F4_Pyramide âges disc'!K$55</f>
        <v>0</v>
      </c>
      <c r="L7" s="115">
        <f>'F4_Pyramide âges disc'!L7/'F4_Pyramide âges disc'!L$55</f>
        <v>1.2045290291496024E-3</v>
      </c>
      <c r="M7" s="214">
        <f>'F4_Pyramide âges disc'!M7/'F4_Pyramide âges disc'!M$55</f>
        <v>1.302582177610911E-3</v>
      </c>
      <c r="N7" s="2"/>
    </row>
    <row r="8" spans="1:28" x14ac:dyDescent="0.25">
      <c r="A8" s="209">
        <v>26</v>
      </c>
      <c r="B8" s="200">
        <v>-7</v>
      </c>
      <c r="C8" s="34">
        <v>1</v>
      </c>
      <c r="D8" s="34">
        <v>-2</v>
      </c>
      <c r="E8" s="34">
        <v>0</v>
      </c>
      <c r="F8" s="34">
        <v>0</v>
      </c>
      <c r="G8" s="34">
        <v>2</v>
      </c>
      <c r="H8" s="34">
        <v>-17</v>
      </c>
      <c r="I8" s="201">
        <v>7</v>
      </c>
      <c r="J8" s="219">
        <f>'F4_Pyramide âges disc'!J8/'F4_Pyramide âges disc'!J$55</f>
        <v>1.1587485515643105E-3</v>
      </c>
      <c r="K8" s="115">
        <f>'F4_Pyramide âges disc'!K8/'F4_Pyramide âges disc'!K$55</f>
        <v>1.0746910263299302E-3</v>
      </c>
      <c r="L8" s="115">
        <f>'F4_Pyramide âges disc'!L8/'F4_Pyramide âges disc'!L$55</f>
        <v>4.8181161165984101E-4</v>
      </c>
      <c r="M8" s="214">
        <f>'F4_Pyramide âges disc'!M8/'F4_Pyramide âges disc'!M$55</f>
        <v>1.8389395448624626E-3</v>
      </c>
      <c r="N8" s="2"/>
    </row>
    <row r="9" spans="1:28" x14ac:dyDescent="0.25">
      <c r="A9" s="209">
        <v>27</v>
      </c>
      <c r="B9" s="200">
        <v>-4</v>
      </c>
      <c r="C9" s="34">
        <v>5</v>
      </c>
      <c r="D9" s="34">
        <v>-1</v>
      </c>
      <c r="E9" s="34">
        <v>0</v>
      </c>
      <c r="F9" s="34">
        <v>-5</v>
      </c>
      <c r="G9" s="34">
        <v>1</v>
      </c>
      <c r="H9" s="34">
        <v>-14</v>
      </c>
      <c r="I9" s="201">
        <v>9</v>
      </c>
      <c r="J9" s="219">
        <f>'F4_Pyramide âges disc'!J9/'F4_Pyramide âges disc'!J$55</f>
        <v>1.3035921205098494E-3</v>
      </c>
      <c r="K9" s="115">
        <f>'F4_Pyramide âges disc'!K9/'F4_Pyramide âges disc'!K$55</f>
        <v>5.3734551316496511E-4</v>
      </c>
      <c r="L9" s="115">
        <f>'F4_Pyramide âges disc'!L9/'F4_Pyramide âges disc'!L$55</f>
        <v>1.445434834979523E-3</v>
      </c>
      <c r="M9" s="214">
        <f>'F4_Pyramide âges disc'!M9/'F4_Pyramide âges disc'!M$55</f>
        <v>1.7623170638265268E-3</v>
      </c>
      <c r="N9" s="2"/>
    </row>
    <row r="10" spans="1:28" x14ac:dyDescent="0.25">
      <c r="A10" s="209">
        <v>28</v>
      </c>
      <c r="B10" s="200">
        <v>-11</v>
      </c>
      <c r="C10" s="34">
        <v>2</v>
      </c>
      <c r="D10" s="34">
        <v>-3</v>
      </c>
      <c r="E10" s="34">
        <v>2</v>
      </c>
      <c r="F10" s="34">
        <v>-4</v>
      </c>
      <c r="G10" s="34">
        <v>7</v>
      </c>
      <c r="H10" s="34">
        <v>-26</v>
      </c>
      <c r="I10" s="201">
        <v>21</v>
      </c>
      <c r="J10" s="219">
        <f>'F4_Pyramide âges disc'!J10/'F4_Pyramide âges disc'!J$55</f>
        <v>1.8829663962920047E-3</v>
      </c>
      <c r="K10" s="115">
        <f>'F4_Pyramide âges disc'!K10/'F4_Pyramide âges disc'!K$55</f>
        <v>2.6867275658248252E-3</v>
      </c>
      <c r="L10" s="115">
        <f>'F4_Pyramide âges disc'!L10/'F4_Pyramide âges disc'!L$55</f>
        <v>2.6499638641291254E-3</v>
      </c>
      <c r="M10" s="214">
        <f>'F4_Pyramide âges disc'!M10/'F4_Pyramide âges disc'!M$55</f>
        <v>3.6012566086889896E-3</v>
      </c>
      <c r="N10" s="2"/>
    </row>
    <row r="11" spans="1:28" x14ac:dyDescent="0.25">
      <c r="A11" s="209">
        <v>29</v>
      </c>
      <c r="B11" s="200">
        <v>-15</v>
      </c>
      <c r="C11" s="34">
        <v>8</v>
      </c>
      <c r="D11" s="34">
        <v>-6</v>
      </c>
      <c r="E11" s="34">
        <v>3</v>
      </c>
      <c r="F11" s="34">
        <v>-6</v>
      </c>
      <c r="G11" s="34">
        <v>11</v>
      </c>
      <c r="H11" s="34">
        <v>-37</v>
      </c>
      <c r="I11" s="201">
        <v>28</v>
      </c>
      <c r="J11" s="219">
        <f>'F4_Pyramide âges disc'!J11/'F4_Pyramide âges disc'!J$55</f>
        <v>3.3314020857473929E-3</v>
      </c>
      <c r="K11" s="115">
        <f>'F4_Pyramide âges disc'!K11/'F4_Pyramide âges disc'!K$55</f>
        <v>4.8361096184846852E-3</v>
      </c>
      <c r="L11" s="115">
        <f>'F4_Pyramide âges disc'!L11/'F4_Pyramide âges disc'!L$55</f>
        <v>4.0953986991086487E-3</v>
      </c>
      <c r="M11" s="214">
        <f>'F4_Pyramide âges disc'!M11/'F4_Pyramide âges disc'!M$55</f>
        <v>4.980461267335836E-3</v>
      </c>
      <c r="N11" s="2"/>
    </row>
    <row r="12" spans="1:28" x14ac:dyDescent="0.25">
      <c r="A12" s="209">
        <v>30</v>
      </c>
      <c r="B12" s="200">
        <v>-22</v>
      </c>
      <c r="C12" s="34">
        <v>8</v>
      </c>
      <c r="D12" s="34">
        <v>-6</v>
      </c>
      <c r="E12" s="34">
        <v>3</v>
      </c>
      <c r="F12" s="34">
        <v>-5</v>
      </c>
      <c r="G12" s="34">
        <v>12</v>
      </c>
      <c r="H12" s="34">
        <v>-39</v>
      </c>
      <c r="I12" s="201">
        <v>24</v>
      </c>
      <c r="J12" s="219">
        <f>'F4_Pyramide âges disc'!J12/'F4_Pyramide âges disc'!J$55</f>
        <v>4.3453070683661648E-3</v>
      </c>
      <c r="K12" s="115">
        <f>'F4_Pyramide âges disc'!K12/'F4_Pyramide âges disc'!K$55</f>
        <v>4.8361096184846852E-3</v>
      </c>
      <c r="L12" s="115">
        <f>'F4_Pyramide âges disc'!L12/'F4_Pyramide âges disc'!L$55</f>
        <v>4.0953986991086487E-3</v>
      </c>
      <c r="M12" s="214">
        <f>'F4_Pyramide âges disc'!M12/'F4_Pyramide âges disc'!M$55</f>
        <v>4.8272163052639648E-3</v>
      </c>
      <c r="N12" s="2"/>
    </row>
    <row r="13" spans="1:28" x14ac:dyDescent="0.25">
      <c r="A13" s="209">
        <v>31</v>
      </c>
      <c r="B13" s="200">
        <v>-21</v>
      </c>
      <c r="C13" s="34">
        <v>11</v>
      </c>
      <c r="D13" s="34">
        <v>-1</v>
      </c>
      <c r="E13" s="34">
        <v>5</v>
      </c>
      <c r="F13" s="34">
        <v>-18</v>
      </c>
      <c r="G13" s="34">
        <v>18</v>
      </c>
      <c r="H13" s="34">
        <v>-43</v>
      </c>
      <c r="I13" s="201">
        <v>36</v>
      </c>
      <c r="J13" s="219">
        <f>'F4_Pyramide âges disc'!J13/'F4_Pyramide âges disc'!J$55</f>
        <v>4.6349942062572421E-3</v>
      </c>
      <c r="K13" s="115">
        <f>'F4_Pyramide âges disc'!K13/'F4_Pyramide âges disc'!K$55</f>
        <v>3.2240730789897904E-3</v>
      </c>
      <c r="L13" s="115">
        <f>'F4_Pyramide âges disc'!L13/'F4_Pyramide âges disc'!L$55</f>
        <v>8.6726090098771386E-3</v>
      </c>
      <c r="M13" s="214">
        <f>'F4_Pyramide âges disc'!M13/'F4_Pyramide âges disc'!M$55</f>
        <v>6.0531760018389391E-3</v>
      </c>
      <c r="N13" s="2"/>
    </row>
    <row r="14" spans="1:28" x14ac:dyDescent="0.25">
      <c r="A14" s="209">
        <v>32</v>
      </c>
      <c r="B14" s="200">
        <v>-43</v>
      </c>
      <c r="C14" s="34">
        <v>12</v>
      </c>
      <c r="D14" s="34">
        <v>-6</v>
      </c>
      <c r="E14" s="34">
        <v>5</v>
      </c>
      <c r="F14" s="34">
        <v>-13</v>
      </c>
      <c r="G14" s="34">
        <v>18</v>
      </c>
      <c r="H14" s="34">
        <v>-63</v>
      </c>
      <c r="I14" s="201">
        <v>36</v>
      </c>
      <c r="J14" s="219">
        <f>'F4_Pyramide âges disc'!J14/'F4_Pyramide âges disc'!J$55</f>
        <v>7.9663962920046346E-3</v>
      </c>
      <c r="K14" s="115">
        <f>'F4_Pyramide âges disc'!K14/'F4_Pyramide âges disc'!K$55</f>
        <v>5.9108006448146157E-3</v>
      </c>
      <c r="L14" s="115">
        <f>'F4_Pyramide âges disc'!L14/'F4_Pyramide âges disc'!L$55</f>
        <v>7.4680799807275355E-3</v>
      </c>
      <c r="M14" s="214">
        <f>'F4_Pyramide âges disc'!M14/'F4_Pyramide âges disc'!M$55</f>
        <v>7.5856256225576586E-3</v>
      </c>
      <c r="N14" s="2"/>
    </row>
    <row r="15" spans="1:28" x14ac:dyDescent="0.25">
      <c r="A15" s="209">
        <v>33</v>
      </c>
      <c r="B15" s="200">
        <v>-37</v>
      </c>
      <c r="C15" s="34">
        <v>21</v>
      </c>
      <c r="D15" s="34">
        <v>-11</v>
      </c>
      <c r="E15" s="34">
        <v>4</v>
      </c>
      <c r="F15" s="34">
        <v>-12</v>
      </c>
      <c r="G15" s="34">
        <v>19</v>
      </c>
      <c r="H15" s="34">
        <v>-60</v>
      </c>
      <c r="I15" s="201">
        <v>47</v>
      </c>
      <c r="J15" s="219">
        <f>'F4_Pyramide âges disc'!J15/'F4_Pyramide âges disc'!J$55</f>
        <v>8.4009269988412523E-3</v>
      </c>
      <c r="K15" s="115">
        <f>'F4_Pyramide âges disc'!K15/'F4_Pyramide âges disc'!K$55</f>
        <v>8.0601826974744765E-3</v>
      </c>
      <c r="L15" s="115">
        <f>'F4_Pyramide âges disc'!L15/'F4_Pyramide âges disc'!L$55</f>
        <v>7.4680799807275355E-3</v>
      </c>
      <c r="M15" s="214">
        <f>'F4_Pyramide âges disc'!M15/'F4_Pyramide âges disc'!M$55</f>
        <v>8.1986054708451453E-3</v>
      </c>
      <c r="N15" s="2"/>
    </row>
    <row r="16" spans="1:28" x14ac:dyDescent="0.25">
      <c r="A16" s="209">
        <v>34</v>
      </c>
      <c r="B16" s="200">
        <v>-47</v>
      </c>
      <c r="C16" s="34">
        <v>20</v>
      </c>
      <c r="D16" s="34">
        <v>-5</v>
      </c>
      <c r="E16" s="34">
        <v>11</v>
      </c>
      <c r="F16" s="34">
        <v>-16</v>
      </c>
      <c r="G16" s="34">
        <v>22</v>
      </c>
      <c r="H16" s="34">
        <v>-69</v>
      </c>
      <c r="I16" s="201">
        <v>54</v>
      </c>
      <c r="J16" s="219">
        <f>'F4_Pyramide âges disc'!J16/'F4_Pyramide âges disc'!J$55</f>
        <v>9.7045191193511002E-3</v>
      </c>
      <c r="K16" s="115">
        <f>'F4_Pyramide âges disc'!K16/'F4_Pyramide âges disc'!K$55</f>
        <v>8.5975282106394418E-3</v>
      </c>
      <c r="L16" s="115">
        <f>'F4_Pyramide âges disc'!L16/'F4_Pyramide âges disc'!L$55</f>
        <v>9.1544206215369798E-3</v>
      </c>
      <c r="M16" s="214">
        <f>'F4_Pyramide âges disc'!M16/'F4_Pyramide âges disc'!M$55</f>
        <v>9.4245651674201205E-3</v>
      </c>
      <c r="N16" s="2"/>
    </row>
    <row r="17" spans="1:14" x14ac:dyDescent="0.25">
      <c r="A17" s="209">
        <v>35</v>
      </c>
      <c r="B17" s="200">
        <v>-71</v>
      </c>
      <c r="C17" s="34">
        <v>34</v>
      </c>
      <c r="D17" s="34">
        <v>-7</v>
      </c>
      <c r="E17" s="34">
        <v>4</v>
      </c>
      <c r="F17" s="34">
        <v>-12</v>
      </c>
      <c r="G17" s="34">
        <v>30</v>
      </c>
      <c r="H17" s="34">
        <v>-91</v>
      </c>
      <c r="I17" s="201">
        <v>68</v>
      </c>
      <c r="J17" s="219">
        <f>'F4_Pyramide âges disc'!J17/'F4_Pyramide âges disc'!J$55</f>
        <v>1.5208574739281576E-2</v>
      </c>
      <c r="K17" s="115">
        <f>'F4_Pyramide âges disc'!K17/'F4_Pyramide âges disc'!K$55</f>
        <v>5.9108006448146157E-3</v>
      </c>
      <c r="L17" s="115">
        <f>'F4_Pyramide âges disc'!L17/'F4_Pyramide âges disc'!L$55</f>
        <v>1.0118043844856661E-2</v>
      </c>
      <c r="M17" s="214">
        <f>'F4_Pyramide âges disc'!M17/'F4_Pyramide âges disc'!M$55</f>
        <v>1.2182974484713815E-2</v>
      </c>
      <c r="N17" s="2"/>
    </row>
    <row r="18" spans="1:14" x14ac:dyDescent="0.25">
      <c r="A18" s="209">
        <v>36</v>
      </c>
      <c r="B18" s="200">
        <v>-57</v>
      </c>
      <c r="C18" s="34">
        <v>26</v>
      </c>
      <c r="D18" s="34">
        <v>-9</v>
      </c>
      <c r="E18" s="34">
        <v>5</v>
      </c>
      <c r="F18" s="34">
        <v>-24</v>
      </c>
      <c r="G18" s="34">
        <v>33</v>
      </c>
      <c r="H18" s="34">
        <v>-90</v>
      </c>
      <c r="I18" s="201">
        <v>64</v>
      </c>
      <c r="J18" s="219">
        <f>'F4_Pyramide âges disc'!J18/'F4_Pyramide âges disc'!J$55</f>
        <v>1.2022016222479722E-2</v>
      </c>
      <c r="K18" s="115">
        <f>'F4_Pyramide âges disc'!K18/'F4_Pyramide âges disc'!K$55</f>
        <v>7.5228371843095113E-3</v>
      </c>
      <c r="L18" s="115">
        <f>'F4_Pyramide âges disc'!L18/'F4_Pyramide âges disc'!L$55</f>
        <v>1.3731630932305469E-2</v>
      </c>
      <c r="M18" s="214">
        <f>'F4_Pyramide âges disc'!M18/'F4_Pyramide âges disc'!M$55</f>
        <v>1.1799862079534136E-2</v>
      </c>
      <c r="N18" s="2"/>
    </row>
    <row r="19" spans="1:14" x14ac:dyDescent="0.25">
      <c r="A19" s="209">
        <v>37</v>
      </c>
      <c r="B19" s="200">
        <v>-82</v>
      </c>
      <c r="C19" s="34">
        <v>32</v>
      </c>
      <c r="D19" s="34">
        <v>-8</v>
      </c>
      <c r="E19" s="34">
        <v>7</v>
      </c>
      <c r="F19" s="34">
        <v>-21</v>
      </c>
      <c r="G19" s="34">
        <v>32</v>
      </c>
      <c r="H19" s="34">
        <v>-114</v>
      </c>
      <c r="I19" s="201">
        <v>71</v>
      </c>
      <c r="J19" s="219">
        <f>'F4_Pyramide âges disc'!J19/'F4_Pyramide âges disc'!J$55</f>
        <v>1.6512166859791424E-2</v>
      </c>
      <c r="K19" s="115">
        <f>'F4_Pyramide âges disc'!K19/'F4_Pyramide âges disc'!K$55</f>
        <v>8.0601826974744765E-3</v>
      </c>
      <c r="L19" s="115">
        <f>'F4_Pyramide âges disc'!L19/'F4_Pyramide âges disc'!L$55</f>
        <v>1.2768007708985786E-2</v>
      </c>
      <c r="M19" s="214">
        <f>'F4_Pyramide âges disc'!M19/'F4_Pyramide âges disc'!M$55</f>
        <v>1.4175158991648149E-2</v>
      </c>
      <c r="N19" s="2"/>
    </row>
    <row r="20" spans="1:14" x14ac:dyDescent="0.25">
      <c r="A20" s="209">
        <v>38</v>
      </c>
      <c r="B20" s="200">
        <v>-61</v>
      </c>
      <c r="C20" s="34">
        <v>42</v>
      </c>
      <c r="D20" s="34">
        <v>-16</v>
      </c>
      <c r="E20" s="34">
        <v>6</v>
      </c>
      <c r="F20" s="34">
        <v>-25</v>
      </c>
      <c r="G20" s="34">
        <v>37</v>
      </c>
      <c r="H20" s="34">
        <v>-102</v>
      </c>
      <c r="I20" s="201">
        <v>85</v>
      </c>
      <c r="J20" s="219">
        <f>'F4_Pyramide âges disc'!J20/'F4_Pyramide âges disc'!J$55</f>
        <v>1.4918887601390499E-2</v>
      </c>
      <c r="K20" s="115">
        <f>'F4_Pyramide âges disc'!K20/'F4_Pyramide âges disc'!K$55</f>
        <v>1.1821601289629231E-2</v>
      </c>
      <c r="L20" s="115">
        <f>'F4_Pyramide âges disc'!L20/'F4_Pyramide âges disc'!L$55</f>
        <v>1.4936159961455071E-2</v>
      </c>
      <c r="M20" s="214">
        <f>'F4_Pyramide âges disc'!M20/'F4_Pyramide âges disc'!M$55</f>
        <v>1.4328403953720021E-2</v>
      </c>
      <c r="N20" s="2"/>
    </row>
    <row r="21" spans="1:14" x14ac:dyDescent="0.25">
      <c r="A21" s="209">
        <v>39</v>
      </c>
      <c r="B21" s="200">
        <v>-67</v>
      </c>
      <c r="C21" s="34">
        <v>40</v>
      </c>
      <c r="D21" s="34">
        <v>-10</v>
      </c>
      <c r="E21" s="34">
        <v>13</v>
      </c>
      <c r="F21" s="34">
        <v>-34</v>
      </c>
      <c r="G21" s="34">
        <v>49</v>
      </c>
      <c r="H21" s="34">
        <v>-111</v>
      </c>
      <c r="I21" s="201">
        <v>107</v>
      </c>
      <c r="J21" s="219">
        <f>'F4_Pyramide âges disc'!J21/'F4_Pyramide âges disc'!J$55</f>
        <v>1.5498261877172653E-2</v>
      </c>
      <c r="K21" s="115">
        <f>'F4_Pyramide âges disc'!K21/'F4_Pyramide âges disc'!K$55</f>
        <v>1.2358946802794197E-2</v>
      </c>
      <c r="L21" s="115">
        <f>'F4_Pyramide âges disc'!L21/'F4_Pyramide âges disc'!L$55</f>
        <v>1.9995181883883401E-2</v>
      </c>
      <c r="M21" s="214">
        <f>'F4_Pyramide âges disc'!M21/'F4_Pyramide âges disc'!M$55</f>
        <v>1.6703700865834035E-2</v>
      </c>
      <c r="N21" s="2"/>
    </row>
    <row r="22" spans="1:14" x14ac:dyDescent="0.25">
      <c r="A22" s="209">
        <v>40</v>
      </c>
      <c r="B22" s="200">
        <v>-99</v>
      </c>
      <c r="C22" s="34">
        <v>47</v>
      </c>
      <c r="D22" s="34">
        <v>-18</v>
      </c>
      <c r="E22" s="34">
        <v>11</v>
      </c>
      <c r="F22" s="34">
        <v>-21</v>
      </c>
      <c r="G22" s="34">
        <v>45</v>
      </c>
      <c r="H22" s="34">
        <v>-138</v>
      </c>
      <c r="I22" s="201">
        <v>103</v>
      </c>
      <c r="J22" s="219">
        <f>'F4_Pyramide âges disc'!J22/'F4_Pyramide âges disc'!J$55</f>
        <v>2.1147161066048668E-2</v>
      </c>
      <c r="K22" s="115">
        <f>'F4_Pyramide âges disc'!K22/'F4_Pyramide âges disc'!K$55</f>
        <v>1.5583019881783988E-2</v>
      </c>
      <c r="L22" s="115">
        <f>'F4_Pyramide âges disc'!L22/'F4_Pyramide âges disc'!L$55</f>
        <v>1.5899783184774752E-2</v>
      </c>
      <c r="M22" s="214">
        <f>'F4_Pyramide âges disc'!M22/'F4_Pyramide âges disc'!M$55</f>
        <v>1.8466017929660562E-2</v>
      </c>
      <c r="N22" s="2"/>
    </row>
    <row r="23" spans="1:14" x14ac:dyDescent="0.25">
      <c r="A23" s="209">
        <v>41</v>
      </c>
      <c r="B23" s="200">
        <v>-119</v>
      </c>
      <c r="C23" s="34">
        <v>54</v>
      </c>
      <c r="D23" s="34">
        <v>-25</v>
      </c>
      <c r="E23" s="34">
        <v>15</v>
      </c>
      <c r="F23" s="34">
        <v>-33</v>
      </c>
      <c r="G23" s="34">
        <v>64</v>
      </c>
      <c r="H23" s="34">
        <v>-180</v>
      </c>
      <c r="I23" s="201">
        <v>133</v>
      </c>
      <c r="J23" s="219">
        <f>'F4_Pyramide âges disc'!J23/'F4_Pyramide âges disc'!J$55</f>
        <v>2.5057937427578215E-2</v>
      </c>
      <c r="K23" s="115">
        <f>'F4_Pyramide âges disc'!K23/'F4_Pyramide âges disc'!K$55</f>
        <v>2.1493820526598602E-2</v>
      </c>
      <c r="L23" s="115">
        <f>'F4_Pyramide âges disc'!L23/'F4_Pyramide âges disc'!L$55</f>
        <v>2.3367863165502288E-2</v>
      </c>
      <c r="M23" s="214">
        <f>'F4_Pyramide âges disc'!M23/'F4_Pyramide âges disc'!M$55</f>
        <v>2.3982836564247951E-2</v>
      </c>
      <c r="N23" s="2"/>
    </row>
    <row r="24" spans="1:14" x14ac:dyDescent="0.25">
      <c r="A24" s="209">
        <v>42</v>
      </c>
      <c r="B24" s="200">
        <v>-130</v>
      </c>
      <c r="C24" s="34">
        <v>64</v>
      </c>
      <c r="D24" s="34">
        <v>-14</v>
      </c>
      <c r="E24" s="34">
        <v>19</v>
      </c>
      <c r="F24" s="34">
        <v>-30</v>
      </c>
      <c r="G24" s="34">
        <v>67</v>
      </c>
      <c r="H24" s="34">
        <v>-175</v>
      </c>
      <c r="I24" s="201">
        <v>152</v>
      </c>
      <c r="J24" s="219">
        <f>'F4_Pyramide âges disc'!J24/'F4_Pyramide âges disc'!J$55</f>
        <v>2.809965237543453E-2</v>
      </c>
      <c r="K24" s="115">
        <f>'F4_Pyramide âges disc'!K24/'F4_Pyramide âges disc'!K$55</f>
        <v>1.7732401934443847E-2</v>
      </c>
      <c r="L24" s="115">
        <f>'F4_Pyramide âges disc'!L24/'F4_Pyramide âges disc'!L$55</f>
        <v>2.3367863165502288E-2</v>
      </c>
      <c r="M24" s="214">
        <f>'F4_Pyramide âges disc'!M24/'F4_Pyramide âges disc'!M$55</f>
        <v>2.5055551298751054E-2</v>
      </c>
      <c r="N24" s="2"/>
    </row>
    <row r="25" spans="1:14" x14ac:dyDescent="0.25">
      <c r="A25" s="209">
        <v>43</v>
      </c>
      <c r="B25" s="200">
        <v>-156</v>
      </c>
      <c r="C25" s="34">
        <v>68</v>
      </c>
      <c r="D25" s="34">
        <v>-23</v>
      </c>
      <c r="E25" s="34">
        <v>14</v>
      </c>
      <c r="F25" s="34">
        <v>-40</v>
      </c>
      <c r="G25" s="34">
        <v>75</v>
      </c>
      <c r="H25" s="34">
        <v>-219</v>
      </c>
      <c r="I25" s="201">
        <v>157</v>
      </c>
      <c r="J25" s="219">
        <f>'F4_Pyramide âges disc'!J25/'F4_Pyramide âges disc'!J$55</f>
        <v>3.2444959443800693E-2</v>
      </c>
      <c r="K25" s="115">
        <f>'F4_Pyramide âges disc'!K25/'F4_Pyramide âges disc'!K$55</f>
        <v>1.9881783987103708E-2</v>
      </c>
      <c r="L25" s="115">
        <f>'F4_Pyramide âges disc'!L25/'F4_Pyramide âges disc'!L$55</f>
        <v>2.7704167670440857E-2</v>
      </c>
      <c r="M25" s="214">
        <f>'F4_Pyramide âges disc'!M25/'F4_Pyramide âges disc'!M$55</f>
        <v>2.8810052869511917E-2</v>
      </c>
      <c r="N25" s="2"/>
    </row>
    <row r="26" spans="1:14" x14ac:dyDescent="0.25">
      <c r="A26" s="209">
        <v>44</v>
      </c>
      <c r="B26" s="200">
        <v>-162</v>
      </c>
      <c r="C26" s="34">
        <v>76</v>
      </c>
      <c r="D26" s="34">
        <v>-27</v>
      </c>
      <c r="E26" s="34">
        <v>22</v>
      </c>
      <c r="F26" s="34">
        <v>-33</v>
      </c>
      <c r="G26" s="34">
        <v>82</v>
      </c>
      <c r="H26" s="34">
        <v>-224</v>
      </c>
      <c r="I26" s="201">
        <v>181</v>
      </c>
      <c r="J26" s="219">
        <f>'F4_Pyramide âges disc'!J26/'F4_Pyramide âges disc'!J$55</f>
        <v>3.4472769409038241E-2</v>
      </c>
      <c r="K26" s="115">
        <f>'F4_Pyramide âges disc'!K26/'F4_Pyramide âges disc'!K$55</f>
        <v>2.6329930145083287E-2</v>
      </c>
      <c r="L26" s="115">
        <f>'F4_Pyramide âges disc'!L26/'F4_Pyramide âges disc'!L$55</f>
        <v>2.7704167670440857E-2</v>
      </c>
      <c r="M26" s="214">
        <f>'F4_Pyramide âges disc'!M26/'F4_Pyramide âges disc'!M$55</f>
        <v>3.1032104819554058E-2</v>
      </c>
      <c r="N26" s="2"/>
    </row>
    <row r="27" spans="1:14" x14ac:dyDescent="0.25">
      <c r="A27" s="209">
        <v>45</v>
      </c>
      <c r="B27" s="200">
        <v>-157</v>
      </c>
      <c r="C27" s="34">
        <v>92</v>
      </c>
      <c r="D27" s="34">
        <v>-27</v>
      </c>
      <c r="E27" s="34">
        <v>22</v>
      </c>
      <c r="F27" s="34">
        <v>-52</v>
      </c>
      <c r="G27" s="34">
        <v>98</v>
      </c>
      <c r="H27" s="34">
        <v>-236</v>
      </c>
      <c r="I27" s="201">
        <v>214</v>
      </c>
      <c r="J27" s="219">
        <f>'F4_Pyramide âges disc'!J27/'F4_Pyramide âges disc'!J$55</f>
        <v>3.6066048667439163E-2</v>
      </c>
      <c r="K27" s="115">
        <f>'F4_Pyramide âges disc'!K27/'F4_Pyramide âges disc'!K$55</f>
        <v>2.6329930145083287E-2</v>
      </c>
      <c r="L27" s="115">
        <f>'F4_Pyramide âges disc'!L27/'F4_Pyramide âges disc'!L$55</f>
        <v>3.6135870874488073E-2</v>
      </c>
      <c r="M27" s="214">
        <f>'F4_Pyramide âges disc'!M27/'F4_Pyramide âges disc'!M$55</f>
        <v>3.4480116466171176E-2</v>
      </c>
      <c r="N27" s="2"/>
    </row>
    <row r="28" spans="1:14" x14ac:dyDescent="0.25">
      <c r="A28" s="209">
        <v>46</v>
      </c>
      <c r="B28" s="200">
        <v>-136</v>
      </c>
      <c r="C28" s="34">
        <v>108</v>
      </c>
      <c r="D28" s="34">
        <v>-22</v>
      </c>
      <c r="E28" s="34">
        <v>17</v>
      </c>
      <c r="F28" s="34">
        <v>-32</v>
      </c>
      <c r="G28" s="34">
        <v>81</v>
      </c>
      <c r="H28" s="34">
        <v>-191</v>
      </c>
      <c r="I28" s="201">
        <v>208</v>
      </c>
      <c r="J28" s="219">
        <f>'F4_Pyramide âges disc'!J28/'F4_Pyramide âges disc'!J$55</f>
        <v>3.5341830822711473E-2</v>
      </c>
      <c r="K28" s="115">
        <f>'F4_Pyramide âges disc'!K28/'F4_Pyramide âges disc'!K$55</f>
        <v>2.0956475013433638E-2</v>
      </c>
      <c r="L28" s="115">
        <f>'F4_Pyramide âges disc'!L28/'F4_Pyramide âges disc'!L$55</f>
        <v>2.7222356058781018E-2</v>
      </c>
      <c r="M28" s="214">
        <f>'F4_Pyramide âges disc'!M28/'F4_Pyramide âges disc'!M$55</f>
        <v>3.057236993333844E-2</v>
      </c>
      <c r="N28" s="2"/>
    </row>
    <row r="29" spans="1:14" x14ac:dyDescent="0.25">
      <c r="A29" s="209">
        <v>47</v>
      </c>
      <c r="B29" s="200">
        <v>-133</v>
      </c>
      <c r="C29" s="34">
        <v>95</v>
      </c>
      <c r="D29" s="34">
        <v>-29</v>
      </c>
      <c r="E29" s="34">
        <v>17</v>
      </c>
      <c r="F29" s="34">
        <v>-41</v>
      </c>
      <c r="G29" s="34">
        <v>103</v>
      </c>
      <c r="H29" s="34">
        <v>-203</v>
      </c>
      <c r="I29" s="201">
        <v>216</v>
      </c>
      <c r="J29" s="219">
        <f>'F4_Pyramide âges disc'!J29/'F4_Pyramide âges disc'!J$55</f>
        <v>3.3024333719582848E-2</v>
      </c>
      <c r="K29" s="115">
        <f>'F4_Pyramide âges disc'!K29/'F4_Pyramide âges disc'!K$55</f>
        <v>2.4717893605588393E-2</v>
      </c>
      <c r="L29" s="115">
        <f>'F4_Pyramide âges disc'!L29/'F4_Pyramide âges disc'!L$55</f>
        <v>3.4690436039508554E-2</v>
      </c>
      <c r="M29" s="214">
        <f>'F4_Pyramide âges disc'!M29/'F4_Pyramide âges disc'!M$55</f>
        <v>3.2104819554057161E-2</v>
      </c>
      <c r="N29" s="2"/>
    </row>
    <row r="30" spans="1:14" x14ac:dyDescent="0.25">
      <c r="A30" s="209">
        <v>48</v>
      </c>
      <c r="B30" s="200">
        <v>-139</v>
      </c>
      <c r="C30" s="34">
        <v>106</v>
      </c>
      <c r="D30" s="34">
        <v>-40</v>
      </c>
      <c r="E30" s="34">
        <v>12</v>
      </c>
      <c r="F30" s="34">
        <v>-46</v>
      </c>
      <c r="G30" s="34">
        <v>123</v>
      </c>
      <c r="H30" s="34">
        <v>-225</v>
      </c>
      <c r="I30" s="201">
        <v>245</v>
      </c>
      <c r="J30" s="219">
        <f>'F4_Pyramide âges disc'!J30/'F4_Pyramide âges disc'!J$55</f>
        <v>3.5486674391657008E-2</v>
      </c>
      <c r="K30" s="115">
        <f>'F4_Pyramide âges disc'!K30/'F4_Pyramide âges disc'!K$55</f>
        <v>2.7941966684578184E-2</v>
      </c>
      <c r="L30" s="115">
        <f>'F4_Pyramide âges disc'!L30/'F4_Pyramide âges disc'!L$55</f>
        <v>4.0713081185256565E-2</v>
      </c>
      <c r="M30" s="214">
        <f>'F4_Pyramide âges disc'!M30/'F4_Pyramide âges disc'!M$55</f>
        <v>3.6012566086889894E-2</v>
      </c>
      <c r="N30" s="2"/>
    </row>
    <row r="31" spans="1:14" x14ac:dyDescent="0.25">
      <c r="A31" s="209">
        <v>49</v>
      </c>
      <c r="B31" s="200">
        <v>-153</v>
      </c>
      <c r="C31" s="34">
        <v>121</v>
      </c>
      <c r="D31" s="34">
        <v>-43</v>
      </c>
      <c r="E31" s="34">
        <v>29</v>
      </c>
      <c r="F31" s="34">
        <v>-46</v>
      </c>
      <c r="G31" s="34">
        <v>138</v>
      </c>
      <c r="H31" s="34">
        <v>-244</v>
      </c>
      <c r="I31" s="201">
        <v>291</v>
      </c>
      <c r="J31" s="219">
        <f>'F4_Pyramide âges disc'!J31/'F4_Pyramide âges disc'!J$55</f>
        <v>3.968713789107764E-2</v>
      </c>
      <c r="K31" s="115">
        <f>'F4_Pyramide âges disc'!K31/'F4_Pyramide âges disc'!K$55</f>
        <v>3.8688876947877482E-2</v>
      </c>
      <c r="L31" s="115">
        <f>'F4_Pyramide âges disc'!L31/'F4_Pyramide âges disc'!L$55</f>
        <v>4.4326668272705372E-2</v>
      </c>
      <c r="M31" s="214">
        <f>'F4_Pyramide âges disc'!M31/'F4_Pyramide âges disc'!M$55</f>
        <v>4.0993027354225726E-2</v>
      </c>
      <c r="N31" s="2"/>
    </row>
    <row r="32" spans="1:14" x14ac:dyDescent="0.25">
      <c r="A32" s="209">
        <v>50</v>
      </c>
      <c r="B32" s="200">
        <v>-151</v>
      </c>
      <c r="C32" s="34">
        <v>107</v>
      </c>
      <c r="D32" s="34">
        <v>-36</v>
      </c>
      <c r="E32" s="34">
        <v>38</v>
      </c>
      <c r="F32" s="34">
        <v>-53</v>
      </c>
      <c r="G32" s="34">
        <v>145</v>
      </c>
      <c r="H32" s="34">
        <v>-241</v>
      </c>
      <c r="I32" s="201">
        <v>291</v>
      </c>
      <c r="J32" s="219">
        <f>'F4_Pyramide âges disc'!J32/'F4_Pyramide âges disc'!J$55</f>
        <v>3.7369640787949014E-2</v>
      </c>
      <c r="K32" s="115">
        <f>'F4_Pyramide âges disc'!K32/'F4_Pyramide âges disc'!K$55</f>
        <v>3.9763567974207416E-2</v>
      </c>
      <c r="L32" s="115">
        <f>'F4_Pyramide âges disc'!L32/'F4_Pyramide âges disc'!L$55</f>
        <v>4.7699349554324262E-2</v>
      </c>
      <c r="M32" s="214">
        <f>'F4_Pyramide âges disc'!M32/'F4_Pyramide âges disc'!M$55</f>
        <v>4.0763159911117924E-2</v>
      </c>
      <c r="N32" s="2"/>
    </row>
    <row r="33" spans="1:15" x14ac:dyDescent="0.25">
      <c r="A33" s="209">
        <v>51</v>
      </c>
      <c r="B33" s="200">
        <v>-156</v>
      </c>
      <c r="C33" s="34">
        <v>103</v>
      </c>
      <c r="D33" s="34">
        <v>-47</v>
      </c>
      <c r="E33" s="34">
        <v>40</v>
      </c>
      <c r="F33" s="34">
        <v>-46</v>
      </c>
      <c r="G33" s="34">
        <v>156</v>
      </c>
      <c r="H33" s="34">
        <v>-252</v>
      </c>
      <c r="I33" s="201">
        <v>299</v>
      </c>
      <c r="J33" s="219">
        <f>'F4_Pyramide âges disc'!J33/'F4_Pyramide âges disc'!J$55</f>
        <v>3.7514484356894556E-2</v>
      </c>
      <c r="K33" s="115">
        <f>'F4_Pyramide âges disc'!K33/'F4_Pyramide âges disc'!K$55</f>
        <v>4.6749059645351962E-2</v>
      </c>
      <c r="L33" s="115">
        <f>'F4_Pyramide âges disc'!L33/'F4_Pyramide âges disc'!L$55</f>
        <v>4.8662972777643941E-2</v>
      </c>
      <c r="M33" s="214">
        <f>'F4_Pyramide âges disc'!M33/'F4_Pyramide âges disc'!M$55</f>
        <v>4.2218987050800703E-2</v>
      </c>
      <c r="N33" s="2"/>
    </row>
    <row r="34" spans="1:15" x14ac:dyDescent="0.25">
      <c r="A34" s="209">
        <v>52</v>
      </c>
      <c r="B34" s="200">
        <v>-143</v>
      </c>
      <c r="C34" s="34">
        <v>117</v>
      </c>
      <c r="D34" s="34">
        <v>-45</v>
      </c>
      <c r="E34" s="34">
        <v>48</v>
      </c>
      <c r="F34" s="34">
        <v>-50</v>
      </c>
      <c r="G34" s="34">
        <v>145</v>
      </c>
      <c r="H34" s="34">
        <v>-240</v>
      </c>
      <c r="I34" s="201">
        <v>313</v>
      </c>
      <c r="J34" s="219">
        <f>'F4_Pyramide âges disc'!J34/'F4_Pyramide âges disc'!J$55</f>
        <v>3.7659327925840091E-2</v>
      </c>
      <c r="K34" s="115">
        <f>'F4_Pyramide âges disc'!K34/'F4_Pyramide âges disc'!K$55</f>
        <v>4.997313272434175E-2</v>
      </c>
      <c r="L34" s="115">
        <f>'F4_Pyramide âges disc'!L34/'F4_Pyramide âges disc'!L$55</f>
        <v>4.6976632136834499E-2</v>
      </c>
      <c r="M34" s="214">
        <f>'F4_Pyramide âges disc'!M34/'F4_Pyramide âges disc'!M$55</f>
        <v>4.2372232012872574E-2</v>
      </c>
      <c r="N34" s="2"/>
    </row>
    <row r="35" spans="1:15" x14ac:dyDescent="0.25">
      <c r="A35" s="209">
        <v>53</v>
      </c>
      <c r="B35" s="200">
        <v>-166</v>
      </c>
      <c r="C35" s="34">
        <v>119</v>
      </c>
      <c r="D35" s="34">
        <v>-31</v>
      </c>
      <c r="E35" s="34">
        <v>57</v>
      </c>
      <c r="F35" s="34">
        <v>-39</v>
      </c>
      <c r="G35" s="34">
        <v>148</v>
      </c>
      <c r="H35" s="34">
        <v>-238</v>
      </c>
      <c r="I35" s="201">
        <v>325</v>
      </c>
      <c r="J35" s="219">
        <f>'F4_Pyramide âges disc'!J35/'F4_Pyramide âges disc'!J$55</f>
        <v>4.1280417149478561E-2</v>
      </c>
      <c r="K35" s="115">
        <f>'F4_Pyramide âges disc'!K35/'F4_Pyramide âges disc'!K$55</f>
        <v>4.7286405158516925E-2</v>
      </c>
      <c r="L35" s="115">
        <f>'F4_Pyramide âges disc'!L35/'F4_Pyramide âges disc'!L$55</f>
        <v>4.5049385690195135E-2</v>
      </c>
      <c r="M35" s="214">
        <f>'F4_Pyramide âges disc'!M35/'F4_Pyramide âges disc'!M$55</f>
        <v>4.313845682323194E-2</v>
      </c>
      <c r="N35" s="2"/>
      <c r="O35" s="102" t="s">
        <v>72</v>
      </c>
    </row>
    <row r="36" spans="1:15" x14ac:dyDescent="0.25">
      <c r="A36" s="209">
        <v>54</v>
      </c>
      <c r="B36" s="200">
        <v>-158</v>
      </c>
      <c r="C36" s="34">
        <v>101</v>
      </c>
      <c r="D36" s="34">
        <v>-36</v>
      </c>
      <c r="E36" s="34">
        <v>47</v>
      </c>
      <c r="F36" s="34">
        <v>-43</v>
      </c>
      <c r="G36" s="34">
        <v>170</v>
      </c>
      <c r="H36" s="34">
        <v>-238</v>
      </c>
      <c r="I36" s="201">
        <v>319</v>
      </c>
      <c r="J36" s="219">
        <f>'F4_Pyramide âges disc'!J36/'F4_Pyramide âges disc'!J$55</f>
        <v>3.7514484356894556E-2</v>
      </c>
      <c r="K36" s="115">
        <f>'F4_Pyramide âges disc'!K36/'F4_Pyramide âges disc'!K$55</f>
        <v>4.4599677592692101E-2</v>
      </c>
      <c r="L36" s="115">
        <f>'F4_Pyramide âges disc'!L36/'F4_Pyramide âges disc'!L$55</f>
        <v>5.1312936641773069E-2</v>
      </c>
      <c r="M36" s="214">
        <f>'F4_Pyramide âges disc'!M36/'F4_Pyramide âges disc'!M$55</f>
        <v>4.2678721937016321E-2</v>
      </c>
      <c r="N36" s="2"/>
      <c r="O36" s="102" t="s">
        <v>70</v>
      </c>
    </row>
    <row r="37" spans="1:15" x14ac:dyDescent="0.25">
      <c r="A37" s="209">
        <v>55</v>
      </c>
      <c r="B37" s="200">
        <v>-142</v>
      </c>
      <c r="C37" s="34">
        <v>122</v>
      </c>
      <c r="D37" s="34">
        <v>-62</v>
      </c>
      <c r="E37" s="34">
        <v>43</v>
      </c>
      <c r="F37" s="34">
        <v>-59</v>
      </c>
      <c r="G37" s="34">
        <v>163</v>
      </c>
      <c r="H37" s="34">
        <v>-265</v>
      </c>
      <c r="I37" s="201">
        <v>330</v>
      </c>
      <c r="J37" s="219">
        <f>'F4_Pyramide âges disc'!J37/'F4_Pyramide âges disc'!J$55</f>
        <v>3.8238702201622246E-2</v>
      </c>
      <c r="K37" s="115">
        <f>'F4_Pyramide âges disc'!K37/'F4_Pyramide âges disc'!K$55</f>
        <v>5.6421278882321332E-2</v>
      </c>
      <c r="L37" s="115">
        <f>'F4_Pyramide âges disc'!L37/'F4_Pyramide âges disc'!L$55</f>
        <v>5.348108889424235E-2</v>
      </c>
      <c r="M37" s="214">
        <f>'F4_Pyramide âges disc'!M37/'F4_Pyramide âges disc'!M$55</f>
        <v>4.5590376216381887E-2</v>
      </c>
      <c r="N37" s="2"/>
      <c r="O37" s="150" t="s">
        <v>71</v>
      </c>
    </row>
    <row r="38" spans="1:15" x14ac:dyDescent="0.25">
      <c r="A38" s="209">
        <v>56</v>
      </c>
      <c r="B38" s="200">
        <v>-155</v>
      </c>
      <c r="C38" s="34">
        <v>122</v>
      </c>
      <c r="D38" s="34">
        <v>-63</v>
      </c>
      <c r="E38" s="34">
        <v>52</v>
      </c>
      <c r="F38" s="34">
        <v>-50</v>
      </c>
      <c r="G38" s="34">
        <v>128</v>
      </c>
      <c r="H38" s="34">
        <v>-269</v>
      </c>
      <c r="I38" s="201">
        <v>302</v>
      </c>
      <c r="J38" s="219">
        <f>'F4_Pyramide âges disc'!J38/'F4_Pyramide âges disc'!J$55</f>
        <v>4.0121668597914252E-2</v>
      </c>
      <c r="K38" s="115">
        <f>'F4_Pyramide âges disc'!K38/'F4_Pyramide âges disc'!K$55</f>
        <v>6.1794734013970981E-2</v>
      </c>
      <c r="L38" s="115">
        <f>'F4_Pyramide âges disc'!L38/'F4_Pyramide âges disc'!L$55</f>
        <v>4.2881233437725846E-2</v>
      </c>
      <c r="M38" s="214">
        <f>'F4_Pyramide âges disc'!M38/'F4_Pyramide âges disc'!M$55</f>
        <v>4.3751436671519421E-2</v>
      </c>
      <c r="N38" s="2"/>
    </row>
    <row r="39" spans="1:15" x14ac:dyDescent="0.25">
      <c r="A39" s="209">
        <v>57</v>
      </c>
      <c r="B39" s="200">
        <v>-155</v>
      </c>
      <c r="C39" s="34">
        <v>114</v>
      </c>
      <c r="D39" s="34">
        <v>-48</v>
      </c>
      <c r="E39" s="34">
        <v>41</v>
      </c>
      <c r="F39" s="34">
        <v>-39</v>
      </c>
      <c r="G39" s="34">
        <v>130</v>
      </c>
      <c r="H39" s="34">
        <v>-242</v>
      </c>
      <c r="I39" s="201">
        <v>286</v>
      </c>
      <c r="J39" s="219">
        <f>'F4_Pyramide âges disc'!J39/'F4_Pyramide âges disc'!J$55</f>
        <v>3.8962920046349943E-2</v>
      </c>
      <c r="K39" s="115">
        <f>'F4_Pyramide âges disc'!K39/'F4_Pyramide âges disc'!K$55</f>
        <v>4.7823750671681889E-2</v>
      </c>
      <c r="L39" s="115">
        <f>'F4_Pyramide âges disc'!L39/'F4_Pyramide âges disc'!L$55</f>
        <v>4.0713081185256565E-2</v>
      </c>
      <c r="M39" s="214">
        <f>'F4_Pyramide âges disc'!M39/'F4_Pyramide âges disc'!M$55</f>
        <v>4.0456669986974177E-2</v>
      </c>
      <c r="N39" s="2"/>
    </row>
    <row r="40" spans="1:15" x14ac:dyDescent="0.25">
      <c r="A40" s="209">
        <v>58</v>
      </c>
      <c r="B40" s="200">
        <v>-138</v>
      </c>
      <c r="C40" s="34">
        <v>103</v>
      </c>
      <c r="D40" s="34">
        <v>-34</v>
      </c>
      <c r="E40" s="34">
        <v>36</v>
      </c>
      <c r="F40" s="34">
        <v>-22</v>
      </c>
      <c r="G40" s="34">
        <v>115</v>
      </c>
      <c r="H40" s="34">
        <v>-194</v>
      </c>
      <c r="I40" s="201">
        <v>255</v>
      </c>
      <c r="J40" s="219">
        <f>'F4_Pyramide âges disc'!J40/'F4_Pyramide âges disc'!J$55</f>
        <v>3.4907300115874854E-2</v>
      </c>
      <c r="K40" s="115">
        <f>'F4_Pyramide âges disc'!K40/'F4_Pyramide âges disc'!K$55</f>
        <v>3.7614185921547555E-2</v>
      </c>
      <c r="L40" s="115">
        <f>'F4_Pyramide âges disc'!L40/'F4_Pyramide âges disc'!L$55</f>
        <v>3.3004095398699106E-2</v>
      </c>
      <c r="M40" s="214">
        <f>'F4_Pyramide âges disc'!M40/'F4_Pyramide âges disc'!M$55</f>
        <v>3.4403493985135238E-2</v>
      </c>
      <c r="N40" s="2"/>
    </row>
    <row r="41" spans="1:15" x14ac:dyDescent="0.25">
      <c r="A41" s="209">
        <v>59</v>
      </c>
      <c r="B41" s="200">
        <v>-125</v>
      </c>
      <c r="C41" s="34">
        <v>102</v>
      </c>
      <c r="D41" s="34">
        <v>-30</v>
      </c>
      <c r="E41" s="34">
        <v>39</v>
      </c>
      <c r="F41" s="34">
        <v>-28</v>
      </c>
      <c r="G41" s="34">
        <v>109</v>
      </c>
      <c r="H41" s="34">
        <v>-183</v>
      </c>
      <c r="I41" s="201">
        <v>250</v>
      </c>
      <c r="J41" s="219">
        <f>'F4_Pyramide âges disc'!J41/'F4_Pyramide âges disc'!J$55</f>
        <v>3.2879490150637312E-2</v>
      </c>
      <c r="K41" s="115">
        <f>'F4_Pyramide âges disc'!K41/'F4_Pyramide âges disc'!K$55</f>
        <v>3.7076840408382591E-2</v>
      </c>
      <c r="L41" s="115">
        <f>'F4_Pyramide âges disc'!L41/'F4_Pyramide âges disc'!L$55</f>
        <v>3.3004095398699106E-2</v>
      </c>
      <c r="M41" s="214">
        <f>'F4_Pyramide âges disc'!M41/'F4_Pyramide âges disc'!M$55</f>
        <v>3.3177534288560261E-2</v>
      </c>
      <c r="N41" s="2"/>
    </row>
    <row r="42" spans="1:15" x14ac:dyDescent="0.25">
      <c r="A42" s="209">
        <v>60</v>
      </c>
      <c r="B42" s="200">
        <v>-112</v>
      </c>
      <c r="C42" s="34">
        <v>113</v>
      </c>
      <c r="D42" s="34">
        <v>-36</v>
      </c>
      <c r="E42" s="34">
        <v>34</v>
      </c>
      <c r="F42" s="34">
        <v>-28</v>
      </c>
      <c r="G42" s="34">
        <v>79</v>
      </c>
      <c r="H42" s="34">
        <v>-176</v>
      </c>
      <c r="I42" s="201">
        <v>226</v>
      </c>
      <c r="J42" s="219">
        <f>'F4_Pyramide âges disc'!J42/'F4_Pyramide âges disc'!J$55</f>
        <v>3.2589803012746235E-2</v>
      </c>
      <c r="K42" s="115">
        <f>'F4_Pyramide âges disc'!K42/'F4_Pyramide âges disc'!K$55</f>
        <v>3.7614185921547555E-2</v>
      </c>
      <c r="L42" s="115">
        <f>'F4_Pyramide âges disc'!L42/'F4_Pyramide âges disc'!L$55</f>
        <v>2.5776921223801492E-2</v>
      </c>
      <c r="M42" s="214">
        <f>'F4_Pyramide âges disc'!M42/'F4_Pyramide âges disc'!M$55</f>
        <v>3.0802237376446249E-2</v>
      </c>
      <c r="N42" s="2"/>
    </row>
    <row r="43" spans="1:15" x14ac:dyDescent="0.25">
      <c r="A43" s="209">
        <v>61</v>
      </c>
      <c r="B43" s="200">
        <v>-143</v>
      </c>
      <c r="C43" s="34">
        <v>100</v>
      </c>
      <c r="D43" s="34">
        <v>-32</v>
      </c>
      <c r="E43" s="34">
        <v>36</v>
      </c>
      <c r="F43" s="34">
        <v>-17</v>
      </c>
      <c r="G43" s="34">
        <v>108</v>
      </c>
      <c r="H43" s="34">
        <v>-192</v>
      </c>
      <c r="I43" s="201">
        <v>244</v>
      </c>
      <c r="J43" s="219">
        <f>'F4_Pyramide âges disc'!J43/'F4_Pyramide âges disc'!J$55</f>
        <v>3.5196987253765931E-2</v>
      </c>
      <c r="K43" s="115">
        <f>'F4_Pyramide âges disc'!K43/'F4_Pyramide âges disc'!K$55</f>
        <v>3.6539494895217628E-2</v>
      </c>
      <c r="L43" s="115">
        <f>'F4_Pyramide âges disc'!L43/'F4_Pyramide âges disc'!L$55</f>
        <v>3.0113225728740062E-2</v>
      </c>
      <c r="M43" s="214">
        <f>'F4_Pyramide âges disc'!M43/'F4_Pyramide âges disc'!M$55</f>
        <v>3.340740173166807E-2</v>
      </c>
      <c r="N43" s="2"/>
    </row>
    <row r="44" spans="1:15" x14ac:dyDescent="0.25">
      <c r="A44" s="209">
        <v>62</v>
      </c>
      <c r="B44" s="200">
        <v>-144</v>
      </c>
      <c r="C44" s="34">
        <v>118</v>
      </c>
      <c r="D44" s="34">
        <v>-23</v>
      </c>
      <c r="E44" s="34">
        <v>45</v>
      </c>
      <c r="F44" s="34">
        <v>-18</v>
      </c>
      <c r="G44" s="34">
        <v>93</v>
      </c>
      <c r="H44" s="34">
        <v>-185</v>
      </c>
      <c r="I44" s="201">
        <v>256</v>
      </c>
      <c r="J44" s="219">
        <f>'F4_Pyramide âges disc'!J44/'F4_Pyramide âges disc'!J$55</f>
        <v>3.7949015063731169E-2</v>
      </c>
      <c r="K44" s="115">
        <f>'F4_Pyramide âges disc'!K44/'F4_Pyramide âges disc'!K$55</f>
        <v>3.6539494895217628E-2</v>
      </c>
      <c r="L44" s="115">
        <f>'F4_Pyramide âges disc'!L44/'F4_Pyramide âges disc'!L$55</f>
        <v>2.6740544447121175E-2</v>
      </c>
      <c r="M44" s="214">
        <f>'F4_Pyramide âges disc'!M44/'F4_Pyramide âges disc'!M$55</f>
        <v>3.3790514136847749E-2</v>
      </c>
      <c r="N44" s="2"/>
    </row>
    <row r="45" spans="1:15" x14ac:dyDescent="0.25">
      <c r="A45" s="209">
        <v>63</v>
      </c>
      <c r="B45" s="200">
        <v>-105</v>
      </c>
      <c r="C45" s="34">
        <v>104</v>
      </c>
      <c r="D45" s="34">
        <v>-15</v>
      </c>
      <c r="E45" s="34">
        <v>45</v>
      </c>
      <c r="F45" s="34">
        <v>-10</v>
      </c>
      <c r="G45" s="34">
        <v>53</v>
      </c>
      <c r="H45" s="34">
        <v>-130</v>
      </c>
      <c r="I45" s="201">
        <v>202</v>
      </c>
      <c r="J45" s="219">
        <f>'F4_Pyramide âges disc'!J45/'F4_Pyramide âges disc'!J$55</f>
        <v>3.0272305909617613E-2</v>
      </c>
      <c r="K45" s="115">
        <f>'F4_Pyramide âges disc'!K45/'F4_Pyramide âges disc'!K$55</f>
        <v>3.2240730789897906E-2</v>
      </c>
      <c r="L45" s="115">
        <f>'F4_Pyramide âges disc'!L45/'F4_Pyramide âges disc'!L$55</f>
        <v>1.5177065767284991E-2</v>
      </c>
      <c r="M45" s="214">
        <f>'F4_Pyramide âges disc'!M45/'F4_Pyramide âges disc'!M$55</f>
        <v>2.5438663703930733E-2</v>
      </c>
      <c r="N45" s="2"/>
    </row>
    <row r="46" spans="1:15" x14ac:dyDescent="0.25">
      <c r="A46" s="209">
        <v>64</v>
      </c>
      <c r="B46" s="200">
        <v>-58</v>
      </c>
      <c r="C46" s="34">
        <v>76</v>
      </c>
      <c r="D46" s="34">
        <v>-11</v>
      </c>
      <c r="E46" s="34">
        <v>45</v>
      </c>
      <c r="F46" s="34">
        <v>-7</v>
      </c>
      <c r="G46" s="34">
        <v>52</v>
      </c>
      <c r="H46" s="34">
        <v>-77</v>
      </c>
      <c r="I46" s="201">
        <v>174</v>
      </c>
      <c r="J46" s="219">
        <f>'F4_Pyramide âges disc'!J46/'F4_Pyramide âges disc'!J$55</f>
        <v>1.94090382387022E-2</v>
      </c>
      <c r="K46" s="115">
        <f>'F4_Pyramide âges disc'!K46/'F4_Pyramide âges disc'!K$55</f>
        <v>3.0091348737238045E-2</v>
      </c>
      <c r="L46" s="115">
        <f>'F4_Pyramide âges disc'!L46/'F4_Pyramide âges disc'!L$55</f>
        <v>1.421344254396531E-2</v>
      </c>
      <c r="M46" s="214">
        <f>'F4_Pyramide âges disc'!M46/'F4_Pyramide âges disc'!M$55</f>
        <v>1.923224274001992E-2</v>
      </c>
      <c r="N46" s="2"/>
    </row>
    <row r="47" spans="1:15" x14ac:dyDescent="0.25">
      <c r="A47" s="209">
        <v>65</v>
      </c>
      <c r="B47" s="200">
        <v>-38</v>
      </c>
      <c r="C47" s="34">
        <v>47</v>
      </c>
      <c r="D47" s="34">
        <v>-7</v>
      </c>
      <c r="E47" s="34">
        <v>17</v>
      </c>
      <c r="F47" s="34">
        <v>-6</v>
      </c>
      <c r="G47" s="34">
        <v>47</v>
      </c>
      <c r="H47" s="34">
        <v>-51</v>
      </c>
      <c r="I47" s="201">
        <v>111</v>
      </c>
      <c r="J47" s="219">
        <f>'F4_Pyramide âges disc'!J47/'F4_Pyramide âges disc'!J$55</f>
        <v>1.2311703360370799E-2</v>
      </c>
      <c r="K47" s="115">
        <f>'F4_Pyramide âges disc'!K47/'F4_Pyramide âges disc'!K$55</f>
        <v>1.2896292315959162E-2</v>
      </c>
      <c r="L47" s="115">
        <f>'F4_Pyramide âges disc'!L47/'F4_Pyramide âges disc'!L$55</f>
        <v>1.2768007708985786E-2</v>
      </c>
      <c r="M47" s="214">
        <f>'F4_Pyramide âges disc'!M47/'F4_Pyramide âges disc'!M$55</f>
        <v>1.2412841927821622E-2</v>
      </c>
      <c r="N47" s="2"/>
    </row>
    <row r="48" spans="1:15" x14ac:dyDescent="0.25">
      <c r="A48" s="209">
        <v>66</v>
      </c>
      <c r="B48" s="200">
        <v>-33</v>
      </c>
      <c r="C48" s="34">
        <v>33</v>
      </c>
      <c r="D48" s="34">
        <v>-4</v>
      </c>
      <c r="E48" s="34">
        <v>10</v>
      </c>
      <c r="F48" s="34">
        <v>-5</v>
      </c>
      <c r="G48" s="34">
        <v>25</v>
      </c>
      <c r="H48" s="34">
        <v>-42</v>
      </c>
      <c r="I48" s="201">
        <v>68</v>
      </c>
      <c r="J48" s="219">
        <f>'F4_Pyramide âges disc'!J48/'F4_Pyramide âges disc'!J$55</f>
        <v>9.5596755504055615E-3</v>
      </c>
      <c r="K48" s="115">
        <f>'F4_Pyramide âges disc'!K48/'F4_Pyramide âges disc'!K$55</f>
        <v>7.5228371843095113E-3</v>
      </c>
      <c r="L48" s="115">
        <f>'F4_Pyramide âges disc'!L48/'F4_Pyramide âges disc'!L$55</f>
        <v>7.2271741748976149E-3</v>
      </c>
      <c r="M48" s="214">
        <f>'F4_Pyramide âges disc'!M48/'F4_Pyramide âges disc'!M$55</f>
        <v>8.4284729139529543E-3</v>
      </c>
      <c r="N48" s="2"/>
    </row>
    <row r="49" spans="1:13" x14ac:dyDescent="0.25">
      <c r="A49" s="209">
        <v>67</v>
      </c>
      <c r="B49" s="200">
        <v>-19</v>
      </c>
      <c r="C49" s="34">
        <v>17</v>
      </c>
      <c r="D49" s="34">
        <v>-4</v>
      </c>
      <c r="E49" s="34">
        <v>12</v>
      </c>
      <c r="F49" s="34">
        <v>-5</v>
      </c>
      <c r="G49" s="34">
        <v>11</v>
      </c>
      <c r="H49" s="34">
        <v>-28</v>
      </c>
      <c r="I49" s="201">
        <v>40</v>
      </c>
      <c r="J49" s="219">
        <f>'F4_Pyramide âges disc'!J49/'F4_Pyramide âges disc'!J$55</f>
        <v>5.2143684820393976E-3</v>
      </c>
      <c r="K49" s="115">
        <f>'F4_Pyramide âges disc'!K49/'F4_Pyramide âges disc'!K$55</f>
        <v>8.5975282106394418E-3</v>
      </c>
      <c r="L49" s="115">
        <f>'F4_Pyramide âges disc'!L49/'F4_Pyramide âges disc'!L$55</f>
        <v>3.8544928932787281E-3</v>
      </c>
      <c r="M49" s="214">
        <f>'F4_Pyramide âges disc'!M49/'F4_Pyramide âges disc'!M$55</f>
        <v>5.2103287104436442E-3</v>
      </c>
    </row>
    <row r="50" spans="1:13" x14ac:dyDescent="0.25">
      <c r="A50" s="209">
        <v>68</v>
      </c>
      <c r="B50" s="200">
        <v>-8</v>
      </c>
      <c r="C50" s="34">
        <v>6</v>
      </c>
      <c r="D50" s="34">
        <v>-2</v>
      </c>
      <c r="E50" s="34">
        <v>1</v>
      </c>
      <c r="F50" s="34">
        <v>-2</v>
      </c>
      <c r="G50" s="34">
        <v>4</v>
      </c>
      <c r="H50" s="34">
        <v>-12</v>
      </c>
      <c r="I50" s="201">
        <v>11</v>
      </c>
      <c r="J50" s="219">
        <f>'F4_Pyramide âges disc'!J50/'F4_Pyramide âges disc'!J$55</f>
        <v>2.0278099652375433E-3</v>
      </c>
      <c r="K50" s="115">
        <f>'F4_Pyramide âges disc'!K50/'F4_Pyramide âges disc'!K$55</f>
        <v>1.6120365394948952E-3</v>
      </c>
      <c r="L50" s="115">
        <f>'F4_Pyramide âges disc'!L50/'F4_Pyramide âges disc'!L$55</f>
        <v>1.445434834979523E-3</v>
      </c>
      <c r="M50" s="214">
        <f>'F4_Pyramide âges disc'!M50/'F4_Pyramide âges disc'!M$55</f>
        <v>1.7623170638265268E-3</v>
      </c>
    </row>
    <row r="51" spans="1:13" x14ac:dyDescent="0.25">
      <c r="A51" s="209">
        <v>69</v>
      </c>
      <c r="B51" s="200">
        <v>-1</v>
      </c>
      <c r="C51" s="34">
        <v>0</v>
      </c>
      <c r="D51" s="34">
        <v>0</v>
      </c>
      <c r="E51" s="34">
        <v>3</v>
      </c>
      <c r="F51" s="34">
        <v>0</v>
      </c>
      <c r="G51" s="34">
        <v>2</v>
      </c>
      <c r="H51" s="34">
        <v>-1</v>
      </c>
      <c r="I51" s="201">
        <v>5</v>
      </c>
      <c r="J51" s="219">
        <f>'F4_Pyramide âges disc'!J51/'F4_Pyramide âges disc'!J$55</f>
        <v>1.4484356894553882E-4</v>
      </c>
      <c r="K51" s="115">
        <f>'F4_Pyramide âges disc'!K51/'F4_Pyramide âges disc'!K$55</f>
        <v>1.6120365394948952E-3</v>
      </c>
      <c r="L51" s="115">
        <f>'F4_Pyramide âges disc'!L51/'F4_Pyramide âges disc'!L$55</f>
        <v>4.8181161165984101E-4</v>
      </c>
      <c r="M51" s="214">
        <f>'F4_Pyramide âges disc'!M51/'F4_Pyramide âges disc'!M$55</f>
        <v>4.5973488621561565E-4</v>
      </c>
    </row>
    <row r="52" spans="1:13" x14ac:dyDescent="0.25">
      <c r="A52" s="209">
        <v>70</v>
      </c>
      <c r="B52" s="200">
        <v>0</v>
      </c>
      <c r="C52" s="34">
        <v>2</v>
      </c>
      <c r="D52" s="34">
        <v>0</v>
      </c>
      <c r="E52" s="34">
        <v>1</v>
      </c>
      <c r="F52" s="34">
        <v>0</v>
      </c>
      <c r="G52" s="34">
        <v>0</v>
      </c>
      <c r="H52" s="34">
        <v>0</v>
      </c>
      <c r="I52" s="201">
        <v>3</v>
      </c>
      <c r="J52" s="219">
        <f>'F4_Pyramide âges disc'!J52/'F4_Pyramide âges disc'!J$55</f>
        <v>2.8968713789107763E-4</v>
      </c>
      <c r="K52" s="115">
        <f>'F4_Pyramide âges disc'!K52/'F4_Pyramide âges disc'!K$55</f>
        <v>5.3734551316496511E-4</v>
      </c>
      <c r="L52" s="115">
        <f>'F4_Pyramide âges disc'!L52/'F4_Pyramide âges disc'!L$55</f>
        <v>0</v>
      </c>
      <c r="M52" s="214">
        <f>'F4_Pyramide âges disc'!M52/'F4_Pyramide âges disc'!M$55</f>
        <v>2.2986744310780782E-4</v>
      </c>
    </row>
    <row r="53" spans="1:13" x14ac:dyDescent="0.25">
      <c r="A53" s="209">
        <v>71</v>
      </c>
      <c r="B53" s="200">
        <v>0</v>
      </c>
      <c r="C53" s="34">
        <v>0</v>
      </c>
      <c r="D53" s="34">
        <v>0</v>
      </c>
      <c r="E53" s="34">
        <v>0</v>
      </c>
      <c r="F53" s="34">
        <v>0</v>
      </c>
      <c r="G53" s="34">
        <v>0</v>
      </c>
      <c r="H53" s="34">
        <v>0</v>
      </c>
      <c r="I53" s="201">
        <v>0</v>
      </c>
      <c r="J53" s="219">
        <f>'F4_Pyramide âges disc'!J53/'F4_Pyramide âges disc'!J$55</f>
        <v>0</v>
      </c>
      <c r="K53" s="115">
        <f>'F4_Pyramide âges disc'!K53/'F4_Pyramide âges disc'!K$55</f>
        <v>0</v>
      </c>
      <c r="L53" s="115">
        <f>'F4_Pyramide âges disc'!L53/'F4_Pyramide âges disc'!L$55</f>
        <v>0</v>
      </c>
      <c r="M53" s="214">
        <f>'F4_Pyramide âges disc'!M53/'F4_Pyramide âges disc'!M$55</f>
        <v>0</v>
      </c>
    </row>
    <row r="54" spans="1:13" x14ac:dyDescent="0.25">
      <c r="A54" s="352">
        <v>72</v>
      </c>
      <c r="B54" s="200">
        <v>-1</v>
      </c>
      <c r="C54" s="34">
        <v>0</v>
      </c>
      <c r="D54" s="34">
        <v>0</v>
      </c>
      <c r="E54" s="34">
        <v>0</v>
      </c>
      <c r="F54" s="34">
        <v>0</v>
      </c>
      <c r="G54" s="34">
        <v>0</v>
      </c>
      <c r="H54" s="34">
        <v>-1</v>
      </c>
      <c r="I54" s="201">
        <v>0</v>
      </c>
      <c r="J54" s="219">
        <f>'F4_Pyramide âges disc'!J54/'F4_Pyramide âges disc'!J$55</f>
        <v>1.4484356894553882E-4</v>
      </c>
      <c r="K54" s="115">
        <f>'F4_Pyramide âges disc'!K54/'F4_Pyramide âges disc'!K$55</f>
        <v>0</v>
      </c>
      <c r="L54" s="115">
        <f>'F4_Pyramide âges disc'!L54/'F4_Pyramide âges disc'!L$55</f>
        <v>0</v>
      </c>
      <c r="M54" s="214">
        <f>'F4_Pyramide âges disc'!M54/'F4_Pyramide âges disc'!M$55</f>
        <v>7.6622481035935937E-5</v>
      </c>
    </row>
    <row r="55" spans="1:13" ht="15.75" thickBot="1" x14ac:dyDescent="0.3">
      <c r="A55" s="210" t="s">
        <v>9</v>
      </c>
      <c r="B55" s="222">
        <f>SUM(B7:B52)</f>
        <v>-4085</v>
      </c>
      <c r="C55" s="215">
        <f t="shared" ref="C55:I55" si="0">SUM(C7:C52)</f>
        <v>2819</v>
      </c>
      <c r="D55" s="215">
        <f t="shared" si="0"/>
        <v>-925</v>
      </c>
      <c r="E55" s="215">
        <f t="shared" si="0"/>
        <v>936</v>
      </c>
      <c r="F55" s="215">
        <f t="shared" si="0"/>
        <v>-1101</v>
      </c>
      <c r="G55" s="215">
        <f t="shared" si="0"/>
        <v>3050</v>
      </c>
      <c r="H55" s="215">
        <f t="shared" si="0"/>
        <v>-6181</v>
      </c>
      <c r="I55" s="223">
        <f t="shared" si="0"/>
        <v>6870</v>
      </c>
      <c r="J55" s="220">
        <f>'F4_Pyramide âges disc'!J55/'F4_Pyramide âges disc'!J$55</f>
        <v>1</v>
      </c>
      <c r="K55" s="216">
        <f>'F4_Pyramide âges disc'!K55/'F4_Pyramide âges disc'!K$55</f>
        <v>1</v>
      </c>
      <c r="L55" s="216">
        <f>'F4_Pyramide âges disc'!L55/'F4_Pyramide âges disc'!L$55</f>
        <v>1</v>
      </c>
      <c r="M55" s="217">
        <f>'F4_Pyramide âges disc'!M55/'F4_Pyramide âges disc'!M$55</f>
        <v>1</v>
      </c>
    </row>
    <row r="56" spans="1:13" x14ac:dyDescent="0.25">
      <c r="A56" s="102" t="s">
        <v>118</v>
      </c>
    </row>
    <row r="57" spans="1:13" x14ac:dyDescent="0.25">
      <c r="A57" s="102" t="s">
        <v>70</v>
      </c>
    </row>
    <row r="58" spans="1:13" x14ac:dyDescent="0.25">
      <c r="A58" s="150" t="s">
        <v>71</v>
      </c>
    </row>
  </sheetData>
  <mergeCells count="5">
    <mergeCell ref="B5:C5"/>
    <mergeCell ref="D5:E5"/>
    <mergeCell ref="F5:G5"/>
    <mergeCell ref="H5:I5"/>
    <mergeCell ref="A5:A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Sommaire</vt:lpstr>
      <vt:lpstr>Définitions</vt:lpstr>
      <vt:lpstr>F1_Départ corps</vt:lpstr>
      <vt:lpstr>F2_Effet démo</vt:lpstr>
      <vt:lpstr>Taux de départ</vt:lpstr>
      <vt:lpstr>F3_Retraite disc</vt:lpstr>
      <vt:lpstr>Retraite disc det</vt:lpstr>
      <vt:lpstr>F4_Pyramide âges disc</vt:lpstr>
      <vt:lpstr>Pyramide âges disc %</vt:lpstr>
      <vt:lpstr>F5_Taux dep EC-2nd </vt:lpstr>
      <vt:lpstr>F6_Taux dep tot_Etudian</vt:lpstr>
      <vt:lpstr>F7_Age</vt:lpstr>
      <vt:lpstr>Ages réglementaires</vt:lpstr>
      <vt:lpstr>'F1_Départ corps'!_Ref113452888</vt:lpstr>
      <vt:lpstr>'Ages réglementaires'!Zone_d_impression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2022-11-28T15:19:03Z</cp:lastPrinted>
  <dcterms:created xsi:type="dcterms:W3CDTF">2022-08-30T09:56:36Z</dcterms:created>
  <dcterms:modified xsi:type="dcterms:W3CDTF">2022-12-09T08:58:56Z</dcterms:modified>
</cp:coreProperties>
</file>