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grh-a1-1\@@Bureau Dgrha1-1\2021\Contractuels enseignants\Note DGRH\"/>
    </mc:Choice>
  </mc:AlternateContent>
  <bookViews>
    <workbookView xWindow="-1770" yWindow="1845" windowWidth="16305" windowHeight="10620" tabRatio="902"/>
  </bookViews>
  <sheets>
    <sheet name="PG_0" sheetId="2" r:id="rId1"/>
    <sheet name="TAB_MAT" sheetId="50" r:id="rId2"/>
    <sheet name="PG_1" sheetId="3" r:id="rId3"/>
    <sheet name="TAB_1" sheetId="42" r:id="rId4"/>
    <sheet name="TAB_2" sheetId="40" r:id="rId5"/>
    <sheet name="TAB_3" sheetId="41" r:id="rId6"/>
    <sheet name="PG_2" sheetId="5" r:id="rId7"/>
    <sheet name="TAB_4" sheetId="6" r:id="rId8"/>
    <sheet name="TAB_5" sheetId="8" r:id="rId9"/>
    <sheet name="Page" sheetId="9" r:id="rId10"/>
    <sheet name="TAB_6" sheetId="10" r:id="rId11"/>
    <sheet name="TAB_7" sheetId="49" r:id="rId12"/>
    <sheet name="TAB_8" sheetId="20" r:id="rId13"/>
    <sheet name="TAB_9" sheetId="21" r:id="rId14"/>
    <sheet name="TAB_10_1" sheetId="38" r:id="rId15"/>
    <sheet name="TAB_10_2" sheetId="39" r:id="rId16"/>
    <sheet name="TAB_11" sheetId="53" r:id="rId17"/>
    <sheet name="TAB_12" sheetId="54" r:id="rId18"/>
    <sheet name="PG_3" sheetId="22" r:id="rId19"/>
    <sheet name="TAB_13" sheetId="23" r:id="rId20"/>
    <sheet name="TAB_14" sheetId="24" r:id="rId21"/>
    <sheet name="TAB_15" sheetId="37" r:id="rId22"/>
    <sheet name="PG_4" sheetId="25" r:id="rId23"/>
    <sheet name="TAB_16" sheetId="26" r:id="rId24"/>
    <sheet name="TAB_17" sheetId="27" r:id="rId25"/>
    <sheet name="PG_5" sheetId="30" r:id="rId26"/>
    <sheet name="TAB_18" sheetId="51" r:id="rId27"/>
    <sheet name="PG_6" sheetId="52" r:id="rId28"/>
    <sheet name="TAB_19" sheetId="31" r:id="rId29"/>
    <sheet name="TAB_20" sheetId="56" r:id="rId30"/>
    <sheet name="TAB_21" sheetId="32" r:id="rId31"/>
    <sheet name="PG_7" sheetId="55" r:id="rId32"/>
    <sheet name="CNU" sheetId="34" r:id="rId33"/>
  </sheets>
  <externalReferences>
    <externalReference r:id="rId34"/>
    <externalReference r:id="rId35"/>
  </externalReferences>
  <definedNames>
    <definedName name="_xlnm._FilterDatabase" localSheetId="9" hidden="1">Page!#REF!</definedName>
    <definedName name="_xlnm._FilterDatabase" localSheetId="3" hidden="1">TAB_1!#REF!</definedName>
    <definedName name="_xlnm._FilterDatabase" localSheetId="16" hidden="1">TAB_11!$A$8:$E$97</definedName>
    <definedName name="_xlnm._FilterDatabase" localSheetId="17" hidden="1">TAB_12!$A$8:$G$147</definedName>
    <definedName name="_xlnm._FilterDatabase" localSheetId="19" hidden="1">TAB_13!$A$6:$K$84</definedName>
    <definedName name="_xlnm._FilterDatabase" localSheetId="23" hidden="1">TAB_16!$C$7:$O$66</definedName>
    <definedName name="_xlnm._FilterDatabase" localSheetId="24" hidden="1">TAB_17!$C$7:$O$76</definedName>
    <definedName name="_xlnm._FilterDatabase" localSheetId="26" hidden="1">TAB_18!$A$6:$G$80</definedName>
    <definedName name="_xlnm._FilterDatabase" localSheetId="28" hidden="1">TAB_19!$A$7:$N$117</definedName>
    <definedName name="_xlnm._FilterDatabase" localSheetId="4" hidden="1">TAB_2!$A$8:$Z$177</definedName>
    <definedName name="_xlnm._FilterDatabase" localSheetId="30" hidden="1">TAB_21!#REF!</definedName>
    <definedName name="_xlnm._FilterDatabase" localSheetId="5" hidden="1">TAB_3!$A$7:$O$86</definedName>
    <definedName name="_xlnm._FilterDatabase" localSheetId="7" hidden="1">TAB_4!$A$7:$K$84</definedName>
    <definedName name="_xlnm._FilterDatabase" localSheetId="8" hidden="1">TAB_5!#REF!</definedName>
    <definedName name="_xlnm._FilterDatabase" localSheetId="10" hidden="1">TAB_6!#REF!</definedName>
    <definedName name="_xlnm._FilterDatabase" localSheetId="11" hidden="1">TAB_7!#REF!</definedName>
    <definedName name="_xlnm._FilterDatabase" localSheetId="12" hidden="1">TAB_8!$A$6:$H$141</definedName>
    <definedName name="_xlnm._FilterDatabase" localSheetId="13" hidden="1">TAB_9!#REF!</definedName>
    <definedName name="ASSOCIE_GD" localSheetId="16">'[1]4_NON_PERMANENTS'!$AD$15:$AE$18</definedName>
    <definedName name="ASSOCIE_GD" localSheetId="17">'[1]4_NON_PERMANENTS'!$AD$15:$AE$18</definedName>
    <definedName name="ASSOCIE_GD">'[1]4_NON_PERMANENTS'!$AD$15:$AE$18</definedName>
    <definedName name="ASSOCIE_GROUPE" localSheetId="16">'[1]4_NON_PERMANENTS'!$AD$1:$AE$12</definedName>
    <definedName name="ASSOCIE_GROUPE" localSheetId="17">'[1]4_NON_PERMANENTS'!$AD$1:$AE$12</definedName>
    <definedName name="ASSOCIE_GROUPE">'[1]4_NON_PERMANENTS'!$AD$1:$AE$12</definedName>
    <definedName name="ASSOCIE_SECTION" localSheetId="16">'[1]4_NON_PERMANENTS'!$AA$1:$AB$54</definedName>
    <definedName name="ASSOCIE_SECTION" localSheetId="17">'[1]4_NON_PERMANENTS'!$AA$1:$AB$54</definedName>
    <definedName name="ASSOCIE_SECTION">'[1]4_NON_PERMANENTS'!$AA$1:$AB$54</definedName>
    <definedName name="ATER_GD" localSheetId="16">'[1]4_NON_PERMANENTS'!$L$15:$M$18</definedName>
    <definedName name="ATER_GD" localSheetId="17">'[1]4_NON_PERMANENTS'!$L$15:$M$18</definedName>
    <definedName name="ATER_GD">'[1]4_NON_PERMANENTS'!$L$15:$M$18</definedName>
    <definedName name="ATER_GROUPE" localSheetId="16">'[1]4_NON_PERMANENTS'!$L$1:$M$13</definedName>
    <definedName name="ATER_GROUPE" localSheetId="17">'[1]4_NON_PERMANENTS'!$L$1:$M$13</definedName>
    <definedName name="ATER_GROUPE">'[1]4_NON_PERMANENTS'!$L$1:$M$13</definedName>
    <definedName name="ATER_SECTION" localSheetId="16">'[1]4_NON_PERMANENTS'!$I$1:$J$56</definedName>
    <definedName name="ATER_SECTION" localSheetId="17">'[1]4_NON_PERMANENTS'!$I$1:$J$56</definedName>
    <definedName name="ATER_SECTION">'[1]4_NON_PERMANENTS'!$I$1:$J$56</definedName>
    <definedName name="BOX_MCF_GD" localSheetId="16">'[1]2_2_BOXPLOT'!$B$96:$J$99</definedName>
    <definedName name="BOX_MCF_GD" localSheetId="17">'[1]2_2_BOXPLOT'!$B$96:$J$99</definedName>
    <definedName name="BOX_MCF_GD">'[1]2_2_BOXPLOT'!$B$96:$J$99</definedName>
    <definedName name="BOX_MCF_GROUPE" localSheetId="16">'[1]2_2_BOXPLOT'!$B$68:$J$80</definedName>
    <definedName name="BOX_MCF_GROUPE" localSheetId="17">'[1]2_2_BOXPLOT'!$B$68:$J$80</definedName>
    <definedName name="BOX_MCF_GROUPE">'[1]2_2_BOXPLOT'!$B$68:$J$80</definedName>
    <definedName name="BOX_PR_GD" localSheetId="16">'[1]2_2_BOXPLOT'!$B$100:$J$103</definedName>
    <definedName name="BOX_PR_GD" localSheetId="17">'[1]2_2_BOXPLOT'!$B$100:$J$103</definedName>
    <definedName name="BOX_PR_GD">'[1]2_2_BOXPLOT'!$B$100:$J$103</definedName>
    <definedName name="BOX_PR_GROUPE" localSheetId="16">'[1]2_2_BOXPLOT'!$B$81:$J$93</definedName>
    <definedName name="BOX_PR_GROUPE" localSheetId="17">'[1]2_2_BOXPLOT'!$B$81:$J$93</definedName>
    <definedName name="BOX_PR_GROUPE">'[1]2_2_BOXPLOT'!$B$81:$J$93</definedName>
    <definedName name="CANDIDATS_MCF_GD" localSheetId="16">'[1]3_2_CANDIDATS_MCF'!$A$84:$U$88</definedName>
    <definedName name="CANDIDATS_MCF_GD" localSheetId="17">'[1]3_2_CANDIDATS_MCF'!$A$84:$U$88</definedName>
    <definedName name="CANDIDATS_MCF_GD">'[1]3_2_CANDIDATS_MCF'!$A$84:$U$88</definedName>
    <definedName name="CANDIDATS_MCF_GROUPE" localSheetId="16">'[1]3_2_CANDIDATS_MCF'!$A$65:$U$78</definedName>
    <definedName name="CANDIDATS_MCF_GROUPE" localSheetId="17">'[1]3_2_CANDIDATS_MCF'!$A$65:$U$78</definedName>
    <definedName name="CANDIDATS_MCF_GROUPE">'[1]3_2_CANDIDATS_MCF'!$A$65:$U$78</definedName>
    <definedName name="CANDIDATS_MCF_SECTION" localSheetId="16">'[1]3_2_CANDIDATS_MCF'!$A$2:$U$59</definedName>
    <definedName name="CANDIDATS_MCF_SECTION" localSheetId="17">'[1]3_2_CANDIDATS_MCF'!$A$2:$U$59</definedName>
    <definedName name="CANDIDATS_MCF_SECTION">'[1]3_2_CANDIDATS_MCF'!$A$2:$U$59</definedName>
    <definedName name="CANDIDATS_PR_GD" localSheetId="16">'[1]3_2_CANDIDATS_PR'!$A$80:$U$85</definedName>
    <definedName name="CANDIDATS_PR_GD" localSheetId="17">'[1]3_2_CANDIDATS_PR'!$A$80:$U$85</definedName>
    <definedName name="CANDIDATS_PR_GD">'[1]3_2_CANDIDATS_PR'!$A$80:$U$85</definedName>
    <definedName name="CANDIDATS_PR_GROUPE" localSheetId="16">'[1]3_2_CANDIDATS_PR'!$A$63:$U$75</definedName>
    <definedName name="CANDIDATS_PR_GROUPE" localSheetId="17">'[1]3_2_CANDIDATS_PR'!$A$63:$U$75</definedName>
    <definedName name="CANDIDATS_PR_GROUPE">'[1]3_2_CANDIDATS_PR'!$A$63:$U$75</definedName>
    <definedName name="CANDIDATS_PR_SECTION" localSheetId="16">'[1]3_2_CANDIDATS_PR'!$A$1:$U$59</definedName>
    <definedName name="CANDIDATS_PR_SECTION" localSheetId="17">'[1]3_2_CANDIDATS_PR'!$A$1:$U$59</definedName>
    <definedName name="CANDIDATS_PR_SECTION">'[1]3_2_CANDIDATS_PR'!$A$1:$U$59</definedName>
    <definedName name="DC_GD" localSheetId="16">'[1]4_NON_PERMANENTS'!$E$19:$G$24</definedName>
    <definedName name="DC_GD" localSheetId="17">'[1]4_NON_PERMANENTS'!$E$19:$G$24</definedName>
    <definedName name="DC_GD">'[1]4_NON_PERMANENTS'!$E$19:$G$24</definedName>
    <definedName name="DC_GROUPE" localSheetId="16">'[1]4_NON_PERMANENTS'!$E$3:$G$17</definedName>
    <definedName name="DC_GROUPE" localSheetId="17">'[1]4_NON_PERMANENTS'!$E$3:$G$17</definedName>
    <definedName name="DC_GROUPE">'[1]4_NON_PERMANENTS'!$E$3:$G$17</definedName>
    <definedName name="DC_SECTION" localSheetId="16">'[1]4_NON_PERMANENTS'!$A$3:$C$60</definedName>
    <definedName name="DC_SECTION" localSheetId="17">'[1]4_NON_PERMANENTS'!$A$3:$C$60</definedName>
    <definedName name="DC_SECTION">'[1]4_NON_PERMANENTS'!$A$3:$C$60</definedName>
    <definedName name="EFF_PR_ETAB" localSheetId="16">'[1]5_EFFECTIF_PR'!$A$3:$EQ$61</definedName>
    <definedName name="EFF_PR_ETAB" localSheetId="17">'[1]5_EFFECTIF_PR'!$A$3:$EQ$61</definedName>
    <definedName name="EFF_PR_ETAB">'[1]5_EFFECTIF_PR'!$A$3:$EQ$61</definedName>
    <definedName name="EFFECTIF_MCF_ETAB" localSheetId="16">'[1]5_EFFECTIF_MCF'!$A$2:$EQ$61</definedName>
    <definedName name="EFFECTIF_MCF_ETAB" localSheetId="17">'[1]5_EFFECTIF_MCF'!$A$2:$EQ$61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 localSheetId="16">[1]HISTORI!$N$20:$X$26</definedName>
    <definedName name="HISTO_GD" localSheetId="17">[1]HISTORI!$N$20:$X$26</definedName>
    <definedName name="HISTO_GD">[1]HISTORI!$N$20:$X$26</definedName>
    <definedName name="HISTO_GROUPE" localSheetId="16">[1]HISTORI!$N$1:$X$16</definedName>
    <definedName name="HISTO_GROUPE" localSheetId="17">[1]HISTORI!$N$1:$X$16</definedName>
    <definedName name="HISTO_GROUPE">[1]HISTORI!$N$1:$X$16</definedName>
    <definedName name="HISTO_SECTION" localSheetId="16">[1]HISTORI!$A$3:$K$60</definedName>
    <definedName name="HISTO_SECTION" localSheetId="17">[1]HISTORI!$A$3:$K$60</definedName>
    <definedName name="HISTO_SECTION">[1]HISTORI!$A$3:$K$60</definedName>
    <definedName name="_xlnm.Print_Titles" localSheetId="16">TAB_11!$6:$7</definedName>
    <definedName name="_xlnm.Print_Titles" localSheetId="17">TAB_12!$7:$8</definedName>
    <definedName name="_xlnm.Print_Titles" localSheetId="19">TAB_13!$6:$7</definedName>
    <definedName name="_xlnm.Print_Titles" localSheetId="26">TAB_18!$6:$7</definedName>
    <definedName name="_xlnm.Print_Titles" localSheetId="28">TAB_19!$5:$7</definedName>
    <definedName name="_xlnm.Print_Titles" localSheetId="4">TAB_2!$6:$8</definedName>
    <definedName name="_xlnm.Print_Titles" localSheetId="30">TAB_21!#REF!</definedName>
    <definedName name="_xlnm.Print_Titles" localSheetId="5">TAB_3!$6:$8</definedName>
    <definedName name="_xlnm.Print_Titles" localSheetId="7">TAB_4!$6:$8</definedName>
    <definedName name="_xlnm.Print_Titles" localSheetId="8">TAB_5!$6:$8</definedName>
    <definedName name="_xlnm.Print_Titles" localSheetId="12">TAB_8!$5:$7</definedName>
    <definedName name="INVITE_GD" localSheetId="16">'[1]4_NON_PERMANENTS'!$X$15:$Y$18</definedName>
    <definedName name="INVITE_GD" localSheetId="17">'[1]4_NON_PERMANENTS'!$X$15:$Y$18</definedName>
    <definedName name="INVITE_GD">'[1]4_NON_PERMANENTS'!$X$15:$Y$18</definedName>
    <definedName name="INVITE_GROUPE" localSheetId="16">'[1]4_NON_PERMANENTS'!$X$1:$Y$13</definedName>
    <definedName name="INVITE_GROUPE" localSheetId="17">'[1]4_NON_PERMANENTS'!$X$1:$Y$13</definedName>
    <definedName name="INVITE_GROUPE">'[1]4_NON_PERMANENTS'!$X$1:$Y$13</definedName>
    <definedName name="INVITE_SECTION" localSheetId="16">'[1]4_NON_PERMANENTS'!$U$1:$V$56</definedName>
    <definedName name="INVITE_SECTION" localSheetId="17">'[1]4_NON_PERMANENTS'!$U$1:$V$56</definedName>
    <definedName name="INVITE_SECTION">'[1]4_NON_PERMANENTS'!$U$1:$V$56</definedName>
    <definedName name="LIEN_CNU" localSheetId="16">[1]P1!$T$1</definedName>
    <definedName name="LIEN_CNU" localSheetId="17">[1]P1!$T$1</definedName>
    <definedName name="LIEN_CNU">[1]P1!$T$1</definedName>
    <definedName name="LIEN_GD" localSheetId="16">[1]P1!$V$1</definedName>
    <definedName name="LIEN_GD" localSheetId="17">[1]P1!$V$1</definedName>
    <definedName name="LIEN_GD">[1]P1!$V$1</definedName>
    <definedName name="LIEN_GROUPE" localSheetId="16">[1]P1!$U$1</definedName>
    <definedName name="LIEN_GROUPE" localSheetId="17">[1]P1!$U$1</definedName>
    <definedName name="LIEN_GROUPE">[1]P1!$U$1</definedName>
    <definedName name="LISTE_SECTION" localSheetId="16">[1]LISTE_SECTION!$A$2:$E$58</definedName>
    <definedName name="LISTE_SECTION" localSheetId="17">[1]LISTE_SECTION!$A$2:$E$58</definedName>
    <definedName name="LISTE_SECTION">[1]LISTE_SECTION!$A$2:$E$58</definedName>
    <definedName name="LML_GD" localSheetId="16">'[1]4_NON_PERMANENTS'!$R$17:$S$20</definedName>
    <definedName name="LML_GD" localSheetId="17">'[1]4_NON_PERMANENTS'!$R$17:$S$20</definedName>
    <definedName name="LML_GD">'[1]4_NON_PERMANENTS'!$R$17:$S$20</definedName>
    <definedName name="LML_GROUPE" localSheetId="16">'[1]4_NON_PERMANENTS'!$R$1:$S$13</definedName>
    <definedName name="LML_GROUPE" localSheetId="17">'[1]4_NON_PERMANENTS'!$R$1:$S$13</definedName>
    <definedName name="LML_GROUPE">'[1]4_NON_PERMANENTS'!$R$1:$S$13</definedName>
    <definedName name="LML_SECTION" localSheetId="16">'[1]4_NON_PERMANENTS'!$O$1:$P$56</definedName>
    <definedName name="LML_SECTION" localSheetId="17">'[1]4_NON_PERMANENTS'!$O$1:$P$56</definedName>
    <definedName name="LML_SECTION">'[1]4_NON_PERMANENTS'!$O$1:$P$56</definedName>
    <definedName name="MED_MCF_FEMME" localSheetId="16">'[1]2_2_MEDIANE'!$C$62:$E$118</definedName>
    <definedName name="MED_MCF_FEMME" localSheetId="17">'[1]2_2_MEDIANE'!$C$62:$E$118</definedName>
    <definedName name="MED_MCF_FEMME">'[1]2_2_MEDIANE'!$C$62:$E$118</definedName>
    <definedName name="MED_MCF_HOMME" localSheetId="16">'[1]2_2_MEDIANE'!$I$62:$K$118</definedName>
    <definedName name="MED_MCF_HOMME" localSheetId="17">'[1]2_2_MEDIANE'!$I$62:$K$118</definedName>
    <definedName name="MED_MCF_HOMME">'[1]2_2_MEDIANE'!$I$62:$K$118</definedName>
    <definedName name="MED_MCF_TOTAL" localSheetId="16">'[1]2_2_MEDIANE'!$O$62:$Q$118</definedName>
    <definedName name="MED_MCF_TOTAL" localSheetId="17">'[1]2_2_MEDIANE'!$O$62:$Q$118</definedName>
    <definedName name="MED_MCF_TOTAL">'[1]2_2_MEDIANE'!$O$62:$Q$118</definedName>
    <definedName name="MED_PR_FEMME" localSheetId="16">'[1]2_2_MEDIANE'!$C$2:$E$58</definedName>
    <definedName name="MED_PR_FEMME" localSheetId="17">'[1]2_2_MEDIANE'!$C$2:$E$58</definedName>
    <definedName name="MED_PR_FEMME">'[1]2_2_MEDIANE'!$C$2:$E$58</definedName>
    <definedName name="MED_PR_HOMME" localSheetId="16">'[1]2_2_MEDIANE'!$I$1:$K$58</definedName>
    <definedName name="MED_PR_HOMME" localSheetId="17">'[1]2_2_MEDIANE'!$I$1:$K$58</definedName>
    <definedName name="MED_PR_HOMME">'[1]2_2_MEDIANE'!$I$1:$K$58</definedName>
    <definedName name="MED_PR_TOTAL" localSheetId="16">'[1]2_2_MEDIANE'!$O$2:$Q$58</definedName>
    <definedName name="MED_PR_TOTAL" localSheetId="17">'[1]2_2_MEDIANE'!$O$2:$Q$58</definedName>
    <definedName name="MED_PR_TOTAL">'[1]2_2_MEDIANE'!$O$2:$Q$58</definedName>
    <definedName name="PLOT_MCF_SECTION" localSheetId="16">'[1]2_2_BOXPLOT'!$O$2:$W$58</definedName>
    <definedName name="PLOT_MCF_SECTION" localSheetId="17">'[1]2_2_BOXPLOT'!$O$2:$W$58</definedName>
    <definedName name="PLOT_MCF_SECTION">'[1]2_2_BOXPLOT'!$O$2:$W$58</definedName>
    <definedName name="PLOT_PR_SECTION" localSheetId="16">'[1]2_2_BOXPLOT'!$C$2:$K$58</definedName>
    <definedName name="PLOT_PR_SECTION" localSheetId="17">'[1]2_2_BOXPLOT'!$C$2:$K$58</definedName>
    <definedName name="PLOT_PR_SECTION">'[1]2_2_BOXPLOT'!$C$2:$K$58</definedName>
    <definedName name="POSTES_PUBLIES" localSheetId="16">'[1]3_2_PUBLIES'!$A$2:$L$63</definedName>
    <definedName name="POSTES_PUBLIES" localSheetId="17">'[1]3_2_PUBLIES'!$A$2:$L$63</definedName>
    <definedName name="POSTES_PUBLIES">'[1]3_2_PUBLIES'!$A$2:$L$63</definedName>
    <definedName name="POSTES_PUBLIES_GD" localSheetId="16">'[1]3_2_PUBLIES'!$A$67:$K$72</definedName>
    <definedName name="POSTES_PUBLIES_GD" localSheetId="17">'[1]3_2_PUBLIES'!$A$67:$K$72</definedName>
    <definedName name="POSTES_PUBLIES_GD">'[1]3_2_PUBLIES'!$A$67:$K$72</definedName>
    <definedName name="POSTES_PUBLIES_GROUPE" localSheetId="16">'[1]3_2_PUBLIES'!$A$76:$K$89</definedName>
    <definedName name="POSTES_PUBLIES_GROUPE" localSheetId="17">'[1]3_2_PUBLIES'!$A$76:$K$89</definedName>
    <definedName name="POSTES_PUBLIES_GROUPE">'[1]3_2_PUBLIES'!$A$76:$K$89</definedName>
    <definedName name="POURVUS_MCF_GD" localSheetId="16">'[1]3_2_POURVUS_MCF'!$A$80:$U$86</definedName>
    <definedName name="POURVUS_MCF_GD" localSheetId="17">'[1]3_2_POURVUS_MCF'!$A$80:$U$86</definedName>
    <definedName name="POURVUS_MCF_GD">'[1]3_2_POURVUS_MCF'!$A$80:$U$86</definedName>
    <definedName name="POURVUS_MCF_GROUPE" localSheetId="16">'[1]3_2_POURVUS_MCF'!$A$63:$U$78</definedName>
    <definedName name="POURVUS_MCF_GROUPE" localSheetId="17">'[1]3_2_POURVUS_MCF'!$A$63:$U$78</definedName>
    <definedName name="POURVUS_MCF_GROUPE">'[1]3_2_POURVUS_MCF'!$A$63:$U$78</definedName>
    <definedName name="POURVUS_MCF_SECTION" localSheetId="16">'[1]3_2_POURVUS_MCF'!$A$1:$U$60</definedName>
    <definedName name="POURVUS_MCF_SECTION" localSheetId="17">'[1]3_2_POURVUS_MCF'!$A$1:$U$60</definedName>
    <definedName name="POURVUS_MCF_SECTION">'[1]3_2_POURVUS_MCF'!$A$1:$U$60</definedName>
    <definedName name="POURVUS_PR_GD" localSheetId="16">'[1]3_2_POURVUS_PR'!$A$85:$U$89</definedName>
    <definedName name="POURVUS_PR_GD" localSheetId="17">'[1]3_2_POURVUS_PR'!$A$85:$U$89</definedName>
    <definedName name="POURVUS_PR_GD">'[1]3_2_POURVUS_PR'!$A$85:$U$89</definedName>
    <definedName name="POURVUS_PR_GROUPE" localSheetId="16">'[1]3_2_POURVUS_PR'!$A$68:$U$82</definedName>
    <definedName name="POURVUS_PR_GROUPE" localSheetId="17">'[1]3_2_POURVUS_PR'!$A$68:$U$82</definedName>
    <definedName name="POURVUS_PR_GROUPE">'[1]3_2_POURVUS_PR'!$A$68:$U$82</definedName>
    <definedName name="POURVUS_PR_SECTION" localSheetId="16">'[1]3_2_POURVUS_PR'!$A$1:$U$63</definedName>
    <definedName name="POURVUS_PR_SECTION" localSheetId="17">'[1]3_2_POURVUS_PR'!$A$1:$U$63</definedName>
    <definedName name="POURVUS_PR_SECTION">'[1]3_2_POURVUS_PR'!$A$1:$U$63</definedName>
    <definedName name="PREVISION_RETRAITE_GD" localSheetId="16">'[1]2_3_PREVISION_AGE'!$N$19:$X$25</definedName>
    <definedName name="PREVISION_RETRAITE_GD" localSheetId="17">'[1]2_3_PREVISION_AGE'!$N$19:$X$25</definedName>
    <definedName name="PREVISION_RETRAITE_GD">'[1]2_3_PREVISION_AGE'!$N$19:$X$25</definedName>
    <definedName name="PREVISION_RETRAITE_GROUPE" localSheetId="16">'[1]2_3_PREVISION_AGE'!$N$1:$X$15</definedName>
    <definedName name="PREVISION_RETRAITE_GROUPE" localSheetId="17">'[1]2_3_PREVISION_AGE'!$N$1:$X$15</definedName>
    <definedName name="PREVISION_RETRAITE_GROUPE">'[1]2_3_PREVISION_AGE'!$N$1:$X$15</definedName>
    <definedName name="PREVISION_RETRAITE_SECTION" localSheetId="16">'[1]2_3_PREVISION_AGE'!$A$1:$K$59</definedName>
    <definedName name="PREVISION_RETRAITE_SECTION" localSheetId="17">'[1]2_3_PREVISION_AGE'!$A$1:$K$59</definedName>
    <definedName name="PREVISION_RETRAITE_SECTION">'[1]2_3_PREVISION_AGE'!$A$1:$K$59</definedName>
    <definedName name="PYRAMIDE_MCF" localSheetId="16">'[1]2_1_PYRAMIDE'!$L$1:$U$59</definedName>
    <definedName name="PYRAMIDE_MCF" localSheetId="17">'[1]2_1_PYRAMIDE'!$L$1:$U$59</definedName>
    <definedName name="PYRAMIDE_MCF">'[1]2_1_PYRAMIDE'!$L$1:$U$59</definedName>
    <definedName name="PYRAMIDE_PR" localSheetId="16">'[1]2_1_PYRAMIDE'!$A$1:$J$59</definedName>
    <definedName name="PYRAMIDE_PR" localSheetId="17">'[1]2_1_PYRAMIDE'!$A$1:$J$59</definedName>
    <definedName name="PYRAMIDE_PR">'[1]2_1_PYRAMIDE'!$A$1:$J$59</definedName>
    <definedName name="QUALIF_CANDID_MCF_GD" localSheetId="16">'[1]3_1_QUALIF_MCF'!$A$79:$U$85</definedName>
    <definedName name="QUALIF_CANDID_MCF_GD" localSheetId="17">'[1]3_1_QUALIF_MCF'!$A$79:$U$85</definedName>
    <definedName name="QUALIF_CANDID_MCF_GD">'[1]3_1_QUALIF_MCF'!$A$79:$U$85</definedName>
    <definedName name="QUALIF_CANDID_MCF_GROUPE" localSheetId="16">'[1]3_1_QUALIF_MCF'!$A$62:$U$76</definedName>
    <definedName name="QUALIF_CANDID_MCF_GROUPE" localSheetId="17">'[1]3_1_QUALIF_MCF'!$A$62:$U$76</definedName>
    <definedName name="QUALIF_CANDID_MCF_GROUPE">'[1]3_1_QUALIF_MCF'!$A$62:$U$76</definedName>
    <definedName name="QUALIF_CANDID_MCF_SECTION" localSheetId="16">'[1]3_1_QUALIF_MCF'!$A$1:$U$59</definedName>
    <definedName name="QUALIF_CANDID_MCF_SECTION" localSheetId="17">'[1]3_1_QUALIF_MCF'!$A$1:$U$59</definedName>
    <definedName name="QUALIF_CANDID_MCF_SECTION">'[1]3_1_QUALIF_MCF'!$A$1:$U$59</definedName>
    <definedName name="QUALIF_CANDID_PR_GD" localSheetId="16">'[1]3_1_QUALIF_PR'!$A$83:$U$89</definedName>
    <definedName name="QUALIF_CANDID_PR_GD" localSheetId="17">'[1]3_1_QUALIF_PR'!$A$83:$U$89</definedName>
    <definedName name="QUALIF_CANDID_PR_GD">'[1]3_1_QUALIF_PR'!$A$83:$U$89</definedName>
    <definedName name="QUALIF_CANDID_PR_GROUPE" localSheetId="16">'[1]3_1_QUALIF_PR'!$A$65:$U$80</definedName>
    <definedName name="QUALIF_CANDID_PR_GROUPE" localSheetId="17">'[1]3_1_QUALIF_PR'!$A$65:$U$80</definedName>
    <definedName name="QUALIF_CANDID_PR_GROUPE">'[1]3_1_QUALIF_PR'!$A$65:$U$80</definedName>
    <definedName name="QUALIF_CANDID_PR_SECTION" localSheetId="16">'[1]3_1_QUALIF_PR'!$A$1:$U$60</definedName>
    <definedName name="QUALIF_CANDID_PR_SECTION" localSheetId="17">'[1]3_1_QUALIF_PR'!$A$1:$U$60</definedName>
    <definedName name="QUALIF_CANDID_PR_SECTION">'[1]3_1_QUALIF_PR'!$A$1:$U$60</definedName>
    <definedName name="QUALIF_OK_MCF_GD" localSheetId="16">'[1]3_1_RESULT_MCF'!$A$79:$U$85</definedName>
    <definedName name="QUALIF_OK_MCF_GD" localSheetId="17">'[1]3_1_RESULT_MCF'!$A$79:$U$85</definedName>
    <definedName name="QUALIF_OK_MCF_GD">'[1]3_1_RESULT_MCF'!$A$79:$U$85</definedName>
    <definedName name="QUALIF_OK_MCF_GROUPE" localSheetId="16">'[1]3_1_RESULT_MCF'!$A$62:$U$76</definedName>
    <definedName name="QUALIF_OK_MCF_GROUPE" localSheetId="17">'[1]3_1_RESULT_MCF'!$A$62:$U$76</definedName>
    <definedName name="QUALIF_OK_MCF_GROUPE">'[1]3_1_RESULT_MCF'!$A$62:$U$76</definedName>
    <definedName name="QUALIF_OK_MCF_SECTION" localSheetId="16">'[1]3_1_RESULT_MCF'!$A$1:$U$59</definedName>
    <definedName name="QUALIF_OK_MCF_SECTION" localSheetId="17">'[1]3_1_RESULT_MCF'!$A$1:$U$59</definedName>
    <definedName name="QUALIF_OK_MCF_SECTION">'[1]3_1_RESULT_MCF'!$A$1:$U$59</definedName>
    <definedName name="QUALIF_OK_PR_GD" localSheetId="16">'[1]3_1_RESULT_PR'!$A$78:$U$84</definedName>
    <definedName name="QUALIF_OK_PR_GD" localSheetId="17">'[1]3_1_RESULT_PR'!$A$78:$U$84</definedName>
    <definedName name="QUALIF_OK_PR_GD">'[1]3_1_RESULT_PR'!$A$78:$U$84</definedName>
    <definedName name="QUALIF_OK_PR_GROUPE" localSheetId="16">'[1]3_1_RESULT_PR'!$A$60:$U$74</definedName>
    <definedName name="QUALIF_OK_PR_GROUPE" localSheetId="17">'[1]3_1_RESULT_PR'!$A$60:$U$74</definedName>
    <definedName name="QUALIF_OK_PR_GROUPE">'[1]3_1_RESULT_PR'!$A$60:$U$74</definedName>
    <definedName name="QUALIF_OK_PR_SECTION" localSheetId="16">'[1]3_1_RESULT_PR'!$A$1:$U$57</definedName>
    <definedName name="QUALIF_OK_PR_SECTION" localSheetId="17">'[1]3_1_RESULT_PR'!$A$1:$U$57</definedName>
    <definedName name="QUALIF_OK_PR_SECTION">'[1]3_1_RESULT_PR'!$A$1:$U$57</definedName>
    <definedName name="redeploiement_typo">[2]REDEPLOIEMENT_TYPO!$A$2:$B$11</definedName>
    <definedName name="RETRAITES_GD" localSheetId="16">'[1]2_3_RETRAITES'!$F$18:$H$22</definedName>
    <definedName name="RETRAITES_GD" localSheetId="17">'[1]2_3_RETRAITES'!$F$18:$H$22</definedName>
    <definedName name="RETRAITES_GD">'[1]2_3_RETRAITES'!$F$18:$H$22</definedName>
    <definedName name="RETRAITES_GROUPE" localSheetId="16">'[1]2_3_RETRAITES'!$F$1:$H$14</definedName>
    <definedName name="RETRAITES_GROUPE" localSheetId="17">'[1]2_3_RETRAITES'!$F$1:$H$14</definedName>
    <definedName name="RETRAITES_GROUPE">'[1]2_3_RETRAITES'!$F$1:$H$14</definedName>
    <definedName name="RETRAITES_SECTION" localSheetId="16">'[1]2_3_RETRAITES'!$A$1:$C$61</definedName>
    <definedName name="RETRAITES_SECTION" localSheetId="17">'[1]2_3_RETRAITES'!$A$1:$C$61</definedName>
    <definedName name="RETRAITES_SECTION">'[1]2_3_RETRAITES'!$A$1:$C$61</definedName>
    <definedName name="TRANCHE_MCF" localSheetId="16">'[1]2_2_TRANCHE'!$U$2:$AM$60</definedName>
    <definedName name="TRANCHE_MCF" localSheetId="17">'[1]2_2_TRANCHE'!$U$2:$AM$60</definedName>
    <definedName name="TRANCHE_MCF">'[1]2_2_TRANCHE'!$U$2:$AM$60</definedName>
    <definedName name="TRANCHE_PR" localSheetId="16">'[1]2_2_TRANCHE'!$A$1:$S$61</definedName>
    <definedName name="TRANCHE_PR" localSheetId="17">'[1]2_2_TRANCHE'!$A$1:$S$61</definedName>
    <definedName name="TRANCHE_PR">'[1]2_2_TRANCHE'!$A$1:$S$61</definedName>
    <definedName name="_xlnm.Print_Area" localSheetId="32">CNU!$A$1:$E$67</definedName>
    <definedName name="_xlnm.Print_Area" localSheetId="9">Page!$A$1:$H$25</definedName>
    <definedName name="_xlnm.Print_Area" localSheetId="0">PG_0!$A$1:$J$59</definedName>
    <definedName name="_xlnm.Print_Area" localSheetId="2">PG_1!$A$1:$J$59</definedName>
    <definedName name="_xlnm.Print_Area" localSheetId="6">PG_2!$A$1:$J$59</definedName>
    <definedName name="_xlnm.Print_Area" localSheetId="18">PG_3!$A$1:$J$59</definedName>
    <definedName name="_xlnm.Print_Area" localSheetId="22">PG_4!$A$1:$J$59</definedName>
    <definedName name="_xlnm.Print_Area" localSheetId="25">PG_5!$A$1:$J$59</definedName>
    <definedName name="_xlnm.Print_Area" localSheetId="27">PG_6!$A$1:$J$59</definedName>
    <definedName name="_xlnm.Print_Area" localSheetId="31">PG_7!$A$1:$J$59</definedName>
    <definedName name="_xlnm.Print_Area" localSheetId="3">TAB_1!$A$1:$AH$41</definedName>
    <definedName name="_xlnm.Print_Area" localSheetId="14">TAB_10_1!$A$1:$I$62</definedName>
    <definedName name="_xlnm.Print_Area" localSheetId="15">TAB_10_2!$A$1:$I$43</definedName>
    <definedName name="_xlnm.Print_Area" localSheetId="16">TAB_11!$A$1:$E$127</definedName>
    <definedName name="_xlnm.Print_Area" localSheetId="17">TAB_12!$A$1:$G$157</definedName>
    <definedName name="_xlnm.Print_Area" localSheetId="19">TAB_13!$A$1:$K$88</definedName>
    <definedName name="_xlnm.Print_Area" localSheetId="20">TAB_14!$A$1:$J$70</definedName>
    <definedName name="_xlnm.Print_Area" localSheetId="21">TAB_15!$A$1:$I$61</definedName>
    <definedName name="_xlnm.Print_Area" localSheetId="23">TAB_16!$A$1:$O$84</definedName>
    <definedName name="_xlnm.Print_Area" localSheetId="24">TAB_17!$A$1:$O$88</definedName>
    <definedName name="_xlnm.Print_Area" localSheetId="26">TAB_18!$A$3:$G$89</definedName>
    <definedName name="_xlnm.Print_Area" localSheetId="28">TAB_19!$A$1:$H$122</definedName>
    <definedName name="_xlnm.Print_Area" localSheetId="4">TAB_2!$A$1:$U$179</definedName>
    <definedName name="_xlnm.Print_Area" localSheetId="29">TAB_20!$A$1:$M$123</definedName>
    <definedName name="_xlnm.Print_Area" localSheetId="30">TAB_21!$A$1:$C$21</definedName>
    <definedName name="_xlnm.Print_Area" localSheetId="5">TAB_3!$A$1:$S$99</definedName>
    <definedName name="_xlnm.Print_Area" localSheetId="7">TAB_4!$A$1:$K$88</definedName>
    <definedName name="_xlnm.Print_Area" localSheetId="8">TAB_5!$A$1:$H$74</definedName>
    <definedName name="_xlnm.Print_Area" localSheetId="10">TAB_6!$A$1:$S$18</definedName>
    <definedName name="_xlnm.Print_Area" localSheetId="11">TAB_7!$A$1:$S$18</definedName>
    <definedName name="_xlnm.Print_Area" localSheetId="12">TAB_8!$A$1:$P$156</definedName>
    <definedName name="_xlnm.Print_Area" localSheetId="13">TAB_9!$A$1:$G$66</definedName>
    <definedName name="_xlnm.Print_Area" localSheetId="1">TAB_MAT!$A$1:$B$44</definedName>
  </definedNames>
  <calcPr calcId="162913" iterateDelta="1E-4"/>
</workbook>
</file>

<file path=xl/calcChain.xml><?xml version="1.0" encoding="utf-8"?>
<calcChain xmlns="http://schemas.openxmlformats.org/spreadsheetml/2006/main">
  <c r="Q9" i="41" l="1"/>
  <c r="C19" i="32" l="1"/>
  <c r="B19" i="32"/>
  <c r="L37" i="41" l="1"/>
  <c r="G83" i="51" l="1"/>
  <c r="G82" i="51"/>
  <c r="G84" i="51"/>
  <c r="G81" i="51"/>
  <c r="D87" i="27" l="1"/>
  <c r="L81" i="27"/>
  <c r="K81" i="27"/>
  <c r="I81" i="27"/>
  <c r="F81" i="27"/>
  <c r="L80" i="27"/>
  <c r="K80" i="27"/>
  <c r="I80" i="27"/>
  <c r="F80" i="27"/>
  <c r="L82" i="27"/>
  <c r="K82" i="27"/>
  <c r="I82" i="27"/>
  <c r="F82" i="27"/>
  <c r="L79" i="27"/>
  <c r="K79" i="27"/>
  <c r="I79" i="27"/>
  <c r="F79" i="27"/>
  <c r="D83" i="26"/>
  <c r="M79" i="27" l="1"/>
  <c r="M81" i="27"/>
  <c r="M82" i="27"/>
  <c r="M80" i="27"/>
  <c r="D10" i="37"/>
  <c r="D11" i="37"/>
  <c r="D12" i="37"/>
  <c r="D13" i="37"/>
  <c r="D14" i="37"/>
  <c r="D15" i="37"/>
  <c r="D16" i="37"/>
  <c r="D17" i="37"/>
  <c r="D18" i="37"/>
  <c r="D9" i="37"/>
  <c r="H8" i="24" l="1"/>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D88" i="23"/>
  <c r="F157" i="54" l="1"/>
  <c r="G155" i="54"/>
  <c r="G152" i="54"/>
  <c r="G151" i="54"/>
  <c r="G150" i="54"/>
  <c r="G149" i="54"/>
  <c r="G148" i="54"/>
  <c r="G147" i="54"/>
  <c r="G146" i="54"/>
  <c r="G144" i="54"/>
  <c r="G143" i="54"/>
  <c r="G142" i="54"/>
  <c r="G141" i="54"/>
  <c r="G140" i="54"/>
  <c r="G139" i="54"/>
  <c r="G138" i="54"/>
  <c r="G137" i="54"/>
  <c r="G136" i="54"/>
  <c r="G135" i="54"/>
  <c r="G133" i="54"/>
  <c r="G132" i="54"/>
  <c r="G131" i="54"/>
  <c r="G130" i="54"/>
  <c r="G129" i="54"/>
  <c r="G128" i="54"/>
  <c r="G127" i="54"/>
  <c r="G126" i="54"/>
  <c r="G125" i="54"/>
  <c r="G124" i="54"/>
  <c r="G123" i="54"/>
  <c r="G122" i="54"/>
  <c r="G121" i="54"/>
  <c r="G119" i="54"/>
  <c r="G118" i="54"/>
  <c r="G117" i="54"/>
  <c r="G116" i="54"/>
  <c r="G115" i="54"/>
  <c r="G114" i="54"/>
  <c r="G113" i="54"/>
  <c r="G112" i="54"/>
  <c r="G111" i="54"/>
  <c r="G110" i="54"/>
  <c r="G109" i="54"/>
  <c r="G108" i="54"/>
  <c r="G107" i="54"/>
  <c r="G106" i="54"/>
  <c r="G105" i="54"/>
  <c r="G104"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C157" i="54"/>
  <c r="C126" i="53"/>
  <c r="B126" i="53"/>
  <c r="E39" i="53"/>
  <c r="E40" i="53"/>
  <c r="E116" i="53"/>
  <c r="E83" i="53"/>
  <c r="E95" i="53"/>
  <c r="E80" i="53"/>
  <c r="E62" i="53"/>
  <c r="D39" i="39" l="1"/>
  <c r="C39" i="39"/>
  <c r="B39" i="39"/>
  <c r="D58" i="38"/>
  <c r="C58" i="38"/>
  <c r="B58" i="38"/>
  <c r="D39" i="38"/>
  <c r="C39" i="38"/>
  <c r="B39" i="38"/>
  <c r="D20" i="38"/>
  <c r="C20" i="38"/>
  <c r="B20" i="38"/>
  <c r="O15" i="38" l="1"/>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50" i="38"/>
  <c r="O52" i="38"/>
  <c r="O53" i="38"/>
  <c r="J154" i="20" l="1"/>
  <c r="J153" i="20"/>
  <c r="J152" i="20"/>
  <c r="J151" i="20"/>
  <c r="J150" i="20"/>
  <c r="J149" i="20"/>
  <c r="J148" i="20"/>
  <c r="J147" i="20"/>
  <c r="J146" i="20"/>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J120" i="20"/>
  <c r="J119" i="20"/>
  <c r="J118" i="20"/>
  <c r="J117" i="20"/>
  <c r="J116" i="20"/>
  <c r="J115" i="20"/>
  <c r="J114" i="20"/>
  <c r="J113" i="20"/>
  <c r="J112" i="20"/>
  <c r="J111" i="20"/>
  <c r="J110" i="20"/>
  <c r="J109" i="20"/>
  <c r="J108" i="20"/>
  <c r="J107" i="20"/>
  <c r="J106" i="20"/>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D154" i="20"/>
  <c r="D153"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L135" i="20"/>
  <c r="M135" i="20"/>
  <c r="L84" i="20"/>
  <c r="M84" i="20"/>
  <c r="B156" i="20"/>
  <c r="N135" i="20" l="1"/>
  <c r="B136" i="54" s="1"/>
  <c r="D136" i="54" s="1"/>
  <c r="J156" i="20"/>
  <c r="N84" i="20"/>
  <c r="B85" i="54" s="1"/>
  <c r="D85" i="54" s="1"/>
  <c r="P135" i="20"/>
  <c r="P84" i="20"/>
  <c r="C70" i="8"/>
  <c r="F70" i="8"/>
  <c r="E64" i="8" l="1"/>
  <c r="E63" i="8"/>
  <c r="E62" i="8"/>
  <c r="E61" i="8"/>
  <c r="E60" i="8"/>
  <c r="E59" i="8"/>
  <c r="E58" i="8"/>
  <c r="E57" i="8"/>
  <c r="E56" i="8"/>
  <c r="E55" i="8"/>
  <c r="E54" i="8"/>
  <c r="E53" i="8"/>
  <c r="E52" i="8"/>
  <c r="E51" i="8"/>
  <c r="E50" i="8"/>
  <c r="E49" i="8"/>
  <c r="E48" i="8"/>
  <c r="E47" i="8"/>
  <c r="E46" i="8"/>
  <c r="E45" i="8"/>
  <c r="E44" i="8"/>
  <c r="E43" i="8"/>
  <c r="E42" i="8"/>
  <c r="D70" i="8" l="1"/>
  <c r="E69" i="8"/>
  <c r="H69" i="8" s="1"/>
  <c r="I83" i="6" l="1"/>
  <c r="F83" i="6"/>
  <c r="I82" i="6"/>
  <c r="K82" i="6" s="1"/>
  <c r="F82" i="6"/>
  <c r="I81" i="6"/>
  <c r="K81" i="6" s="1"/>
  <c r="F81" i="6"/>
  <c r="Q8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90" i="41"/>
  <c r="AD92" i="41"/>
  <c r="V92" i="41"/>
  <c r="W92" i="41"/>
  <c r="X92" i="41"/>
  <c r="Y92" i="41"/>
  <c r="Z92" i="41"/>
  <c r="AA92" i="41"/>
  <c r="AB92" i="41"/>
  <c r="AC92" i="41"/>
  <c r="AE92" i="41"/>
  <c r="AF92" i="41"/>
  <c r="U92" i="41"/>
  <c r="K83" i="6" l="1"/>
  <c r="N88" i="6"/>
  <c r="O88" i="6"/>
  <c r="W83" i="41"/>
  <c r="Q83" i="41"/>
  <c r="P88" i="6" l="1"/>
  <c r="Q88" i="6"/>
  <c r="D83" i="41"/>
  <c r="W10" i="41" l="1"/>
  <c r="W11" i="41"/>
  <c r="W12" i="41"/>
  <c r="W13" i="41"/>
  <c r="W14" i="41"/>
  <c r="W15" i="41"/>
  <c r="W16" i="41"/>
  <c r="W17" i="41"/>
  <c r="W18" i="41"/>
  <c r="W19" i="41"/>
  <c r="W20" i="41"/>
  <c r="W21" i="41"/>
  <c r="W22" i="41"/>
  <c r="W23" i="41"/>
  <c r="W24" i="41"/>
  <c r="W25" i="41"/>
  <c r="W26" i="41"/>
  <c r="W27" i="41"/>
  <c r="W28" i="41"/>
  <c r="W29" i="41"/>
  <c r="W30" i="41"/>
  <c r="W31" i="41"/>
  <c r="W32" i="41"/>
  <c r="W33" i="41"/>
  <c r="W34" i="41"/>
  <c r="W35" i="41"/>
  <c r="W36" i="41"/>
  <c r="W37" i="41"/>
  <c r="W38" i="41"/>
  <c r="W39" i="41"/>
  <c r="W40" i="41"/>
  <c r="W41" i="41"/>
  <c r="W42" i="41"/>
  <c r="W43" i="41"/>
  <c r="W44" i="41"/>
  <c r="W45" i="41"/>
  <c r="W46" i="41"/>
  <c r="W47" i="41"/>
  <c r="W48" i="41"/>
  <c r="W49" i="41"/>
  <c r="W50" i="41"/>
  <c r="W51" i="41"/>
  <c r="W52" i="41"/>
  <c r="W53" i="41"/>
  <c r="W54" i="41"/>
  <c r="W55" i="41"/>
  <c r="W56" i="41"/>
  <c r="W57" i="41"/>
  <c r="W58" i="41"/>
  <c r="W59" i="41"/>
  <c r="W60" i="41"/>
  <c r="W61" i="41"/>
  <c r="W62" i="41"/>
  <c r="W63" i="41"/>
  <c r="W64" i="41"/>
  <c r="W65" i="41"/>
  <c r="W66" i="41"/>
  <c r="W67" i="41"/>
  <c r="W68" i="41"/>
  <c r="W69" i="41"/>
  <c r="W70" i="41"/>
  <c r="W71" i="41"/>
  <c r="W72" i="41"/>
  <c r="W73" i="41"/>
  <c r="W74" i="41"/>
  <c r="W75" i="41"/>
  <c r="W76" i="41"/>
  <c r="W77" i="41"/>
  <c r="W78" i="41"/>
  <c r="W79" i="41"/>
  <c r="W80" i="41"/>
  <c r="W81" i="41"/>
  <c r="W82" i="41"/>
  <c r="W84" i="41"/>
  <c r="W85" i="41"/>
  <c r="W86" i="41"/>
  <c r="W87" i="41"/>
  <c r="W88" i="41"/>
  <c r="W89" i="41"/>
  <c r="W90" i="41"/>
  <c r="W9" i="41"/>
  <c r="Q19" i="42" l="1"/>
  <c r="S175" i="40"/>
  <c r="S174" i="40"/>
  <c r="M177" i="40"/>
  <c r="M175" i="40"/>
  <c r="M174" i="40"/>
  <c r="M173" i="40"/>
  <c r="M171" i="40"/>
  <c r="M170" i="40"/>
  <c r="M169" i="40"/>
  <c r="M168" i="40"/>
  <c r="M167" i="40"/>
  <c r="M166" i="40"/>
  <c r="M165" i="40"/>
  <c r="M164" i="40"/>
  <c r="M163" i="40"/>
  <c r="M162" i="40"/>
  <c r="M161" i="40"/>
  <c r="M160" i="40"/>
  <c r="M159" i="40"/>
  <c r="M158" i="40"/>
  <c r="M157" i="40"/>
  <c r="M156" i="40"/>
  <c r="M155" i="40"/>
  <c r="M154" i="40"/>
  <c r="M153" i="40"/>
  <c r="M152" i="40"/>
  <c r="M151" i="40"/>
  <c r="M150" i="40"/>
  <c r="M149" i="40"/>
  <c r="M148" i="40"/>
  <c r="M147" i="40"/>
  <c r="M146" i="40"/>
  <c r="M145" i="40"/>
  <c r="M144" i="40"/>
  <c r="M143" i="40"/>
  <c r="M142" i="40"/>
  <c r="M141" i="40"/>
  <c r="M140" i="40"/>
  <c r="M139" i="40"/>
  <c r="M138" i="40"/>
  <c r="M137" i="40"/>
  <c r="M136" i="40"/>
  <c r="M135" i="40"/>
  <c r="M134" i="40"/>
  <c r="M133" i="40"/>
  <c r="M132" i="40"/>
  <c r="M131" i="40"/>
  <c r="M130" i="40"/>
  <c r="M129" i="40"/>
  <c r="M128" i="40"/>
  <c r="M127" i="40"/>
  <c r="M126" i="40"/>
  <c r="M125" i="40"/>
  <c r="M124" i="40"/>
  <c r="M123" i="40"/>
  <c r="M122" i="40"/>
  <c r="M121" i="40"/>
  <c r="M120" i="40"/>
  <c r="M119" i="40"/>
  <c r="M118" i="40"/>
  <c r="M117" i="40"/>
  <c r="M116" i="40"/>
  <c r="M115" i="40"/>
  <c r="M114" i="40"/>
  <c r="M113" i="40"/>
  <c r="M112" i="40"/>
  <c r="M111" i="40"/>
  <c r="M110" i="40"/>
  <c r="M109" i="40"/>
  <c r="M108" i="40"/>
  <c r="M107" i="40"/>
  <c r="M106" i="40"/>
  <c r="M105" i="40"/>
  <c r="M104" i="40"/>
  <c r="M103" i="40"/>
  <c r="M102" i="40"/>
  <c r="M101" i="40"/>
  <c r="M100" i="40"/>
  <c r="M99"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B176" i="40"/>
  <c r="C176" i="40"/>
  <c r="D176" i="40"/>
  <c r="E176" i="40"/>
  <c r="F176" i="40"/>
  <c r="G176" i="40"/>
  <c r="H176" i="40"/>
  <c r="I176" i="40"/>
  <c r="J176" i="40"/>
  <c r="K176" i="40"/>
  <c r="L116" i="40"/>
  <c r="D104" i="40"/>
  <c r="Q166" i="40" l="1"/>
  <c r="Q116" i="40"/>
  <c r="S116" i="40"/>
  <c r="S166" i="40"/>
  <c r="U166" i="40" s="1"/>
  <c r="Q125" i="40"/>
  <c r="J125" i="40"/>
  <c r="E125" i="40"/>
  <c r="D125" i="40"/>
  <c r="Q126" i="40"/>
  <c r="J126" i="40"/>
  <c r="E126" i="40"/>
  <c r="D126" i="40"/>
  <c r="L64" i="40"/>
  <c r="S64" i="40"/>
  <c r="Q64" i="40"/>
  <c r="U116" i="40" l="1"/>
  <c r="L125" i="40"/>
  <c r="L126" i="40"/>
  <c r="S125" i="40"/>
  <c r="U125" i="40" s="1"/>
  <c r="S126" i="40"/>
  <c r="U126" i="40" s="1"/>
  <c r="E172" i="40" l="1"/>
  <c r="E171" i="40"/>
  <c r="E170" i="40"/>
  <c r="E169" i="40"/>
  <c r="E168" i="40"/>
  <c r="E167" i="40"/>
  <c r="E165" i="40"/>
  <c r="E164" i="40"/>
  <c r="E163" i="40"/>
  <c r="E9" i="40" l="1"/>
  <c r="M172" i="40" l="1"/>
  <c r="D172" i="40" l="1"/>
  <c r="D171" i="40"/>
  <c r="D170" i="40"/>
  <c r="D169" i="40"/>
  <c r="D168" i="40"/>
  <c r="D167" i="40"/>
  <c r="D165" i="40"/>
  <c r="D164" i="40"/>
  <c r="D163" i="40"/>
  <c r="D162" i="40"/>
  <c r="D161" i="40"/>
  <c r="D160" i="40"/>
  <c r="D159" i="40"/>
  <c r="D158" i="40"/>
  <c r="D157" i="40"/>
  <c r="D156" i="40"/>
  <c r="D155" i="40"/>
  <c r="D154" i="40"/>
  <c r="D153" i="40"/>
  <c r="D152" i="40"/>
  <c r="D151" i="40"/>
  <c r="D150" i="40"/>
  <c r="D149" i="40"/>
  <c r="D148" i="40"/>
  <c r="D147" i="40"/>
  <c r="D146" i="40"/>
  <c r="D145" i="40"/>
  <c r="D144" i="40"/>
  <c r="D143" i="40"/>
  <c r="D142" i="40"/>
  <c r="D141" i="40"/>
  <c r="D140" i="40"/>
  <c r="D139" i="40"/>
  <c r="D138" i="40"/>
  <c r="D137" i="40"/>
  <c r="D136" i="40"/>
  <c r="D135" i="40"/>
  <c r="D134" i="40"/>
  <c r="D133" i="40"/>
  <c r="D132" i="40"/>
  <c r="D131" i="40"/>
  <c r="D130" i="40"/>
  <c r="D129" i="40"/>
  <c r="D128" i="40"/>
  <c r="D127" i="40"/>
  <c r="D124" i="40"/>
  <c r="D123" i="40"/>
  <c r="D122" i="40"/>
  <c r="D121" i="40"/>
  <c r="D120" i="40"/>
  <c r="D119" i="40"/>
  <c r="D118" i="40"/>
  <c r="D117" i="40"/>
  <c r="D115" i="40"/>
  <c r="D114" i="40"/>
  <c r="D113" i="40"/>
  <c r="D112" i="40"/>
  <c r="D111" i="40"/>
  <c r="D110" i="40"/>
  <c r="D109" i="40"/>
  <c r="D108" i="40"/>
  <c r="D107" i="40"/>
  <c r="D106" i="40"/>
  <c r="D105" i="40"/>
  <c r="D103" i="40"/>
  <c r="D102" i="40"/>
  <c r="D101" i="40"/>
  <c r="D100" i="40"/>
  <c r="D99" i="40"/>
  <c r="D98" i="40"/>
  <c r="D97" i="40"/>
  <c r="D96" i="40"/>
  <c r="D95" i="40"/>
  <c r="D94" i="40"/>
  <c r="D93" i="40"/>
  <c r="D92" i="40"/>
  <c r="D91" i="40"/>
  <c r="D90" i="40"/>
  <c r="D89" i="40"/>
  <c r="D88" i="40"/>
  <c r="D87" i="40"/>
  <c r="D86" i="40"/>
  <c r="D85" i="40"/>
  <c r="D84" i="40"/>
  <c r="D83" i="40"/>
  <c r="D82" i="40"/>
  <c r="D81" i="40"/>
  <c r="D80" i="40"/>
  <c r="D79" i="40"/>
  <c r="D78" i="40"/>
  <c r="D77" i="40"/>
  <c r="D76" i="40"/>
  <c r="D75" i="40"/>
  <c r="D74" i="40"/>
  <c r="D73" i="40"/>
  <c r="D72" i="40"/>
  <c r="D71" i="40"/>
  <c r="D70" i="40"/>
  <c r="D69" i="40"/>
  <c r="D68" i="40"/>
  <c r="D67" i="40"/>
  <c r="D66" i="40"/>
  <c r="D65"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E92" i="41" l="1"/>
  <c r="Q175" i="40" l="1"/>
  <c r="Q174" i="40"/>
  <c r="Q173" i="40"/>
  <c r="Q172" i="40"/>
  <c r="Q171" i="40"/>
  <c r="Q170" i="40"/>
  <c r="Q169" i="40"/>
  <c r="Q168" i="40"/>
  <c r="Q167" i="40"/>
  <c r="Q165" i="40"/>
  <c r="Q164" i="40"/>
  <c r="Q163" i="40"/>
  <c r="Q162" i="40"/>
  <c r="Q161" i="40"/>
  <c r="Q160" i="40"/>
  <c r="Q159" i="40"/>
  <c r="Q158" i="40"/>
  <c r="Q157" i="40"/>
  <c r="Q156" i="40"/>
  <c r="Q155" i="40"/>
  <c r="Q154" i="40"/>
  <c r="Q153" i="40"/>
  <c r="Q152" i="40"/>
  <c r="Q151" i="40"/>
  <c r="Q150" i="40"/>
  <c r="Q149" i="40"/>
  <c r="Q148" i="40"/>
  <c r="Q147" i="40"/>
  <c r="Q146" i="40"/>
  <c r="Q145" i="40"/>
  <c r="Q144" i="40"/>
  <c r="Q143" i="40"/>
  <c r="Q142" i="40"/>
  <c r="Q141" i="40"/>
  <c r="Q140" i="40"/>
  <c r="Q139" i="40"/>
  <c r="Q138" i="40"/>
  <c r="Q137" i="40"/>
  <c r="Q136" i="40"/>
  <c r="Q135" i="40"/>
  <c r="Q134" i="40"/>
  <c r="Q133" i="40"/>
  <c r="Q132" i="40"/>
  <c r="Q131" i="40"/>
  <c r="Q130" i="40"/>
  <c r="Q129" i="40"/>
  <c r="Q128" i="40"/>
  <c r="Q127" i="40"/>
  <c r="Q124" i="40"/>
  <c r="Q123" i="40"/>
  <c r="Q122" i="40"/>
  <c r="Q121" i="40"/>
  <c r="Q120" i="40"/>
  <c r="Q119" i="40"/>
  <c r="Q118" i="40"/>
  <c r="Q117" i="40"/>
  <c r="Q115" i="40"/>
  <c r="Q114" i="40"/>
  <c r="Q113" i="40"/>
  <c r="Q112" i="40"/>
  <c r="Q111" i="40"/>
  <c r="Q110" i="40"/>
  <c r="Q109" i="40"/>
  <c r="Q108" i="40"/>
  <c r="Q107" i="40"/>
  <c r="Q106" i="40"/>
  <c r="Q105" i="40"/>
  <c r="Q104" i="40"/>
  <c r="Q103" i="40"/>
  <c r="Q102" i="40"/>
  <c r="Q101" i="40"/>
  <c r="Q100" i="40"/>
  <c r="Q99" i="40"/>
  <c r="Q98" i="40"/>
  <c r="Q97" i="40"/>
  <c r="Q96" i="40"/>
  <c r="Q95" i="40"/>
  <c r="Q94" i="40"/>
  <c r="Q93" i="40"/>
  <c r="Q92" i="40"/>
  <c r="Q91" i="40"/>
  <c r="Q90" i="40"/>
  <c r="Q89" i="40"/>
  <c r="Q88" i="40"/>
  <c r="Q87" i="40"/>
  <c r="Q86" i="40"/>
  <c r="Q85" i="40"/>
  <c r="Q84" i="40"/>
  <c r="Q83" i="40"/>
  <c r="Q82" i="40"/>
  <c r="Q81" i="40"/>
  <c r="Q80" i="40"/>
  <c r="Q79" i="40"/>
  <c r="Q78" i="40"/>
  <c r="Q77" i="40"/>
  <c r="Q76" i="40"/>
  <c r="Q75" i="40"/>
  <c r="Q74" i="40"/>
  <c r="Q73" i="40"/>
  <c r="Q72" i="40"/>
  <c r="Q71" i="40"/>
  <c r="Q70" i="40"/>
  <c r="Q69" i="40"/>
  <c r="Q68" i="40"/>
  <c r="Q67" i="40"/>
  <c r="Q66" i="40"/>
  <c r="Q65" i="40"/>
  <c r="Q63" i="40"/>
  <c r="Q62" i="40"/>
  <c r="Q61" i="40"/>
  <c r="Q60" i="40"/>
  <c r="Q59" i="40"/>
  <c r="Q58" i="40"/>
  <c r="Q57" i="40"/>
  <c r="Q56" i="40"/>
  <c r="Q55" i="40"/>
  <c r="Q54" i="40"/>
  <c r="Q53" i="40"/>
  <c r="Q52" i="40"/>
  <c r="Q51" i="40"/>
  <c r="Q50" i="40"/>
  <c r="Q49" i="40"/>
  <c r="Q48" i="40"/>
  <c r="Q47" i="40"/>
  <c r="Q46" i="40"/>
  <c r="Q45" i="40"/>
  <c r="Q44" i="40"/>
  <c r="Q43" i="40"/>
  <c r="Q42" i="40"/>
  <c r="Q41" i="40"/>
  <c r="Q40" i="40"/>
  <c r="Q39" i="40"/>
  <c r="Q38" i="40"/>
  <c r="Q37" i="40"/>
  <c r="Q36" i="40"/>
  <c r="Q35" i="40"/>
  <c r="Q34" i="40"/>
  <c r="Q33" i="40"/>
  <c r="Q32" i="40"/>
  <c r="Q31" i="40"/>
  <c r="Q30" i="40"/>
  <c r="Q29" i="40"/>
  <c r="Q28" i="40"/>
  <c r="Q27" i="40"/>
  <c r="Q26" i="40"/>
  <c r="Q25" i="40"/>
  <c r="Q24" i="40"/>
  <c r="Q23" i="40"/>
  <c r="Q22" i="40"/>
  <c r="Q21" i="40"/>
  <c r="Q20" i="40"/>
  <c r="Q19" i="40"/>
  <c r="Q18" i="40"/>
  <c r="Q17" i="40"/>
  <c r="Q16" i="40"/>
  <c r="Q15" i="40"/>
  <c r="Q14" i="40"/>
  <c r="Q13" i="40"/>
  <c r="Q12" i="40"/>
  <c r="Q11" i="40"/>
  <c r="Q10" i="40"/>
  <c r="Q9" i="40"/>
  <c r="D58" i="37" l="1"/>
  <c r="H65" i="24"/>
  <c r="J65" i="24"/>
  <c r="H66" i="24"/>
  <c r="J68" i="24" l="1"/>
  <c r="I83" i="23" l="1"/>
  <c r="F83" i="23"/>
  <c r="I81" i="23"/>
  <c r="F81" i="23"/>
  <c r="I82" i="23"/>
  <c r="F82" i="23"/>
  <c r="K82" i="23" l="1"/>
  <c r="K83" i="23"/>
  <c r="K81" i="23"/>
  <c r="E118" i="53"/>
  <c r="E117" i="53"/>
  <c r="E115" i="53"/>
  <c r="E114" i="53"/>
  <c r="E113" i="53"/>
  <c r="E112" i="53"/>
  <c r="E111" i="53"/>
  <c r="E110" i="53"/>
  <c r="E109" i="53"/>
  <c r="E108" i="53"/>
  <c r="E107" i="53"/>
  <c r="E106" i="53"/>
  <c r="E105" i="53"/>
  <c r="E104" i="53"/>
  <c r="E103" i="53"/>
  <c r="E102" i="53"/>
  <c r="E101" i="53"/>
  <c r="E100" i="53"/>
  <c r="E99" i="53"/>
  <c r="E98" i="53"/>
  <c r="E97" i="53"/>
  <c r="E96" i="53"/>
  <c r="E94" i="53"/>
  <c r="E93" i="53"/>
  <c r="E92" i="53"/>
  <c r="E91" i="53"/>
  <c r="E90" i="53"/>
  <c r="E89" i="53"/>
  <c r="E88" i="53"/>
  <c r="E87" i="53"/>
  <c r="E86" i="53"/>
  <c r="E85" i="53"/>
  <c r="E84" i="53"/>
  <c r="E82" i="53"/>
  <c r="E81" i="53"/>
  <c r="E79" i="53"/>
  <c r="E78" i="53"/>
  <c r="E77" i="53"/>
  <c r="E76" i="53"/>
  <c r="E75" i="53"/>
  <c r="E74" i="53"/>
  <c r="E73" i="53"/>
  <c r="E72" i="53"/>
  <c r="E71" i="53"/>
  <c r="E70" i="53"/>
  <c r="E69" i="53"/>
  <c r="E68" i="53"/>
  <c r="E67" i="53"/>
  <c r="E66" i="53"/>
  <c r="E65" i="53"/>
  <c r="E64" i="53"/>
  <c r="E63" i="53"/>
  <c r="E61" i="53"/>
  <c r="E60" i="53"/>
  <c r="E59" i="53"/>
  <c r="E58" i="53"/>
  <c r="E57" i="53"/>
  <c r="E56" i="53"/>
  <c r="E55" i="53"/>
  <c r="E54" i="53"/>
  <c r="E53" i="53"/>
  <c r="E52" i="53"/>
  <c r="E51" i="53"/>
  <c r="E50" i="53"/>
  <c r="E49" i="53"/>
  <c r="E48" i="53"/>
  <c r="E47" i="53"/>
  <c r="E46" i="53"/>
  <c r="E45" i="53"/>
  <c r="E44" i="53"/>
  <c r="E43" i="53"/>
  <c r="E42" i="53"/>
  <c r="E41" i="53"/>
  <c r="E38" i="53"/>
  <c r="E37" i="53"/>
  <c r="E36" i="53"/>
  <c r="E35" i="53"/>
  <c r="E34" i="53"/>
  <c r="E33" i="53"/>
  <c r="E32" i="53"/>
  <c r="E31" i="53"/>
  <c r="E30" i="53"/>
  <c r="E29" i="53"/>
  <c r="E28" i="53"/>
  <c r="E27" i="53"/>
  <c r="E26" i="53"/>
  <c r="E25" i="53"/>
  <c r="E24" i="53"/>
  <c r="E23" i="53"/>
  <c r="E22" i="53"/>
  <c r="E21" i="53"/>
  <c r="E20" i="53"/>
  <c r="E19" i="53"/>
  <c r="E18" i="53"/>
  <c r="E17" i="53"/>
  <c r="E16" i="53"/>
  <c r="E15" i="53"/>
  <c r="E14" i="53"/>
  <c r="E13" i="53"/>
  <c r="E12" i="53"/>
  <c r="E11" i="53"/>
  <c r="E10" i="53"/>
  <c r="E126" i="53" l="1"/>
  <c r="O4" i="39"/>
  <c r="O5" i="39"/>
  <c r="O6" i="39"/>
  <c r="O7" i="39"/>
  <c r="O8" i="39"/>
  <c r="O9" i="39"/>
  <c r="O10" i="39"/>
  <c r="O11" i="39"/>
  <c r="O12" i="39"/>
  <c r="O13" i="39"/>
  <c r="O14" i="39"/>
  <c r="O15" i="39"/>
  <c r="O16" i="39"/>
  <c r="O17" i="39"/>
  <c r="O21" i="39"/>
  <c r="O23" i="39"/>
  <c r="O25" i="39"/>
  <c r="I156" i="20" l="1"/>
  <c r="H156" i="20"/>
  <c r="G156" i="20"/>
  <c r="F156" i="20"/>
  <c r="E156" i="20"/>
  <c r="D156" i="20"/>
  <c r="C156" i="20"/>
  <c r="L104" i="20"/>
  <c r="M104" i="20"/>
  <c r="O14" i="49"/>
  <c r="N14" i="49"/>
  <c r="M14" i="49"/>
  <c r="L14" i="49"/>
  <c r="K14" i="49"/>
  <c r="J14" i="49"/>
  <c r="I14" i="49"/>
  <c r="H14" i="49"/>
  <c r="G14" i="49"/>
  <c r="F14" i="49"/>
  <c r="E14" i="49"/>
  <c r="D14" i="49"/>
  <c r="C14" i="49"/>
  <c r="B14" i="49"/>
  <c r="P104" i="20" l="1"/>
  <c r="N104" i="20"/>
  <c r="B105" i="54" s="1"/>
  <c r="D105" i="54" s="1"/>
  <c r="F65" i="8"/>
  <c r="D65" i="8"/>
  <c r="C65" i="8"/>
  <c r="F41" i="8"/>
  <c r="D41" i="8"/>
  <c r="C41" i="8"/>
  <c r="F15" i="8"/>
  <c r="D15" i="8"/>
  <c r="D74" i="8" s="1"/>
  <c r="C15" i="8"/>
  <c r="N92" i="41" l="1"/>
  <c r="D81" i="41"/>
  <c r="Q82" i="41"/>
  <c r="D84" i="41"/>
  <c r="D85" i="41"/>
  <c r="Q81" i="41" l="1"/>
  <c r="Q85" i="41"/>
  <c r="Q84" i="41"/>
  <c r="D82" i="41"/>
  <c r="J172" i="40" l="1"/>
  <c r="J171" i="40"/>
  <c r="J170" i="40"/>
  <c r="J169" i="40"/>
  <c r="J168" i="40"/>
  <c r="J167" i="40"/>
  <c r="J165" i="40"/>
  <c r="J164" i="40"/>
  <c r="J163" i="40"/>
  <c r="J162" i="40"/>
  <c r="J161" i="40"/>
  <c r="J160" i="40"/>
  <c r="J159" i="40"/>
  <c r="J158" i="40"/>
  <c r="J157" i="40"/>
  <c r="J156" i="40"/>
  <c r="J155" i="40"/>
  <c r="J154" i="40"/>
  <c r="J153" i="40"/>
  <c r="J152" i="40"/>
  <c r="J151" i="40"/>
  <c r="J150" i="40"/>
  <c r="J149" i="40"/>
  <c r="J148" i="40"/>
  <c r="J147" i="40"/>
  <c r="J146" i="40"/>
  <c r="J145" i="40"/>
  <c r="J144" i="40"/>
  <c r="J143" i="40"/>
  <c r="J142" i="40"/>
  <c r="J141" i="40"/>
  <c r="J140" i="40"/>
  <c r="J139" i="40"/>
  <c r="J138" i="40"/>
  <c r="J137" i="40"/>
  <c r="J136" i="40"/>
  <c r="J135" i="40"/>
  <c r="J134" i="40"/>
  <c r="J133" i="40"/>
  <c r="J132" i="40"/>
  <c r="J131" i="40"/>
  <c r="J130" i="40"/>
  <c r="J129" i="40"/>
  <c r="J128" i="40"/>
  <c r="J127" i="40"/>
  <c r="J124" i="40"/>
  <c r="J123" i="40"/>
  <c r="J122" i="40"/>
  <c r="J121" i="40"/>
  <c r="J120" i="40"/>
  <c r="J119" i="40"/>
  <c r="J118" i="40"/>
  <c r="J117" i="40"/>
  <c r="J115" i="40"/>
  <c r="J114" i="40"/>
  <c r="J113" i="40"/>
  <c r="J112" i="40"/>
  <c r="J111" i="40"/>
  <c r="J110" i="40"/>
  <c r="J109" i="40"/>
  <c r="J108" i="40"/>
  <c r="J107" i="40"/>
  <c r="J106" i="40"/>
  <c r="J105" i="40"/>
  <c r="J103" i="40"/>
  <c r="J102" i="40"/>
  <c r="J101" i="40"/>
  <c r="J100" i="40"/>
  <c r="J99" i="40"/>
  <c r="J98" i="40"/>
  <c r="J97" i="40"/>
  <c r="J9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3" i="40"/>
  <c r="J62" i="40"/>
  <c r="J61" i="40"/>
  <c r="J60" i="40"/>
  <c r="J59" i="40"/>
  <c r="J58" i="40"/>
  <c r="J57" i="40"/>
  <c r="J56" i="40"/>
  <c r="J55" i="40"/>
  <c r="J54" i="40"/>
  <c r="J53" i="40"/>
  <c r="J52" i="40"/>
  <c r="J51" i="40"/>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J9" i="40"/>
  <c r="L169" i="40" l="1"/>
  <c r="J177" i="40"/>
  <c r="L172" i="40"/>
  <c r="L171" i="40"/>
  <c r="L170" i="40"/>
  <c r="L168" i="40"/>
  <c r="L167" i="40"/>
  <c r="L165" i="40"/>
  <c r="L164" i="40"/>
  <c r="L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4" i="40"/>
  <c r="E123" i="40"/>
  <c r="E122" i="40"/>
  <c r="E121" i="40"/>
  <c r="E120" i="40"/>
  <c r="E119" i="40"/>
  <c r="E118" i="40"/>
  <c r="E117" i="40"/>
  <c r="E115" i="40"/>
  <c r="E114" i="40"/>
  <c r="E113" i="40"/>
  <c r="E112" i="40"/>
  <c r="E111" i="40"/>
  <c r="E110" i="40"/>
  <c r="E109" i="40"/>
  <c r="E108" i="40"/>
  <c r="E107" i="40"/>
  <c r="E106" i="40"/>
  <c r="E105"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L46" i="40" l="1"/>
  <c r="L94" i="40"/>
  <c r="L59" i="40"/>
  <c r="L130" i="40"/>
  <c r="L36" i="40"/>
  <c r="L155" i="40"/>
  <c r="L74" i="40"/>
  <c r="L14" i="40"/>
  <c r="L26" i="40"/>
  <c r="L38" i="40"/>
  <c r="L50" i="40"/>
  <c r="L62" i="40"/>
  <c r="L75" i="40"/>
  <c r="L86" i="40"/>
  <c r="L98" i="40"/>
  <c r="L110" i="40"/>
  <c r="L122" i="40"/>
  <c r="L133" i="40"/>
  <c r="L145" i="40"/>
  <c r="L157" i="40"/>
  <c r="L27" i="40"/>
  <c r="L146" i="40"/>
  <c r="L22" i="40"/>
  <c r="L118" i="40"/>
  <c r="L83" i="40"/>
  <c r="L142" i="40"/>
  <c r="L24" i="40"/>
  <c r="L96" i="40"/>
  <c r="L156" i="40"/>
  <c r="L15" i="40"/>
  <c r="L87" i="40"/>
  <c r="L111" i="40"/>
  <c r="L28" i="40"/>
  <c r="L52" i="40"/>
  <c r="L77" i="40"/>
  <c r="L88" i="40"/>
  <c r="L112" i="40"/>
  <c r="L135" i="40"/>
  <c r="L147" i="40"/>
  <c r="L159" i="40"/>
  <c r="L58" i="40"/>
  <c r="L129" i="40"/>
  <c r="L72" i="40"/>
  <c r="L154" i="40"/>
  <c r="L12" i="40"/>
  <c r="L108" i="40"/>
  <c r="L25" i="40"/>
  <c r="L85" i="40"/>
  <c r="L132" i="40"/>
  <c r="L63" i="40"/>
  <c r="L134" i="40"/>
  <c r="L40" i="40"/>
  <c r="L65" i="40"/>
  <c r="L124" i="40"/>
  <c r="L17" i="40"/>
  <c r="L29" i="40"/>
  <c r="L41" i="40"/>
  <c r="L53" i="40"/>
  <c r="L66" i="40"/>
  <c r="L78" i="40"/>
  <c r="L89" i="40"/>
  <c r="L101" i="40"/>
  <c r="L113" i="40"/>
  <c r="L136" i="40"/>
  <c r="L148" i="40"/>
  <c r="L160" i="40"/>
  <c r="L34" i="40"/>
  <c r="L153" i="40"/>
  <c r="L35" i="40"/>
  <c r="L107" i="40"/>
  <c r="L73" i="40"/>
  <c r="L13" i="40"/>
  <c r="L121" i="40"/>
  <c r="L76" i="40"/>
  <c r="L99" i="40"/>
  <c r="L30" i="40"/>
  <c r="L114" i="40"/>
  <c r="L106" i="40"/>
  <c r="L11" i="40"/>
  <c r="L119" i="40"/>
  <c r="L48" i="40"/>
  <c r="L143" i="40"/>
  <c r="L49" i="40"/>
  <c r="L109" i="40"/>
  <c r="L39" i="40"/>
  <c r="L123" i="40"/>
  <c r="L18" i="40"/>
  <c r="L54" i="40"/>
  <c r="L90" i="40"/>
  <c r="L137" i="40"/>
  <c r="L149" i="40"/>
  <c r="L161" i="40"/>
  <c r="L19" i="40"/>
  <c r="L31" i="40"/>
  <c r="L43" i="40"/>
  <c r="L55" i="40"/>
  <c r="L68" i="40"/>
  <c r="L80" i="40"/>
  <c r="L91" i="40"/>
  <c r="L103" i="40"/>
  <c r="L138" i="40"/>
  <c r="L150" i="40"/>
  <c r="L162" i="40"/>
  <c r="L71" i="40"/>
  <c r="L141" i="40"/>
  <c r="L23" i="40"/>
  <c r="L84" i="40"/>
  <c r="L120" i="40"/>
  <c r="L37" i="40"/>
  <c r="L97" i="40"/>
  <c r="L144" i="40"/>
  <c r="L51" i="40"/>
  <c r="L158" i="40"/>
  <c r="L16" i="40"/>
  <c r="L42" i="40"/>
  <c r="L67" i="40"/>
  <c r="L79" i="40"/>
  <c r="L102" i="40"/>
  <c r="L20" i="40"/>
  <c r="L32" i="40"/>
  <c r="L44" i="40"/>
  <c r="L56" i="40"/>
  <c r="L69" i="40"/>
  <c r="L81" i="40"/>
  <c r="L92" i="40"/>
  <c r="L104" i="40"/>
  <c r="L115" i="40"/>
  <c r="L127" i="40"/>
  <c r="L139" i="40"/>
  <c r="L151" i="40"/>
  <c r="L47" i="40"/>
  <c r="L95" i="40"/>
  <c r="L60" i="40"/>
  <c r="L131" i="40"/>
  <c r="L61" i="40"/>
  <c r="L21" i="40"/>
  <c r="L33" i="40"/>
  <c r="L45" i="40"/>
  <c r="L57" i="40"/>
  <c r="L70" i="40"/>
  <c r="L82" i="40"/>
  <c r="L93" i="40"/>
  <c r="L105" i="40"/>
  <c r="L117" i="40"/>
  <c r="L128" i="40"/>
  <c r="L140" i="40"/>
  <c r="L152" i="40"/>
  <c r="L100" i="40"/>
  <c r="E177" i="40"/>
  <c r="L10" i="40"/>
  <c r="S63" i="40"/>
  <c r="U63" i="40" l="1"/>
  <c r="C177" i="40" l="1"/>
  <c r="Q10" i="42" l="1"/>
  <c r="S10" i="42" s="1"/>
  <c r="B177" i="40"/>
  <c r="Q9" i="42" l="1"/>
  <c r="S9" i="42" s="1"/>
  <c r="E9" i="53" l="1"/>
  <c r="V5" i="39" l="1"/>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40" i="39"/>
  <c r="V42" i="39"/>
  <c r="V43" i="39"/>
  <c r="W16" i="38"/>
  <c r="W18" i="38"/>
  <c r="W19" i="38"/>
  <c r="W20" i="38"/>
  <c r="W21" i="38"/>
  <c r="W22" i="38"/>
  <c r="W23" i="38"/>
  <c r="W24" i="38"/>
  <c r="W25" i="38"/>
  <c r="W26" i="38"/>
  <c r="W27" i="38"/>
  <c r="W28" i="38"/>
  <c r="W29" i="38"/>
  <c r="W30" i="38"/>
  <c r="W31" i="38"/>
  <c r="W32" i="38"/>
  <c r="W33" i="38"/>
  <c r="W34" i="38"/>
  <c r="W35" i="38"/>
  <c r="W36" i="38"/>
  <c r="W37" i="38"/>
  <c r="W38" i="38"/>
  <c r="W39" i="38"/>
  <c r="W40" i="38"/>
  <c r="W41" i="38"/>
  <c r="W42" i="38"/>
  <c r="W43" i="38"/>
  <c r="W44" i="38"/>
  <c r="W45" i="38"/>
  <c r="W46" i="38"/>
  <c r="W47" i="38"/>
  <c r="W48" i="38"/>
  <c r="W50" i="38"/>
  <c r="W52" i="38"/>
  <c r="W53" i="38"/>
  <c r="S16"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50" i="38"/>
  <c r="S52" i="38"/>
  <c r="S53" i="38"/>
  <c r="O14" i="38"/>
  <c r="R8" i="21"/>
  <c r="S8" i="21"/>
  <c r="C8" i="21" s="1"/>
  <c r="T8" i="21"/>
  <c r="U8" i="21"/>
  <c r="V8" i="21"/>
  <c r="W8" i="21"/>
  <c r="R9" i="21"/>
  <c r="S9" i="21"/>
  <c r="T9" i="21"/>
  <c r="U9" i="21"/>
  <c r="V9" i="21"/>
  <c r="W9" i="21"/>
  <c r="R10" i="21"/>
  <c r="S10" i="21"/>
  <c r="T10" i="21"/>
  <c r="U10" i="21"/>
  <c r="V10" i="21"/>
  <c r="W10" i="21"/>
  <c r="R11" i="21"/>
  <c r="S11" i="21"/>
  <c r="T11" i="21"/>
  <c r="U11" i="21"/>
  <c r="V11" i="21"/>
  <c r="W11" i="21"/>
  <c r="R12" i="21"/>
  <c r="S12" i="21"/>
  <c r="T12" i="21"/>
  <c r="U12" i="21"/>
  <c r="V12" i="21"/>
  <c r="W12" i="21"/>
  <c r="R13" i="21"/>
  <c r="S13" i="21"/>
  <c r="T13" i="21"/>
  <c r="U13" i="21"/>
  <c r="V13" i="21"/>
  <c r="W13" i="21"/>
  <c r="R14" i="21"/>
  <c r="S14" i="21"/>
  <c r="T14" i="21"/>
  <c r="U14" i="21"/>
  <c r="V14" i="21"/>
  <c r="W14" i="21"/>
  <c r="R15" i="21"/>
  <c r="S15" i="21"/>
  <c r="T15" i="21"/>
  <c r="U15" i="21"/>
  <c r="V15" i="21"/>
  <c r="W15" i="21"/>
  <c r="R20" i="21"/>
  <c r="S20" i="21"/>
  <c r="T20" i="21"/>
  <c r="U20" i="21"/>
  <c r="V20" i="21"/>
  <c r="W20" i="21"/>
  <c r="R21" i="21"/>
  <c r="S21" i="21"/>
  <c r="T21" i="21"/>
  <c r="U21" i="21"/>
  <c r="V21" i="21"/>
  <c r="W21" i="21"/>
  <c r="R22" i="21"/>
  <c r="S22" i="21"/>
  <c r="T22" i="21"/>
  <c r="U22" i="21"/>
  <c r="V22" i="21"/>
  <c r="W22" i="21"/>
  <c r="R23" i="21"/>
  <c r="S23" i="21"/>
  <c r="T23" i="21"/>
  <c r="U23" i="21"/>
  <c r="V23" i="21"/>
  <c r="W23" i="21"/>
  <c r="R24" i="21"/>
  <c r="S24" i="21"/>
  <c r="T24" i="21"/>
  <c r="U24" i="21"/>
  <c r="V24" i="21"/>
  <c r="W24" i="21"/>
  <c r="R25" i="21"/>
  <c r="S25" i="21"/>
  <c r="T25" i="21"/>
  <c r="U25" i="21"/>
  <c r="V25" i="21"/>
  <c r="W25" i="21"/>
  <c r="R26" i="21"/>
  <c r="S26" i="21"/>
  <c r="T26" i="21"/>
  <c r="U26" i="21"/>
  <c r="V26" i="21"/>
  <c r="W26" i="21"/>
  <c r="R27" i="21"/>
  <c r="S27" i="21"/>
  <c r="T27" i="21"/>
  <c r="U27" i="21"/>
  <c r="V27" i="21"/>
  <c r="W27" i="21"/>
  <c r="R32" i="21"/>
  <c r="S32" i="21"/>
  <c r="T32" i="21"/>
  <c r="U32" i="21"/>
  <c r="V32" i="21"/>
  <c r="W32" i="21"/>
  <c r="R33" i="21"/>
  <c r="S33" i="21"/>
  <c r="T33" i="21"/>
  <c r="U33" i="21"/>
  <c r="V33" i="21"/>
  <c r="W33" i="21"/>
  <c r="R34" i="21"/>
  <c r="S34" i="21"/>
  <c r="T34" i="21"/>
  <c r="U34" i="21"/>
  <c r="V34" i="21"/>
  <c r="W34" i="21"/>
  <c r="R35" i="21"/>
  <c r="S35" i="21"/>
  <c r="T35" i="21"/>
  <c r="U35" i="21"/>
  <c r="V35" i="21"/>
  <c r="W35" i="21"/>
  <c r="R36" i="21"/>
  <c r="S36" i="21"/>
  <c r="T36" i="21"/>
  <c r="U36" i="21"/>
  <c r="V36" i="21"/>
  <c r="W36" i="21"/>
  <c r="R37" i="21"/>
  <c r="S37" i="21"/>
  <c r="T37" i="21"/>
  <c r="U37" i="21"/>
  <c r="V37" i="21"/>
  <c r="W37" i="21"/>
  <c r="R38" i="21"/>
  <c r="S38" i="21"/>
  <c r="T38" i="21"/>
  <c r="U38" i="21"/>
  <c r="V38" i="21"/>
  <c r="W38" i="21"/>
  <c r="R39" i="21"/>
  <c r="S39" i="21"/>
  <c r="T39" i="21"/>
  <c r="U39" i="21"/>
  <c r="V39" i="21"/>
  <c r="W39" i="21"/>
  <c r="R47" i="21"/>
  <c r="S47" i="21"/>
  <c r="T47" i="21"/>
  <c r="U47" i="21"/>
  <c r="V47" i="21"/>
  <c r="W47" i="21"/>
  <c r="R48" i="21"/>
  <c r="S48" i="21"/>
  <c r="T48" i="21"/>
  <c r="U48" i="21"/>
  <c r="V48" i="21"/>
  <c r="W48" i="21"/>
  <c r="R49" i="21"/>
  <c r="S49" i="21"/>
  <c r="T49" i="21"/>
  <c r="U49" i="21"/>
  <c r="V49" i="21"/>
  <c r="W49" i="21"/>
  <c r="R50" i="21"/>
  <c r="S50" i="21"/>
  <c r="T50" i="21"/>
  <c r="U50" i="21"/>
  <c r="V50" i="21"/>
  <c r="W50" i="21"/>
  <c r="R51" i="21"/>
  <c r="S51" i="21"/>
  <c r="T51" i="21"/>
  <c r="U51" i="21"/>
  <c r="V51" i="21"/>
  <c r="W51" i="21"/>
  <c r="R44" i="21"/>
  <c r="S44" i="21"/>
  <c r="T44" i="21"/>
  <c r="U44" i="21"/>
  <c r="V44" i="21"/>
  <c r="W44" i="21"/>
  <c r="R45" i="21"/>
  <c r="S45" i="21"/>
  <c r="T45" i="21"/>
  <c r="U45" i="21"/>
  <c r="V45" i="21"/>
  <c r="W45" i="21"/>
  <c r="R46" i="21"/>
  <c r="S46" i="21"/>
  <c r="T46" i="21"/>
  <c r="U46" i="21"/>
  <c r="V46" i="21"/>
  <c r="W46" i="21"/>
  <c r="R56" i="21"/>
  <c r="S56" i="21"/>
  <c r="T56" i="21"/>
  <c r="U56" i="21"/>
  <c r="V56" i="21"/>
  <c r="W56" i="21"/>
  <c r="G56" i="21" s="1"/>
  <c r="R57" i="21"/>
  <c r="S57" i="21"/>
  <c r="T57" i="21"/>
  <c r="U57" i="21"/>
  <c r="V57" i="21"/>
  <c r="W57" i="21"/>
  <c r="R58" i="21"/>
  <c r="S58" i="21"/>
  <c r="T58" i="21"/>
  <c r="U58" i="21"/>
  <c r="V58" i="21"/>
  <c r="W58" i="21"/>
  <c r="R59" i="21"/>
  <c r="S59" i="21"/>
  <c r="T59" i="21"/>
  <c r="U59" i="21"/>
  <c r="V59" i="21"/>
  <c r="W59" i="21"/>
  <c r="R60" i="21"/>
  <c r="S60" i="21"/>
  <c r="T60" i="21"/>
  <c r="U60" i="21"/>
  <c r="V60" i="21"/>
  <c r="W60" i="21"/>
  <c r="R61" i="21"/>
  <c r="S61" i="21"/>
  <c r="T61" i="21"/>
  <c r="U61" i="21"/>
  <c r="V61" i="21"/>
  <c r="W61" i="21"/>
  <c r="R62" i="21"/>
  <c r="S62" i="21"/>
  <c r="T62" i="21"/>
  <c r="U62" i="21"/>
  <c r="V62" i="21"/>
  <c r="W62" i="21"/>
  <c r="R63" i="21"/>
  <c r="S63" i="21"/>
  <c r="T63" i="21"/>
  <c r="U63" i="21"/>
  <c r="V63" i="21"/>
  <c r="W63" i="21"/>
  <c r="M146" i="20"/>
  <c r="L146" i="20"/>
  <c r="M145" i="20"/>
  <c r="L145" i="20"/>
  <c r="M144" i="20"/>
  <c r="L144" i="20"/>
  <c r="M143" i="20"/>
  <c r="L143" i="20"/>
  <c r="M142" i="20"/>
  <c r="L142" i="20"/>
  <c r="M141" i="20"/>
  <c r="L141" i="20"/>
  <c r="M140" i="20"/>
  <c r="L140" i="20"/>
  <c r="M139" i="20"/>
  <c r="L139" i="20"/>
  <c r="M138" i="20"/>
  <c r="L138" i="20"/>
  <c r="M137" i="20"/>
  <c r="L137" i="20"/>
  <c r="M136" i="20"/>
  <c r="L136" i="20"/>
  <c r="M134" i="20"/>
  <c r="L134" i="20"/>
  <c r="M133" i="20"/>
  <c r="L133" i="20"/>
  <c r="M132" i="20"/>
  <c r="L132" i="20"/>
  <c r="M131" i="20"/>
  <c r="L131" i="20"/>
  <c r="M130" i="20"/>
  <c r="L130" i="20"/>
  <c r="M129" i="20"/>
  <c r="L129" i="20"/>
  <c r="M128" i="20"/>
  <c r="L128" i="20"/>
  <c r="M127" i="20"/>
  <c r="L127" i="20"/>
  <c r="M126" i="20"/>
  <c r="L126" i="20"/>
  <c r="M125" i="20"/>
  <c r="L125" i="20"/>
  <c r="M124" i="20"/>
  <c r="L124" i="20"/>
  <c r="M123" i="20"/>
  <c r="L123" i="20"/>
  <c r="M122" i="20"/>
  <c r="L122" i="20"/>
  <c r="M121" i="20"/>
  <c r="L121" i="20"/>
  <c r="M120" i="20"/>
  <c r="L120" i="20"/>
  <c r="M119" i="20"/>
  <c r="L119" i="20"/>
  <c r="M118" i="20"/>
  <c r="L118" i="20"/>
  <c r="M117" i="20"/>
  <c r="L117" i="20"/>
  <c r="M116" i="20"/>
  <c r="L116" i="20"/>
  <c r="M115" i="20"/>
  <c r="L115" i="20"/>
  <c r="M114" i="20"/>
  <c r="L114" i="20"/>
  <c r="M113" i="20"/>
  <c r="L113" i="20"/>
  <c r="M112" i="20"/>
  <c r="L112" i="20"/>
  <c r="M111" i="20"/>
  <c r="L111" i="20"/>
  <c r="M110" i="20"/>
  <c r="L110" i="20"/>
  <c r="M109" i="20"/>
  <c r="L109" i="20"/>
  <c r="M108" i="20"/>
  <c r="L108" i="20"/>
  <c r="M107" i="20"/>
  <c r="L107" i="20"/>
  <c r="M106" i="20"/>
  <c r="L106" i="20"/>
  <c r="M105" i="20"/>
  <c r="L105" i="20"/>
  <c r="M103" i="20"/>
  <c r="L103" i="20"/>
  <c r="M102" i="20"/>
  <c r="L102" i="20"/>
  <c r="M101" i="20"/>
  <c r="L101" i="20"/>
  <c r="M100" i="20"/>
  <c r="L100" i="20"/>
  <c r="M99" i="20"/>
  <c r="L99" i="20"/>
  <c r="M98" i="20"/>
  <c r="L98" i="20"/>
  <c r="M97" i="20"/>
  <c r="L97" i="20"/>
  <c r="M96" i="20"/>
  <c r="L96" i="20"/>
  <c r="M95" i="20"/>
  <c r="L95" i="20"/>
  <c r="M94" i="20"/>
  <c r="L94" i="20"/>
  <c r="M93" i="20"/>
  <c r="L93" i="20"/>
  <c r="M92" i="20"/>
  <c r="L92" i="20"/>
  <c r="M91" i="20"/>
  <c r="L91" i="20"/>
  <c r="M90" i="20"/>
  <c r="L90" i="20"/>
  <c r="M89" i="20"/>
  <c r="L89" i="20"/>
  <c r="M88" i="20"/>
  <c r="L88" i="20"/>
  <c r="M150" i="20"/>
  <c r="L150" i="20"/>
  <c r="M149" i="20"/>
  <c r="L149" i="20"/>
  <c r="M148" i="20"/>
  <c r="L148" i="20"/>
  <c r="M147" i="20"/>
  <c r="L147" i="20"/>
  <c r="M87" i="20"/>
  <c r="L87" i="20"/>
  <c r="M86" i="20"/>
  <c r="L86" i="20"/>
  <c r="M85" i="20"/>
  <c r="L85" i="20"/>
  <c r="M83" i="20"/>
  <c r="L83" i="20"/>
  <c r="M82" i="20"/>
  <c r="L82" i="20"/>
  <c r="M81" i="20"/>
  <c r="L81" i="20"/>
  <c r="M80" i="20"/>
  <c r="L80" i="20"/>
  <c r="M79" i="20"/>
  <c r="L79" i="20"/>
  <c r="M78" i="20"/>
  <c r="L78" i="20"/>
  <c r="M77" i="20"/>
  <c r="L77" i="20"/>
  <c r="M76" i="20"/>
  <c r="L76" i="20"/>
  <c r="M75" i="20"/>
  <c r="L75" i="20"/>
  <c r="M74" i="20"/>
  <c r="L74" i="20"/>
  <c r="M73" i="20"/>
  <c r="L73" i="20"/>
  <c r="M72" i="20"/>
  <c r="L72" i="20"/>
  <c r="M71" i="20"/>
  <c r="L71" i="20"/>
  <c r="M70" i="20"/>
  <c r="L70" i="20"/>
  <c r="M69" i="20"/>
  <c r="L69" i="20"/>
  <c r="M68" i="20"/>
  <c r="L68" i="20"/>
  <c r="M67" i="20"/>
  <c r="L67" i="20"/>
  <c r="M66" i="20"/>
  <c r="L66" i="20"/>
  <c r="M65" i="20"/>
  <c r="L65" i="20"/>
  <c r="M64" i="20"/>
  <c r="L64" i="20"/>
  <c r="M63" i="20"/>
  <c r="L63" i="20"/>
  <c r="M62" i="20"/>
  <c r="L62" i="20"/>
  <c r="M61" i="20"/>
  <c r="L61" i="20"/>
  <c r="M60" i="20"/>
  <c r="L60" i="20"/>
  <c r="M59" i="20"/>
  <c r="L59" i="20"/>
  <c r="M58" i="20"/>
  <c r="L58" i="20"/>
  <c r="M57" i="20"/>
  <c r="L57" i="20"/>
  <c r="M56" i="20"/>
  <c r="L56" i="20"/>
  <c r="M55" i="20"/>
  <c r="L55" i="20"/>
  <c r="M54" i="20"/>
  <c r="L54" i="20"/>
  <c r="M53" i="20"/>
  <c r="L53" i="20"/>
  <c r="M52" i="20"/>
  <c r="L52" i="20"/>
  <c r="M51" i="20"/>
  <c r="L51" i="20"/>
  <c r="M50" i="20"/>
  <c r="L50" i="20"/>
  <c r="M154" i="20"/>
  <c r="L154" i="20"/>
  <c r="M153" i="20"/>
  <c r="L153" i="20"/>
  <c r="M152" i="20"/>
  <c r="L152" i="20"/>
  <c r="M151" i="20"/>
  <c r="L151" i="20"/>
  <c r="M49" i="20"/>
  <c r="L49" i="20"/>
  <c r="M48" i="20"/>
  <c r="L48" i="20"/>
  <c r="M47" i="20"/>
  <c r="L47" i="20"/>
  <c r="M46" i="20"/>
  <c r="L46" i="20"/>
  <c r="M45" i="20"/>
  <c r="L45" i="20"/>
  <c r="M44" i="20"/>
  <c r="L44" i="20"/>
  <c r="M43" i="20"/>
  <c r="L43" i="20"/>
  <c r="M42" i="20"/>
  <c r="L42" i="20"/>
  <c r="M41" i="20"/>
  <c r="L41" i="20"/>
  <c r="M40" i="20"/>
  <c r="L40" i="20"/>
  <c r="M39" i="20"/>
  <c r="L39" i="20"/>
  <c r="M38" i="20"/>
  <c r="L38" i="20"/>
  <c r="M37" i="20"/>
  <c r="L37" i="20"/>
  <c r="M36" i="20"/>
  <c r="L36" i="20"/>
  <c r="M35" i="20"/>
  <c r="L35" i="20"/>
  <c r="M34" i="20"/>
  <c r="L34" i="20"/>
  <c r="M33" i="20"/>
  <c r="L33" i="20"/>
  <c r="M32" i="20"/>
  <c r="L32" i="20"/>
  <c r="M31" i="20"/>
  <c r="L31" i="20"/>
  <c r="M30" i="20"/>
  <c r="L30" i="20"/>
  <c r="M29" i="20"/>
  <c r="L29" i="20"/>
  <c r="M28" i="20"/>
  <c r="L28" i="20"/>
  <c r="M27" i="20"/>
  <c r="L27" i="20"/>
  <c r="M26" i="20"/>
  <c r="L26" i="20"/>
  <c r="M25" i="20"/>
  <c r="L25" i="20"/>
  <c r="M24" i="20"/>
  <c r="L24" i="20"/>
  <c r="M23" i="20"/>
  <c r="L23" i="20"/>
  <c r="M22" i="20"/>
  <c r="L22" i="20"/>
  <c r="M21" i="20"/>
  <c r="L21" i="20"/>
  <c r="M20" i="20"/>
  <c r="L20" i="20"/>
  <c r="M19" i="20"/>
  <c r="L19" i="20"/>
  <c r="M18" i="20"/>
  <c r="L18" i="20"/>
  <c r="M17" i="20"/>
  <c r="L17" i="20"/>
  <c r="M16" i="20"/>
  <c r="L16" i="20"/>
  <c r="M15" i="20"/>
  <c r="L15" i="20"/>
  <c r="M14" i="20"/>
  <c r="L14" i="20"/>
  <c r="M13" i="20"/>
  <c r="L13" i="20"/>
  <c r="M12" i="20"/>
  <c r="L12" i="20"/>
  <c r="M11" i="20"/>
  <c r="L11" i="20"/>
  <c r="M10" i="20"/>
  <c r="L10" i="20"/>
  <c r="M9" i="20"/>
  <c r="L9" i="20"/>
  <c r="M8" i="20"/>
  <c r="L8" i="20"/>
  <c r="P41" i="20" l="1"/>
  <c r="P47" i="20"/>
  <c r="P55" i="20"/>
  <c r="P61" i="20"/>
  <c r="P67" i="20"/>
  <c r="P73" i="20"/>
  <c r="P79" i="20"/>
  <c r="P86" i="20"/>
  <c r="P88" i="20"/>
  <c r="P94" i="20"/>
  <c r="P100" i="20"/>
  <c r="P107" i="20"/>
  <c r="P113" i="20"/>
  <c r="P119" i="20"/>
  <c r="P125" i="20"/>
  <c r="P131" i="20"/>
  <c r="P138" i="20"/>
  <c r="P144" i="20"/>
  <c r="P30" i="20"/>
  <c r="P36" i="20"/>
  <c r="P13" i="20"/>
  <c r="P19" i="20"/>
  <c r="P25" i="20"/>
  <c r="P9" i="20"/>
  <c r="P15" i="20"/>
  <c r="P21" i="20"/>
  <c r="P27" i="20"/>
  <c r="P32" i="20"/>
  <c r="P38" i="20"/>
  <c r="P43" i="20"/>
  <c r="P49" i="20"/>
  <c r="P51" i="20"/>
  <c r="P57" i="20"/>
  <c r="P63" i="20"/>
  <c r="P69" i="20"/>
  <c r="P75" i="20"/>
  <c r="P81" i="20"/>
  <c r="P147" i="20"/>
  <c r="P90" i="20"/>
  <c r="P96" i="20"/>
  <c r="P102" i="20"/>
  <c r="P109" i="20"/>
  <c r="P115" i="20"/>
  <c r="P121" i="20"/>
  <c r="P127" i="20"/>
  <c r="P133" i="20"/>
  <c r="P140" i="20"/>
  <c r="P146" i="20"/>
  <c r="P11" i="20"/>
  <c r="P17" i="20"/>
  <c r="P23" i="20"/>
  <c r="P28" i="20"/>
  <c r="P34" i="20"/>
  <c r="P40" i="20"/>
  <c r="P45" i="20"/>
  <c r="P152" i="20"/>
  <c r="P53" i="20"/>
  <c r="P59" i="20"/>
  <c r="P65" i="20"/>
  <c r="P71" i="20"/>
  <c r="P77" i="20"/>
  <c r="P83" i="20"/>
  <c r="P149" i="20"/>
  <c r="P92" i="20"/>
  <c r="P98" i="20"/>
  <c r="P105" i="20"/>
  <c r="P111" i="20"/>
  <c r="P117" i="20"/>
  <c r="P123" i="20"/>
  <c r="P129" i="20"/>
  <c r="P136" i="20"/>
  <c r="P142" i="20"/>
  <c r="M156" i="20"/>
  <c r="L156" i="20"/>
  <c r="P154" i="20"/>
  <c r="P8" i="20"/>
  <c r="P10" i="20"/>
  <c r="P12" i="20"/>
  <c r="P14" i="20"/>
  <c r="P16" i="20"/>
  <c r="P18" i="20"/>
  <c r="P20" i="20"/>
  <c r="P22" i="20"/>
  <c r="P24" i="20"/>
  <c r="P26" i="20"/>
  <c r="P29" i="20"/>
  <c r="P31" i="20"/>
  <c r="P33" i="20"/>
  <c r="P35" i="20"/>
  <c r="P37" i="20"/>
  <c r="P39" i="20"/>
  <c r="P42" i="20"/>
  <c r="P44" i="20"/>
  <c r="P46" i="20"/>
  <c r="P48" i="20"/>
  <c r="P151" i="20"/>
  <c r="P153" i="20"/>
  <c r="P50" i="20"/>
  <c r="P52" i="20"/>
  <c r="P54" i="20"/>
  <c r="P56" i="20"/>
  <c r="P58" i="20"/>
  <c r="P60" i="20"/>
  <c r="P62" i="20"/>
  <c r="P64" i="20"/>
  <c r="P66" i="20"/>
  <c r="P68" i="20"/>
  <c r="P70" i="20"/>
  <c r="P72" i="20"/>
  <c r="P74" i="20"/>
  <c r="P76" i="20"/>
  <c r="P78" i="20"/>
  <c r="P80" i="20"/>
  <c r="P82" i="20"/>
  <c r="P85" i="20"/>
  <c r="P87" i="20"/>
  <c r="P148" i="20"/>
  <c r="P150" i="20"/>
  <c r="P89" i="20"/>
  <c r="P91" i="20"/>
  <c r="P93" i="20"/>
  <c r="P95" i="20"/>
  <c r="P97" i="20"/>
  <c r="P99" i="20"/>
  <c r="P101" i="20"/>
  <c r="P103" i="20"/>
  <c r="P106" i="20"/>
  <c r="P108" i="20"/>
  <c r="P110" i="20"/>
  <c r="P112" i="20"/>
  <c r="P114" i="20"/>
  <c r="P116" i="20"/>
  <c r="P118" i="20"/>
  <c r="P120" i="20"/>
  <c r="P122" i="20"/>
  <c r="P124" i="20"/>
  <c r="P126" i="20"/>
  <c r="P128" i="20"/>
  <c r="P130" i="20"/>
  <c r="P132" i="20"/>
  <c r="P134" i="20"/>
  <c r="P137" i="20"/>
  <c r="P139" i="20"/>
  <c r="P141" i="20"/>
  <c r="P143" i="20"/>
  <c r="P145" i="20"/>
  <c r="N96" i="20"/>
  <c r="B97" i="54" s="1"/>
  <c r="D97" i="54" s="1"/>
  <c r="N111" i="20"/>
  <c r="B112" i="54" s="1"/>
  <c r="D112" i="54" s="1"/>
  <c r="N113" i="20"/>
  <c r="B114" i="54" s="1"/>
  <c r="D114" i="54" s="1"/>
  <c r="N115" i="20"/>
  <c r="B116" i="54" s="1"/>
  <c r="D116" i="54" s="1"/>
  <c r="N117" i="20"/>
  <c r="B118" i="54" s="1"/>
  <c r="D118" i="54" s="1"/>
  <c r="N119" i="20"/>
  <c r="B120" i="54" s="1"/>
  <c r="D120" i="54" s="1"/>
  <c r="N68" i="20"/>
  <c r="B69" i="54" s="1"/>
  <c r="D69" i="54" s="1"/>
  <c r="N70" i="20"/>
  <c r="B71" i="54" s="1"/>
  <c r="D71" i="54" s="1"/>
  <c r="N72" i="20"/>
  <c r="B73" i="54" s="1"/>
  <c r="D73" i="54" s="1"/>
  <c r="N74" i="20"/>
  <c r="B75" i="54" s="1"/>
  <c r="D75" i="54" s="1"/>
  <c r="N76" i="20"/>
  <c r="B77" i="54" s="1"/>
  <c r="D77" i="54" s="1"/>
  <c r="N78" i="20"/>
  <c r="B79" i="54" s="1"/>
  <c r="D79" i="54" s="1"/>
  <c r="N80" i="20"/>
  <c r="B81" i="54" s="1"/>
  <c r="D81" i="54" s="1"/>
  <c r="N82" i="20"/>
  <c r="B83" i="54" s="1"/>
  <c r="D83" i="54" s="1"/>
  <c r="N85" i="20"/>
  <c r="B86" i="54" s="1"/>
  <c r="D86" i="54" s="1"/>
  <c r="N87" i="20"/>
  <c r="B88" i="54" s="1"/>
  <c r="D88" i="54" s="1"/>
  <c r="N148" i="20"/>
  <c r="B149" i="54" s="1"/>
  <c r="D149" i="54" s="1"/>
  <c r="N150" i="20"/>
  <c r="B151" i="54" s="1"/>
  <c r="D151" i="54" s="1"/>
  <c r="N89" i="20"/>
  <c r="B90" i="54" s="1"/>
  <c r="D90" i="54" s="1"/>
  <c r="N91" i="20"/>
  <c r="B92" i="54" s="1"/>
  <c r="D92" i="54" s="1"/>
  <c r="N93" i="20"/>
  <c r="B94" i="54" s="1"/>
  <c r="D94" i="54" s="1"/>
  <c r="N97" i="20"/>
  <c r="B98" i="54" s="1"/>
  <c r="D98" i="54" s="1"/>
  <c r="N99" i="20"/>
  <c r="B100" i="54" s="1"/>
  <c r="D100" i="54" s="1"/>
  <c r="N101" i="20"/>
  <c r="B102" i="54" s="1"/>
  <c r="D102" i="54" s="1"/>
  <c r="N103" i="20"/>
  <c r="B104" i="54" s="1"/>
  <c r="D104" i="54" s="1"/>
  <c r="N106" i="20"/>
  <c r="B107" i="54" s="1"/>
  <c r="D107" i="54" s="1"/>
  <c r="N108" i="20"/>
  <c r="B109" i="54" s="1"/>
  <c r="D109" i="54" s="1"/>
  <c r="N110" i="20"/>
  <c r="B111" i="54" s="1"/>
  <c r="D111" i="54" s="1"/>
  <c r="N121" i="20"/>
  <c r="B122" i="54" s="1"/>
  <c r="D122" i="54" s="1"/>
  <c r="N123" i="20"/>
  <c r="B124" i="54" s="1"/>
  <c r="D124" i="54" s="1"/>
  <c r="N125" i="20"/>
  <c r="B126" i="54" s="1"/>
  <c r="D126" i="54" s="1"/>
  <c r="N127" i="20"/>
  <c r="B128" i="54" s="1"/>
  <c r="D128" i="54" s="1"/>
  <c r="N129" i="20"/>
  <c r="B130" i="54" s="1"/>
  <c r="D130" i="54" s="1"/>
  <c r="N130" i="20"/>
  <c r="B131" i="54" s="1"/>
  <c r="D131" i="54" s="1"/>
  <c r="N132" i="20"/>
  <c r="B133" i="54" s="1"/>
  <c r="D133" i="54" s="1"/>
  <c r="N134" i="20"/>
  <c r="B135" i="54" s="1"/>
  <c r="D135" i="54" s="1"/>
  <c r="N136" i="20"/>
  <c r="B137" i="54" s="1"/>
  <c r="D137" i="54" s="1"/>
  <c r="N138" i="20"/>
  <c r="B139" i="54" s="1"/>
  <c r="D139" i="54" s="1"/>
  <c r="N140" i="20"/>
  <c r="B141" i="54" s="1"/>
  <c r="D141" i="54" s="1"/>
  <c r="N142" i="20"/>
  <c r="B143" i="54" s="1"/>
  <c r="D143" i="54" s="1"/>
  <c r="N144" i="20"/>
  <c r="B145" i="54" s="1"/>
  <c r="D145" i="54" s="1"/>
  <c r="N146" i="20"/>
  <c r="B147" i="54" s="1"/>
  <c r="D147" i="54" s="1"/>
  <c r="N57" i="20"/>
  <c r="B58" i="54" s="1"/>
  <c r="D58" i="54" s="1"/>
  <c r="N59" i="20"/>
  <c r="B60" i="54" s="1"/>
  <c r="D60" i="54" s="1"/>
  <c r="N61" i="20"/>
  <c r="B62" i="54" s="1"/>
  <c r="D62" i="54" s="1"/>
  <c r="N63" i="20"/>
  <c r="B64" i="54" s="1"/>
  <c r="D64" i="54" s="1"/>
  <c r="N65" i="20"/>
  <c r="B66" i="54" s="1"/>
  <c r="D66" i="54" s="1"/>
  <c r="N67" i="20"/>
  <c r="B68" i="54" s="1"/>
  <c r="D68" i="54" s="1"/>
  <c r="N8" i="20"/>
  <c r="B9" i="54" s="1"/>
  <c r="N10" i="20"/>
  <c r="B11" i="54" s="1"/>
  <c r="D11" i="54" s="1"/>
  <c r="N12" i="20"/>
  <c r="B13" i="54" s="1"/>
  <c r="D13" i="54" s="1"/>
  <c r="N14" i="20"/>
  <c r="B15" i="54" s="1"/>
  <c r="D15" i="54" s="1"/>
  <c r="N16" i="20"/>
  <c r="B17" i="54" s="1"/>
  <c r="D17" i="54" s="1"/>
  <c r="N18" i="20"/>
  <c r="B19" i="54" s="1"/>
  <c r="D19" i="54" s="1"/>
  <c r="N20" i="20"/>
  <c r="B21" i="54" s="1"/>
  <c r="D21" i="54" s="1"/>
  <c r="N22" i="20"/>
  <c r="B23" i="54" s="1"/>
  <c r="D23" i="54" s="1"/>
  <c r="N24" i="20"/>
  <c r="B25" i="54" s="1"/>
  <c r="D25" i="54" s="1"/>
  <c r="N26" i="20"/>
  <c r="B27" i="54" s="1"/>
  <c r="D27" i="54" s="1"/>
  <c r="N29" i="20"/>
  <c r="B30" i="54" s="1"/>
  <c r="D30" i="54" s="1"/>
  <c r="N31" i="20"/>
  <c r="B32" i="54" s="1"/>
  <c r="D32" i="54" s="1"/>
  <c r="N33" i="20"/>
  <c r="B34" i="54" s="1"/>
  <c r="D34" i="54" s="1"/>
  <c r="N35" i="20"/>
  <c r="B36" i="54" s="1"/>
  <c r="D36" i="54" s="1"/>
  <c r="N37" i="20"/>
  <c r="B38" i="54" s="1"/>
  <c r="D38" i="54" s="1"/>
  <c r="N39" i="20"/>
  <c r="B40" i="54" s="1"/>
  <c r="D40" i="54" s="1"/>
  <c r="N42" i="20"/>
  <c r="B43" i="54" s="1"/>
  <c r="D43" i="54" s="1"/>
  <c r="N44" i="20"/>
  <c r="B45" i="54" s="1"/>
  <c r="D45" i="54" s="1"/>
  <c r="N46" i="20"/>
  <c r="B47" i="54" s="1"/>
  <c r="D47" i="54" s="1"/>
  <c r="N48" i="20"/>
  <c r="B49" i="54" s="1"/>
  <c r="D49" i="54" s="1"/>
  <c r="N151" i="20"/>
  <c r="B152" i="54" s="1"/>
  <c r="D152" i="54" s="1"/>
  <c r="N153" i="20"/>
  <c r="B154" i="54" s="1"/>
  <c r="D154" i="54" s="1"/>
  <c r="N50" i="20"/>
  <c r="B51" i="54" s="1"/>
  <c r="D51" i="54" s="1"/>
  <c r="N52" i="20"/>
  <c r="B53" i="54" s="1"/>
  <c r="D53" i="54" s="1"/>
  <c r="N54" i="20"/>
  <c r="B55" i="54" s="1"/>
  <c r="D55" i="54" s="1"/>
  <c r="N9" i="20"/>
  <c r="B10" i="54" s="1"/>
  <c r="D10" i="54" s="1"/>
  <c r="N11" i="20"/>
  <c r="B12" i="54" s="1"/>
  <c r="D12" i="54" s="1"/>
  <c r="N13" i="20"/>
  <c r="B14" i="54" s="1"/>
  <c r="N15" i="20"/>
  <c r="B16" i="54" s="1"/>
  <c r="D16" i="54" s="1"/>
  <c r="N17" i="20"/>
  <c r="B18" i="54" s="1"/>
  <c r="D18" i="54" s="1"/>
  <c r="N19" i="20"/>
  <c r="B20" i="54" s="1"/>
  <c r="D20" i="54" s="1"/>
  <c r="N21" i="20"/>
  <c r="B22" i="54" s="1"/>
  <c r="D22" i="54" s="1"/>
  <c r="N23" i="20"/>
  <c r="B24" i="54" s="1"/>
  <c r="D24" i="54" s="1"/>
  <c r="N25" i="20"/>
  <c r="B26" i="54" s="1"/>
  <c r="D26" i="54" s="1"/>
  <c r="N27" i="20"/>
  <c r="B28" i="54" s="1"/>
  <c r="D28" i="54" s="1"/>
  <c r="N28" i="20"/>
  <c r="B29" i="54" s="1"/>
  <c r="D29" i="54" s="1"/>
  <c r="N30" i="20"/>
  <c r="B31" i="54" s="1"/>
  <c r="D31" i="54" s="1"/>
  <c r="N32" i="20"/>
  <c r="B33" i="54" s="1"/>
  <c r="D33" i="54" s="1"/>
  <c r="N34" i="20"/>
  <c r="B35" i="54" s="1"/>
  <c r="D35" i="54" s="1"/>
  <c r="N36" i="20"/>
  <c r="B37" i="54" s="1"/>
  <c r="D37" i="54" s="1"/>
  <c r="N38" i="20"/>
  <c r="B39" i="54" s="1"/>
  <c r="D39" i="54" s="1"/>
  <c r="N40" i="20"/>
  <c r="B41" i="54" s="1"/>
  <c r="D41" i="54" s="1"/>
  <c r="N41" i="20"/>
  <c r="B42" i="54" s="1"/>
  <c r="D42" i="54" s="1"/>
  <c r="N43" i="20"/>
  <c r="B44" i="54" s="1"/>
  <c r="D44" i="54" s="1"/>
  <c r="N45" i="20"/>
  <c r="B46" i="54" s="1"/>
  <c r="D46" i="54" s="1"/>
  <c r="N47" i="20"/>
  <c r="B48" i="54" s="1"/>
  <c r="D48" i="54" s="1"/>
  <c r="N49" i="20"/>
  <c r="B50" i="54" s="1"/>
  <c r="D50" i="54" s="1"/>
  <c r="N152" i="20"/>
  <c r="B153" i="54" s="1"/>
  <c r="D153" i="54" s="1"/>
  <c r="N154" i="20"/>
  <c r="B155" i="54" s="1"/>
  <c r="D155" i="54" s="1"/>
  <c r="N51" i="20"/>
  <c r="B52" i="54" s="1"/>
  <c r="D52" i="54" s="1"/>
  <c r="N53" i="20"/>
  <c r="B54" i="54" s="1"/>
  <c r="D54" i="54" s="1"/>
  <c r="N55" i="20"/>
  <c r="B56" i="54" s="1"/>
  <c r="D56" i="54" s="1"/>
  <c r="N56" i="20"/>
  <c r="B57" i="54" s="1"/>
  <c r="D57" i="54" s="1"/>
  <c r="N58" i="20"/>
  <c r="B59" i="54" s="1"/>
  <c r="D59" i="54" s="1"/>
  <c r="N60" i="20"/>
  <c r="B61" i="54" s="1"/>
  <c r="D61" i="54" s="1"/>
  <c r="N62" i="20"/>
  <c r="B63" i="54" s="1"/>
  <c r="D63" i="54" s="1"/>
  <c r="N64" i="20"/>
  <c r="B65" i="54" s="1"/>
  <c r="D65" i="54" s="1"/>
  <c r="N66" i="20"/>
  <c r="B67" i="54" s="1"/>
  <c r="D67" i="54" s="1"/>
  <c r="N69" i="20"/>
  <c r="B70" i="54" s="1"/>
  <c r="D70" i="54" s="1"/>
  <c r="N71" i="20"/>
  <c r="B72" i="54" s="1"/>
  <c r="D72" i="54" s="1"/>
  <c r="N73" i="20"/>
  <c r="B74" i="54" s="1"/>
  <c r="D74" i="54" s="1"/>
  <c r="N75" i="20"/>
  <c r="B76" i="54" s="1"/>
  <c r="D76" i="54" s="1"/>
  <c r="N77" i="20"/>
  <c r="B78" i="54" s="1"/>
  <c r="D78" i="54" s="1"/>
  <c r="N79" i="20"/>
  <c r="B80" i="54" s="1"/>
  <c r="D80" i="54" s="1"/>
  <c r="N81" i="20"/>
  <c r="B82" i="54" s="1"/>
  <c r="D82" i="54" s="1"/>
  <c r="N83" i="20"/>
  <c r="B84" i="54" s="1"/>
  <c r="D84" i="54" s="1"/>
  <c r="N86" i="20"/>
  <c r="B87" i="54" s="1"/>
  <c r="D87" i="54" s="1"/>
  <c r="N147" i="20"/>
  <c r="B148" i="54" s="1"/>
  <c r="D148" i="54" s="1"/>
  <c r="N149" i="20"/>
  <c r="B150" i="54" s="1"/>
  <c r="D150" i="54" s="1"/>
  <c r="N88" i="20"/>
  <c r="B89" i="54" s="1"/>
  <c r="D89" i="54" s="1"/>
  <c r="N90" i="20"/>
  <c r="B91" i="54" s="1"/>
  <c r="D91" i="54" s="1"/>
  <c r="N92" i="20"/>
  <c r="B93" i="54" s="1"/>
  <c r="D93" i="54" s="1"/>
  <c r="N94" i="20"/>
  <c r="B95" i="54" s="1"/>
  <c r="D95" i="54" s="1"/>
  <c r="N95" i="20"/>
  <c r="B96" i="54" s="1"/>
  <c r="D96" i="54" s="1"/>
  <c r="N98" i="20"/>
  <c r="B99" i="54" s="1"/>
  <c r="D99" i="54" s="1"/>
  <c r="N100" i="20"/>
  <c r="B101" i="54" s="1"/>
  <c r="D101" i="54" s="1"/>
  <c r="N102" i="20"/>
  <c r="B103" i="54" s="1"/>
  <c r="D103" i="54" s="1"/>
  <c r="N105" i="20"/>
  <c r="B106" i="54" s="1"/>
  <c r="D106" i="54" s="1"/>
  <c r="N107" i="20"/>
  <c r="B108" i="54" s="1"/>
  <c r="D108" i="54" s="1"/>
  <c r="N109" i="20"/>
  <c r="B110" i="54" s="1"/>
  <c r="D110" i="54" s="1"/>
  <c r="N112" i="20"/>
  <c r="B113" i="54" s="1"/>
  <c r="D113" i="54" s="1"/>
  <c r="N114" i="20"/>
  <c r="B115" i="54" s="1"/>
  <c r="D115" i="54" s="1"/>
  <c r="N116" i="20"/>
  <c r="B117" i="54" s="1"/>
  <c r="D117" i="54" s="1"/>
  <c r="N118" i="20"/>
  <c r="B119" i="54" s="1"/>
  <c r="D119" i="54" s="1"/>
  <c r="N120" i="20"/>
  <c r="B121" i="54" s="1"/>
  <c r="D121" i="54" s="1"/>
  <c r="N122" i="20"/>
  <c r="B123" i="54" s="1"/>
  <c r="D123" i="54" s="1"/>
  <c r="N124" i="20"/>
  <c r="B125" i="54" s="1"/>
  <c r="D125" i="54" s="1"/>
  <c r="N126" i="20"/>
  <c r="B127" i="54" s="1"/>
  <c r="D127" i="54" s="1"/>
  <c r="N128" i="20"/>
  <c r="B129" i="54" s="1"/>
  <c r="D129" i="54" s="1"/>
  <c r="N131" i="20"/>
  <c r="B132" i="54" s="1"/>
  <c r="D132" i="54" s="1"/>
  <c r="N133" i="20"/>
  <c r="B134" i="54" s="1"/>
  <c r="D134" i="54" s="1"/>
  <c r="N137" i="20"/>
  <c r="B138" i="54" s="1"/>
  <c r="D138" i="54" s="1"/>
  <c r="N139" i="20"/>
  <c r="B140" i="54" s="1"/>
  <c r="D140" i="54" s="1"/>
  <c r="N141" i="20"/>
  <c r="B142" i="54" s="1"/>
  <c r="D142" i="54" s="1"/>
  <c r="N143" i="20"/>
  <c r="B144" i="54" s="1"/>
  <c r="D144" i="54" s="1"/>
  <c r="N145" i="20"/>
  <c r="B146" i="54" s="1"/>
  <c r="D146" i="54" s="1"/>
  <c r="E72" i="8"/>
  <c r="E68" i="8"/>
  <c r="E67" i="8"/>
  <c r="E66" i="8"/>
  <c r="E70" i="8" s="1"/>
  <c r="E40" i="8"/>
  <c r="H40" i="8" s="1"/>
  <c r="E39" i="8"/>
  <c r="E38" i="8"/>
  <c r="E37" i="8"/>
  <c r="E36" i="8"/>
  <c r="E35" i="8"/>
  <c r="E34" i="8"/>
  <c r="E33" i="8"/>
  <c r="E32" i="8"/>
  <c r="E31" i="8"/>
  <c r="E30" i="8"/>
  <c r="E29" i="8"/>
  <c r="E28" i="8"/>
  <c r="E27" i="8"/>
  <c r="E26" i="8"/>
  <c r="E25" i="8"/>
  <c r="E24" i="8"/>
  <c r="E23" i="8"/>
  <c r="E22" i="8"/>
  <c r="E21" i="8"/>
  <c r="E20" i="8"/>
  <c r="E19" i="8"/>
  <c r="E18" i="8"/>
  <c r="E17" i="8"/>
  <c r="E16" i="8"/>
  <c r="E14" i="8"/>
  <c r="E13" i="8"/>
  <c r="E12" i="8"/>
  <c r="E11" i="8"/>
  <c r="E10" i="8"/>
  <c r="E9" i="8"/>
  <c r="I86" i="6"/>
  <c r="I84"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F86" i="6"/>
  <c r="F84"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D88" i="6"/>
  <c r="E88" i="6"/>
  <c r="G88" i="6"/>
  <c r="H88" i="6"/>
  <c r="B157" i="54" l="1"/>
  <c r="D14" i="54"/>
  <c r="E41" i="8"/>
  <c r="E15" i="8"/>
  <c r="E74" i="8" s="1"/>
  <c r="N156" i="20"/>
  <c r="E65" i="8"/>
  <c r="G87" i="51" l="1"/>
  <c r="G85" i="51"/>
  <c r="G80" i="51"/>
  <c r="G79" i="51"/>
  <c r="G78" i="51"/>
  <c r="G77" i="51"/>
  <c r="G76" i="51"/>
  <c r="G75" i="51"/>
  <c r="G74" i="51"/>
  <c r="G73" i="51"/>
  <c r="G72" i="51"/>
  <c r="G71" i="51"/>
  <c r="G70" i="51"/>
  <c r="G69" i="51"/>
  <c r="G68" i="51"/>
  <c r="G67" i="51"/>
  <c r="G66" i="51"/>
  <c r="G65" i="51"/>
  <c r="G64" i="51"/>
  <c r="G63" i="51"/>
  <c r="G62" i="51"/>
  <c r="G61" i="51"/>
  <c r="G60" i="51"/>
  <c r="G59" i="51"/>
  <c r="G58" i="51"/>
  <c r="G57" i="51"/>
  <c r="G56" i="51"/>
  <c r="G55" i="51"/>
  <c r="G54" i="51"/>
  <c r="G53" i="51"/>
  <c r="G52" i="51"/>
  <c r="G51" i="51"/>
  <c r="G50" i="51"/>
  <c r="G49" i="51"/>
  <c r="G48" i="51"/>
  <c r="G47" i="51"/>
  <c r="G46" i="51"/>
  <c r="G45" i="51"/>
  <c r="G44" i="51"/>
  <c r="G43" i="51"/>
  <c r="G42" i="51"/>
  <c r="G41" i="51"/>
  <c r="G40" i="51"/>
  <c r="G39" i="51"/>
  <c r="G38" i="51"/>
  <c r="G37" i="51"/>
  <c r="G36" i="51"/>
  <c r="G35" i="51"/>
  <c r="G34" i="51"/>
  <c r="G33" i="51"/>
  <c r="G32" i="51"/>
  <c r="G31" i="51"/>
  <c r="G30" i="51"/>
  <c r="G29" i="51"/>
  <c r="G28" i="51"/>
  <c r="G27" i="51"/>
  <c r="G26" i="51"/>
  <c r="G25" i="51"/>
  <c r="G24" i="51"/>
  <c r="G23" i="51"/>
  <c r="G22" i="51"/>
  <c r="G21" i="51"/>
  <c r="G20" i="51"/>
  <c r="G19" i="51"/>
  <c r="G18" i="51"/>
  <c r="G17" i="51"/>
  <c r="G16" i="51"/>
  <c r="G15" i="51"/>
  <c r="G14" i="51"/>
  <c r="G13" i="51"/>
  <c r="G12" i="51"/>
  <c r="G11" i="51"/>
  <c r="G10" i="51"/>
  <c r="G9" i="51"/>
  <c r="I85" i="27"/>
  <c r="I83"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2" i="27"/>
  <c r="I11" i="27"/>
  <c r="I10" i="27"/>
  <c r="I9" i="27"/>
  <c r="I8" i="27"/>
  <c r="I7" i="27"/>
  <c r="F85" i="27"/>
  <c r="F83"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I81"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F81"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I86" i="23" l="1"/>
  <c r="I85" i="23"/>
  <c r="I84"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F86" i="23"/>
  <c r="F85" i="23"/>
  <c r="F84"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H68" i="24" l="1"/>
  <c r="H70" i="24" l="1"/>
  <c r="K86" i="23"/>
  <c r="K85" i="23"/>
  <c r="K84"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D9" i="54" l="1"/>
  <c r="G157" i="54" l="1"/>
  <c r="D157" i="54"/>
  <c r="J92" i="41" l="1"/>
  <c r="D42" i="41" l="1"/>
  <c r="L92" i="41"/>
  <c r="D21" i="38" l="1"/>
  <c r="B21" i="38"/>
  <c r="C21" i="38"/>
  <c r="H72" i="8"/>
  <c r="H70"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U174" i="40" l="1"/>
  <c r="U175" i="40"/>
  <c r="S173" i="40" l="1"/>
  <c r="U173" i="40" s="1"/>
  <c r="I20" i="37" l="1"/>
  <c r="H20" i="37"/>
  <c r="C20" i="37"/>
  <c r="G20" i="37"/>
  <c r="D20" i="37"/>
  <c r="B20" i="37"/>
  <c r="F83" i="26" l="1"/>
  <c r="L81" i="26"/>
  <c r="K81" i="26"/>
  <c r="L78" i="26"/>
  <c r="K77" i="26"/>
  <c r="L76" i="26"/>
  <c r="L75" i="26"/>
  <c r="K75" i="26"/>
  <c r="L74" i="26"/>
  <c r="L73" i="26"/>
  <c r="K73" i="26"/>
  <c r="L72" i="26"/>
  <c r="L70" i="26"/>
  <c r="K69" i="26"/>
  <c r="L68" i="26"/>
  <c r="L67" i="26"/>
  <c r="K67" i="26"/>
  <c r="L66" i="26"/>
  <c r="L65" i="26"/>
  <c r="K65" i="26"/>
  <c r="L64" i="26"/>
  <c r="L62" i="26"/>
  <c r="K61" i="26"/>
  <c r="L60" i="26"/>
  <c r="L59" i="26"/>
  <c r="K59" i="26"/>
  <c r="L58" i="26"/>
  <c r="L57" i="26"/>
  <c r="K57" i="26"/>
  <c r="L56" i="26"/>
  <c r="L54" i="26"/>
  <c r="K53" i="26"/>
  <c r="L52" i="26"/>
  <c r="L51" i="26"/>
  <c r="K51" i="26"/>
  <c r="L50" i="26"/>
  <c r="L49" i="26"/>
  <c r="K49" i="26"/>
  <c r="L48" i="26"/>
  <c r="L46" i="26"/>
  <c r="K45" i="26"/>
  <c r="L44" i="26"/>
  <c r="L43" i="26"/>
  <c r="K43" i="26"/>
  <c r="L42" i="26"/>
  <c r="L41" i="26"/>
  <c r="K41" i="26"/>
  <c r="L40" i="26"/>
  <c r="L38" i="26"/>
  <c r="K37" i="26"/>
  <c r="L36" i="26"/>
  <c r="L35" i="26"/>
  <c r="K35" i="26"/>
  <c r="L34" i="26"/>
  <c r="L33" i="26"/>
  <c r="K33" i="26"/>
  <c r="L31" i="26"/>
  <c r="K31" i="26"/>
  <c r="L28" i="26"/>
  <c r="L26" i="26"/>
  <c r="K25" i="26"/>
  <c r="L24" i="26"/>
  <c r="K23" i="26"/>
  <c r="L22" i="26"/>
  <c r="L21" i="26"/>
  <c r="K21" i="26"/>
  <c r="L20" i="26"/>
  <c r="L19" i="26"/>
  <c r="K19" i="26"/>
  <c r="L18" i="26"/>
  <c r="L17" i="26"/>
  <c r="K17" i="26"/>
  <c r="L15" i="26"/>
  <c r="K15" i="26"/>
  <c r="L12" i="26"/>
  <c r="L10" i="26"/>
  <c r="K9" i="26"/>
  <c r="L8" i="26"/>
  <c r="L79" i="26"/>
  <c r="K79" i="26"/>
  <c r="K78" i="26"/>
  <c r="L77" i="26"/>
  <c r="K76" i="26"/>
  <c r="K74" i="26"/>
  <c r="K72" i="26"/>
  <c r="L71" i="26"/>
  <c r="K71" i="26"/>
  <c r="K70" i="26"/>
  <c r="L69" i="26"/>
  <c r="K68" i="26"/>
  <c r="K66" i="26"/>
  <c r="K64" i="26"/>
  <c r="L63" i="26"/>
  <c r="K63" i="26"/>
  <c r="K62" i="26"/>
  <c r="L61" i="26"/>
  <c r="K60" i="26"/>
  <c r="K58" i="26"/>
  <c r="K56" i="26"/>
  <c r="L55" i="26"/>
  <c r="K55" i="26"/>
  <c r="K54" i="26"/>
  <c r="L53" i="26"/>
  <c r="K52" i="26"/>
  <c r="K50" i="26"/>
  <c r="K48" i="26"/>
  <c r="L47" i="26"/>
  <c r="K47" i="26"/>
  <c r="K46" i="26"/>
  <c r="L45" i="26"/>
  <c r="K44" i="26"/>
  <c r="K42" i="26"/>
  <c r="K40" i="26"/>
  <c r="L39" i="26"/>
  <c r="K39" i="26"/>
  <c r="K38" i="26"/>
  <c r="L37" i="26"/>
  <c r="K36" i="26"/>
  <c r="K34" i="26"/>
  <c r="L32" i="26"/>
  <c r="K32" i="26"/>
  <c r="L30" i="26"/>
  <c r="K30" i="26"/>
  <c r="L29" i="26"/>
  <c r="K29" i="26"/>
  <c r="K28" i="26"/>
  <c r="L27" i="26"/>
  <c r="K27" i="26"/>
  <c r="K26" i="26"/>
  <c r="L25" i="26"/>
  <c r="K24" i="26"/>
  <c r="L23" i="26"/>
  <c r="K22" i="26"/>
  <c r="K20" i="26"/>
  <c r="K18" i="26"/>
  <c r="L16" i="26"/>
  <c r="K16" i="26"/>
  <c r="L14" i="26"/>
  <c r="K14" i="26"/>
  <c r="L13" i="26"/>
  <c r="K13" i="26"/>
  <c r="K12" i="26"/>
  <c r="L11" i="26"/>
  <c r="K11" i="26"/>
  <c r="K10" i="26"/>
  <c r="L9" i="26"/>
  <c r="K8" i="26"/>
  <c r="L7" i="26"/>
  <c r="M56" i="26" l="1"/>
  <c r="M66" i="26"/>
  <c r="M38" i="26"/>
  <c r="M42" i="26"/>
  <c r="M52" i="26"/>
  <c r="M64" i="26"/>
  <c r="M70" i="26"/>
  <c r="M74" i="26"/>
  <c r="M14" i="26"/>
  <c r="M30" i="26"/>
  <c r="M8" i="26"/>
  <c r="M24" i="26"/>
  <c r="M34" i="26"/>
  <c r="M44" i="26"/>
  <c r="M62" i="26"/>
  <c r="M76" i="26"/>
  <c r="M23" i="26"/>
  <c r="M61" i="26"/>
  <c r="M13" i="26"/>
  <c r="M16" i="26"/>
  <c r="M29" i="26"/>
  <c r="M32" i="26"/>
  <c r="M10" i="26"/>
  <c r="M22" i="26"/>
  <c r="M26" i="26"/>
  <c r="M40" i="26"/>
  <c r="M46" i="26"/>
  <c r="M50" i="26"/>
  <c r="M60" i="26"/>
  <c r="M72" i="26"/>
  <c r="M78" i="26"/>
  <c r="M53" i="26"/>
  <c r="M12" i="26"/>
  <c r="M20" i="26"/>
  <c r="M28" i="26"/>
  <c r="M36" i="26"/>
  <c r="M48" i="26"/>
  <c r="M54" i="26"/>
  <c r="M58" i="26"/>
  <c r="M68" i="26"/>
  <c r="M9" i="26"/>
  <c r="M25" i="26"/>
  <c r="M45" i="26"/>
  <c r="M77" i="26"/>
  <c r="M18" i="26"/>
  <c r="M15" i="26"/>
  <c r="M17" i="26"/>
  <c r="M19" i="26"/>
  <c r="M21" i="26"/>
  <c r="M31" i="26"/>
  <c r="M33" i="26"/>
  <c r="M35" i="26"/>
  <c r="M41" i="26"/>
  <c r="M43" i="26"/>
  <c r="M49" i="26"/>
  <c r="M51" i="26"/>
  <c r="M57" i="26"/>
  <c r="M59" i="26"/>
  <c r="M65" i="26"/>
  <c r="M67" i="26"/>
  <c r="M73" i="26"/>
  <c r="M75" i="26"/>
  <c r="M81" i="26"/>
  <c r="M37" i="26"/>
  <c r="M69" i="26"/>
  <c r="M11" i="26"/>
  <c r="M27" i="26"/>
  <c r="M39" i="26"/>
  <c r="M47" i="26"/>
  <c r="M71" i="26"/>
  <c r="M79" i="26"/>
  <c r="K7" i="26"/>
  <c r="M7" i="26" s="1"/>
  <c r="M55" i="26"/>
  <c r="M63" i="26"/>
  <c r="C56" i="21"/>
  <c r="E57" i="21"/>
  <c r="C58" i="21"/>
  <c r="G58" i="21"/>
  <c r="E59" i="21"/>
  <c r="C60" i="21"/>
  <c r="G60" i="21"/>
  <c r="E61" i="21"/>
  <c r="C62" i="21"/>
  <c r="G62" i="21"/>
  <c r="E63" i="21"/>
  <c r="D51" i="21"/>
  <c r="G63" i="21"/>
  <c r="F63" i="21"/>
  <c r="D63" i="21"/>
  <c r="C63" i="21"/>
  <c r="B63" i="21"/>
  <c r="F62" i="21"/>
  <c r="E62" i="21"/>
  <c r="D62" i="21"/>
  <c r="B62" i="21"/>
  <c r="G61" i="21"/>
  <c r="F61" i="21"/>
  <c r="D61" i="21"/>
  <c r="C61" i="21"/>
  <c r="B61" i="21"/>
  <c r="F60" i="21"/>
  <c r="E60" i="21"/>
  <c r="D60" i="21"/>
  <c r="B60" i="21"/>
  <c r="G59" i="21"/>
  <c r="F59" i="21"/>
  <c r="D59" i="21"/>
  <c r="C59" i="21"/>
  <c r="B59" i="21"/>
  <c r="F58" i="21"/>
  <c r="E58" i="21"/>
  <c r="D58" i="21"/>
  <c r="B58" i="21"/>
  <c r="G57" i="21"/>
  <c r="F57" i="21"/>
  <c r="D57" i="21"/>
  <c r="C57" i="21"/>
  <c r="B57" i="21"/>
  <c r="F56" i="21"/>
  <c r="E56" i="21"/>
  <c r="D56" i="21"/>
  <c r="B56" i="21"/>
  <c r="G51" i="21"/>
  <c r="F51" i="21"/>
  <c r="E51" i="21"/>
  <c r="C51" i="21"/>
  <c r="B51" i="21"/>
  <c r="G50" i="21"/>
  <c r="F50" i="21"/>
  <c r="E50" i="21"/>
  <c r="D50" i="21"/>
  <c r="C50" i="21"/>
  <c r="B50" i="21"/>
  <c r="G49" i="21"/>
  <c r="F49" i="21"/>
  <c r="E49" i="21"/>
  <c r="D49" i="21"/>
  <c r="C49" i="21"/>
  <c r="B49" i="21"/>
  <c r="G48" i="21"/>
  <c r="F48" i="21"/>
  <c r="E48" i="21"/>
  <c r="D48" i="21"/>
  <c r="C48" i="21"/>
  <c r="B48" i="21"/>
  <c r="G47" i="21"/>
  <c r="F47" i="21"/>
  <c r="E47" i="21"/>
  <c r="D47" i="21"/>
  <c r="C47" i="21"/>
  <c r="B47" i="21"/>
  <c r="G46" i="21"/>
  <c r="F46" i="21"/>
  <c r="E46" i="21"/>
  <c r="D46" i="21"/>
  <c r="C46" i="21"/>
  <c r="B46" i="21"/>
  <c r="G45" i="21"/>
  <c r="F45" i="21"/>
  <c r="E45" i="21"/>
  <c r="D45" i="21"/>
  <c r="C45" i="21"/>
  <c r="B45" i="21"/>
  <c r="G44" i="21"/>
  <c r="F44" i="21"/>
  <c r="E44" i="21"/>
  <c r="D44" i="21"/>
  <c r="C44" i="21"/>
  <c r="B44" i="21"/>
  <c r="G39" i="21"/>
  <c r="F39" i="21"/>
  <c r="E39" i="21"/>
  <c r="D39" i="21"/>
  <c r="C39" i="21"/>
  <c r="B39" i="21"/>
  <c r="G38" i="21"/>
  <c r="F38" i="21"/>
  <c r="E38" i="21"/>
  <c r="D38" i="21"/>
  <c r="C38" i="21"/>
  <c r="B38" i="21"/>
  <c r="G37" i="21"/>
  <c r="F37" i="21"/>
  <c r="E37" i="21"/>
  <c r="D37" i="21"/>
  <c r="C37" i="21"/>
  <c r="B37" i="21"/>
  <c r="G36" i="21"/>
  <c r="F36" i="21"/>
  <c r="E36" i="21"/>
  <c r="D36" i="21"/>
  <c r="C36" i="21"/>
  <c r="B36" i="21"/>
  <c r="G35" i="21"/>
  <c r="F35" i="21"/>
  <c r="E35" i="21"/>
  <c r="D35" i="21"/>
  <c r="C35" i="21"/>
  <c r="B35" i="21"/>
  <c r="G34" i="21"/>
  <c r="F34" i="21"/>
  <c r="E34" i="21"/>
  <c r="D34" i="21"/>
  <c r="C34" i="21"/>
  <c r="B34" i="21"/>
  <c r="G33" i="21"/>
  <c r="F33" i="21"/>
  <c r="E33" i="21"/>
  <c r="D33" i="21"/>
  <c r="C33" i="21"/>
  <c r="B33" i="21"/>
  <c r="G32" i="21"/>
  <c r="F32" i="21"/>
  <c r="E32" i="21"/>
  <c r="D32" i="21"/>
  <c r="C32" i="21"/>
  <c r="B32" i="21"/>
  <c r="G27" i="21"/>
  <c r="F27" i="21"/>
  <c r="E27" i="21"/>
  <c r="D27" i="21"/>
  <c r="C27" i="21"/>
  <c r="B27" i="21"/>
  <c r="G26" i="21"/>
  <c r="F26" i="21"/>
  <c r="E26" i="21"/>
  <c r="D26" i="21"/>
  <c r="C26" i="21"/>
  <c r="B26" i="21"/>
  <c r="G25" i="21"/>
  <c r="F25" i="21"/>
  <c r="E25" i="21"/>
  <c r="D25" i="21"/>
  <c r="C25" i="21"/>
  <c r="B25" i="21"/>
  <c r="G24" i="21"/>
  <c r="F24" i="21"/>
  <c r="E24" i="21"/>
  <c r="D24" i="21"/>
  <c r="C24" i="21"/>
  <c r="B24" i="21"/>
  <c r="G23" i="21"/>
  <c r="F23" i="21"/>
  <c r="E23" i="21"/>
  <c r="D23" i="21"/>
  <c r="C23" i="21"/>
  <c r="B23" i="21"/>
  <c r="G22" i="21"/>
  <c r="F22" i="21"/>
  <c r="E22" i="21"/>
  <c r="D22" i="21"/>
  <c r="C22" i="21"/>
  <c r="B22" i="21"/>
  <c r="G21" i="21"/>
  <c r="F21" i="21"/>
  <c r="E21" i="21"/>
  <c r="D21" i="21"/>
  <c r="C21" i="21"/>
  <c r="B21" i="21"/>
  <c r="G20" i="21"/>
  <c r="F20" i="21"/>
  <c r="E20" i="21"/>
  <c r="D20" i="21"/>
  <c r="C20" i="21"/>
  <c r="B20" i="21"/>
  <c r="B9" i="21"/>
  <c r="C9" i="21"/>
  <c r="D9" i="21"/>
  <c r="E9" i="21"/>
  <c r="F9" i="21"/>
  <c r="G9" i="21"/>
  <c r="B10" i="21"/>
  <c r="C10" i="21"/>
  <c r="D10" i="21"/>
  <c r="E10" i="21"/>
  <c r="F10" i="21"/>
  <c r="G10" i="21"/>
  <c r="B11" i="21"/>
  <c r="C11" i="21"/>
  <c r="D11" i="21"/>
  <c r="E11" i="21"/>
  <c r="F11" i="21"/>
  <c r="G11" i="21"/>
  <c r="B12" i="21"/>
  <c r="C12" i="21"/>
  <c r="D12" i="21"/>
  <c r="E12" i="21"/>
  <c r="F12" i="21"/>
  <c r="G12" i="21"/>
  <c r="B13" i="21"/>
  <c r="C13" i="21"/>
  <c r="D13" i="21"/>
  <c r="E13" i="21"/>
  <c r="F13" i="21"/>
  <c r="G13" i="21"/>
  <c r="B14" i="21"/>
  <c r="C14" i="21"/>
  <c r="D14" i="21"/>
  <c r="E14" i="21"/>
  <c r="F14" i="21"/>
  <c r="G14" i="21"/>
  <c r="B15" i="21"/>
  <c r="C15" i="21"/>
  <c r="D15" i="21"/>
  <c r="E15" i="21"/>
  <c r="F15" i="21"/>
  <c r="G15" i="21"/>
  <c r="D8" i="21"/>
  <c r="E8" i="21"/>
  <c r="F8" i="21"/>
  <c r="G8" i="21"/>
  <c r="B8" i="21"/>
  <c r="H14" i="10" l="1"/>
  <c r="I14" i="10"/>
  <c r="K9" i="6" l="1"/>
  <c r="H92" i="41"/>
  <c r="D88" i="41" l="1"/>
  <c r="Q13" i="41" l="1"/>
  <c r="L9" i="40" l="1"/>
  <c r="S172" i="40" l="1"/>
  <c r="U172" i="40" s="1"/>
  <c r="L177" i="40"/>
  <c r="P177" i="40" l="1"/>
  <c r="Q28" i="42" s="1"/>
  <c r="S28" i="42" s="1"/>
  <c r="O177" i="40"/>
  <c r="Q27" i="42" s="1"/>
  <c r="S27" i="42" s="1"/>
  <c r="N177" i="40"/>
  <c r="H177" i="40"/>
  <c r="G177" i="40"/>
  <c r="Q14" i="42" s="1"/>
  <c r="S14" i="42" s="1"/>
  <c r="D9" i="40"/>
  <c r="D177" i="40" l="1"/>
  <c r="Q15" i="42"/>
  <c r="S15" i="42" s="1"/>
  <c r="Q177" i="40"/>
  <c r="Q26" i="42"/>
  <c r="S26" i="42" s="1"/>
  <c r="S9" i="40" l="1"/>
  <c r="S134" i="40" l="1"/>
  <c r="S171" i="40" l="1"/>
  <c r="U171" i="40" s="1"/>
  <c r="S170" i="40"/>
  <c r="U170" i="40" s="1"/>
  <c r="S169" i="40"/>
  <c r="S168" i="40"/>
  <c r="U168" i="40" s="1"/>
  <c r="S167" i="40"/>
  <c r="U167" i="40" s="1"/>
  <c r="S165" i="40"/>
  <c r="U165" i="40" s="1"/>
  <c r="S164" i="40"/>
  <c r="S163" i="40"/>
  <c r="S162" i="40"/>
  <c r="S161" i="40"/>
  <c r="S160" i="40"/>
  <c r="S159" i="40"/>
  <c r="S158" i="40"/>
  <c r="S157" i="40"/>
  <c r="S156" i="40"/>
  <c r="S155" i="40"/>
  <c r="S154" i="40"/>
  <c r="S153" i="40"/>
  <c r="S152" i="40"/>
  <c r="S151" i="40"/>
  <c r="S150" i="40"/>
  <c r="S149" i="40"/>
  <c r="S148" i="40"/>
  <c r="S147" i="40"/>
  <c r="S146" i="40"/>
  <c r="S145" i="40"/>
  <c r="S144" i="40"/>
  <c r="S143" i="40"/>
  <c r="S142" i="40"/>
  <c r="S141" i="40"/>
  <c r="S140" i="40"/>
  <c r="S139" i="40"/>
  <c r="S138" i="40"/>
  <c r="S137" i="40"/>
  <c r="S136" i="40"/>
  <c r="S135" i="40"/>
  <c r="S133" i="40"/>
  <c r="S132" i="40"/>
  <c r="S131" i="40"/>
  <c r="S130" i="40"/>
  <c r="S129" i="40"/>
  <c r="S128" i="40"/>
  <c r="S127" i="40"/>
  <c r="S124" i="40"/>
  <c r="S123" i="40"/>
  <c r="S122" i="40"/>
  <c r="S121" i="40"/>
  <c r="S120" i="40"/>
  <c r="S119" i="40"/>
  <c r="S118" i="40"/>
  <c r="S117" i="40"/>
  <c r="S115" i="40"/>
  <c r="S114" i="40"/>
  <c r="S113" i="40"/>
  <c r="S112" i="40"/>
  <c r="S111" i="40"/>
  <c r="S110" i="40"/>
  <c r="S109" i="40"/>
  <c r="S108" i="40"/>
  <c r="S107" i="40"/>
  <c r="S106" i="40"/>
  <c r="S105" i="40"/>
  <c r="S104" i="40"/>
  <c r="S103" i="40"/>
  <c r="S102" i="40"/>
  <c r="S101" i="40"/>
  <c r="S100" i="40"/>
  <c r="S99" i="40"/>
  <c r="S98" i="40"/>
  <c r="S96" i="40"/>
  <c r="S95" i="40"/>
  <c r="S94" i="40"/>
  <c r="S93" i="40"/>
  <c r="S92" i="40"/>
  <c r="S91" i="40"/>
  <c r="S90" i="40"/>
  <c r="S89" i="40"/>
  <c r="S88" i="40"/>
  <c r="S87" i="40"/>
  <c r="S86" i="40"/>
  <c r="S85" i="40"/>
  <c r="S84" i="40"/>
  <c r="S83" i="40"/>
  <c r="S82" i="40"/>
  <c r="S81" i="40"/>
  <c r="S80" i="40"/>
  <c r="S79" i="40"/>
  <c r="S78" i="40"/>
  <c r="S77" i="40"/>
  <c r="S76" i="40"/>
  <c r="S75" i="40"/>
  <c r="S74" i="40"/>
  <c r="S73" i="40"/>
  <c r="S72" i="40"/>
  <c r="S71" i="40"/>
  <c r="S70" i="40"/>
  <c r="S69" i="40"/>
  <c r="S68" i="40"/>
  <c r="S67" i="40"/>
  <c r="S66" i="40"/>
  <c r="S65" i="40"/>
  <c r="S62" i="40"/>
  <c r="S61" i="40"/>
  <c r="S60" i="40"/>
  <c r="S59" i="40"/>
  <c r="S58" i="40"/>
  <c r="S57" i="40"/>
  <c r="S56" i="40"/>
  <c r="S55" i="40"/>
  <c r="S54" i="40"/>
  <c r="S53" i="40"/>
  <c r="S52" i="40"/>
  <c r="S51" i="40"/>
  <c r="S50" i="40"/>
  <c r="S49" i="40"/>
  <c r="S48" i="40"/>
  <c r="S47" i="40"/>
  <c r="S46" i="40"/>
  <c r="S45" i="40"/>
  <c r="S44" i="40"/>
  <c r="S43" i="40"/>
  <c r="S42" i="40"/>
  <c r="S41" i="40"/>
  <c r="S40" i="40"/>
  <c r="S39" i="40"/>
  <c r="S38" i="40"/>
  <c r="S37" i="40"/>
  <c r="S36" i="40"/>
  <c r="S35" i="40"/>
  <c r="S34" i="40"/>
  <c r="S33" i="40"/>
  <c r="S32" i="40"/>
  <c r="S31" i="40"/>
  <c r="S30" i="40"/>
  <c r="S29" i="40"/>
  <c r="S28" i="40"/>
  <c r="S27" i="40"/>
  <c r="S26" i="40"/>
  <c r="S25" i="40"/>
  <c r="S24" i="40"/>
  <c r="S23" i="40"/>
  <c r="S22" i="40"/>
  <c r="S21" i="40"/>
  <c r="S20" i="40"/>
  <c r="S19" i="40"/>
  <c r="S18" i="40"/>
  <c r="S17" i="40"/>
  <c r="S16" i="40"/>
  <c r="S15" i="40"/>
  <c r="S14" i="40"/>
  <c r="S13" i="40"/>
  <c r="S12" i="40"/>
  <c r="S11" i="40"/>
  <c r="S10" i="40"/>
  <c r="U9" i="40"/>
  <c r="U10" i="40" l="1"/>
  <c r="I88" i="6" l="1"/>
  <c r="F88" i="6"/>
  <c r="F92" i="41"/>
  <c r="F74" i="8" l="1"/>
  <c r="C74" i="8"/>
  <c r="H9" i="8"/>
  <c r="H74" i="8" l="1"/>
  <c r="M92" i="41"/>
  <c r="U160" i="40"/>
  <c r="U156" i="40"/>
  <c r="U154" i="40"/>
  <c r="U146" i="40"/>
  <c r="U144" i="40"/>
  <c r="U138" i="40"/>
  <c r="U130" i="40"/>
  <c r="U128" i="40"/>
  <c r="U121" i="40"/>
  <c r="U111" i="40"/>
  <c r="U99" i="40"/>
  <c r="U93" i="40"/>
  <c r="U83" i="40"/>
  <c r="U78" i="40"/>
  <c r="U68" i="40"/>
  <c r="U55" i="40"/>
  <c r="U49" i="40"/>
  <c r="U47" i="40"/>
  <c r="U39" i="40"/>
  <c r="U33" i="40"/>
  <c r="U31" i="40"/>
  <c r="U23" i="40"/>
  <c r="U17" i="40"/>
  <c r="U15" i="40"/>
  <c r="U45" i="40" l="1"/>
  <c r="U61" i="40"/>
  <c r="U74" i="40"/>
  <c r="U109" i="40"/>
  <c r="U142" i="40"/>
  <c r="U158" i="40"/>
  <c r="U11" i="40"/>
  <c r="U19" i="40"/>
  <c r="U27" i="40"/>
  <c r="U35" i="40"/>
  <c r="U43" i="40"/>
  <c r="U51" i="40"/>
  <c r="U59" i="40"/>
  <c r="U72" i="40"/>
  <c r="U76" i="40"/>
  <c r="U80" i="40"/>
  <c r="U87" i="40"/>
  <c r="U91" i="40"/>
  <c r="U95" i="40"/>
  <c r="U103" i="40"/>
  <c r="U107" i="40"/>
  <c r="U119" i="40"/>
  <c r="U123" i="40"/>
  <c r="U132" i="40"/>
  <c r="U136" i="40"/>
  <c r="U140" i="40"/>
  <c r="U148" i="40"/>
  <c r="U152" i="40"/>
  <c r="U164" i="40"/>
  <c r="U169" i="40"/>
  <c r="U13" i="40"/>
  <c r="U29" i="40"/>
  <c r="U105" i="40"/>
  <c r="U134" i="40"/>
  <c r="U28" i="40"/>
  <c r="U20" i="40"/>
  <c r="U32" i="40"/>
  <c r="U48" i="40"/>
  <c r="U52" i="40"/>
  <c r="U60" i="40"/>
  <c r="U73" i="40"/>
  <c r="U81" i="40"/>
  <c r="U88" i="40"/>
  <c r="U96" i="40"/>
  <c r="U104" i="40"/>
  <c r="U108" i="40"/>
  <c r="U89" i="40"/>
  <c r="U117" i="40"/>
  <c r="U150" i="40"/>
  <c r="U14" i="40"/>
  <c r="U18" i="40"/>
  <c r="U22" i="40"/>
  <c r="U26" i="40"/>
  <c r="U30" i="40"/>
  <c r="U34" i="40"/>
  <c r="U38" i="40"/>
  <c r="U42" i="40"/>
  <c r="U46" i="40"/>
  <c r="U16" i="40"/>
  <c r="U36" i="40"/>
  <c r="U44" i="40"/>
  <c r="U65" i="40"/>
  <c r="U69" i="40"/>
  <c r="U77" i="40"/>
  <c r="U84" i="40"/>
  <c r="U92" i="40"/>
  <c r="U100" i="40"/>
  <c r="U112" i="40"/>
  <c r="U115" i="40"/>
  <c r="U120" i="40"/>
  <c r="U124" i="40"/>
  <c r="U129" i="40"/>
  <c r="U133" i="40"/>
  <c r="U137" i="40"/>
  <c r="U141" i="40"/>
  <c r="U145" i="40"/>
  <c r="U153" i="40"/>
  <c r="U157" i="40"/>
  <c r="U161" i="40"/>
  <c r="U24" i="40"/>
  <c r="U40" i="40"/>
  <c r="U56" i="40"/>
  <c r="U12" i="40"/>
  <c r="U50" i="40"/>
  <c r="U54" i="40"/>
  <c r="U58" i="40"/>
  <c r="U62" i="40"/>
  <c r="U67" i="40"/>
  <c r="U71" i="40"/>
  <c r="U75" i="40"/>
  <c r="U79" i="40"/>
  <c r="U86" i="40"/>
  <c r="U90" i="40"/>
  <c r="U94" i="40"/>
  <c r="U98" i="40"/>
  <c r="U102" i="40"/>
  <c r="U106" i="40"/>
  <c r="U110" i="40"/>
  <c r="U114" i="40"/>
  <c r="U118" i="40"/>
  <c r="U122" i="40"/>
  <c r="U127" i="40"/>
  <c r="U131" i="40"/>
  <c r="U135" i="40"/>
  <c r="U139" i="40"/>
  <c r="U143" i="40"/>
  <c r="U147" i="40"/>
  <c r="U151" i="40"/>
  <c r="U155" i="40"/>
  <c r="U159" i="40"/>
  <c r="U163" i="40"/>
  <c r="U21" i="40"/>
  <c r="U37" i="40"/>
  <c r="U53" i="40"/>
  <c r="U66" i="40"/>
  <c r="U82" i="40"/>
  <c r="U25" i="40"/>
  <c r="U41" i="40"/>
  <c r="U57" i="40"/>
  <c r="U70" i="40"/>
  <c r="U85" i="40"/>
  <c r="U101" i="40"/>
  <c r="U113" i="40"/>
  <c r="U162" i="40"/>
  <c r="Q29" i="42"/>
  <c r="S29" i="42" s="1"/>
  <c r="U149" i="40" l="1"/>
  <c r="G89" i="51" l="1"/>
  <c r="F89" i="51"/>
  <c r="E89" i="51"/>
  <c r="D89" i="51"/>
  <c r="K83" i="26" l="1"/>
  <c r="I87" i="27" l="1"/>
  <c r="H87" i="27"/>
  <c r="G87" i="27"/>
  <c r="F87" i="27"/>
  <c r="E87" i="27"/>
  <c r="L85" i="27"/>
  <c r="K85" i="27"/>
  <c r="L83" i="27"/>
  <c r="K83" i="27"/>
  <c r="L78" i="27"/>
  <c r="K78" i="27"/>
  <c r="L77" i="27"/>
  <c r="K77" i="27"/>
  <c r="L76" i="27"/>
  <c r="K76" i="27"/>
  <c r="L75" i="27"/>
  <c r="K75" i="27"/>
  <c r="L74" i="27"/>
  <c r="K74" i="27"/>
  <c r="L73" i="27"/>
  <c r="K73" i="27"/>
  <c r="L72" i="27"/>
  <c r="K72" i="27"/>
  <c r="L71" i="27"/>
  <c r="K71" i="27"/>
  <c r="L70" i="27"/>
  <c r="K70" i="27"/>
  <c r="L69" i="27"/>
  <c r="K69" i="27"/>
  <c r="L68" i="27"/>
  <c r="K68" i="27"/>
  <c r="L67" i="27"/>
  <c r="K67" i="27"/>
  <c r="L66" i="27"/>
  <c r="K66" i="27"/>
  <c r="L65" i="27"/>
  <c r="K65" i="27"/>
  <c r="L64" i="27"/>
  <c r="K64" i="27"/>
  <c r="L63" i="27"/>
  <c r="K63" i="27"/>
  <c r="L62" i="27"/>
  <c r="K62" i="27"/>
  <c r="L61" i="27"/>
  <c r="K61" i="27"/>
  <c r="L60" i="27"/>
  <c r="K60" i="27"/>
  <c r="L59" i="27"/>
  <c r="K59" i="27"/>
  <c r="L58" i="27"/>
  <c r="K58" i="27"/>
  <c r="L57" i="27"/>
  <c r="K57" i="27"/>
  <c r="L56" i="27"/>
  <c r="K56" i="27"/>
  <c r="L55" i="27"/>
  <c r="K55" i="27"/>
  <c r="L54" i="27"/>
  <c r="K54" i="27"/>
  <c r="L53" i="27"/>
  <c r="K53" i="27"/>
  <c r="L52" i="27"/>
  <c r="K52" i="27"/>
  <c r="L51" i="27"/>
  <c r="K51" i="27"/>
  <c r="L50" i="27"/>
  <c r="K50" i="27"/>
  <c r="M50" i="27" s="1"/>
  <c r="L49" i="27"/>
  <c r="K49" i="27"/>
  <c r="L48" i="27"/>
  <c r="K48" i="27"/>
  <c r="L47" i="27"/>
  <c r="K47" i="27"/>
  <c r="L46" i="27"/>
  <c r="K46" i="27"/>
  <c r="L45" i="27"/>
  <c r="K45" i="27"/>
  <c r="L44" i="27"/>
  <c r="K44" i="27"/>
  <c r="M44" i="27" s="1"/>
  <c r="L43" i="27"/>
  <c r="K43" i="27"/>
  <c r="L42" i="27"/>
  <c r="K42" i="27"/>
  <c r="L41" i="27"/>
  <c r="K41" i="27"/>
  <c r="L40" i="27"/>
  <c r="K40" i="27"/>
  <c r="L39" i="27"/>
  <c r="K39" i="27"/>
  <c r="L38" i="27"/>
  <c r="K38" i="27"/>
  <c r="M38" i="27" s="1"/>
  <c r="L37" i="27"/>
  <c r="K37" i="27"/>
  <c r="L36" i="27"/>
  <c r="K36" i="27"/>
  <c r="L35" i="27"/>
  <c r="K35" i="27"/>
  <c r="L34" i="27"/>
  <c r="K34" i="27"/>
  <c r="L33" i="27"/>
  <c r="K33" i="27"/>
  <c r="L32" i="27"/>
  <c r="K32" i="27"/>
  <c r="M32" i="27" s="1"/>
  <c r="L31" i="27"/>
  <c r="K31" i="27"/>
  <c r="L30" i="27"/>
  <c r="K30" i="27"/>
  <c r="M30" i="27" s="1"/>
  <c r="L29" i="27"/>
  <c r="K29" i="27"/>
  <c r="L28" i="27"/>
  <c r="K28" i="27"/>
  <c r="L27" i="27"/>
  <c r="K27" i="27"/>
  <c r="L26" i="27"/>
  <c r="K26" i="27"/>
  <c r="L25" i="27"/>
  <c r="K25" i="27"/>
  <c r="L24" i="27"/>
  <c r="K24" i="27"/>
  <c r="L23" i="27"/>
  <c r="K23" i="27"/>
  <c r="L22" i="27"/>
  <c r="K22" i="27"/>
  <c r="L21" i="27"/>
  <c r="K21" i="27"/>
  <c r="L20" i="27"/>
  <c r="K20" i="27"/>
  <c r="M20" i="27" s="1"/>
  <c r="L19" i="27"/>
  <c r="K19" i="27"/>
  <c r="L18" i="27"/>
  <c r="K18" i="27"/>
  <c r="M18" i="27" s="1"/>
  <c r="L17" i="27"/>
  <c r="K17" i="27"/>
  <c r="L16" i="27"/>
  <c r="K16" i="27"/>
  <c r="L15" i="27"/>
  <c r="K15" i="27"/>
  <c r="L14" i="27"/>
  <c r="K14" i="27"/>
  <c r="M14" i="27" s="1"/>
  <c r="L13" i="27"/>
  <c r="K13" i="27"/>
  <c r="L12" i="27"/>
  <c r="K12" i="27"/>
  <c r="M12" i="27" s="1"/>
  <c r="L11" i="27"/>
  <c r="K11" i="27"/>
  <c r="L10" i="27"/>
  <c r="K10" i="27"/>
  <c r="L9" i="27"/>
  <c r="K9" i="27"/>
  <c r="L8" i="27"/>
  <c r="K8" i="27"/>
  <c r="L7" i="27"/>
  <c r="K7" i="27"/>
  <c r="I83" i="26"/>
  <c r="H83" i="26"/>
  <c r="G83" i="26"/>
  <c r="E83" i="26"/>
  <c r="L83" i="26"/>
  <c r="M16" i="27" l="1"/>
  <c r="M22" i="27"/>
  <c r="M28" i="27"/>
  <c r="M34" i="27"/>
  <c r="M46" i="27"/>
  <c r="M52" i="27"/>
  <c r="M48" i="27"/>
  <c r="M54" i="27"/>
  <c r="K87" i="27"/>
  <c r="M33" i="27"/>
  <c r="M55" i="27"/>
  <c r="M59" i="27"/>
  <c r="M67" i="27"/>
  <c r="M71" i="27"/>
  <c r="M58" i="27"/>
  <c r="M70" i="27"/>
  <c r="L87" i="27"/>
  <c r="M76" i="27"/>
  <c r="M78" i="27"/>
  <c r="M7" i="27"/>
  <c r="M11" i="27"/>
  <c r="M19" i="27"/>
  <c r="M39" i="27"/>
  <c r="M43" i="27"/>
  <c r="M51" i="27"/>
  <c r="M17" i="27"/>
  <c r="M23" i="27"/>
  <c r="M27" i="27"/>
  <c r="M35" i="27"/>
  <c r="M42" i="27"/>
  <c r="M60" i="27"/>
  <c r="M62" i="27"/>
  <c r="M64" i="27"/>
  <c r="M66" i="27"/>
  <c r="M68" i="27"/>
  <c r="M85" i="27"/>
  <c r="M10" i="27"/>
  <c r="M36" i="27"/>
  <c r="M49" i="27"/>
  <c r="M74" i="27"/>
  <c r="M26" i="27"/>
  <c r="M65" i="27"/>
  <c r="M75" i="27"/>
  <c r="M21" i="27"/>
  <c r="M37" i="27"/>
  <c r="M53" i="27"/>
  <c r="M69" i="27"/>
  <c r="M8" i="27"/>
  <c r="M13" i="27"/>
  <c r="M15" i="27"/>
  <c r="M24" i="27"/>
  <c r="M29" i="27"/>
  <c r="M31" i="27"/>
  <c r="M40" i="27"/>
  <c r="M45" i="27"/>
  <c r="M47" i="27"/>
  <c r="M56" i="27"/>
  <c r="M61" i="27"/>
  <c r="M63" i="27"/>
  <c r="M72" i="27"/>
  <c r="M77" i="27"/>
  <c r="M83" i="27"/>
  <c r="M9" i="27"/>
  <c r="M25" i="27"/>
  <c r="M41" i="27"/>
  <c r="M57" i="27"/>
  <c r="M73" i="27"/>
  <c r="M83" i="26"/>
  <c r="O7" i="26" s="1"/>
  <c r="M87" i="27" l="1"/>
  <c r="O62" i="27"/>
  <c r="O50" i="27"/>
  <c r="O48" i="27"/>
  <c r="O73" i="27"/>
  <c r="O9" i="27"/>
  <c r="O72" i="27"/>
  <c r="O47" i="27"/>
  <c r="O29" i="27"/>
  <c r="O8" i="27"/>
  <c r="O21" i="27"/>
  <c r="O57" i="27"/>
  <c r="O64" i="27"/>
  <c r="O35" i="27"/>
  <c r="O28" i="27"/>
  <c r="O20" i="27"/>
  <c r="O67" i="27"/>
  <c r="O76" i="27"/>
  <c r="O14" i="27"/>
  <c r="O38" i="27"/>
  <c r="O26" i="27"/>
  <c r="O49" i="27"/>
  <c r="O58" i="27"/>
  <c r="O12" i="27"/>
  <c r="O19" i="27"/>
  <c r="O25" i="27"/>
  <c r="O77" i="27"/>
  <c r="O56" i="27"/>
  <c r="O31" i="27"/>
  <c r="O13" i="27"/>
  <c r="O37" i="27"/>
  <c r="O30" i="27"/>
  <c r="O33" i="27"/>
  <c r="O87" i="27"/>
  <c r="O68" i="27"/>
  <c r="O52" i="27"/>
  <c r="O36" i="27"/>
  <c r="O11" i="27"/>
  <c r="O75" i="27"/>
  <c r="O71" i="27"/>
  <c r="O55" i="27"/>
  <c r="O39" i="27"/>
  <c r="O27" i="27"/>
  <c r="O59" i="27"/>
  <c r="O43" i="27"/>
  <c r="O23" i="27"/>
  <c r="O63" i="27"/>
  <c r="O45" i="27"/>
  <c r="O24" i="27"/>
  <c r="O69" i="27"/>
  <c r="O74" i="27"/>
  <c r="O34" i="27"/>
  <c r="O10" i="27"/>
  <c r="O54" i="27"/>
  <c r="O18" i="27"/>
  <c r="O85" i="27"/>
  <c r="O60" i="27"/>
  <c r="O17" i="27"/>
  <c r="O46" i="27"/>
  <c r="O7" i="27"/>
  <c r="O41" i="27"/>
  <c r="O83" i="27"/>
  <c r="O61" i="27"/>
  <c r="O40" i="27"/>
  <c r="O15" i="27"/>
  <c r="O53" i="27"/>
  <c r="O70" i="27"/>
  <c r="O32" i="27"/>
  <c r="O78" i="27"/>
  <c r="O51" i="27"/>
  <c r="O16" i="27"/>
  <c r="O66" i="27"/>
  <c r="O42" i="27"/>
  <c r="O65" i="27"/>
  <c r="O44" i="27"/>
  <c r="O81" i="26"/>
  <c r="O76" i="26"/>
  <c r="O72" i="26"/>
  <c r="O68" i="26"/>
  <c r="O64" i="26"/>
  <c r="O60" i="26"/>
  <c r="O56" i="26"/>
  <c r="O52" i="26"/>
  <c r="O48" i="26"/>
  <c r="O44" i="26"/>
  <c r="O40" i="26"/>
  <c r="O36" i="26"/>
  <c r="O32" i="26"/>
  <c r="O28" i="26"/>
  <c r="O24" i="26"/>
  <c r="O19" i="26"/>
  <c r="O15" i="26"/>
  <c r="O11" i="26"/>
  <c r="O79" i="26"/>
  <c r="O71" i="26"/>
  <c r="O67" i="26"/>
  <c r="O63" i="26"/>
  <c r="O59" i="26"/>
  <c r="O55" i="26"/>
  <c r="O51" i="26"/>
  <c r="O47" i="26"/>
  <c r="O43" i="26"/>
  <c r="O39" i="26"/>
  <c r="O35" i="26"/>
  <c r="O31" i="26"/>
  <c r="O27" i="26"/>
  <c r="O23" i="26"/>
  <c r="O18" i="26"/>
  <c r="O10" i="26"/>
  <c r="O78" i="26"/>
  <c r="O70" i="26"/>
  <c r="O62" i="26"/>
  <c r="O54" i="26"/>
  <c r="O46" i="26"/>
  <c r="O38" i="26"/>
  <c r="O30" i="26"/>
  <c r="O26" i="26"/>
  <c r="O17" i="26"/>
  <c r="O13" i="26"/>
  <c r="O77" i="26"/>
  <c r="O69" i="26"/>
  <c r="O61" i="26"/>
  <c r="O53" i="26"/>
  <c r="O45" i="26"/>
  <c r="O37" i="26"/>
  <c r="O29" i="26"/>
  <c r="O20" i="26"/>
  <c r="O12" i="26"/>
  <c r="O75" i="26"/>
  <c r="O14" i="26"/>
  <c r="O74" i="26"/>
  <c r="O66" i="26"/>
  <c r="O58" i="26"/>
  <c r="O50" i="26"/>
  <c r="O42" i="26"/>
  <c r="O34" i="26"/>
  <c r="O21" i="26"/>
  <c r="O9" i="26"/>
  <c r="O83" i="26"/>
  <c r="O73" i="26"/>
  <c r="O65" i="26"/>
  <c r="O57" i="26"/>
  <c r="O49" i="26"/>
  <c r="O41" i="26"/>
  <c r="O33" i="26"/>
  <c r="O25" i="26"/>
  <c r="O16" i="26"/>
  <c r="O8" i="26"/>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G70" i="24"/>
  <c r="J70" i="24" s="1"/>
  <c r="F70" i="24"/>
  <c r="E70" i="24"/>
  <c r="D70" i="24"/>
  <c r="H88" i="23"/>
  <c r="G88" i="23"/>
  <c r="E88" i="23"/>
  <c r="F88" i="23" s="1"/>
  <c r="O81" i="27" l="1"/>
  <c r="O79" i="27"/>
  <c r="O80" i="27"/>
  <c r="O82" i="27"/>
  <c r="I88" i="23"/>
  <c r="K88" i="23" s="1"/>
  <c r="W14" i="38"/>
  <c r="S14" i="38"/>
  <c r="R11" i="49" l="1"/>
  <c r="R12" i="49"/>
  <c r="R10" i="49"/>
  <c r="Q12" i="49"/>
  <c r="Q11" i="49"/>
  <c r="Q10" i="49"/>
  <c r="R16" i="49"/>
  <c r="Q16" i="49"/>
  <c r="R16" i="10"/>
  <c r="Q16" i="10"/>
  <c r="S11" i="49" l="1"/>
  <c r="S10" i="49"/>
  <c r="P156" i="20"/>
  <c r="S12" i="49"/>
  <c r="R12" i="10"/>
  <c r="R11" i="10"/>
  <c r="R10" i="10"/>
  <c r="Q12" i="10"/>
  <c r="Q11" i="10"/>
  <c r="Q10" i="10"/>
  <c r="O14" i="10"/>
  <c r="N14" i="10"/>
  <c r="M14" i="10"/>
  <c r="L14" i="10"/>
  <c r="K14" i="10"/>
  <c r="J14" i="10"/>
  <c r="G14" i="10"/>
  <c r="F14" i="10"/>
  <c r="E14" i="10"/>
  <c r="D14" i="10"/>
  <c r="C14" i="10"/>
  <c r="B14" i="10"/>
  <c r="S10" i="10" l="1"/>
  <c r="D90" i="41"/>
  <c r="D86"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6" i="41"/>
  <c r="D45" i="41"/>
  <c r="D44" i="41"/>
  <c r="D43"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O92" i="41"/>
  <c r="K92" i="41"/>
  <c r="I92" i="41"/>
  <c r="G92" i="41"/>
  <c r="D9" i="41" l="1"/>
  <c r="Q92" i="41"/>
  <c r="D47" i="41"/>
  <c r="D92" i="41" s="1"/>
  <c r="K177" i="40"/>
  <c r="F177" i="40"/>
  <c r="Q12" i="42" l="1"/>
  <c r="Q17" i="42"/>
  <c r="S17" i="42" s="1"/>
  <c r="Q18" i="42"/>
  <c r="S18" i="42" s="1"/>
  <c r="Q13" i="42"/>
  <c r="S13" i="42" s="1"/>
  <c r="I177" i="40"/>
  <c r="Q16" i="42" s="1"/>
  <c r="S16" i="42" s="1"/>
  <c r="S12" i="42" l="1"/>
  <c r="S19" i="42" l="1"/>
  <c r="Q44" i="42"/>
  <c r="S177" i="40"/>
  <c r="U177" i="40" s="1"/>
  <c r="Q86"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2" i="41"/>
  <c r="Q11" i="41"/>
  <c r="Q10" i="41"/>
  <c r="Q43" i="42" l="1"/>
  <c r="Q36" i="42" s="1"/>
  <c r="Q37" i="42"/>
  <c r="Q31" i="42"/>
  <c r="D59" i="37"/>
  <c r="C58" i="37"/>
  <c r="B58" i="37"/>
  <c r="I39" i="37"/>
  <c r="I40" i="37" s="1"/>
  <c r="H39" i="37"/>
  <c r="G39" i="37"/>
  <c r="D39" i="37"/>
  <c r="D40" i="37" s="1"/>
  <c r="C39" i="37"/>
  <c r="B39" i="37"/>
  <c r="I21" i="37"/>
  <c r="D21" i="37"/>
  <c r="S31" i="42" l="1"/>
  <c r="Q33" i="42"/>
  <c r="Q34" i="42"/>
  <c r="B59" i="37"/>
  <c r="B21" i="37"/>
  <c r="H21" i="37"/>
  <c r="H40" i="37"/>
  <c r="C59" i="37"/>
  <c r="C21" i="37"/>
  <c r="G40" i="37"/>
  <c r="G21" i="37"/>
  <c r="B40" i="37"/>
  <c r="C40" i="37"/>
  <c r="O3" i="39"/>
  <c r="R14" i="49" l="1"/>
  <c r="Q14" i="49"/>
  <c r="S16" i="49"/>
  <c r="S12" i="10"/>
  <c r="Q14" i="10"/>
  <c r="S11" i="10"/>
  <c r="S16" i="10"/>
  <c r="R14" i="10"/>
  <c r="K86" i="6"/>
  <c r="K80" i="6"/>
  <c r="K79" i="6"/>
  <c r="K78" i="6"/>
  <c r="K77" i="6"/>
  <c r="K76" i="6"/>
  <c r="K75" i="6"/>
  <c r="K74" i="6"/>
  <c r="K72" i="6"/>
  <c r="K71" i="6"/>
  <c r="K70" i="6"/>
  <c r="K69" i="6"/>
  <c r="K68" i="6"/>
  <c r="K67" i="6"/>
  <c r="K66" i="6"/>
  <c r="K65" i="6"/>
  <c r="K64" i="6"/>
  <c r="K62" i="6"/>
  <c r="K61" i="6"/>
  <c r="K60" i="6"/>
  <c r="K58" i="6"/>
  <c r="K57" i="6"/>
  <c r="K56" i="6"/>
  <c r="K54" i="6"/>
  <c r="K52" i="6"/>
  <c r="K51" i="6"/>
  <c r="K49" i="6"/>
  <c r="K48" i="6"/>
  <c r="K47" i="6"/>
  <c r="K45" i="6"/>
  <c r="K43" i="6"/>
  <c r="K42" i="6"/>
  <c r="K41" i="6"/>
  <c r="K40" i="6"/>
  <c r="K38" i="6"/>
  <c r="K37" i="6"/>
  <c r="K36" i="6"/>
  <c r="K35" i="6"/>
  <c r="K33" i="6"/>
  <c r="K32" i="6"/>
  <c r="K31" i="6"/>
  <c r="K30" i="6"/>
  <c r="K29" i="6"/>
  <c r="K27" i="6"/>
  <c r="K26" i="6"/>
  <c r="K25" i="6"/>
  <c r="K24" i="6"/>
  <c r="K23" i="6"/>
  <c r="K21" i="6"/>
  <c r="K20" i="6"/>
  <c r="K19" i="6"/>
  <c r="K18" i="6"/>
  <c r="K16" i="6"/>
  <c r="K15" i="6"/>
  <c r="K14" i="6"/>
  <c r="K13" i="6"/>
  <c r="K12" i="6"/>
  <c r="K11" i="6"/>
  <c r="K10" i="6"/>
  <c r="K73" i="6"/>
  <c r="K63" i="6"/>
  <c r="K59" i="6"/>
  <c r="K55" i="6"/>
  <c r="K53" i="6"/>
  <c r="K46" i="6"/>
  <c r="K39" i="6"/>
  <c r="K34" i="6"/>
  <c r="K28" i="6"/>
  <c r="K22" i="6"/>
  <c r="K17" i="6"/>
  <c r="S14" i="49" l="1"/>
  <c r="S14" i="10"/>
  <c r="K50" i="6"/>
  <c r="K84" i="6" l="1"/>
  <c r="K88" i="6" s="1"/>
  <c r="D20" i="39"/>
  <c r="D21" i="39" s="1"/>
  <c r="C20" i="39"/>
  <c r="B20" i="39"/>
  <c r="D59" i="38"/>
  <c r="D40" i="38"/>
  <c r="C40" i="38" l="1"/>
  <c r="C40" i="39"/>
  <c r="B40" i="38"/>
  <c r="C21" i="39"/>
  <c r="B21" i="39"/>
  <c r="B40" i="39"/>
  <c r="D40" i="39"/>
  <c r="B59" i="38"/>
  <c r="C59" i="38"/>
  <c r="V4" i="39" l="1"/>
</calcChain>
</file>

<file path=xl/sharedStrings.xml><?xml version="1.0" encoding="utf-8"?>
<sst xmlns="http://schemas.openxmlformats.org/spreadsheetml/2006/main" count="2780" uniqueCount="708">
  <si>
    <t>© www.enseignementsup-recherche.gouv.fr</t>
  </si>
  <si>
    <t>Total général</t>
  </si>
  <si>
    <t>CNU</t>
  </si>
  <si>
    <t>DROIT</t>
  </si>
  <si>
    <t>01</t>
  </si>
  <si>
    <t>02</t>
  </si>
  <si>
    <t>03</t>
  </si>
  <si>
    <t>04</t>
  </si>
  <si>
    <t>Total 01</t>
  </si>
  <si>
    <t>05</t>
  </si>
  <si>
    <t>06</t>
  </si>
  <si>
    <t>Total 02</t>
  </si>
  <si>
    <t>Total DROIT</t>
  </si>
  <si>
    <t>LETTRES</t>
  </si>
  <si>
    <t>07</t>
  </si>
  <si>
    <t>08</t>
  </si>
  <si>
    <t>09</t>
  </si>
  <si>
    <t>10</t>
  </si>
  <si>
    <t>11</t>
  </si>
  <si>
    <t>12</t>
  </si>
  <si>
    <t>13</t>
  </si>
  <si>
    <t>14</t>
  </si>
  <si>
    <t>15</t>
  </si>
  <si>
    <t>16</t>
  </si>
  <si>
    <t>17</t>
  </si>
  <si>
    <t>18</t>
  </si>
  <si>
    <t>19</t>
  </si>
  <si>
    <t>20</t>
  </si>
  <si>
    <t>21</t>
  </si>
  <si>
    <t>22</t>
  </si>
  <si>
    <t>23</t>
  </si>
  <si>
    <t>24</t>
  </si>
  <si>
    <t>70</t>
  </si>
  <si>
    <t>71</t>
  </si>
  <si>
    <t>72</t>
  </si>
  <si>
    <t>73</t>
  </si>
  <si>
    <t>74</t>
  </si>
  <si>
    <t>Théologie</t>
  </si>
  <si>
    <t>76</t>
  </si>
  <si>
    <t>Total Théologie</t>
  </si>
  <si>
    <t>Total LETTRES</t>
  </si>
  <si>
    <t>SCIENCES</t>
  </si>
  <si>
    <t>25</t>
  </si>
  <si>
    <t>26</t>
  </si>
  <si>
    <t>27</t>
  </si>
  <si>
    <t>28</t>
  </si>
  <si>
    <t>29</t>
  </si>
  <si>
    <t>30</t>
  </si>
  <si>
    <t>Total 06</t>
  </si>
  <si>
    <t>31</t>
  </si>
  <si>
    <t>32</t>
  </si>
  <si>
    <t>33</t>
  </si>
  <si>
    <t>Total 07</t>
  </si>
  <si>
    <t>34</t>
  </si>
  <si>
    <t>35</t>
  </si>
  <si>
    <t>36</t>
  </si>
  <si>
    <t>37</t>
  </si>
  <si>
    <t>Total 08</t>
  </si>
  <si>
    <t>60</t>
  </si>
  <si>
    <t>61</t>
  </si>
  <si>
    <t>62</t>
  </si>
  <si>
    <t>63</t>
  </si>
  <si>
    <t>Total 09</t>
  </si>
  <si>
    <t>64</t>
  </si>
  <si>
    <t>65</t>
  </si>
  <si>
    <t>66</t>
  </si>
  <si>
    <t>67</t>
  </si>
  <si>
    <t>68</t>
  </si>
  <si>
    <t>69</t>
  </si>
  <si>
    <t>Total 10</t>
  </si>
  <si>
    <t>Total SCIENCES</t>
  </si>
  <si>
    <t>PHARMACIE</t>
  </si>
  <si>
    <t>Pharmacie</t>
  </si>
  <si>
    <t>85</t>
  </si>
  <si>
    <t>86</t>
  </si>
  <si>
    <t>87</t>
  </si>
  <si>
    <t>Total PHARMACIE</t>
  </si>
  <si>
    <t>Total</t>
  </si>
  <si>
    <r>
      <t xml:space="preserve">01
</t>
    </r>
    <r>
      <rPr>
        <i/>
        <sz val="8"/>
        <color theme="1"/>
        <rFont val="Times New Roman"/>
        <family val="1"/>
      </rPr>
      <t>Droit et science politique</t>
    </r>
  </si>
  <si>
    <r>
      <rPr>
        <b/>
        <sz val="10"/>
        <color theme="1"/>
        <rFont val="Times New Roman"/>
        <family val="1"/>
      </rPr>
      <t>02</t>
    </r>
    <r>
      <rPr>
        <sz val="10"/>
        <color theme="1"/>
        <rFont val="Times New Roman"/>
        <family val="2"/>
      </rPr>
      <t xml:space="preserve">
</t>
    </r>
    <r>
      <rPr>
        <i/>
        <sz val="8"/>
        <color theme="1"/>
        <rFont val="Times New Roman"/>
        <family val="1"/>
      </rPr>
      <t>Sciences économiques et de gestion</t>
    </r>
  </si>
  <si>
    <r>
      <rPr>
        <b/>
        <sz val="10"/>
        <color theme="1"/>
        <rFont val="Times New Roman"/>
        <family val="1"/>
      </rPr>
      <t>06</t>
    </r>
    <r>
      <rPr>
        <sz val="10"/>
        <color theme="1"/>
        <rFont val="Times New Roman"/>
        <family val="2"/>
      </rPr>
      <t xml:space="preserve">
</t>
    </r>
    <r>
      <rPr>
        <i/>
        <sz val="8"/>
        <color theme="1"/>
        <rFont val="Times New Roman"/>
        <family val="1"/>
      </rPr>
      <t>Physique</t>
    </r>
  </si>
  <si>
    <r>
      <rPr>
        <b/>
        <sz val="10"/>
        <color theme="1"/>
        <rFont val="Times New Roman"/>
        <family val="1"/>
      </rPr>
      <t>07</t>
    </r>
    <r>
      <rPr>
        <sz val="10"/>
        <color theme="1"/>
        <rFont val="Times New Roman"/>
        <family val="2"/>
      </rPr>
      <t xml:space="preserve">
</t>
    </r>
    <r>
      <rPr>
        <i/>
        <sz val="8"/>
        <color theme="1"/>
        <rFont val="Times New Roman"/>
        <family val="1"/>
      </rPr>
      <t>Chimie</t>
    </r>
  </si>
  <si>
    <r>
      <rPr>
        <b/>
        <sz val="10"/>
        <color theme="1"/>
        <rFont val="Times New Roman"/>
        <family val="1"/>
      </rPr>
      <t>08</t>
    </r>
    <r>
      <rPr>
        <sz val="10"/>
        <color theme="1"/>
        <rFont val="Times New Roman"/>
        <family val="2"/>
      </rPr>
      <t xml:space="preserve">
</t>
    </r>
    <r>
      <rPr>
        <i/>
        <sz val="8"/>
        <color theme="1"/>
        <rFont val="Times New Roman"/>
        <family val="1"/>
      </rPr>
      <t>Sciences de la terre</t>
    </r>
  </si>
  <si>
    <r>
      <rPr>
        <b/>
        <sz val="10"/>
        <color theme="1"/>
        <rFont val="Times New Roman"/>
        <family val="1"/>
      </rPr>
      <t>09</t>
    </r>
    <r>
      <rPr>
        <sz val="10"/>
        <color theme="1"/>
        <rFont val="Times New Roman"/>
        <family val="2"/>
      </rPr>
      <t xml:space="preserve">
</t>
    </r>
    <r>
      <rPr>
        <i/>
        <sz val="8"/>
        <color theme="1"/>
        <rFont val="Times New Roman"/>
        <family val="1"/>
      </rPr>
      <t>Mécanique, génie mécanique, génie informatique, énergétique</t>
    </r>
  </si>
  <si>
    <r>
      <rPr>
        <b/>
        <sz val="10"/>
        <color theme="1"/>
        <rFont val="Times New Roman"/>
        <family val="1"/>
      </rPr>
      <t>10</t>
    </r>
    <r>
      <rPr>
        <sz val="10"/>
        <color theme="1"/>
        <rFont val="Times New Roman"/>
        <family val="2"/>
      </rPr>
      <t xml:space="preserve">
</t>
    </r>
    <r>
      <rPr>
        <i/>
        <sz val="8"/>
        <color theme="1"/>
        <rFont val="Times New Roman"/>
        <family val="1"/>
      </rPr>
      <t>Biologie et biochimie</t>
    </r>
  </si>
  <si>
    <t>Total
(A)</t>
  </si>
  <si>
    <t>Autres ATER
(B)</t>
  </si>
  <si>
    <t>Dans les tableaux des pages qui suivent, la répartition du contingent des ATER fait référence</t>
  </si>
  <si>
    <t xml:space="preserve">aux conditions règlementaires exigées pour le recrutement en qualité d'ATER </t>
  </si>
  <si>
    <t>Chacun de ces articles correspond à une population spécifique:</t>
  </si>
  <si>
    <t>Art 2-1 [a] :</t>
  </si>
  <si>
    <t>Enseignants du second degré</t>
  </si>
  <si>
    <t>Art 2-1 [b] :</t>
  </si>
  <si>
    <t>Autres fonctionnaires titulaires et stagiaires de catégorie A</t>
  </si>
  <si>
    <t>Art 2-3 :</t>
  </si>
  <si>
    <t>Enseignants ou chercheurs de nationalité étrangère</t>
  </si>
  <si>
    <t>Art 2-5 :</t>
  </si>
  <si>
    <t>Etudiants en dernière année de doctorat</t>
  </si>
  <si>
    <t>Art 2-6 :</t>
  </si>
  <si>
    <t>Titulaires d'un doctorat ou d'une habilitation à diriger des recherches</t>
  </si>
  <si>
    <t>Temps
plein</t>
  </si>
  <si>
    <t>Temps partiel</t>
  </si>
  <si>
    <r>
      <rPr>
        <b/>
        <sz val="10"/>
        <color theme="0"/>
        <rFont val="Times New Roman"/>
        <family val="1"/>
      </rPr>
      <t>2-1a</t>
    </r>
    <r>
      <rPr>
        <sz val="10"/>
        <color theme="0"/>
        <rFont val="Times New Roman"/>
        <family val="1"/>
      </rPr>
      <t xml:space="preserve">
</t>
    </r>
    <r>
      <rPr>
        <i/>
        <sz val="8"/>
        <color theme="0"/>
        <rFont val="Times New Roman"/>
        <family val="1"/>
      </rPr>
      <t>Enseignants du second degré</t>
    </r>
  </si>
  <si>
    <r>
      <rPr>
        <b/>
        <sz val="10"/>
        <color theme="0"/>
        <rFont val="Times New Roman"/>
        <family val="1"/>
      </rPr>
      <t>2-1b</t>
    </r>
    <r>
      <rPr>
        <sz val="10"/>
        <color theme="0"/>
        <rFont val="Times New Roman"/>
        <family val="1"/>
      </rPr>
      <t xml:space="preserve">
</t>
    </r>
    <r>
      <rPr>
        <i/>
        <sz val="8"/>
        <color theme="0"/>
        <rFont val="Times New Roman"/>
        <family val="1"/>
      </rPr>
      <t>Autres fonctionnaires</t>
    </r>
  </si>
  <si>
    <r>
      <rPr>
        <b/>
        <sz val="10"/>
        <color theme="0"/>
        <rFont val="Times New Roman"/>
        <family val="1"/>
      </rPr>
      <t>2-3</t>
    </r>
    <r>
      <rPr>
        <sz val="10"/>
        <color theme="0"/>
        <rFont val="Times New Roman"/>
        <family val="1"/>
      </rPr>
      <t xml:space="preserve">
</t>
    </r>
    <r>
      <rPr>
        <i/>
        <sz val="8"/>
        <color theme="0"/>
        <rFont val="Times New Roman"/>
        <family val="1"/>
      </rPr>
      <t>Enseignants ou chercheurs étrangers</t>
    </r>
  </si>
  <si>
    <r>
      <rPr>
        <b/>
        <sz val="10"/>
        <color theme="0"/>
        <rFont val="Times New Roman"/>
        <family val="1"/>
      </rPr>
      <t>2-5</t>
    </r>
    <r>
      <rPr>
        <sz val="10"/>
        <color theme="0"/>
        <rFont val="Times New Roman"/>
        <family val="1"/>
      </rPr>
      <t xml:space="preserve">
</t>
    </r>
    <r>
      <rPr>
        <i/>
        <sz val="8"/>
        <color theme="0"/>
        <rFont val="Times New Roman"/>
        <family val="1"/>
      </rPr>
      <t>Etudiant en dernière année de doctorat</t>
    </r>
  </si>
  <si>
    <r>
      <rPr>
        <b/>
        <sz val="10"/>
        <color theme="0"/>
        <rFont val="Times New Roman"/>
        <family val="1"/>
      </rPr>
      <t>2-6</t>
    </r>
    <r>
      <rPr>
        <sz val="10"/>
        <color theme="0"/>
        <rFont val="Times New Roman"/>
        <family val="1"/>
      </rPr>
      <t xml:space="preserve">
</t>
    </r>
    <r>
      <rPr>
        <i/>
        <sz val="8"/>
        <color theme="0"/>
        <rFont val="Times New Roman"/>
        <family val="1"/>
      </rPr>
      <t>Titulaires d'un doctorat ou d'une habilitation à diriger des recherches</t>
    </r>
  </si>
  <si>
    <t>Titulaires d'un doctorat</t>
  </si>
  <si>
    <t>Femmes</t>
  </si>
  <si>
    <t>Hommes</t>
  </si>
  <si>
    <t>Étiquettes de lignes</t>
  </si>
  <si>
    <t>AIX-MARSEILLE</t>
  </si>
  <si>
    <t>AIX IEP</t>
  </si>
  <si>
    <t>AVIGNON</t>
  </si>
  <si>
    <t>AMIENS</t>
  </si>
  <si>
    <t>COMPIEGNE UTC</t>
  </si>
  <si>
    <t>BESANCON</t>
  </si>
  <si>
    <t>BELFORT UTBM</t>
  </si>
  <si>
    <t>BORDEAUX</t>
  </si>
  <si>
    <t>BORDEAUX 3</t>
  </si>
  <si>
    <t>BORDEAUX IEP</t>
  </si>
  <si>
    <t>BORDEAUX IP</t>
  </si>
  <si>
    <t>PAU</t>
  </si>
  <si>
    <t>CAEN</t>
  </si>
  <si>
    <t>CORTE</t>
  </si>
  <si>
    <t>PARIS 12</t>
  </si>
  <si>
    <t>PARIS 13</t>
  </si>
  <si>
    <t>DIJON</t>
  </si>
  <si>
    <t>DIJON AGROSUP</t>
  </si>
  <si>
    <t>CHAMBERY</t>
  </si>
  <si>
    <t>GRENOBLE IEP</t>
  </si>
  <si>
    <t>GRENOBLE IP</t>
  </si>
  <si>
    <t>NOUVELLE CALEDONIE</t>
  </si>
  <si>
    <t>POLYNESIE</t>
  </si>
  <si>
    <t>LA REUNION</t>
  </si>
  <si>
    <t>ARTOIS</t>
  </si>
  <si>
    <t>LILLE IEP</t>
  </si>
  <si>
    <t>LITTORAL</t>
  </si>
  <si>
    <t>ROUBAIX ENSAIT</t>
  </si>
  <si>
    <t>LIMOGES</t>
  </si>
  <si>
    <t>LYON 1</t>
  </si>
  <si>
    <t>LYON 2</t>
  </si>
  <si>
    <t>LYON 3</t>
  </si>
  <si>
    <t>LYON ENS</t>
  </si>
  <si>
    <t>LYON ENSSIB</t>
  </si>
  <si>
    <t>LYON IEP</t>
  </si>
  <si>
    <t>LYON INSA</t>
  </si>
  <si>
    <t>ST ETIENNE</t>
  </si>
  <si>
    <t>MONTPELLIER 3</t>
  </si>
  <si>
    <t>MONTPELLIER ENSC</t>
  </si>
  <si>
    <t>NIMES</t>
  </si>
  <si>
    <t>PERPIGNAN</t>
  </si>
  <si>
    <t>LORRAINE</t>
  </si>
  <si>
    <t>NANTES</t>
  </si>
  <si>
    <t>ANGERS</t>
  </si>
  <si>
    <t>LE MANS</t>
  </si>
  <si>
    <t>TOULON</t>
  </si>
  <si>
    <t>ORLEANS</t>
  </si>
  <si>
    <t>TOURS</t>
  </si>
  <si>
    <t>PARIS CNAM</t>
  </si>
  <si>
    <t>PARIS DAUPHINE</t>
  </si>
  <si>
    <t>PARIS EHESS</t>
  </si>
  <si>
    <t>PARIS ENS</t>
  </si>
  <si>
    <t>PARIS ENSAM</t>
  </si>
  <si>
    <t>PARIS EPHE</t>
  </si>
  <si>
    <t>PARIS IEP</t>
  </si>
  <si>
    <t>PARIS INALCO</t>
  </si>
  <si>
    <t>PARIS INHA</t>
  </si>
  <si>
    <t>PARIS IPG</t>
  </si>
  <si>
    <t>PARIS MUSEUM</t>
  </si>
  <si>
    <t>PARIS OBSERVATOIRE</t>
  </si>
  <si>
    <t>POITIERS</t>
  </si>
  <si>
    <t>LA ROCHELLE</t>
  </si>
  <si>
    <t>POITIERS ENSMA</t>
  </si>
  <si>
    <t>REIMS</t>
  </si>
  <si>
    <t>TROYES UTT</t>
  </si>
  <si>
    <t>BREST</t>
  </si>
  <si>
    <t>BREST ENI</t>
  </si>
  <si>
    <t>BRETAGNE SUD</t>
  </si>
  <si>
    <t>RENNES 1</t>
  </si>
  <si>
    <t>RENNES 2</t>
  </si>
  <si>
    <t>RENNES IEP</t>
  </si>
  <si>
    <t>RENNES INSA</t>
  </si>
  <si>
    <t>ROUEN</t>
  </si>
  <si>
    <t>LE HAVRE</t>
  </si>
  <si>
    <t>ROUEN INSA</t>
  </si>
  <si>
    <t>STRASBOURG</t>
  </si>
  <si>
    <t>MULHOUSE</t>
  </si>
  <si>
    <t>STRASBOURG INSA</t>
  </si>
  <si>
    <t>TARBES ENI</t>
  </si>
  <si>
    <t>TOULOUSE 1</t>
  </si>
  <si>
    <t>TOULOUSE 2</t>
  </si>
  <si>
    <t>TOULOUSE 3</t>
  </si>
  <si>
    <t>TOULOUSE IEP</t>
  </si>
  <si>
    <t>TOULOUSE INP</t>
  </si>
  <si>
    <t>TOULOUSE INSA</t>
  </si>
  <si>
    <t>CERGY ENSEA</t>
  </si>
  <si>
    <t>EVRY</t>
  </si>
  <si>
    <t>EVRY ENSIIE</t>
  </si>
  <si>
    <t>PARIS 10</t>
  </si>
  <si>
    <t>Académie de BESANCON</t>
  </si>
  <si>
    <t>Académie de BORDEAUX</t>
  </si>
  <si>
    <t>Académie de CAEN</t>
  </si>
  <si>
    <t>Académie de CLERMONT-FERRAND</t>
  </si>
  <si>
    <t>Académie de CORSE</t>
  </si>
  <si>
    <t>Académie de CRETEIL</t>
  </si>
  <si>
    <t>Académie de DIJON</t>
  </si>
  <si>
    <t>Académie de GRENOBLE</t>
  </si>
  <si>
    <t>Académie de GUADELOUPE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</si>
  <si>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</si>
  <si>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</si>
  <si>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</si>
  <si>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</si>
  <si>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</si>
  <si>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</si>
  <si>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</si>
  <si>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</si>
  <si>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</si>
  <si>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</si>
  <si>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</si>
  <si>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</si>
  <si>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</si>
  <si>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</si>
  <si>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</si>
  <si>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</si>
  <si>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</si>
  <si>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</si>
  <si>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</si>
  <si>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Temps plein</t>
  </si>
  <si>
    <t>Equivalent temps plein
(ETP)</t>
  </si>
  <si>
    <t>Age moyen</t>
  </si>
  <si>
    <t>Effectif</t>
  </si>
  <si>
    <r>
      <rPr>
        <b/>
        <sz val="10"/>
        <rFont val="Times New Roman"/>
        <family val="1"/>
      </rPr>
      <t xml:space="preserve">2-1a - </t>
    </r>
    <r>
      <rPr>
        <i/>
        <sz val="8"/>
        <rFont val="Times New Roman"/>
        <family val="1"/>
      </rPr>
      <t>Enseignants du second degré</t>
    </r>
  </si>
  <si>
    <r>
      <rPr>
        <b/>
        <sz val="10"/>
        <color theme="1"/>
        <rFont val="Times New Roman"/>
        <family val="1"/>
      </rPr>
      <t>2-1b</t>
    </r>
    <r>
      <rPr>
        <sz val="10"/>
        <color theme="1"/>
        <rFont val="Times New Roman"/>
        <family val="2"/>
      </rPr>
      <t xml:space="preserve">  - </t>
    </r>
    <r>
      <rPr>
        <i/>
        <sz val="8"/>
        <color theme="1"/>
        <rFont val="Times New Roman"/>
        <family val="1"/>
      </rPr>
      <t>Autres fonctionnaires</t>
    </r>
  </si>
  <si>
    <r>
      <rPr>
        <b/>
        <sz val="10"/>
        <rFont val="Times New Roman"/>
        <family val="1"/>
      </rPr>
      <t xml:space="preserve">2-3 - </t>
    </r>
    <r>
      <rPr>
        <i/>
        <sz val="8"/>
        <rFont val="Times New Roman"/>
        <family val="1"/>
      </rPr>
      <t>Enseignants ou chercheurs étrangers</t>
    </r>
  </si>
  <si>
    <r>
      <rPr>
        <b/>
        <sz val="10"/>
        <rFont val="Times New Roman"/>
        <family val="1"/>
      </rPr>
      <t xml:space="preserve">2-5 - </t>
    </r>
    <r>
      <rPr>
        <i/>
        <sz val="8"/>
        <rFont val="Times New Roman"/>
        <family val="1"/>
      </rPr>
      <t>Etudiant en dernière année de doctorat</t>
    </r>
  </si>
  <si>
    <r>
      <rPr>
        <b/>
        <sz val="10"/>
        <rFont val="Times New Roman"/>
        <family val="1"/>
      </rPr>
      <t xml:space="preserve">2-6 - </t>
    </r>
    <r>
      <rPr>
        <i/>
        <sz val="8"/>
        <rFont val="Times New Roman"/>
        <family val="1"/>
      </rPr>
      <t>Titulaires d'un doctorat ou d'une habilitation à diriger des recherches</t>
    </r>
  </si>
  <si>
    <t>Total  TOUTE DISCIPLINE</t>
  </si>
  <si>
    <t>Données sur les doctorants contractuels</t>
  </si>
  <si>
    <t>Sans enseignement</t>
  </si>
  <si>
    <t>Avec enseignement</t>
  </si>
  <si>
    <t>Section du CNU</t>
  </si>
  <si>
    <t>Grande discipline</t>
  </si>
  <si>
    <t>Taux de renouvellement de la section
(B/A)*100</t>
  </si>
  <si>
    <t>Année de recrutement</t>
  </si>
  <si>
    <t>77</t>
  </si>
  <si>
    <t>Données sur les enseignants associés</t>
  </si>
  <si>
    <t>MCF AS</t>
  </si>
  <si>
    <t>PR AS</t>
  </si>
  <si>
    <t>FEMMES</t>
  </si>
  <si>
    <t>HOMMES</t>
  </si>
  <si>
    <t>MCF ASMT</t>
  </si>
  <si>
    <t>PR ASMT</t>
  </si>
  <si>
    <t>TOTAL</t>
  </si>
  <si>
    <t>Tranches d'âges</t>
  </si>
  <si>
    <t>Moins de 30 ans</t>
  </si>
  <si>
    <t>30-34 ans</t>
  </si>
  <si>
    <t>35-39 ans</t>
  </si>
  <si>
    <t>40-44 ans</t>
  </si>
  <si>
    <t>45-49 ans</t>
  </si>
  <si>
    <t>50-54 ans</t>
  </si>
  <si>
    <t>55-59 ans</t>
  </si>
  <si>
    <t>60-64 ans</t>
  </si>
  <si>
    <t>65 ans et plus</t>
  </si>
  <si>
    <t>%</t>
  </si>
  <si>
    <t>Données sur les chargés d'enseignement temporaires et agents temporaires vacataires</t>
  </si>
  <si>
    <t>LYON ENSATT</t>
  </si>
  <si>
    <t>Nomenclatures des sections du CNU</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</si>
  <si>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</si>
  <si>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</si>
  <si>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</si>
  <si>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</si>
  <si>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</si>
  <si>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</si>
  <si>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</si>
  <si>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</si>
  <si>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</si>
  <si>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</si>
  <si>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</si>
  <si>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</si>
  <si>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</si>
  <si>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</si>
  <si>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 xml:space="preserve"> 3 a</t>
  </si>
  <si>
    <t>Littératures</t>
  </si>
  <si>
    <t>Sciences du langage : linguistique et phonétique générales</t>
  </si>
  <si>
    <t>Langues et littératures anciennes</t>
  </si>
  <si>
    <t>Langue et littérature françaises</t>
  </si>
  <si>
    <t>Littératures comparées</t>
  </si>
  <si>
    <t xml:space="preserve"> 3 b</t>
  </si>
  <si>
    <t>Langues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</si>
  <si>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</si>
  <si>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</si>
  <si>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</si>
  <si>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</si>
  <si>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</si>
  <si>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 xml:space="preserve"> 4 a</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</si>
  <si>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</si>
  <si>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</si>
  <si>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</si>
  <si>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</si>
  <si>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</si>
  <si>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</si>
  <si>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 xml:space="preserve"> 4 b</t>
  </si>
  <si>
    <t>Histoire-géographie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</si>
  <si>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</si>
  <si>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</si>
  <si>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</si>
  <si>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</si>
  <si>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 xml:space="preserve"> 12 a</t>
  </si>
  <si>
    <t>Groupe interdisciplinaire</t>
  </si>
  <si>
    <t>Sciences de l'éducation</t>
  </si>
  <si>
    <t>Sciences de l'information et de la communication</t>
  </si>
  <si>
    <t>Epistémologie, histoire des sciences et des techniques</t>
  </si>
  <si>
    <t>Cultures et langues régionales</t>
  </si>
  <si>
    <t xml:space="preserve"> 12 b</t>
  </si>
  <si>
    <t>STAPS</t>
  </si>
  <si>
    <t>Sciences et techniques des activités physiques et sportives</t>
  </si>
  <si>
    <t>Théologie catholique, théologie protestante</t>
  </si>
  <si>
    <t xml:space="preserve"> 5 a</t>
  </si>
  <si>
    <t>Mathématiques</t>
  </si>
  <si>
    <t>Mathématiques appliquées et applications des mathématiques</t>
  </si>
  <si>
    <t xml:space="preserve"> 5 b</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</si>
  <si>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</si>
  <si>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</si>
  <si>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</si>
  <si>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</si>
  <si>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</si>
  <si>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</si>
  <si>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</si>
  <si>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</si>
  <si>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</si>
  <si>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</si>
  <si>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</si>
  <si>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</si>
  <si>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</si>
  <si>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</si>
  <si>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</si>
  <si>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</si>
  <si>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</si>
  <si>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</si>
  <si>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</si>
  <si>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</si>
  <si>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</si>
  <si>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</si>
  <si>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</si>
  <si>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</si>
  <si>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</si>
  <si>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</si>
  <si>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</si>
  <si>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</si>
  <si>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</si>
  <si>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Etablissement / Académie</t>
  </si>
  <si>
    <t>Total TOUTE 
DISCIPLINE</t>
  </si>
  <si>
    <t>30 ans</t>
  </si>
  <si>
    <t>ATER</t>
  </si>
  <si>
    <t>Contractuels sur emplois du 2nd degré</t>
  </si>
  <si>
    <t>Lecteurs</t>
  </si>
  <si>
    <t>Maîtres de langues</t>
  </si>
  <si>
    <t>Enseignants invités</t>
  </si>
  <si>
    <t>Enseignants associés</t>
  </si>
  <si>
    <t>DC avec mission d'enseignement</t>
  </si>
  <si>
    <t>Total DC</t>
  </si>
  <si>
    <t>PR et assimilés</t>
  </si>
  <si>
    <t>MCF et assimilés</t>
  </si>
  <si>
    <t>Enseignants du 2nd degré</t>
  </si>
  <si>
    <t>Enseignants titulaires</t>
  </si>
  <si>
    <t>MAYOTTE CUFR</t>
  </si>
  <si>
    <t>PARIS EFEO</t>
  </si>
  <si>
    <t>PARIS IAE</t>
  </si>
  <si>
    <t>RENNES ENS</t>
  </si>
  <si>
    <t>SURESNES INSHEA</t>
  </si>
  <si>
    <t>Lecteurs et maîtres de langues</t>
  </si>
  <si>
    <t>Doctorants contractuels (DC) avec mission d'enseignement</t>
  </si>
  <si>
    <t>ATER
mi-temps</t>
  </si>
  <si>
    <t>ATER
temps plein</t>
  </si>
  <si>
    <t>Enseignant titulaires</t>
  </si>
  <si>
    <t>Sans discipline (grands établissements)</t>
  </si>
  <si>
    <t>Non renseigné</t>
  </si>
  <si>
    <t>Effectif total</t>
  </si>
  <si>
    <t>(1) /
 (PR + MCF) en % *</t>
  </si>
  <si>
    <t>Doctorants contractuels n'assurant aucun service d'enseignement</t>
  </si>
  <si>
    <t>Doctorants contractuels assurant un service d'enseignement</t>
  </si>
  <si>
    <t>Moniteurs</t>
  </si>
  <si>
    <t>Lecteurs et répétiteurs de l'INALCO</t>
  </si>
  <si>
    <r>
      <t>Contractuels sur emplois du 2</t>
    </r>
    <r>
      <rPr>
        <vertAlign val="superscript"/>
        <sz val="10"/>
        <color theme="1"/>
        <rFont val="Times New Roman"/>
        <family val="1"/>
      </rPr>
      <t>nd</t>
    </r>
    <r>
      <rPr>
        <sz val="10"/>
        <color theme="1"/>
        <rFont val="Times New Roman"/>
        <family val="1"/>
      </rPr>
      <t xml:space="preserve"> degré</t>
    </r>
  </si>
  <si>
    <t>Variations</t>
  </si>
  <si>
    <t>Professeurs des universités et assimilés</t>
  </si>
  <si>
    <t>Sous-total enseignants titulaires</t>
  </si>
  <si>
    <t>2013/
2014</t>
  </si>
  <si>
    <t>2013/
2012</t>
  </si>
  <si>
    <t>2012/
2011</t>
  </si>
  <si>
    <t>2011/
2010</t>
  </si>
  <si>
    <t>2010/
2009</t>
  </si>
  <si>
    <t>2009/
2008</t>
  </si>
  <si>
    <t>2008/
2007</t>
  </si>
  <si>
    <t>2007/
2006</t>
  </si>
  <si>
    <t>2006/
2005</t>
  </si>
  <si>
    <t>Femme</t>
  </si>
  <si>
    <t>Homme</t>
  </si>
  <si>
    <t>Taux de renouvellement
(A)/(A+B)</t>
  </si>
  <si>
    <t>(*) Ce ratio ne comprend pas les invités en raison de la faible durée relative des "invitations", mais intègre les lecteurs et les maîtres de langues.</t>
  </si>
  <si>
    <t>-</t>
  </si>
  <si>
    <t>TEMPS PLEIN</t>
  </si>
  <si>
    <t>TEMPS PARTIEL</t>
  </si>
  <si>
    <t>MONTPELLIER</t>
  </si>
  <si>
    <t>BOURGES INSA CVL</t>
  </si>
  <si>
    <t>Part dans l'ensemble de la population</t>
  </si>
  <si>
    <r>
      <t xml:space="preserve">03
</t>
    </r>
    <r>
      <rPr>
        <i/>
        <sz val="8"/>
        <color theme="1"/>
        <rFont val="Times New Roman"/>
        <family val="1"/>
      </rPr>
      <t>Langues et littératures</t>
    </r>
  </si>
  <si>
    <r>
      <t xml:space="preserve">04
</t>
    </r>
    <r>
      <rPr>
        <i/>
        <sz val="8"/>
        <color theme="1"/>
        <rFont val="Times New Roman"/>
        <family val="1"/>
      </rPr>
      <t>Sciences humaines</t>
    </r>
  </si>
  <si>
    <t>32 ans</t>
  </si>
  <si>
    <t>31 ans</t>
  </si>
  <si>
    <t>CENTRALESUPELEC</t>
  </si>
  <si>
    <t>ENS LOUIS LUMIERE</t>
  </si>
  <si>
    <t>2014/
2015</t>
  </si>
  <si>
    <t>ATER en remplacement de titulaire</t>
  </si>
  <si>
    <t>ATER "réservé"</t>
  </si>
  <si>
    <t>TABLEAU I :</t>
  </si>
  <si>
    <t>TABLEAU II :</t>
  </si>
  <si>
    <t>TABLEAU III :</t>
  </si>
  <si>
    <t>TABLEAU IV :</t>
  </si>
  <si>
    <t>TABLEAU V :</t>
  </si>
  <si>
    <t>TABLEAU VI :</t>
  </si>
  <si>
    <t>TABLEAU VII :</t>
  </si>
  <si>
    <t>TABLEAU VIII :</t>
  </si>
  <si>
    <t>TABLEAU XII :</t>
  </si>
  <si>
    <t>TABLEAU XIV :</t>
  </si>
  <si>
    <t>TABLEAU XVII :</t>
  </si>
  <si>
    <t>GRENOBLE ALPES</t>
  </si>
  <si>
    <t>ANTILLES</t>
  </si>
  <si>
    <t>Académie de GUYANE</t>
  </si>
  <si>
    <t>GUYANE</t>
  </si>
  <si>
    <t>2015/ 2016</t>
  </si>
  <si>
    <t>28 ans</t>
  </si>
  <si>
    <t>26 ans</t>
  </si>
  <si>
    <t>Données sur les contractuels de l'article L 954-3 du code de l'éducation</t>
  </si>
  <si>
    <t>Fonctions d'enseignement</t>
  </si>
  <si>
    <t>Fonctions de recherche</t>
  </si>
  <si>
    <t>Fonctions d'enseignement et de recherche</t>
  </si>
  <si>
    <t>Maîtres de conférences et assimilés</t>
  </si>
  <si>
    <t>* Le taux de variation pour la période 2015-2016 ne prend pas en compte les contractuels L 954-3.</t>
  </si>
  <si>
    <t>Contractuels
L 954-3</t>
  </si>
  <si>
    <t>CAEN ENSI</t>
  </si>
  <si>
    <t>CLERMONT AUVERGNE</t>
  </si>
  <si>
    <t>Hors académie</t>
  </si>
  <si>
    <t>LETTRES ET SCIENCES HUMAINES</t>
  </si>
  <si>
    <t>SCIENCES ET TECHNIQUES</t>
  </si>
  <si>
    <t>Mathématiques et Informatique</t>
  </si>
  <si>
    <t>Mécanique, Génie mécanique, Génie informatique, Energétique</t>
  </si>
  <si>
    <t>Biologie et Biochimie</t>
  </si>
  <si>
    <t>NR</t>
  </si>
  <si>
    <t>Total 03</t>
  </si>
  <si>
    <t>Total 04</t>
  </si>
  <si>
    <r>
      <t xml:space="preserve">20
</t>
    </r>
    <r>
      <rPr>
        <i/>
        <sz val="10"/>
        <color theme="1"/>
        <rFont val="Times New Roman"/>
        <family val="1"/>
      </rPr>
      <t>Théologie</t>
    </r>
  </si>
  <si>
    <t>Total LETTRES ET SCIENCES HUMAINES</t>
  </si>
  <si>
    <t>Total SCIENCES ET TECHNIQUES</t>
  </si>
  <si>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</si>
  <si>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Total 05</t>
  </si>
  <si>
    <t>Droit et Science politique</t>
  </si>
  <si>
    <t>Sciences économique et de gestion</t>
  </si>
  <si>
    <t>Langues et Littératures</t>
  </si>
  <si>
    <t>Féminin</t>
  </si>
  <si>
    <t>Masculin</t>
  </si>
  <si>
    <t>TOUTE DISCIPLINE CONFONDUE + NON RENSEIGNE</t>
  </si>
  <si>
    <t>2016/ 2017</t>
  </si>
  <si>
    <t>Ater MT</t>
  </si>
  <si>
    <t>ATER TP</t>
  </si>
  <si>
    <t>Associés TP</t>
  </si>
  <si>
    <t>PARIS EC. NAT. CHARTES</t>
  </si>
  <si>
    <t>RENNES EHESP</t>
  </si>
  <si>
    <r>
      <t>Contractuels L 954-3</t>
    </r>
    <r>
      <rPr>
        <vertAlign val="superscript"/>
        <sz val="10"/>
        <color theme="1"/>
        <rFont val="Times New Roman"/>
        <family val="1"/>
      </rPr>
      <t>1)</t>
    </r>
  </si>
  <si>
    <r>
      <rPr>
        <i/>
        <vertAlign val="superscript"/>
        <sz val="8"/>
        <color theme="1"/>
        <rFont val="Times New Roman"/>
        <family val="1"/>
      </rPr>
      <t>2)</t>
    </r>
    <r>
      <rPr>
        <i/>
        <sz val="8"/>
        <color theme="1"/>
        <rFont val="Times New Roman"/>
        <family val="1"/>
      </rPr>
      <t xml:space="preserve"> Ce total n'inclut pas les doctorants contractuels n'assurant aucun service d'enseignement (1ère ligne). A partir de 2016 le total inclut les contractuels L 954-3, données dont nous ne pouvions pas garantir la fiabilité les années précédentes.</t>
    </r>
  </si>
  <si>
    <r>
      <rPr>
        <i/>
        <vertAlign val="superscript"/>
        <sz val="8"/>
        <color theme="1"/>
        <rFont val="Times New Roman"/>
        <family val="1"/>
      </rPr>
      <t>1)</t>
    </r>
    <r>
      <rPr>
        <i/>
        <sz val="8"/>
        <color theme="1"/>
        <rFont val="Times New Roman"/>
        <family val="1"/>
      </rPr>
      <t xml:space="preserve"> Contractuels L 954-3 avec enseignement ou recherche et enseignement</t>
    </r>
  </si>
  <si>
    <t>TABLEAUX X-a, X-b, X-c :</t>
  </si>
  <si>
    <t>TABLEAUX X-d, X-e :</t>
  </si>
  <si>
    <t>TABLEAU XI :</t>
  </si>
  <si>
    <t>Non renseignée</t>
  </si>
  <si>
    <t>10
Biologie et biochimie</t>
  </si>
  <si>
    <t>Total enseignants titulaires</t>
  </si>
  <si>
    <t>PE HORS LRU *2</t>
  </si>
  <si>
    <r>
      <rPr>
        <i/>
        <vertAlign val="superscript"/>
        <sz val="8"/>
        <rFont val="Times New Roman"/>
        <family val="1"/>
      </rPr>
      <t xml:space="preserve">3) </t>
    </r>
    <r>
      <rPr>
        <i/>
        <sz val="8"/>
        <rFont val="Times New Roman"/>
        <family val="1"/>
      </rPr>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r>
  </si>
  <si>
    <t>-3,4%*</t>
  </si>
  <si>
    <t>2017/ 2018</t>
  </si>
  <si>
    <t>LILLE</t>
  </si>
  <si>
    <t>PARIS ISM</t>
  </si>
  <si>
    <t>BESANCON ENSM</t>
  </si>
  <si>
    <t>SORBONNE UNIVERSITE</t>
  </si>
  <si>
    <r>
      <rPr>
        <b/>
        <sz val="10"/>
        <color theme="0"/>
        <rFont val="Times New Roman"/>
        <family val="1"/>
      </rPr>
      <t>2-1</t>
    </r>
    <r>
      <rPr>
        <sz val="10"/>
        <color theme="0"/>
        <rFont val="Times New Roman"/>
        <family val="1"/>
      </rPr>
      <t xml:space="preserve">
</t>
    </r>
    <r>
      <rPr>
        <i/>
        <sz val="8"/>
        <color theme="0"/>
        <rFont val="Times New Roman"/>
        <family val="1"/>
      </rPr>
      <t>Sans précision</t>
    </r>
  </si>
  <si>
    <r>
      <rPr>
        <b/>
        <sz val="10"/>
        <color theme="1"/>
        <rFont val="Times New Roman"/>
        <family val="1"/>
      </rPr>
      <t>2-1</t>
    </r>
    <r>
      <rPr>
        <sz val="10"/>
        <color theme="1"/>
        <rFont val="Times New Roman"/>
        <family val="2"/>
      </rPr>
      <t xml:space="preserve">  - </t>
    </r>
    <r>
      <rPr>
        <i/>
        <sz val="8"/>
        <color theme="1"/>
        <rFont val="Times New Roman"/>
        <family val="1"/>
      </rPr>
      <t>Sans précision</t>
    </r>
  </si>
  <si>
    <t>2-1a - Enseignants du second degré</t>
  </si>
  <si>
    <t>2-1b  - Autres fonctionnaires</t>
  </si>
  <si>
    <t>2-1  - Sans précision</t>
  </si>
  <si>
    <t>2-3 - Enseignants ou chercheurs étrangers</t>
  </si>
  <si>
    <t>2-5 - Etudiant en dernière année de doctorat</t>
  </si>
  <si>
    <t>2-6 - Titulaires d'un doctorat ou d'une habilitation à diriger des recherches</t>
  </si>
  <si>
    <t>ATHENES EC FR</t>
  </si>
  <si>
    <t>MADRID CASA VEL</t>
  </si>
  <si>
    <t>Etranger</t>
  </si>
  <si>
    <t>Par ailleurs, les contractuels sur emplois du 2nd degré ne sont pas présentés dans ce tableau dans la mesure où leur répartition entre les disciplines du CNU est peu ou pas connue.</t>
  </si>
  <si>
    <t>Total ATER, DC, associés et
L 954-3
(1)</t>
  </si>
  <si>
    <t>TABLEAU XIII-a : DROIT</t>
  </si>
  <si>
    <t>TABLEAU XIII-b : LETTRES</t>
  </si>
  <si>
    <t>TABLEAU XIII-c : SCIENCES</t>
  </si>
  <si>
    <t>TABLEAU XIII-d : PHARMACIE</t>
  </si>
  <si>
    <t>TABLEAU XIII-e : TOUTES DISCIPLINES</t>
  </si>
  <si>
    <t>Etablissement / Académie d'obtention du doctorat</t>
  </si>
  <si>
    <t>Nombre d'ATER ayant obtenu leur doctorat dans l'établissement</t>
  </si>
  <si>
    <t>Dont recrutés sur place</t>
  </si>
  <si>
    <t>Part d'ATER recrutés sur place</t>
  </si>
  <si>
    <t>AUTRE</t>
  </si>
  <si>
    <t>Effectifs d'ATER</t>
  </si>
  <si>
    <t>Dont titulaire d'un doctorat
(1)</t>
  </si>
  <si>
    <t>Part d'ATER docteurs</t>
  </si>
  <si>
    <t>Effectifs d'ATER ayant obtenu leur doctorat dans l'établissement
(2)</t>
  </si>
  <si>
    <t>Taux de recrutement local d'ATER titulaires d'un doctorat 
(2) / (1)</t>
  </si>
  <si>
    <t>TABLEAUX XV-a, XV-b, XV-c, XV-d et XV-e :   Caractéristiques démographiques des doctorants contractuels (répartition par tranches d'âges, sexe, âge moyen et médian) par grande discipline</t>
  </si>
  <si>
    <t xml:space="preserve"> Répartition des ATER docteurs par lieu d'obtention du doctorat </t>
  </si>
  <si>
    <t>TABLEAU XIII :</t>
  </si>
  <si>
    <t>TABLEAUX XV-a, XV-b, XV-c, XV-d et XV-e :</t>
  </si>
  <si>
    <t>TABLEAU XVI :</t>
  </si>
  <si>
    <t>TABLEAU XVIII  :</t>
  </si>
  <si>
    <t>TABLEAU XIX :</t>
  </si>
  <si>
    <t>TABLEAU XX :</t>
  </si>
  <si>
    <t>lecteurs</t>
  </si>
  <si>
    <t>maitre de langue</t>
  </si>
  <si>
    <t>2017-2018</t>
  </si>
  <si>
    <t>Ensemble AS*</t>
  </si>
  <si>
    <t>Ensemble ASMT*</t>
  </si>
  <si>
    <t>LYON EC</t>
  </si>
  <si>
    <t>VERSAILLES ST-QUENT</t>
  </si>
  <si>
    <t>33 ans</t>
  </si>
  <si>
    <t>ENS PARIS-SACLAY</t>
  </si>
  <si>
    <t>PARIS ENSC</t>
  </si>
  <si>
    <t>RENNES ENSC</t>
  </si>
  <si>
    <t>Associés MT+NR</t>
  </si>
  <si>
    <t>PR</t>
  </si>
  <si>
    <t>MCF</t>
  </si>
  <si>
    <t>AM2D</t>
  </si>
  <si>
    <t>DIRECTION GÉNÉRALE DES RESSOURCES HUMAINES
Service des personnels enseignants de l'enseignement supérieur et de la recherche
Sous-direction de la gestion prévisionnelle et des affaires statutaires, indemnitaires et réglementaires
Département des études et analyses prévisionnelles des ressources humaines
- DGRH A1-1 -</t>
  </si>
  <si>
    <t>DIRECTION GÉNÉRALE DES RESSOURCES HUMAINES
Service des personnels enseignants de l'enseignement supérieur et de la recherche
Sous-direction des études de gestion prévisionnelle, statutaires et des affaires communes
Département des études et analyses prévisionnelles des ressources humaines
- DGRH A1-1 -</t>
  </si>
  <si>
    <t>TABLEAU IX :</t>
  </si>
  <si>
    <t xml:space="preserve"> Répartition des ATER par grande discipline, groupe, section du CNU, quotité de service et sexe</t>
  </si>
  <si>
    <t xml:space="preserve"> Répartition des ATER par type de recrutement, article de recrutement et quotité de service</t>
  </si>
  <si>
    <t xml:space="preserve"> Répartition des ATER par type de recrutement, article de recrutement et sexe</t>
  </si>
  <si>
    <t xml:space="preserve"> Répartition des ATER par établissement, académie, type de recrutement et quotité de service</t>
  </si>
  <si>
    <t xml:space="preserve"> Caractéristiques démographiques des ATER (répartition par tranches d'âges, sexe, âge moyen) par grande discipline</t>
  </si>
  <si>
    <t xml:space="preserve"> Âge moyen des ATER par grande discipline, article de recrutement et sexe</t>
  </si>
  <si>
    <t xml:space="preserve"> Répartition des doctorants contractuels par grande discipline, groupe, section du CNU, mission d'enseignement et sexe</t>
  </si>
  <si>
    <t xml:space="preserve"> Répartition des doctorants contractuels par grande discipline, section du CNU et année de recrutement</t>
  </si>
  <si>
    <t xml:space="preserve"> Caractéristiques démographiques des doctorants contractuels (répartition par tranches d'âges, sexe, âge moyen) par grande discipline</t>
  </si>
  <si>
    <t xml:space="preserve"> Répartition des associés à temps plein (AS) par section du CNU, grande discipline, corps et sexe</t>
  </si>
  <si>
    <t xml:space="preserve"> Répartition des associés à mi-temps (ASMT) par section du CNU, grande discipline, corps et sexe</t>
  </si>
  <si>
    <t xml:space="preserve"> Répartition des contractuels L 954-3 par grande discipline, groupe, section CNU et type de fonction</t>
  </si>
  <si>
    <t>Table des matières</t>
  </si>
  <si>
    <r>
      <t xml:space="preserve">II / </t>
    </r>
    <r>
      <rPr>
        <b/>
        <u/>
        <sz val="14"/>
        <color theme="1"/>
        <rFont val="Times New Roman"/>
        <family val="1"/>
      </rPr>
      <t>Étude de la population des ATER</t>
    </r>
  </si>
  <si>
    <r>
      <t xml:space="preserve">III / </t>
    </r>
    <r>
      <rPr>
        <b/>
        <u/>
        <sz val="14"/>
        <color theme="1"/>
        <rFont val="Times New Roman"/>
        <family val="1"/>
      </rPr>
      <t>Données sur les doctorants contractuels</t>
    </r>
  </si>
  <si>
    <r>
      <t xml:space="preserve">IV / </t>
    </r>
    <r>
      <rPr>
        <b/>
        <u/>
        <sz val="14"/>
        <color theme="1"/>
        <rFont val="Times New Roman"/>
        <family val="1"/>
      </rPr>
      <t>Données sur les enseignants associés</t>
    </r>
  </si>
  <si>
    <r>
      <t xml:space="preserve">V / </t>
    </r>
    <r>
      <rPr>
        <b/>
        <u/>
        <sz val="14"/>
        <color theme="1"/>
        <rFont val="Times New Roman"/>
        <family val="1"/>
      </rPr>
      <t>Données sur les contractuels de l'article L 954-3 du code de l'éducation</t>
    </r>
  </si>
  <si>
    <r>
      <t xml:space="preserve">VI / </t>
    </r>
    <r>
      <rPr>
        <b/>
        <u/>
        <sz val="14"/>
        <color theme="1"/>
        <rFont val="Times New Roman"/>
        <family val="1"/>
      </rPr>
      <t>Données sur les chargés d'enseignement temporaires et agents temporaires vacataires</t>
    </r>
  </si>
  <si>
    <r>
      <t xml:space="preserve">VII / </t>
    </r>
    <r>
      <rPr>
        <b/>
        <u/>
        <sz val="14"/>
        <color theme="1"/>
        <rFont val="Times New Roman"/>
        <family val="1"/>
      </rPr>
      <t>Nomenclatures des sections du CNU</t>
    </r>
  </si>
  <si>
    <t>2018/ 2019</t>
  </si>
  <si>
    <r>
      <t>Total général PE</t>
    </r>
    <r>
      <rPr>
        <b/>
        <vertAlign val="superscript"/>
        <sz val="10"/>
        <color theme="0"/>
        <rFont val="Times New Roman"/>
        <family val="2"/>
      </rPr>
      <t>2)</t>
    </r>
  </si>
  <si>
    <r>
      <rPr>
        <b/>
        <i/>
        <u/>
        <sz val="10"/>
        <rFont val="Times New Roman"/>
        <family val="2"/>
      </rPr>
      <t>Pour information</t>
    </r>
    <r>
      <rPr>
        <b/>
        <i/>
        <sz val="10"/>
        <rFont val="Times New Roman"/>
        <family val="2"/>
      </rPr>
      <t>: Doctorants contractuels (DC) sans mission d'enseignement</t>
    </r>
  </si>
  <si>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enseignants associés à mi-temps : 96 heures ; enseignants invités : 24 heures ; enseignants du 2nd degré (titulaires et contractuels) : 384 heures. </t>
  </si>
  <si>
    <t>Étude de la population des ATER</t>
  </si>
  <si>
    <r>
      <rPr>
        <b/>
        <u/>
        <sz val="11"/>
        <color theme="0"/>
        <rFont val="Times New Roman"/>
        <family val="1"/>
      </rPr>
      <t xml:space="preserve">TABLEAU IV </t>
    </r>
    <r>
      <rPr>
        <b/>
        <sz val="11"/>
        <color theme="0"/>
        <rFont val="Times New Roman"/>
        <family val="1"/>
      </rPr>
      <t>:  Répartition des ATER par grande discipline, groupe, section du CNU, quotité de service et sexe</t>
    </r>
  </si>
  <si>
    <r>
      <t xml:space="preserve">et notamment aux articles du </t>
    </r>
    <r>
      <rPr>
        <b/>
        <sz val="11"/>
        <color theme="1"/>
        <rFont val="Times New Roman"/>
        <family val="2"/>
      </rPr>
      <t xml:space="preserve">décret n°88-654 du 7 mai 1988 modifié. </t>
    </r>
  </si>
  <si>
    <t xml:space="preserve">et, par conséquent, définit des durées maximales, variables, d'exercice des fonctions d'ATER. </t>
  </si>
  <si>
    <r>
      <rPr>
        <i/>
        <u/>
        <sz val="12"/>
        <color theme="1"/>
        <rFont val="Times New Roman"/>
        <family val="1"/>
      </rPr>
      <t>Note</t>
    </r>
    <r>
      <rPr>
        <i/>
        <sz val="12"/>
        <color theme="1"/>
        <rFont val="Times New Roman"/>
        <family val="1"/>
      </rPr>
      <t xml:space="preserve"> : Un ATER "en remplacement de titulaire" correspond à "l'ex titre 2" et un ATER "réservé" à "l'ex titre 3"</t>
    </r>
  </si>
  <si>
    <r>
      <rPr>
        <b/>
        <u/>
        <sz val="14"/>
        <color theme="0"/>
        <rFont val="Times New Roman"/>
        <family val="1"/>
      </rPr>
      <t>TABLEAU VIII :</t>
    </r>
    <r>
      <rPr>
        <b/>
        <sz val="14"/>
        <color theme="0"/>
        <rFont val="Times New Roman"/>
        <family val="1"/>
      </rPr>
      <t xml:space="preserve">  Répartition des ATER par établissement, académie, type de recrutement et quotité de service</t>
    </r>
  </si>
  <si>
    <r>
      <rPr>
        <b/>
        <u/>
        <sz val="14"/>
        <color theme="0"/>
        <rFont val="Times New Roman"/>
        <family val="1"/>
      </rPr>
      <t xml:space="preserve">TABLEAU VII </t>
    </r>
    <r>
      <rPr>
        <b/>
        <sz val="14"/>
        <color theme="0"/>
        <rFont val="Times New Roman"/>
        <family val="1"/>
      </rPr>
      <t>:  Répartition des ATER par type de recrutement, article de recrutement et sexe</t>
    </r>
  </si>
  <si>
    <r>
      <rPr>
        <b/>
        <u/>
        <sz val="14"/>
        <color theme="0"/>
        <rFont val="Times New Roman"/>
        <family val="1"/>
      </rPr>
      <t>TABLEAU VI</t>
    </r>
    <r>
      <rPr>
        <b/>
        <sz val="14"/>
        <color theme="0"/>
        <rFont val="Times New Roman"/>
        <family val="1"/>
      </rPr>
      <t xml:space="preserve"> :  Répartition des ATER par type de recrutement, article de recrutement et quotité de service</t>
    </r>
  </si>
  <si>
    <r>
      <rPr>
        <b/>
        <u/>
        <sz val="13"/>
        <color theme="0"/>
        <rFont val="Times New Roman"/>
        <family val="1"/>
      </rPr>
      <t>TABLEAU IX</t>
    </r>
    <r>
      <rPr>
        <b/>
        <sz val="13"/>
        <color theme="0"/>
        <rFont val="Times New Roman"/>
        <family val="1"/>
      </rPr>
      <t>:  Age moyen des ATER par grande discipline, article de recrutement et sexe</t>
    </r>
  </si>
  <si>
    <r>
      <rPr>
        <b/>
        <u/>
        <sz val="12"/>
        <color theme="0"/>
        <rFont val="Times New Roman"/>
        <family val="1"/>
      </rPr>
      <t xml:space="preserve">TABLEAUX X-a, X-b, X-c </t>
    </r>
    <r>
      <rPr>
        <b/>
        <sz val="12"/>
        <color theme="0"/>
        <rFont val="Times New Roman"/>
        <family val="1"/>
      </rPr>
      <t>:   Caractéristiques démographiques des ATER (répartition par tranches d'âges, sexe et âge moyen) par grande discipline</t>
    </r>
  </si>
  <si>
    <t>TABLEAU X-a : DROIT - PYRAMIDE DES ÂGES -</t>
  </si>
  <si>
    <t>TABLEAU X-b : LETTRES - PYRAMIDE DES ÂGES -</t>
  </si>
  <si>
    <t>TABLEAU X-c : SCIENCES - PYRAMIDE DES ÂGES</t>
  </si>
  <si>
    <t>TABLEAU X-d : PHARMACIE - PYRAMIDE DES ÂGES -</t>
  </si>
  <si>
    <r>
      <rPr>
        <b/>
        <u/>
        <sz val="12"/>
        <color theme="0"/>
        <rFont val="Times New Roman"/>
        <family val="1"/>
      </rPr>
      <t xml:space="preserve">TABLEAUX X-d, X-e </t>
    </r>
    <r>
      <rPr>
        <b/>
        <sz val="12"/>
        <color theme="0"/>
        <rFont val="Times New Roman"/>
        <family val="1"/>
      </rPr>
      <t>:   Caractéristiques démographiques des ATER (répartition par tranches d'âges, sexe et âge moyen) par grande discipline</t>
    </r>
  </si>
  <si>
    <t>TABLEAU X-e : TOUTES DISCIPLINES + NON RENSEIGNÉ - PYRAMIDE DES ÂGES -</t>
  </si>
  <si>
    <r>
      <rPr>
        <b/>
        <u/>
        <sz val="12"/>
        <color theme="0"/>
        <rFont val="Times New Roman"/>
        <family val="1"/>
      </rPr>
      <t xml:space="preserve">TABLEAU XI </t>
    </r>
    <r>
      <rPr>
        <b/>
        <sz val="12"/>
        <color theme="0"/>
        <rFont val="Times New Roman"/>
        <family val="1"/>
      </rPr>
      <t>: Répartition des ATER docteurs par lieu d'obtention du doctorat 
- Part d'ATER docteurs recrutés dans l'établissement d'obtention du doctorat -</t>
    </r>
  </si>
  <si>
    <r>
      <t>NON RENSEIGN</t>
    </r>
    <r>
      <rPr>
        <b/>
        <sz val="10"/>
        <color theme="0"/>
        <rFont val="Arial"/>
        <family val="2"/>
      </rPr>
      <t>É</t>
    </r>
  </si>
  <si>
    <r>
      <rPr>
        <b/>
        <sz val="10"/>
        <color theme="0"/>
        <rFont val="Arial"/>
        <family val="2"/>
      </rPr>
      <t>É</t>
    </r>
    <r>
      <rPr>
        <b/>
        <sz val="10"/>
        <color theme="0"/>
        <rFont val="Times New Roman"/>
        <family val="1"/>
      </rPr>
      <t>TRANGER</t>
    </r>
  </si>
  <si>
    <r>
      <rPr>
        <b/>
        <u/>
        <sz val="14"/>
        <color theme="0"/>
        <rFont val="Times New Roman"/>
        <family val="1"/>
      </rPr>
      <t>TABLEAU XII</t>
    </r>
    <r>
      <rPr>
        <b/>
        <sz val="14"/>
        <color theme="0"/>
        <rFont val="Times New Roman"/>
        <family val="1"/>
      </rPr>
      <t xml:space="preserve"> : Recrutement par établissement des ATER et part d'ATER docteurs</t>
    </r>
  </si>
  <si>
    <t xml:space="preserve"> Recrutement par établissement des ATER et part d'ATER docteurs</t>
  </si>
  <si>
    <r>
      <rPr>
        <b/>
        <u/>
        <sz val="13"/>
        <color theme="0"/>
        <rFont val="Times New Roman"/>
        <family val="1"/>
      </rPr>
      <t xml:space="preserve">TABLEAU XIII </t>
    </r>
    <r>
      <rPr>
        <b/>
        <sz val="13"/>
        <color theme="0"/>
        <rFont val="Times New Roman"/>
        <family val="1"/>
      </rPr>
      <t>:  Répartition des doctorants contractuels par grande discipline, groupe, section du CNU, mission d'enseignement et sexe</t>
    </r>
  </si>
  <si>
    <r>
      <rPr>
        <b/>
        <u/>
        <sz val="14"/>
        <color theme="0"/>
        <rFont val="Times New Roman"/>
        <family val="1"/>
      </rPr>
      <t xml:space="preserve">TABLEAU XIV </t>
    </r>
    <r>
      <rPr>
        <b/>
        <sz val="14"/>
        <color theme="0"/>
        <rFont val="Times New Roman"/>
        <family val="1"/>
      </rPr>
      <t>:  Répartition des doctorants contractuels par grande discipline, section du CNU et année de recrutement</t>
    </r>
  </si>
  <si>
    <r>
      <rPr>
        <b/>
        <u/>
        <sz val="14"/>
        <color theme="0"/>
        <rFont val="Times New Roman"/>
        <family val="1"/>
      </rPr>
      <t xml:space="preserve">TABLEAU XVI </t>
    </r>
    <r>
      <rPr>
        <b/>
        <sz val="14"/>
        <color theme="0"/>
        <rFont val="Times New Roman"/>
        <family val="1"/>
      </rPr>
      <t>:  Répartition des associés à temps plein (AS) par section du CNU, grande discipline, corps et sexe</t>
    </r>
  </si>
  <si>
    <t>01
Droit et science politique</t>
  </si>
  <si>
    <t>02
Sciences économiques et de gestion</t>
  </si>
  <si>
    <t>03
Langues et littératures</t>
  </si>
  <si>
    <t>04
Sciences humaines</t>
  </si>
  <si>
    <t>20
Théologie</t>
  </si>
  <si>
    <t>05
Mathématiques et Informatique</t>
  </si>
  <si>
    <t>06
Physique</t>
  </si>
  <si>
    <t>07
Chimie</t>
  </si>
  <si>
    <t>08
Sciences de la terre</t>
  </si>
  <si>
    <t>09
Mécanique, génie mécanique, génie informatique, énergétique</t>
  </si>
  <si>
    <r>
      <rPr>
        <b/>
        <u/>
        <sz val="14"/>
        <color theme="0"/>
        <rFont val="Times New Roman"/>
        <family val="1"/>
      </rPr>
      <t xml:space="preserve">TABLEAU XVII </t>
    </r>
    <r>
      <rPr>
        <b/>
        <sz val="14"/>
        <color theme="0"/>
        <rFont val="Times New Roman"/>
        <family val="1"/>
      </rPr>
      <t>:  Répartition des associés à mi-temps (ASMT) par section du CNU, grande discipline, corps et sexe</t>
    </r>
  </si>
  <si>
    <r>
      <rPr>
        <b/>
        <u/>
        <sz val="14"/>
        <color theme="0"/>
        <rFont val="Times New Roman"/>
        <family val="1"/>
      </rPr>
      <t xml:space="preserve">TABLEAU XVIII </t>
    </r>
    <r>
      <rPr>
        <b/>
        <sz val="14"/>
        <color theme="0"/>
        <rFont val="Times New Roman"/>
        <family val="1"/>
      </rPr>
      <t>:  Répartition des contractuels L 954-3 par grande discipline, groupe, section CNU et type de fonction</t>
    </r>
  </si>
  <si>
    <r>
      <t xml:space="preserve">12
</t>
    </r>
    <r>
      <rPr>
        <i/>
        <sz val="8"/>
        <color theme="1"/>
        <rFont val="Times New Roman"/>
        <family val="1"/>
      </rPr>
      <t>Groupe interdisciplinaire</t>
    </r>
  </si>
  <si>
    <t>Total 12</t>
  </si>
  <si>
    <r>
      <t xml:space="preserve">12
</t>
    </r>
    <r>
      <rPr>
        <sz val="8"/>
        <color theme="1"/>
        <rFont val="Times New Roman"/>
        <family val="1"/>
      </rPr>
      <t>Groupe interdisciplinaire</t>
    </r>
  </si>
  <si>
    <r>
      <rPr>
        <sz val="10"/>
        <color theme="1"/>
        <rFont val="Times New Roman"/>
        <family val="1"/>
      </rPr>
      <t>12</t>
    </r>
    <r>
      <rPr>
        <b/>
        <sz val="10"/>
        <color theme="1"/>
        <rFont val="Times New Roman"/>
        <family val="1"/>
      </rPr>
      <t xml:space="preserve">
</t>
    </r>
    <r>
      <rPr>
        <i/>
        <sz val="8"/>
        <color theme="1"/>
        <rFont val="Times New Roman"/>
        <family val="1"/>
      </rPr>
      <t>Groupe interdisciplinaire</t>
    </r>
  </si>
  <si>
    <t>2019/ 2020</t>
  </si>
  <si>
    <t>AIX-MARSEILLE EC</t>
  </si>
  <si>
    <t>CLERMONT SIGMA</t>
  </si>
  <si>
    <t>GUSTAVE EIFFEL UNIVERSITE</t>
  </si>
  <si>
    <t>PARIS 08</t>
  </si>
  <si>
    <t>CENTRALE LILLE INSTITUT</t>
  </si>
  <si>
    <t xml:space="preserve">UNIVERSITE POLYTECHNIQUE HAUTS-DE-FRANCE </t>
  </si>
  <si>
    <t>NANTES EC</t>
  </si>
  <si>
    <t>COTE D’AZUR UNIVERSITE</t>
  </si>
  <si>
    <t>NICE OBSERVATOIRE</t>
  </si>
  <si>
    <t>PARIS 01</t>
  </si>
  <si>
    <t>PARIS 02</t>
  </si>
  <si>
    <t>PARIS 03</t>
  </si>
  <si>
    <t>PARIS COL.DE FRANCE</t>
  </si>
  <si>
    <t>ALBI INU JF CHAMPOLLION</t>
  </si>
  <si>
    <t>PARIS-SACLAY UNIVERSITE</t>
  </si>
  <si>
    <t>VERSAILLES ST QUENT.</t>
  </si>
  <si>
    <t>Effectifs</t>
  </si>
  <si>
    <t>PHARMACIE ET AUTRE SANTE</t>
  </si>
  <si>
    <t>Autres sections Santé</t>
  </si>
  <si>
    <t>88</t>
  </si>
  <si>
    <t>91</t>
  </si>
  <si>
    <t>Total pharmacie</t>
  </si>
  <si>
    <t>Total autre santé</t>
  </si>
  <si>
    <t>Total PHARMACIE ET AUTRE SANTE</t>
  </si>
  <si>
    <t>Total Pharmacie</t>
  </si>
  <si>
    <t>Total Autres sections Santé</t>
  </si>
  <si>
    <t>2018-2019</t>
  </si>
  <si>
    <t>27 ans</t>
  </si>
  <si>
    <t>Autre santé</t>
  </si>
  <si>
    <t>Maïeutique</t>
  </si>
  <si>
    <t xml:space="preserve">Sciences de la rééducation et de réadaptation </t>
  </si>
  <si>
    <t xml:space="preserve">Sciences infirmières </t>
  </si>
  <si>
    <t>SITUATION DES PERSONNELS ENSEIGNANTS CONTRACTUELS AFFECTÉS DANS L'ENSEIGNEMENT SUPÉRIEUR</t>
  </si>
  <si>
    <t>Panorama national sur les enseignants contractuels</t>
  </si>
  <si>
    <r>
      <t xml:space="preserve">I / </t>
    </r>
    <r>
      <rPr>
        <b/>
        <u/>
        <sz val="14"/>
        <color theme="1"/>
        <rFont val="Times New Roman"/>
        <family val="1"/>
      </rPr>
      <t>Panorama national sur les enseignants contractuels</t>
    </r>
  </si>
  <si>
    <t xml:space="preserve"> Répartition des personnels enseignants contractuels et titulaires de l'enseignement supérieur</t>
  </si>
  <si>
    <t xml:space="preserve"> Répartition par établissement, académie et fonction des personnels enseignants contractuels et titulaires de l'enseignement supérieur</t>
  </si>
  <si>
    <t xml:space="preserve"> Répartition des enseignants contractuels par discipline. Comparaison avec les enseignants-chercheurs</t>
  </si>
  <si>
    <t>Enseignants contractuels</t>
  </si>
  <si>
    <t>Sous-total enseignants contractuels 2)</t>
  </si>
  <si>
    <t>Part des contractuels (en effectifs physiques, hors contractuels L 954-3)</t>
  </si>
  <si>
    <t>Part des contractuels (en effectifs physiques, avec contractuels L 954-3)</t>
  </si>
  <si>
    <t>Part des contractuels (en PE, hors contractuels L 954-3) 3)</t>
  </si>
  <si>
    <t>Part des contractuels (en PE, avec contractuels L 954-3) 3)</t>
  </si>
  <si>
    <t>TABLEAU I : Répartition des personnels enseignants contractuels et titulaires de l'enseignement supérieur
(Hors disciplines médicales et odontologiques &amp; hors chargés d’enseignement et agents temporaires vacataires)</t>
  </si>
  <si>
    <t>TABLEAU II : Répartition par établissement, académie et fonction des personnels enseignants contractuels et titulaires de l'enseignement supérieur
(Hors disciplines médicales et odontologiques)</t>
  </si>
  <si>
    <t>Total enseignants contractuels (DC sans enseignement non inclus)</t>
  </si>
  <si>
    <t>Total enseignants contractuels en PE*</t>
  </si>
  <si>
    <t>Ratio PE contractuels / total PE</t>
  </si>
  <si>
    <t>TABLEAU III : Répartition des enseignants contractuels par discipline. Comparaison avec les enseignants-chercheurs</t>
  </si>
  <si>
    <t>2020/ 2021</t>
  </si>
  <si>
    <t>UNIV POLYTECHNIQUE HAUTS-DE-FRANCE</t>
  </si>
  <si>
    <t xml:space="preserve">INSA HAUTS-DE-FRANCE </t>
  </si>
  <si>
    <t>Année universitaire 2020-2021</t>
  </si>
  <si>
    <r>
      <rPr>
        <b/>
        <u/>
        <sz val="12"/>
        <color theme="0"/>
        <rFont val="Times New Roman"/>
        <family val="1"/>
      </rPr>
      <t>TABLEAU V</t>
    </r>
    <r>
      <rPr>
        <b/>
        <sz val="12"/>
        <color theme="0"/>
        <rFont val="Times New Roman"/>
        <family val="1"/>
      </rPr>
      <t>:  Répartition des ATER en début de contrat en 2020-2021 par grande discipline, section du CNU et sexe</t>
    </r>
  </si>
  <si>
    <t>ATER en début de contrat en 2020-2021</t>
  </si>
  <si>
    <r>
      <rPr>
        <i/>
        <u/>
        <sz val="12"/>
        <rFont val="Times New Roman"/>
        <family val="1"/>
      </rPr>
      <t>Note</t>
    </r>
    <r>
      <rPr>
        <i/>
        <sz val="12"/>
        <rFont val="Times New Roman"/>
        <family val="1"/>
      </rPr>
      <t xml:space="preserve"> : 572 ATER ont une discipline non renseignée sont inclus dans le tableau total</t>
    </r>
  </si>
  <si>
    <t xml:space="preserve">UNIV POLYTECHNIQUE HAUTS-DE-FRANCE </t>
  </si>
  <si>
    <t>2019-2020</t>
  </si>
  <si>
    <t>2020-2021
(B)</t>
  </si>
  <si>
    <t>Effectif au cours de l'année
2019-2020
(A)</t>
  </si>
  <si>
    <t>Effectif au cours de l'année
2020-2021</t>
  </si>
  <si>
    <r>
      <rPr>
        <i/>
        <u/>
        <sz val="12"/>
        <rFont val="Times New Roman"/>
        <family val="1"/>
      </rPr>
      <t>Note</t>
    </r>
    <r>
      <rPr>
        <i/>
        <sz val="12"/>
        <rFont val="Times New Roman"/>
        <family val="1"/>
      </rPr>
      <t xml:space="preserve"> : Le tableau "Toutes disciplines" inclus les 4 722 doctorants contractuels dont la discipline n'est pas renseignée.</t>
    </r>
  </si>
  <si>
    <t>* 7 associés ont une quotité non renseignée</t>
  </si>
  <si>
    <t>Total Autre santé</t>
  </si>
  <si>
    <t>Total vacataires</t>
  </si>
  <si>
    <t>CEV</t>
  </si>
  <si>
    <t>Fonctionnaire</t>
  </si>
  <si>
    <t>Non fonctionnaire</t>
  </si>
  <si>
    <t>Etudiant</t>
  </si>
  <si>
    <t>Retraité</t>
  </si>
  <si>
    <t>ATV</t>
  </si>
  <si>
    <t>ND</t>
  </si>
  <si>
    <t>ND : données non disponibles</t>
  </si>
  <si>
    <t>2 202*</t>
  </si>
  <si>
    <r>
      <rPr>
        <b/>
        <u/>
        <sz val="10"/>
        <color theme="0"/>
        <rFont val="Times New Roman"/>
        <family val="1"/>
      </rPr>
      <t xml:space="preserve">TABLEAU XIX </t>
    </r>
    <r>
      <rPr>
        <b/>
        <sz val="10"/>
        <color theme="0"/>
        <rFont val="Times New Roman"/>
        <family val="1"/>
      </rPr>
      <t>:  Répartition des chargés d'enseignement vacataires (CEV) et agents temporaires vacataires (ATV) par établissement</t>
    </r>
  </si>
  <si>
    <t>Droit, science politique</t>
  </si>
  <si>
    <t>Économie, gestion, AES</t>
  </si>
  <si>
    <t>Arts, lettres, langues, SHS</t>
  </si>
  <si>
    <t>Sciences</t>
  </si>
  <si>
    <t>Santé</t>
  </si>
  <si>
    <t>non renseigné</t>
  </si>
  <si>
    <t>Etablissement</t>
  </si>
  <si>
    <t>Nb d'h. de Cours</t>
  </si>
  <si>
    <t>Nb d'h. Travaux dirigés</t>
  </si>
  <si>
    <t>Nb d'h.  Travaux pratiques</t>
  </si>
  <si>
    <t>Nb d'h. TOTAL</t>
  </si>
  <si>
    <r>
      <rPr>
        <b/>
        <u/>
        <sz val="11"/>
        <color theme="0"/>
        <rFont val="Times New Roman"/>
        <family val="1"/>
      </rPr>
      <t xml:space="preserve">TABLEAU XX </t>
    </r>
    <r>
      <rPr>
        <b/>
        <sz val="11"/>
        <color theme="0"/>
        <rFont val="Times New Roman"/>
        <family val="1"/>
      </rPr>
      <t>:  Nombre d'heures réparties par type de cours, par type de contrat et par établissement</t>
    </r>
  </si>
  <si>
    <t>* Les sous totaux ne correspondent pas au total car certains établissements ne renseignent pas toutes les données détaillées.</t>
  </si>
  <si>
    <t>Total général*</t>
  </si>
  <si>
    <r>
      <rPr>
        <i/>
        <vertAlign val="superscript"/>
        <sz val="10"/>
        <color theme="5" tint="-0.249977111117893"/>
        <rFont val="Times New Roman"/>
        <family val="1"/>
      </rPr>
      <t xml:space="preserve">* </t>
    </r>
    <r>
      <rPr>
        <i/>
        <sz val="10"/>
        <color theme="5" tint="-0.249977111117893"/>
        <rFont val="Times New Roman"/>
        <family val="1"/>
      </rPr>
      <t>Les sous totaux ne correspondent pas au total car certains établissements ne renseignent pas toutes les données détaillées.</t>
    </r>
  </si>
  <si>
    <t>Total général *</t>
  </si>
  <si>
    <t>95 316,93 *</t>
  </si>
  <si>
    <t>TABLEAU XXI :</t>
  </si>
  <si>
    <r>
      <rPr>
        <b/>
        <u/>
        <sz val="14"/>
        <color theme="0"/>
        <rFont val="Times New Roman"/>
        <family val="1"/>
      </rPr>
      <t xml:space="preserve">TABLEAU XXI </t>
    </r>
    <r>
      <rPr>
        <b/>
        <sz val="14"/>
        <color theme="0"/>
        <rFont val="Times New Roman"/>
        <family val="1"/>
      </rPr>
      <t>:  Répartition des chargés d'enseignement vacataires (CEV) et agents temporaires vacataires (ATV) par discipline</t>
    </r>
  </si>
  <si>
    <t xml:space="preserve"> Répartition des chargés d'enseignement vacataires (CEV) et agents temporaires vacataires (ATV) par discipline</t>
  </si>
  <si>
    <t>Répartition des chargés d'enseignement vacataires (CEV) et agents temporaires vacataires (ATV) par établissement</t>
  </si>
  <si>
    <t>Nombre d'heures réparties par type de cours, par type de contrat et par établissement</t>
  </si>
  <si>
    <t>Total *</t>
  </si>
  <si>
    <t>* Les totaux ne correpondent pas au tableau 19 car car certains établissements ne renseignent pas les disciplines ou fournissent des données différentes.</t>
  </si>
  <si>
    <t>(Voir la " Note de la DGRH n°5 de Mai 2022 " pour un commentaire de ces données)</t>
  </si>
  <si>
    <t xml:space="preserve"> Répartition des ATER en premier contrat en 2020-2021 par grande discipline, section du CNU et sexe</t>
  </si>
  <si>
    <t>UNIVERSITE PARIS CITE</t>
  </si>
  <si>
    <t>CY CERGY PARIS UNIVERSITE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</si>
</sst>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_-* #,##0.00\ [$€-1]_-;\-* #,##0.00\ [$€-1]_-;_-* &quot;-&quot;??\ [$€-1]_-"/>
    <numFmt numFmtId="166" formatCode="0&quot;        &quot;"/>
    <numFmt numFmtId="167" formatCode="0&quot;    &quot;"/>
    <numFmt numFmtId="168" formatCode="0.0%"/>
    <numFmt numFmtId="169" formatCode="#,##0.0"/>
    <numFmt numFmtId="170" formatCode="_-* #,##0.00\ _F_-;\-* #,##0.00\ _F_-;_-* &quot;-&quot;??\ _F_-;_-@_-"/>
    <numFmt numFmtId="171" formatCode="[$-40C]General"/>
  </numFmts>
  <fonts count="138" x14ac:knownFonts="1">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name val="Times New Roman"/>
      <family val="1"/>
    </font>
    <font>
      <b/>
      <sz val="12"/>
      <name val="Times New Roman"/>
      <family val="1"/>
    </font>
    <font>
      <sz val="9"/>
      <name val="Arial"/>
      <family val="2"/>
    </font>
    <font>
      <sz val="10"/>
      <name val="Arial"/>
      <family val="2"/>
    </font>
    <font>
      <sz val="10"/>
      <color theme="1"/>
      <name val="Arial"/>
      <family val="2"/>
    </font>
    <font>
      <sz val="10"/>
      <color indexed="8"/>
      <name val="Times New Roman"/>
      <family val="2"/>
    </font>
    <font>
      <sz val="11"/>
      <name val="Times New Roman"/>
      <family val="1"/>
    </font>
    <font>
      <b/>
      <sz val="10"/>
      <name val="Times New Roman"/>
      <family val="1"/>
    </font>
    <font>
      <sz val="8"/>
      <color theme="1"/>
      <name val="Times New Roman"/>
      <family val="2"/>
    </font>
    <font>
      <b/>
      <sz val="10"/>
      <color theme="1"/>
      <name val="Times New Roman"/>
      <family val="1"/>
    </font>
    <font>
      <b/>
      <sz val="10"/>
      <color theme="0"/>
      <name val="Times New Roman"/>
      <family val="1"/>
    </font>
    <font>
      <sz val="10"/>
      <color theme="0"/>
      <name val="Times New Roman"/>
      <family val="1"/>
    </font>
    <font>
      <i/>
      <sz val="10"/>
      <color theme="1"/>
      <name val="Times New Roman"/>
      <family val="1"/>
    </font>
    <font>
      <b/>
      <i/>
      <sz val="10"/>
      <color theme="0"/>
      <name val="Times New Roman"/>
      <family val="1"/>
    </font>
    <font>
      <sz val="10"/>
      <color theme="1"/>
      <name val="Times New Roman"/>
      <family val="1"/>
    </font>
    <font>
      <i/>
      <sz val="8"/>
      <color theme="1"/>
      <name val="Times New Roman"/>
      <family val="1"/>
    </font>
    <font>
      <b/>
      <sz val="8"/>
      <color theme="1"/>
      <name val="Times New Roman"/>
      <family val="1"/>
    </font>
    <font>
      <b/>
      <u/>
      <sz val="10"/>
      <color theme="0"/>
      <name val="Times New Roman"/>
      <family val="1"/>
    </font>
    <font>
      <i/>
      <sz val="8"/>
      <color theme="0"/>
      <name val="Times New Roman"/>
      <family val="1"/>
    </font>
    <font>
      <b/>
      <sz val="8"/>
      <color theme="0"/>
      <name val="Times New Roman"/>
      <family val="1"/>
    </font>
    <font>
      <i/>
      <sz val="8"/>
      <name val="Times New Roman"/>
      <family val="1"/>
    </font>
    <font>
      <b/>
      <i/>
      <sz val="10"/>
      <color theme="1"/>
      <name val="Times New Roman"/>
      <family val="1"/>
    </font>
    <font>
      <i/>
      <vertAlign val="superscript"/>
      <sz val="8"/>
      <color theme="1"/>
      <name val="Times New Roman"/>
      <family val="1"/>
    </font>
    <font>
      <sz val="10"/>
      <color theme="0"/>
      <name val="Times New Roman"/>
      <family val="2"/>
    </font>
    <font>
      <vertAlign val="superscript"/>
      <sz val="10"/>
      <color theme="1"/>
      <name val="Times New Roman"/>
      <family val="1"/>
    </font>
    <font>
      <b/>
      <sz val="12"/>
      <color theme="0"/>
      <name val="Times New Roman"/>
      <family val="1"/>
    </font>
    <font>
      <i/>
      <sz val="10"/>
      <name val="Times New Roman"/>
      <family val="1"/>
    </font>
    <font>
      <sz val="10"/>
      <color indexed="8"/>
      <name val="Arial"/>
      <family val="2"/>
    </font>
    <font>
      <sz val="11"/>
      <name val="Times New Roman"/>
      <family val="1"/>
      <charset val="1"/>
    </font>
    <font>
      <sz val="12"/>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sz val="10"/>
      <name val="Times New Roman"/>
      <family val="1"/>
      <charset val="1"/>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Times New Roman"/>
      <family val="2"/>
    </font>
    <font>
      <b/>
      <sz val="10"/>
      <name val="Times New Roman"/>
      <family val="2"/>
    </font>
    <font>
      <b/>
      <sz val="10"/>
      <color theme="0"/>
      <name val="Times New Roman"/>
      <family val="2"/>
    </font>
    <font>
      <sz val="10"/>
      <color theme="0"/>
      <name val="Arial"/>
      <family val="2"/>
    </font>
    <font>
      <sz val="10"/>
      <color rgb="FFFF00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sz val="10"/>
      <color rgb="FF006100"/>
      <name val="Arial"/>
      <family val="2"/>
    </font>
    <font>
      <b/>
      <sz val="10"/>
      <color rgb="FF3F3F3F"/>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sz val="10"/>
      <color rgb="FFFF0000"/>
      <name val="Times New Roman"/>
      <family val="1"/>
    </font>
    <font>
      <sz val="10"/>
      <color rgb="FFFF0000"/>
      <name val="Times New Roman"/>
      <family val="2"/>
    </font>
    <font>
      <b/>
      <sz val="10"/>
      <color rgb="FFFF0000"/>
      <name val="Times New Roman"/>
      <family val="2"/>
    </font>
    <font>
      <i/>
      <vertAlign val="superscript"/>
      <sz val="8"/>
      <name val="Times New Roman"/>
      <family val="1"/>
    </font>
    <font>
      <b/>
      <i/>
      <sz val="10"/>
      <name val="Times New Roman"/>
      <family val="1"/>
    </font>
    <font>
      <sz val="8"/>
      <color theme="1"/>
      <name val="Times New Roman"/>
      <family val="1"/>
    </font>
    <font>
      <b/>
      <sz val="9"/>
      <color theme="0"/>
      <name val="Times New Roman"/>
      <family val="1"/>
    </font>
    <font>
      <i/>
      <sz val="10"/>
      <name val="Times New Roman"/>
      <family val="2"/>
    </font>
    <font>
      <i/>
      <sz val="10"/>
      <color rgb="FFFF0000"/>
      <name val="Times New Roman"/>
      <family val="1"/>
    </font>
    <font>
      <sz val="10"/>
      <color rgb="FF000000"/>
      <name val="Arial"/>
      <family val="2"/>
    </font>
    <font>
      <sz val="11"/>
      <color indexed="8"/>
      <name val="Calibri"/>
      <family val="2"/>
      <scheme val="minor"/>
    </font>
    <font>
      <b/>
      <sz val="16"/>
      <color theme="1"/>
      <name val="Times New Roman"/>
      <family val="1"/>
    </font>
    <font>
      <b/>
      <sz val="14"/>
      <color theme="1"/>
      <name val="Times New Roman"/>
      <family val="1"/>
    </font>
    <font>
      <b/>
      <u/>
      <sz val="14"/>
      <color theme="1"/>
      <name val="Times New Roman"/>
      <family val="1"/>
    </font>
    <font>
      <sz val="14"/>
      <color theme="1"/>
      <name val="Times New Roman"/>
      <family val="1"/>
    </font>
    <font>
      <b/>
      <sz val="10"/>
      <color rgb="FFFF0000"/>
      <name val="Times New Roman"/>
      <family val="1"/>
    </font>
    <font>
      <b/>
      <sz val="14"/>
      <color theme="0"/>
      <name val="Times New Roman"/>
      <family val="1"/>
    </font>
    <font>
      <b/>
      <u/>
      <sz val="14"/>
      <color theme="0"/>
      <name val="Times New Roman"/>
      <family val="1"/>
    </font>
    <font>
      <b/>
      <sz val="14"/>
      <name val="Times New Roman"/>
      <family val="1"/>
    </font>
    <font>
      <b/>
      <sz val="10"/>
      <color rgb="FF00B050"/>
      <name val="Times New Roman"/>
      <family val="1"/>
    </font>
    <font>
      <b/>
      <sz val="10"/>
      <color theme="1"/>
      <name val="Times New Roman"/>
      <family val="2"/>
    </font>
    <font>
      <b/>
      <i/>
      <sz val="10"/>
      <name val="Times New Roman"/>
      <family val="2"/>
    </font>
    <font>
      <b/>
      <i/>
      <u/>
      <sz val="10"/>
      <name val="Times New Roman"/>
      <family val="2"/>
    </font>
    <font>
      <b/>
      <vertAlign val="superscript"/>
      <sz val="10"/>
      <color theme="0"/>
      <name val="Times New Roman"/>
      <family val="2"/>
    </font>
    <font>
      <i/>
      <sz val="12"/>
      <name val="Times New Roman"/>
      <family val="1"/>
    </font>
    <font>
      <b/>
      <sz val="11"/>
      <color theme="0"/>
      <name val="Times New Roman"/>
      <family val="1"/>
    </font>
    <font>
      <b/>
      <u/>
      <sz val="11"/>
      <color theme="0"/>
      <name val="Times New Roman"/>
      <family val="1"/>
    </font>
    <font>
      <b/>
      <u/>
      <sz val="12"/>
      <color theme="0"/>
      <name val="Times New Roman"/>
      <family val="1"/>
    </font>
    <font>
      <sz val="11"/>
      <color theme="1"/>
      <name val="Times New Roman"/>
      <family val="1"/>
    </font>
    <font>
      <sz val="11"/>
      <color theme="1"/>
      <name val="Times New Roman"/>
      <family val="2"/>
    </font>
    <font>
      <b/>
      <sz val="11"/>
      <color theme="1"/>
      <name val="Times New Roman"/>
      <family val="2"/>
    </font>
    <font>
      <sz val="12"/>
      <color theme="1"/>
      <name val="Times New Roman"/>
      <family val="2"/>
    </font>
    <font>
      <i/>
      <sz val="12"/>
      <color theme="1"/>
      <name val="Times New Roman"/>
      <family val="1"/>
    </font>
    <font>
      <i/>
      <u/>
      <sz val="12"/>
      <color theme="1"/>
      <name val="Times New Roman"/>
      <family val="1"/>
    </font>
    <font>
      <sz val="12"/>
      <color theme="1"/>
      <name val="Times New Roman"/>
      <family val="1"/>
    </font>
    <font>
      <b/>
      <sz val="13"/>
      <color theme="0"/>
      <name val="Times New Roman"/>
      <family val="1"/>
    </font>
    <font>
      <b/>
      <u/>
      <sz val="13"/>
      <color theme="0"/>
      <name val="Times New Roman"/>
      <family val="1"/>
    </font>
    <font>
      <sz val="13"/>
      <color theme="1"/>
      <name val="Times New Roman"/>
      <family val="1"/>
    </font>
    <font>
      <i/>
      <u/>
      <sz val="12"/>
      <name val="Times New Roman"/>
      <family val="1"/>
    </font>
    <font>
      <b/>
      <sz val="12"/>
      <color theme="0"/>
      <name val="Times New Roman"/>
      <family val="2"/>
    </font>
    <font>
      <sz val="12"/>
      <name val="Times New Roman"/>
      <family val="2"/>
    </font>
    <font>
      <b/>
      <sz val="12"/>
      <color theme="1"/>
      <name val="Times New Roman"/>
      <family val="1"/>
    </font>
    <font>
      <b/>
      <sz val="11"/>
      <color theme="0"/>
      <name val="Times New Roman"/>
      <family val="2"/>
    </font>
    <font>
      <sz val="12"/>
      <color rgb="FFFF0000"/>
      <name val="Times New Roman"/>
      <family val="1"/>
    </font>
    <font>
      <sz val="14"/>
      <color theme="1"/>
      <name val="Times New Roman"/>
      <family val="2"/>
    </font>
    <font>
      <b/>
      <sz val="14"/>
      <color theme="0"/>
      <name val="Times New Roman"/>
      <family val="2"/>
    </font>
    <font>
      <sz val="14"/>
      <name val="Times New Roman"/>
      <family val="2"/>
    </font>
    <font>
      <sz val="14"/>
      <color theme="0"/>
      <name val="Times New Roman"/>
      <family val="2"/>
    </font>
    <font>
      <sz val="11"/>
      <color rgb="FFFF0000"/>
      <name val="Times New Roman"/>
      <family val="2"/>
    </font>
    <font>
      <sz val="13"/>
      <color rgb="FFFF0000"/>
      <name val="Times New Roman"/>
      <family val="2"/>
    </font>
    <font>
      <sz val="13"/>
      <color theme="0"/>
      <name val="Times New Roman"/>
      <family val="2"/>
    </font>
    <font>
      <sz val="10"/>
      <name val="Times New Roman"/>
    </font>
    <font>
      <sz val="11"/>
      <color theme="1"/>
      <name val="Calibri"/>
      <family val="2"/>
    </font>
    <font>
      <sz val="11"/>
      <color rgb="FF000000"/>
      <name val="Calibri"/>
      <family val="2"/>
    </font>
    <font>
      <i/>
      <sz val="10"/>
      <color theme="5" tint="-0.249977111117893"/>
      <name val="Times New Roman"/>
      <family val="1"/>
    </font>
    <font>
      <i/>
      <vertAlign val="superscript"/>
      <sz val="10"/>
      <color theme="5" tint="-0.249977111117893"/>
      <name val="Times New Roman"/>
      <family val="1"/>
    </font>
    <font>
      <sz val="10"/>
      <color theme="5" tint="-0.249977111117893"/>
      <name val="Times New Roman"/>
      <family val="2"/>
    </font>
    <font>
      <sz val="12"/>
      <color theme="0"/>
      <name val="Times New Roman"/>
      <family val="2"/>
    </font>
  </fonts>
  <fills count="42">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249977111117893"/>
        <bgColor indexed="64"/>
      </patternFill>
    </fill>
  </fills>
  <borders count="1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right/>
      <top/>
      <bottom style="thin">
        <color theme="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3" tint="0.39994506668294322"/>
      </right>
      <top style="thin">
        <color theme="0"/>
      </top>
      <bottom/>
      <diagonal/>
    </border>
    <border>
      <left style="thin">
        <color theme="3" tint="0.39994506668294322"/>
      </left>
      <right style="thin">
        <color theme="3" tint="0.39994506668294322"/>
      </right>
      <top style="thin">
        <color theme="0"/>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diagonal/>
    </border>
    <border>
      <left/>
      <right/>
      <top style="dashed">
        <color theme="0" tint="-0.499984740745262"/>
      </top>
      <bottom style="thin">
        <color theme="3" tint="0.39994506668294322"/>
      </bottom>
      <diagonal/>
    </border>
    <border>
      <left style="thin">
        <color auto="1"/>
      </left>
      <right style="thin">
        <color theme="3" tint="0.39991454817346722"/>
      </right>
      <top/>
      <bottom style="dashed">
        <color theme="0" tint="-0.499984740745262"/>
      </bottom>
      <diagonal/>
    </border>
    <border>
      <left style="thin">
        <color auto="1"/>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style="dashed">
        <color theme="0" tint="-0.499984740745262"/>
      </top>
      <bottom style="thin">
        <color theme="3" tint="0.39994506668294322"/>
      </bottom>
      <diagonal/>
    </border>
    <border>
      <left style="thin">
        <color theme="3" tint="0.39991454817346722"/>
      </left>
      <right style="thin">
        <color auto="1"/>
      </right>
      <top/>
      <bottom style="dashed">
        <color theme="0" tint="-0.499984740745262"/>
      </bottom>
      <diagonal/>
    </border>
    <border>
      <left style="thin">
        <color theme="3" tint="0.39991454817346722"/>
      </left>
      <right style="thin">
        <color auto="1"/>
      </right>
      <top style="dashed">
        <color theme="0" tint="-0.499984740745262"/>
      </top>
      <bottom style="dashed">
        <color theme="0" tint="-0.499984740745262"/>
      </bottom>
      <diagonal/>
    </border>
    <border>
      <left style="thin">
        <color theme="3" tint="0.39991454817346722"/>
      </left>
      <right style="thin">
        <color auto="1"/>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auto="1"/>
      </left>
      <right/>
      <top/>
      <bottom style="dashed">
        <color theme="0" tint="-0.499984740745262"/>
      </bottom>
      <diagonal/>
    </border>
    <border>
      <left style="thin">
        <color auto="1"/>
      </left>
      <right/>
      <top style="dashed">
        <color theme="0" tint="-0.499984740745262"/>
      </top>
      <bottom style="dashed">
        <color theme="0" tint="-0.499984740745262"/>
      </bottom>
      <diagonal/>
    </border>
    <border>
      <left style="thin">
        <color auto="1"/>
      </left>
      <right/>
      <top style="dashed">
        <color theme="0" tint="-0.499984740745262"/>
      </top>
      <bottom style="thin">
        <color theme="3" tint="0.3999450666829432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style="thin">
        <color theme="3" tint="0.39991454817346722"/>
      </bottom>
      <diagonal/>
    </border>
    <border>
      <left style="thin">
        <color theme="0" tint="-0.499984740745262"/>
      </left>
      <right style="thin">
        <color theme="3" tint="0.39994506668294322"/>
      </right>
      <top style="dashed">
        <color theme="0" tint="-0.499984740745262"/>
      </top>
      <bottom style="thin">
        <color theme="3" tint="0.39991454817346722"/>
      </bottom>
      <diagonal/>
    </border>
    <border>
      <left style="thin">
        <color theme="0"/>
      </left>
      <right style="thin">
        <color theme="3" tint="0.39994506668294322"/>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thin">
        <color theme="3" tint="0.39991454817346722"/>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0" tint="-0.499984740745262"/>
      </top>
      <bottom style="thin">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diagonal/>
    </border>
    <border>
      <left style="thin">
        <color theme="3" tint="0.39985351115451523"/>
      </left>
      <right style="thin">
        <color theme="3" tint="0.39985351115451523"/>
      </right>
      <top/>
      <bottom style="thin">
        <color theme="3" tint="0.39985351115451523"/>
      </bottom>
      <diagonal/>
    </border>
    <border>
      <left style="thin">
        <color theme="3" tint="0.39991454817346722"/>
      </left>
      <right style="thin">
        <color theme="3" tint="0.39991454817346722"/>
      </right>
      <top/>
      <bottom style="thin">
        <color theme="3" tint="0.39988402966399123"/>
      </bottom>
      <diagonal/>
    </border>
    <border>
      <left style="thin">
        <color theme="3" tint="0.39988402966399123"/>
      </left>
      <right style="thin">
        <color theme="3" tint="0.39988402966399123"/>
      </right>
      <top/>
      <bottom style="thin">
        <color theme="3" tint="0.39985351115451523"/>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style="thin">
        <color theme="3" tint="0.39991454817346722"/>
      </top>
      <bottom style="dashed">
        <color theme="0" tint="-0.499984740745262"/>
      </bottom>
      <diagonal/>
    </border>
    <border>
      <left/>
      <right/>
      <top style="thin">
        <color theme="0" tint="-0.499984740745262"/>
      </top>
      <bottom style="dashed">
        <color theme="0" tint="-0.499984740745262"/>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right style="thin">
        <color theme="3" tint="0.39994506668294322"/>
      </right>
      <top style="thin">
        <color theme="3" tint="0.39994506668294322"/>
      </top>
      <bottom/>
      <diagonal/>
    </border>
    <border>
      <left style="thin">
        <color theme="3" tint="0.39994506668294322"/>
      </left>
      <right style="thin">
        <color theme="0" tint="-0.499984740745262"/>
      </right>
      <top style="dashed">
        <color theme="0" tint="-0.49998474074526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39994506668294322"/>
      </left>
      <right/>
      <top style="thin">
        <color theme="0"/>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399945066682943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3" tint="0.39994506668294322"/>
      </left>
      <right style="thin">
        <color theme="3" tint="0.39994506668294322"/>
      </right>
      <top/>
      <bottom style="thin">
        <color theme="3" tint="0.39994506668294322"/>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theme="0"/>
      </top>
      <bottom/>
      <diagonal/>
    </border>
    <border>
      <left style="thin">
        <color auto="1"/>
      </left>
      <right/>
      <top style="thin">
        <color theme="0"/>
      </top>
      <bottom/>
      <diagonal/>
    </border>
    <border>
      <left style="thin">
        <color theme="3" tint="0.39994506668294322"/>
      </left>
      <right/>
      <top/>
      <bottom style="thin">
        <color theme="3" tint="0.39994506668294322"/>
      </bottom>
      <diagonal/>
    </border>
    <border>
      <left style="thin">
        <color theme="0"/>
      </left>
      <right style="thin">
        <color theme="3" tint="0.39994506668294322"/>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top style="thin">
        <color theme="0" tint="-0.34998626667073579"/>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
      <left/>
      <right style="thin">
        <color theme="3" tint="0.39994506668294322"/>
      </right>
      <top/>
      <bottom style="thin">
        <color theme="0"/>
      </bottom>
      <diagonal/>
    </border>
    <border>
      <left/>
      <right/>
      <top style="dashed">
        <color theme="0" tint="-0.499984740745262"/>
      </top>
      <bottom style="dashed">
        <color theme="0"/>
      </bottom>
      <diagonal/>
    </border>
    <border>
      <left/>
      <right/>
      <top style="dashed">
        <color theme="0"/>
      </top>
      <bottom style="dashed">
        <color theme="0"/>
      </bottom>
      <diagonal/>
    </border>
    <border>
      <left style="thin">
        <color theme="0" tint="-0.499984740745262"/>
      </left>
      <right style="thin">
        <color theme="0" tint="-0.499984740745262"/>
      </right>
      <top style="thin">
        <color theme="0"/>
      </top>
      <bottom style="thin">
        <color theme="0"/>
      </bottom>
      <diagonal/>
    </border>
    <border>
      <left style="thin">
        <color theme="3" tint="0.39994506668294322"/>
      </left>
      <right style="thin">
        <color theme="3" tint="0.39994506668294322"/>
      </right>
      <top/>
      <bottom style="dashed">
        <color theme="3" tint="0.39994506668294322"/>
      </bottom>
      <diagonal/>
    </border>
    <border>
      <left style="thin">
        <color theme="3" tint="0.39994506668294322"/>
      </left>
      <right style="thin">
        <color theme="3" tint="0.39994506668294322"/>
      </right>
      <top style="dashed">
        <color theme="3" tint="0.39994506668294322"/>
      </top>
      <bottom style="dashed">
        <color theme="3" tint="0.39994506668294322"/>
      </bottom>
      <diagonal/>
    </border>
    <border>
      <left style="thin">
        <color theme="3" tint="0.39994506668294322"/>
      </left>
      <right style="thin">
        <color theme="3" tint="0.39994506668294322"/>
      </right>
      <top style="dashed">
        <color theme="3" tint="0.39994506668294322"/>
      </top>
      <bottom/>
      <diagonal/>
    </border>
    <border>
      <left style="thin">
        <color theme="3" tint="0.39994506668294322"/>
      </left>
      <right style="thin">
        <color theme="0" tint="-0.499984740745262"/>
      </right>
      <top/>
      <bottom/>
      <diagonal/>
    </border>
    <border>
      <left style="thin">
        <color theme="3" tint="0.39991454817346722"/>
      </left>
      <right style="thin">
        <color theme="3" tint="0.39994506668294322"/>
      </right>
      <top/>
      <bottom/>
      <diagonal/>
    </border>
  </borders>
  <cellStyleXfs count="1071">
    <xf numFmtId="0" fontId="0" fillId="0" borderId="0"/>
    <xf numFmtId="0" fontId="14" fillId="0" borderId="0"/>
    <xf numFmtId="165" fontId="14" fillId="0" borderId="0" applyFont="0" applyFill="0" applyBorder="0" applyAlignment="0" applyProtection="0"/>
    <xf numFmtId="0" fontId="14" fillId="0" borderId="0"/>
    <xf numFmtId="0" fontId="17" fillId="0" borderId="0"/>
    <xf numFmtId="0" fontId="14" fillId="0" borderId="0"/>
    <xf numFmtId="0" fontId="13" fillId="0" borderId="0"/>
    <xf numFmtId="0" fontId="17" fillId="0" borderId="0"/>
    <xf numFmtId="0" fontId="17" fillId="0" borderId="0"/>
    <xf numFmtId="0" fontId="18" fillId="0" borderId="0"/>
    <xf numFmtId="0" fontId="13" fillId="0" borderId="0"/>
    <xf numFmtId="0" fontId="14" fillId="0" borderId="0"/>
    <xf numFmtId="166" fontId="14" fillId="0" borderId="0">
      <alignment horizontal="centerContinuous" vertical="center"/>
    </xf>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20" fillId="0" borderId="9">
      <alignment horizontal="center" vertical="center"/>
    </xf>
    <xf numFmtId="1" fontId="21" fillId="0" borderId="10" applyNumberFormat="0" applyFont="0"/>
    <xf numFmtId="0" fontId="17" fillId="0" borderId="0"/>
    <xf numFmtId="0" fontId="42" fillId="0" borderId="0"/>
    <xf numFmtId="0" fontId="13" fillId="0" borderId="0"/>
    <xf numFmtId="0" fontId="43" fillId="0" borderId="0"/>
    <xf numFmtId="0" fontId="41" fillId="0" borderId="0">
      <alignment vertical="top"/>
    </xf>
    <xf numFmtId="0" fontId="17" fillId="0" borderId="0"/>
    <xf numFmtId="0" fontId="44" fillId="16"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44" fillId="37"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8" borderId="0" applyNumberFormat="0" applyBorder="0" applyAlignment="0" applyProtection="0"/>
    <xf numFmtId="0" fontId="45" fillId="15"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1" borderId="0" applyNumberFormat="0" applyBorder="0" applyAlignment="0" applyProtection="0"/>
    <xf numFmtId="0" fontId="45" fillId="35" borderId="0" applyNumberFormat="0" applyBorder="0" applyAlignment="0" applyProtection="0"/>
    <xf numFmtId="0" fontId="46" fillId="0" borderId="0" applyNumberFormat="0" applyFill="0" applyBorder="0" applyAlignment="0" applyProtection="0"/>
    <xf numFmtId="0" fontId="47" fillId="12" borderId="102" applyNumberFormat="0" applyAlignment="0" applyProtection="0"/>
    <xf numFmtId="0" fontId="48" fillId="0" borderId="104" applyNumberFormat="0" applyFill="0" applyAlignment="0" applyProtection="0"/>
    <xf numFmtId="0" fontId="44" fillId="14" borderId="106" applyNumberFormat="0" applyFont="0" applyAlignment="0" applyProtection="0"/>
    <xf numFmtId="0" fontId="49" fillId="11" borderId="102"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50" fillId="9" borderId="0" applyNumberFormat="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51" fillId="10" borderId="0" applyNumberFormat="0" applyBorder="0" applyAlignment="0" applyProtection="0"/>
    <xf numFmtId="0" fontId="14" fillId="0" borderId="0"/>
    <xf numFmtId="0" fontId="14" fillId="0" borderId="0"/>
    <xf numFmtId="0" fontId="14" fillId="0" borderId="0"/>
    <xf numFmtId="0" fontId="13" fillId="0" borderId="0"/>
    <xf numFmtId="0" fontId="14" fillId="0" borderId="0"/>
    <xf numFmtId="0" fontId="14" fillId="0" borderId="0"/>
    <xf numFmtId="0" fontId="17" fillId="0" borderId="0"/>
    <xf numFmtId="0" fontId="14" fillId="0" borderId="0"/>
    <xf numFmtId="0" fontId="17"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52" fillId="0" borderId="0"/>
    <xf numFmtId="0" fontId="52" fillId="0" borderId="0"/>
    <xf numFmtId="0" fontId="14" fillId="0" borderId="0"/>
    <xf numFmtId="0" fontId="14" fillId="0" borderId="0"/>
    <xf numFmtId="0" fontId="17" fillId="0" borderId="0"/>
    <xf numFmtId="0" fontId="44" fillId="0" borderId="0"/>
    <xf numFmtId="0" fontId="18" fillId="0" borderId="0"/>
    <xf numFmtId="0" fontId="44" fillId="0" borderId="0"/>
    <xf numFmtId="0" fontId="17" fillId="0" borderId="0"/>
    <xf numFmtId="0" fontId="14" fillId="0" borderId="0"/>
    <xf numFmtId="0" fontId="14" fillId="0" borderId="0"/>
    <xf numFmtId="0" fontId="13" fillId="0" borderId="0"/>
    <xf numFmtId="166" fontId="14" fillId="0" borderId="0">
      <alignment horizontal="centerContinuous" vertical="center"/>
    </xf>
    <xf numFmtId="166" fontId="14" fillId="0" borderId="0">
      <alignment horizontal="centerContinuous" vertical="center"/>
    </xf>
    <xf numFmtId="9" fontId="14" fillId="0" borderId="0" applyFont="0" applyFill="0" applyBorder="0" applyAlignment="0" applyProtection="0"/>
    <xf numFmtId="0" fontId="53" fillId="8" borderId="0" applyNumberFormat="0" applyBorder="0" applyAlignment="0" applyProtection="0"/>
    <xf numFmtId="0" fontId="54" fillId="12" borderId="103" applyNumberFormat="0" applyAlignment="0" applyProtection="0"/>
    <xf numFmtId="167" fontId="20" fillId="0" borderId="9">
      <alignment horizontal="center" vertical="center"/>
    </xf>
    <xf numFmtId="0" fontId="55" fillId="0" borderId="118"/>
    <xf numFmtId="0" fontId="56" fillId="0" borderId="0" applyNumberFormat="0" applyFill="0" applyBorder="0" applyAlignment="0" applyProtection="0"/>
    <xf numFmtId="0" fontId="57" fillId="0" borderId="99" applyNumberFormat="0" applyFill="0" applyAlignment="0" applyProtection="0"/>
    <xf numFmtId="0" fontId="58" fillId="0" borderId="100" applyNumberFormat="0" applyFill="0" applyAlignment="0" applyProtection="0"/>
    <xf numFmtId="0" fontId="59" fillId="0" borderId="101" applyNumberFormat="0" applyFill="0" applyAlignment="0" applyProtection="0"/>
    <xf numFmtId="0" fontId="59" fillId="0" borderId="0" applyNumberFormat="0" applyFill="0" applyBorder="0" applyAlignment="0" applyProtection="0"/>
    <xf numFmtId="0" fontId="60" fillId="0" borderId="107" applyNumberFormat="0" applyFill="0" applyAlignment="0" applyProtection="0"/>
    <xf numFmtId="1" fontId="21" fillId="0" borderId="10" applyNumberFormat="0" applyFont="0"/>
    <xf numFmtId="0" fontId="61" fillId="13" borderId="105" applyNumberFormat="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15"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65" fillId="27" borderId="0" applyNumberFormat="0" applyBorder="0" applyAlignment="0" applyProtection="0"/>
    <xf numFmtId="0" fontId="65" fillId="31" borderId="0" applyNumberFormat="0" applyBorder="0" applyAlignment="0" applyProtection="0"/>
    <xf numFmtId="0" fontId="65" fillId="35" borderId="0" applyNumberFormat="0" applyBorder="0" applyAlignment="0" applyProtection="0"/>
    <xf numFmtId="0" fontId="66" fillId="0" borderId="0" applyNumberFormat="0" applyFill="0" applyBorder="0" applyAlignment="0" applyProtection="0"/>
    <xf numFmtId="0" fontId="67" fillId="12" borderId="102" applyNumberFormat="0" applyAlignment="0" applyProtection="0"/>
    <xf numFmtId="0" fontId="68" fillId="0" borderId="104" applyNumberFormat="0" applyFill="0" applyAlignment="0" applyProtection="0"/>
    <xf numFmtId="0" fontId="18" fillId="14" borderId="106" applyNumberFormat="0" applyFont="0" applyAlignment="0" applyProtection="0"/>
    <xf numFmtId="0" fontId="69" fillId="11" borderId="102" applyNumberFormat="0" applyAlignment="0" applyProtection="0"/>
    <xf numFmtId="165" fontId="14" fillId="0" borderId="0" applyFont="0" applyFill="0" applyBorder="0" applyAlignment="0" applyProtection="0"/>
    <xf numFmtId="0" fontId="70" fillId="9" borderId="0" applyNumberFormat="0" applyBorder="0" applyAlignment="0" applyProtection="0"/>
    <xf numFmtId="0" fontId="71" fillId="10" borderId="0" applyNumberFormat="0" applyBorder="0" applyAlignment="0" applyProtection="0"/>
    <xf numFmtId="0" fontId="17" fillId="0" borderId="0"/>
    <xf numFmtId="0" fontId="20" fillId="0" borderId="0"/>
    <xf numFmtId="0" fontId="18" fillId="0" borderId="0"/>
    <xf numFmtId="0" fontId="14" fillId="0" borderId="0"/>
    <xf numFmtId="0" fontId="17" fillId="0" borderId="0"/>
    <xf numFmtId="0" fontId="72" fillId="8" borderId="0" applyNumberFormat="0" applyBorder="0" applyAlignment="0" applyProtection="0"/>
    <xf numFmtId="0" fontId="73" fillId="12" borderId="103" applyNumberForma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0" borderId="100" applyNumberFormat="0" applyFill="0" applyAlignment="0" applyProtection="0"/>
    <xf numFmtId="0" fontId="77" fillId="0" borderId="101" applyNumberFormat="0" applyFill="0" applyAlignment="0" applyProtection="0"/>
    <xf numFmtId="0" fontId="77" fillId="0" borderId="0" applyNumberFormat="0" applyFill="0" applyBorder="0" applyAlignment="0" applyProtection="0"/>
    <xf numFmtId="0" fontId="78" fillId="0" borderId="107" applyNumberFormat="0" applyFill="0" applyAlignment="0" applyProtection="0"/>
    <xf numFmtId="0" fontId="79" fillId="13" borderId="105" applyNumberFormat="0" applyAlignment="0" applyProtection="0"/>
    <xf numFmtId="0" fontId="12" fillId="0" borderId="0"/>
    <xf numFmtId="0" fontId="12" fillId="0" borderId="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7" borderId="0" applyNumberFormat="0" applyBorder="0" applyAlignment="0" applyProtection="0"/>
    <xf numFmtId="0" fontId="12" fillId="14" borderId="106" applyNumberFormat="0" applyFont="0" applyAlignment="0" applyProtection="0"/>
    <xf numFmtId="0" fontId="12" fillId="0" borderId="0"/>
    <xf numFmtId="9" fontId="13" fillId="0" borderId="0" applyFont="0" applyFill="0" applyBorder="0" applyAlignment="0" applyProtection="0"/>
    <xf numFmtId="0" fontId="11" fillId="0" borderId="0"/>
    <xf numFmtId="0" fontId="11" fillId="0" borderId="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37" borderId="0" applyNumberFormat="0" applyBorder="0" applyAlignment="0" applyProtection="0"/>
    <xf numFmtId="0" fontId="11" fillId="14" borderId="106" applyNumberFormat="0" applyFont="0" applyAlignment="0" applyProtection="0"/>
    <xf numFmtId="0" fontId="11"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14" borderId="106" applyNumberFormat="0" applyFont="0" applyAlignment="0" applyProtection="0"/>
    <xf numFmtId="0" fontId="8"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5" fillId="0" borderId="0"/>
    <xf numFmtId="0" fontId="4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 fillId="0" borderId="0"/>
    <xf numFmtId="164" fontId="44" fillId="0" borderId="0" applyFont="0" applyFill="0" applyBorder="0" applyAlignment="0" applyProtection="0"/>
    <xf numFmtId="9" fontId="44" fillId="0" borderId="0" applyFont="0" applyFill="0" applyBorder="0" applyAlignment="0" applyProtection="0"/>
    <xf numFmtId="0" fontId="89" fillId="0" borderId="0"/>
    <xf numFmtId="0" fontId="89" fillId="0" borderId="0"/>
    <xf numFmtId="0" fontId="89" fillId="0" borderId="0"/>
    <xf numFmtId="0" fontId="89" fillId="0" borderId="0"/>
    <xf numFmtId="0" fontId="44" fillId="0" borderId="0"/>
    <xf numFmtId="0" fontId="90"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106" applyNumberFormat="0" applyFont="0" applyAlignment="0" applyProtection="0"/>
    <xf numFmtId="0" fontId="4" fillId="0" borderId="0"/>
    <xf numFmtId="0" fontId="5" fillId="0" borderId="0"/>
    <xf numFmtId="0" fontId="4"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06" applyNumberFormat="0" applyFont="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06" applyNumberFormat="0" applyFont="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131" fillId="0" borderId="0"/>
    <xf numFmtId="171" fontId="133" fillId="0" borderId="0"/>
    <xf numFmtId="0" fontId="17" fillId="0" borderId="0"/>
    <xf numFmtId="0" fontId="17" fillId="0" borderId="0"/>
    <xf numFmtId="0" fontId="1" fillId="0" borderId="0"/>
    <xf numFmtId="0" fontId="1" fillId="0" borderId="0"/>
    <xf numFmtId="0" fontId="5" fillId="0" borderId="0"/>
  </cellStyleXfs>
  <cellXfs count="859">
    <xf numFmtId="0" fontId="0" fillId="0" borderId="0" xfId="0"/>
    <xf numFmtId="17" fontId="14" fillId="0" borderId="0" xfId="1" applyNumberFormat="1" applyFont="1" applyAlignment="1">
      <alignment wrapText="1"/>
    </xf>
    <xf numFmtId="0" fontId="14" fillId="0" borderId="0" xfId="1"/>
    <xf numFmtId="0" fontId="14" fillId="0" borderId="0" xfId="1" applyFont="1" applyAlignment="1">
      <alignment wrapText="1"/>
    </xf>
    <xf numFmtId="0" fontId="15" fillId="0" borderId="0" xfId="1" quotePrefix="1" applyFont="1" applyAlignment="1">
      <alignment horizontal="right"/>
    </xf>
    <xf numFmtId="0" fontId="14" fillId="0" borderId="0" xfId="1" applyFont="1" applyAlignment="1">
      <alignment horizontal="left"/>
    </xf>
    <xf numFmtId="0" fontId="14" fillId="0" borderId="0" xfId="1" applyFont="1" applyAlignment="1">
      <alignment horizontal="left" vertical="center"/>
    </xf>
    <xf numFmtId="0" fontId="14" fillId="0" borderId="0" xfId="1" applyAlignment="1">
      <alignment wrapText="1"/>
    </xf>
    <xf numFmtId="0" fontId="16" fillId="0" borderId="0" xfId="1" applyFont="1"/>
    <xf numFmtId="0" fontId="14" fillId="0" borderId="0" xfId="1" applyFont="1" applyAlignment="1">
      <alignment vertical="center"/>
    </xf>
    <xf numFmtId="0" fontId="14" fillId="0" borderId="0" xfId="1" applyFont="1" applyAlignment="1">
      <alignment vertical="center" wrapText="1"/>
    </xf>
    <xf numFmtId="0" fontId="23" fillId="0" borderId="0" xfId="0" applyFont="1" applyAlignment="1">
      <alignment horizontal="center" vertical="center"/>
    </xf>
    <xf numFmtId="0" fontId="24" fillId="3" borderId="0" xfId="0" applyFont="1" applyFill="1" applyAlignment="1">
      <alignment horizontal="center" vertical="center"/>
    </xf>
    <xf numFmtId="3" fontId="0" fillId="0" borderId="0" xfId="0" applyNumberFormat="1"/>
    <xf numFmtId="0" fontId="0" fillId="0" borderId="11" xfId="0" applyBorder="1"/>
    <xf numFmtId="3" fontId="0" fillId="0" borderId="12" xfId="0" applyNumberFormat="1" applyBorder="1"/>
    <xf numFmtId="3" fontId="0" fillId="0" borderId="13" xfId="0" applyNumberFormat="1" applyBorder="1"/>
    <xf numFmtId="0" fontId="0" fillId="0" borderId="14" xfId="0" applyBorder="1"/>
    <xf numFmtId="3" fontId="0" fillId="0" borderId="15" xfId="0" applyNumberFormat="1" applyBorder="1"/>
    <xf numFmtId="3" fontId="0" fillId="0" borderId="16" xfId="0" applyNumberFormat="1" applyBorder="1"/>
    <xf numFmtId="0" fontId="0" fillId="0" borderId="17" xfId="0" applyBorder="1"/>
    <xf numFmtId="3" fontId="0" fillId="0" borderId="18" xfId="0" applyNumberFormat="1" applyBorder="1"/>
    <xf numFmtId="3" fontId="0" fillId="0" borderId="19" xfId="0" applyNumberFormat="1" applyBorder="1"/>
    <xf numFmtId="0" fontId="0" fillId="0" borderId="21" xfId="0" applyBorder="1"/>
    <xf numFmtId="3" fontId="0" fillId="0" borderId="22" xfId="0" applyNumberFormat="1" applyBorder="1"/>
    <xf numFmtId="3" fontId="24" fillId="4" borderId="24" xfId="0" applyNumberFormat="1" applyFont="1" applyFill="1" applyBorder="1"/>
    <xf numFmtId="3" fontId="24" fillId="3" borderId="25" xfId="0" applyNumberFormat="1" applyFont="1" applyFill="1" applyBorder="1"/>
    <xf numFmtId="3" fontId="24" fillId="3" borderId="24" xfId="0" applyNumberFormat="1" applyFont="1" applyFill="1" applyBorder="1"/>
    <xf numFmtId="3" fontId="24" fillId="3" borderId="27" xfId="0" applyNumberFormat="1" applyFont="1" applyFill="1" applyBorder="1"/>
    <xf numFmtId="0" fontId="23"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vertical="center"/>
    </xf>
    <xf numFmtId="0" fontId="0" fillId="0" borderId="0" xfId="0" applyFill="1"/>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0" fillId="0" borderId="18" xfId="0" applyNumberFormat="1" applyBorder="1" applyAlignment="1">
      <alignment horizontal="right" vertical="center"/>
    </xf>
    <xf numFmtId="3" fontId="27" fillId="2" borderId="24" xfId="0" applyNumberFormat="1" applyFont="1" applyFill="1" applyBorder="1" applyAlignment="1">
      <alignment horizontal="right" vertical="center"/>
    </xf>
    <xf numFmtId="3" fontId="24" fillId="4" borderId="27" xfId="0" applyNumberFormat="1" applyFont="1" applyFill="1" applyBorder="1" applyAlignment="1">
      <alignment horizontal="right" vertical="center"/>
    </xf>
    <xf numFmtId="3" fontId="0" fillId="0" borderId="22" xfId="0" applyNumberFormat="1" applyBorder="1" applyAlignment="1">
      <alignment horizontal="right" vertical="center"/>
    </xf>
    <xf numFmtId="3" fontId="27" fillId="2" borderId="27" xfId="0" applyNumberFormat="1" applyFont="1" applyFill="1" applyBorder="1" applyAlignment="1">
      <alignment horizontal="right" vertical="center"/>
    </xf>
    <xf numFmtId="3" fontId="24" fillId="3" borderId="27" xfId="0" applyNumberFormat="1" applyFont="1" applyFill="1" applyBorder="1" applyAlignment="1">
      <alignment horizontal="right" vertical="center"/>
    </xf>
    <xf numFmtId="3" fontId="24" fillId="3" borderId="28" xfId="0" applyNumberFormat="1" applyFont="1" applyFill="1" applyBorder="1" applyAlignment="1">
      <alignment horizontal="right" vertical="center"/>
    </xf>
    <xf numFmtId="3" fontId="27" fillId="3" borderId="24" xfId="0" applyNumberFormat="1" applyFont="1" applyFill="1" applyBorder="1" applyAlignment="1">
      <alignment horizontal="right" vertical="center"/>
    </xf>
    <xf numFmtId="3" fontId="27" fillId="3" borderId="25" xfId="0" applyNumberFormat="1" applyFont="1" applyFill="1" applyBorder="1" applyAlignment="1">
      <alignment horizontal="right" vertical="center"/>
    </xf>
    <xf numFmtId="0" fontId="23" fillId="0" borderId="0" xfId="0" applyFont="1" applyAlignment="1">
      <alignment horizontal="center" vertical="center" wrapText="1"/>
    </xf>
    <xf numFmtId="3" fontId="23" fillId="0" borderId="32" xfId="0" applyNumberFormat="1" applyFont="1" applyBorder="1" applyAlignment="1">
      <alignment horizontal="right" vertical="center"/>
    </xf>
    <xf numFmtId="3" fontId="23" fillId="0" borderId="33" xfId="0" applyNumberFormat="1" applyFont="1" applyBorder="1" applyAlignment="1">
      <alignment horizontal="right" vertical="center"/>
    </xf>
    <xf numFmtId="3" fontId="23" fillId="0" borderId="34" xfId="0" applyNumberFormat="1" applyFont="1" applyBorder="1" applyAlignment="1">
      <alignment horizontal="right" vertical="center"/>
    </xf>
    <xf numFmtId="3" fontId="24" fillId="2" borderId="0" xfId="0" applyNumberFormat="1" applyFont="1" applyFill="1" applyBorder="1" applyAlignment="1">
      <alignment horizontal="right" vertical="center"/>
    </xf>
    <xf numFmtId="3" fontId="24" fillId="3" borderId="0" xfId="0" applyNumberFormat="1" applyFont="1" applyFill="1" applyBorder="1" applyAlignment="1">
      <alignment horizontal="right" vertical="center"/>
    </xf>
    <xf numFmtId="3" fontId="23" fillId="0" borderId="0" xfId="0" applyNumberFormat="1" applyFont="1" applyBorder="1" applyAlignment="1">
      <alignment horizontal="right" vertical="center"/>
    </xf>
    <xf numFmtId="3" fontId="24" fillId="3" borderId="35" xfId="0" applyNumberFormat="1" applyFont="1" applyFill="1" applyBorder="1" applyAlignment="1">
      <alignment horizontal="right" vertical="center"/>
    </xf>
    <xf numFmtId="0" fontId="0" fillId="0" borderId="0" xfId="0" applyBorder="1"/>
    <xf numFmtId="0" fontId="23" fillId="0" borderId="0" xfId="0" applyFont="1"/>
    <xf numFmtId="3" fontId="24" fillId="3" borderId="0" xfId="0" applyNumberFormat="1" applyFont="1" applyFill="1" applyAlignment="1">
      <alignment horizontal="center" vertical="center" wrapText="1"/>
    </xf>
    <xf numFmtId="168" fontId="23" fillId="0" borderId="37" xfId="0" applyNumberFormat="1" applyFont="1" applyBorder="1"/>
    <xf numFmtId="168" fontId="23" fillId="0" borderId="38" xfId="0" applyNumberFormat="1" applyFont="1" applyBorder="1"/>
    <xf numFmtId="168" fontId="23" fillId="0" borderId="39" xfId="0" applyNumberFormat="1" applyFont="1" applyBorder="1"/>
    <xf numFmtId="3" fontId="23" fillId="0" borderId="0" xfId="0" applyNumberFormat="1" applyFont="1" applyAlignment="1">
      <alignment horizontal="center" vertical="center"/>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0" fillId="0" borderId="32" xfId="0" applyBorder="1"/>
    <xf numFmtId="0" fontId="0" fillId="0" borderId="33" xfId="0" applyBorder="1"/>
    <xf numFmtId="0" fontId="0" fillId="0" borderId="34" xfId="0" applyBorder="1"/>
    <xf numFmtId="3" fontId="23" fillId="0" borderId="37" xfId="0" applyNumberFormat="1" applyFont="1" applyBorder="1"/>
    <xf numFmtId="3" fontId="23" fillId="0" borderId="38" xfId="0" applyNumberFormat="1" applyFont="1" applyBorder="1"/>
    <xf numFmtId="3" fontId="23" fillId="0" borderId="39" xfId="0" applyNumberFormat="1" applyFont="1" applyBorder="1"/>
    <xf numFmtId="0" fontId="23" fillId="0" borderId="17" xfId="0" applyFont="1" applyBorder="1" applyAlignment="1">
      <alignment horizontal="center" vertical="center"/>
    </xf>
    <xf numFmtId="3" fontId="24" fillId="2" borderId="27" xfId="0" applyNumberFormat="1" applyFont="1" applyFill="1" applyBorder="1"/>
    <xf numFmtId="0" fontId="24" fillId="2" borderId="28" xfId="0" applyFont="1" applyFill="1" applyBorder="1"/>
    <xf numFmtId="3" fontId="24" fillId="2" borderId="24" xfId="0" applyNumberFormat="1" applyFont="1" applyFill="1" applyBorder="1"/>
    <xf numFmtId="0" fontId="24" fillId="2" borderId="25" xfId="0" applyFont="1" applyFill="1" applyBorder="1"/>
    <xf numFmtId="0" fontId="24" fillId="0" borderId="0" xfId="0" applyFont="1" applyFill="1" applyBorder="1" applyAlignment="1">
      <alignment horizontal="center"/>
    </xf>
    <xf numFmtId="3" fontId="24" fillId="0" borderId="0" xfId="0" applyNumberFormat="1" applyFont="1" applyFill="1" applyBorder="1"/>
    <xf numFmtId="0" fontId="24" fillId="0" borderId="0" xfId="0" applyFont="1" applyFill="1" applyBorder="1"/>
    <xf numFmtId="0" fontId="0" fillId="0" borderId="0" xfId="0" applyFill="1" applyBorder="1"/>
    <xf numFmtId="168" fontId="23" fillId="0" borderId="0" xfId="0" applyNumberFormat="1" applyFont="1" applyFill="1" applyBorder="1"/>
    <xf numFmtId="168" fontId="24" fillId="3" borderId="36" xfId="0" applyNumberFormat="1" applyFont="1" applyFill="1" applyBorder="1"/>
    <xf numFmtId="168" fontId="24" fillId="3" borderId="0" xfId="0" applyNumberFormat="1" applyFont="1" applyFill="1" applyBorder="1"/>
    <xf numFmtId="0" fontId="24" fillId="0" borderId="0" xfId="0" applyFont="1" applyFill="1" applyBorder="1" applyAlignment="1"/>
    <xf numFmtId="0" fontId="23" fillId="0" borderId="0" xfId="0" applyFont="1" applyFill="1" applyBorder="1" applyAlignment="1">
      <alignment horizontal="center" vertical="center"/>
    </xf>
    <xf numFmtId="3" fontId="23"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Fill="1" applyBorder="1"/>
    <xf numFmtId="0" fontId="24" fillId="0" borderId="0" xfId="0" applyFont="1" applyFill="1" applyBorder="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16" fontId="28" fillId="0" borderId="0" xfId="0" applyNumberFormat="1" applyFont="1" applyAlignment="1">
      <alignment horizontal="center" vertical="top" wrapText="1"/>
    </xf>
    <xf numFmtId="0" fontId="26" fillId="0" borderId="0" xfId="0" applyFont="1" applyAlignment="1">
      <alignment horizontal="center" vertical="center" wrapText="1"/>
    </xf>
    <xf numFmtId="0" fontId="30" fillId="0" borderId="0" xfId="0" applyFont="1" applyAlignment="1">
      <alignment horizontal="center" vertical="center" wrapText="1"/>
    </xf>
    <xf numFmtId="3" fontId="0" fillId="0" borderId="42" xfId="0" applyNumberFormat="1" applyBorder="1"/>
    <xf numFmtId="3" fontId="0" fillId="0" borderId="43" xfId="0" applyNumberFormat="1" applyBorder="1"/>
    <xf numFmtId="3" fontId="0" fillId="0" borderId="45" xfId="0" applyNumberFormat="1" applyBorder="1"/>
    <xf numFmtId="3" fontId="0" fillId="0" borderId="46" xfId="0" applyNumberFormat="1" applyBorder="1"/>
    <xf numFmtId="0" fontId="24" fillId="4" borderId="29" xfId="0" applyFont="1" applyFill="1" applyBorder="1"/>
    <xf numFmtId="0" fontId="23" fillId="0" borderId="40" xfId="0" applyFont="1" applyBorder="1"/>
    <xf numFmtId="3" fontId="0" fillId="0" borderId="49" xfId="0" applyNumberFormat="1" applyBorder="1"/>
    <xf numFmtId="3" fontId="0" fillId="0" borderId="50" xfId="0" applyNumberFormat="1" applyBorder="1"/>
    <xf numFmtId="3" fontId="24" fillId="4" borderId="29" xfId="0" applyNumberFormat="1" applyFont="1" applyFill="1" applyBorder="1"/>
    <xf numFmtId="0" fontId="24" fillId="3" borderId="25" xfId="0" applyFont="1" applyFill="1" applyBorder="1"/>
    <xf numFmtId="3" fontId="23" fillId="0" borderId="47" xfId="0" applyNumberFormat="1" applyFont="1" applyBorder="1"/>
    <xf numFmtId="0" fontId="33" fillId="3" borderId="0" xfId="0" applyFont="1" applyFill="1" applyBorder="1" applyAlignment="1">
      <alignment horizontal="center" vertical="center" wrapText="1"/>
    </xf>
    <xf numFmtId="0" fontId="24" fillId="3" borderId="29" xfId="0" applyFont="1" applyFill="1" applyBorder="1"/>
    <xf numFmtId="0" fontId="24" fillId="3" borderId="24" xfId="0" applyFont="1" applyFill="1" applyBorder="1"/>
    <xf numFmtId="3" fontId="24" fillId="3" borderId="29" xfId="0" applyNumberFormat="1" applyFont="1" applyFill="1" applyBorder="1"/>
    <xf numFmtId="0" fontId="24" fillId="0" borderId="0" xfId="0" applyFont="1" applyFill="1" applyAlignment="1">
      <alignment vertical="center" wrapText="1"/>
    </xf>
    <xf numFmtId="3" fontId="24" fillId="2" borderId="29" xfId="0" applyNumberFormat="1" applyFont="1" applyFill="1" applyBorder="1"/>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0" fillId="0" borderId="0" xfId="0" applyAlignment="1">
      <alignment horizontal="center" vertical="center"/>
    </xf>
    <xf numFmtId="0" fontId="23" fillId="0" borderId="0" xfId="0" applyFont="1" applyBorder="1"/>
    <xf numFmtId="0" fontId="24" fillId="3" borderId="0" xfId="0" applyFont="1" applyFill="1" applyBorder="1"/>
    <xf numFmtId="0" fontId="14" fillId="0" borderId="29" xfId="0" applyFont="1" applyFill="1" applyBorder="1" applyAlignment="1">
      <alignment vertical="center" wrapText="1"/>
    </xf>
    <xf numFmtId="0" fontId="14" fillId="0" borderId="25" xfId="0" applyFont="1" applyFill="1" applyBorder="1" applyAlignment="1">
      <alignment vertical="center" wrapText="1"/>
    </xf>
    <xf numFmtId="16" fontId="24" fillId="4" borderId="24" xfId="0" applyNumberFormat="1" applyFont="1" applyFill="1" applyBorder="1" applyAlignment="1">
      <alignment horizontal="center" vertical="center" wrapText="1"/>
    </xf>
    <xf numFmtId="0" fontId="24" fillId="4" borderId="24" xfId="0" applyFont="1" applyFill="1" applyBorder="1"/>
    <xf numFmtId="16" fontId="24" fillId="0" borderId="0" xfId="0" applyNumberFormat="1" applyFont="1" applyFill="1" applyBorder="1" applyAlignment="1">
      <alignment horizontal="center" vertical="center" wrapText="1"/>
    </xf>
    <xf numFmtId="0" fontId="24" fillId="0" borderId="29" xfId="0" applyFont="1" applyFill="1" applyBorder="1" applyAlignment="1">
      <alignment vertical="center" wrapText="1"/>
    </xf>
    <xf numFmtId="0" fontId="24" fillId="0" borderId="24" xfId="0" applyFont="1" applyFill="1" applyBorder="1"/>
    <xf numFmtId="0" fontId="24" fillId="0" borderId="24" xfId="0" applyFont="1" applyFill="1" applyBorder="1" applyAlignment="1">
      <alignment vertical="center" wrapText="1"/>
    </xf>
    <xf numFmtId="0" fontId="24" fillId="0" borderId="25" xfId="0" applyFont="1" applyFill="1" applyBorder="1"/>
    <xf numFmtId="16" fontId="24" fillId="0" borderId="24" xfId="0" applyNumberFormat="1" applyFont="1" applyFill="1" applyBorder="1" applyAlignment="1">
      <alignment horizontal="center" vertical="center" wrapText="1"/>
    </xf>
    <xf numFmtId="0" fontId="24" fillId="0" borderId="29" xfId="0" applyFont="1" applyFill="1" applyBorder="1"/>
    <xf numFmtId="0" fontId="14" fillId="0" borderId="11" xfId="0" applyFont="1" applyFill="1" applyBorder="1" applyAlignment="1">
      <alignment vertical="center" wrapText="1"/>
    </xf>
    <xf numFmtId="0" fontId="28" fillId="0" borderId="14" xfId="0" applyFont="1" applyBorder="1" applyAlignment="1">
      <alignment wrapText="1"/>
    </xf>
    <xf numFmtId="16" fontId="14" fillId="0" borderId="60" xfId="0" applyNumberFormat="1" applyFont="1" applyFill="1" applyBorder="1" applyAlignment="1">
      <alignment vertical="center" wrapText="1"/>
    </xf>
    <xf numFmtId="16" fontId="14" fillId="0" borderId="61" xfId="0" applyNumberFormat="1" applyFont="1" applyFill="1" applyBorder="1" applyAlignment="1">
      <alignment vertical="center" wrapText="1"/>
    </xf>
    <xf numFmtId="3" fontId="24" fillId="4" borderId="24" xfId="0" applyNumberFormat="1" applyFont="1" applyFill="1" applyBorder="1" applyAlignment="1">
      <alignment vertical="center" wrapText="1"/>
    </xf>
    <xf numFmtId="3" fontId="0" fillId="0" borderId="0" xfId="0" applyNumberFormat="1" applyBorder="1"/>
    <xf numFmtId="3" fontId="14" fillId="0" borderId="56" xfId="0" applyNumberFormat="1" applyFont="1" applyFill="1" applyBorder="1" applyAlignment="1">
      <alignment horizontal="right" vertical="center" wrapText="1"/>
    </xf>
    <xf numFmtId="3" fontId="14" fillId="0" borderId="58" xfId="0" applyNumberFormat="1" applyFont="1" applyFill="1" applyBorder="1" applyAlignment="1">
      <alignment horizontal="right" vertical="center" wrapText="1"/>
    </xf>
    <xf numFmtId="3" fontId="0" fillId="0" borderId="54" xfId="0" applyNumberFormat="1" applyBorder="1" applyAlignment="1">
      <alignment horizontal="right" vertical="center"/>
    </xf>
    <xf numFmtId="3" fontId="0" fillId="0" borderId="56" xfId="0" applyNumberFormat="1" applyBorder="1" applyAlignment="1">
      <alignment horizontal="right" vertical="center"/>
    </xf>
    <xf numFmtId="3" fontId="0" fillId="0" borderId="37" xfId="0" applyNumberFormat="1" applyBorder="1" applyAlignment="1">
      <alignment horizontal="right" vertical="center"/>
    </xf>
    <xf numFmtId="3" fontId="0" fillId="0" borderId="38" xfId="0" applyNumberFormat="1" applyBorder="1" applyAlignment="1">
      <alignment horizontal="right" vertical="center"/>
    </xf>
    <xf numFmtId="3" fontId="0" fillId="0" borderId="47" xfId="0" applyNumberFormat="1" applyBorder="1" applyAlignment="1">
      <alignment horizontal="right" vertical="center"/>
    </xf>
    <xf numFmtId="0" fontId="0" fillId="0" borderId="55" xfId="0" applyBorder="1" applyAlignment="1">
      <alignment horizontal="right" vertical="center"/>
    </xf>
    <xf numFmtId="0" fontId="0" fillId="0" borderId="37" xfId="0" applyBorder="1" applyAlignment="1">
      <alignment horizontal="right" vertical="center"/>
    </xf>
    <xf numFmtId="0" fontId="0" fillId="0" borderId="57" xfId="0" applyBorder="1" applyAlignment="1">
      <alignment horizontal="right" vertical="center"/>
    </xf>
    <xf numFmtId="0" fontId="0" fillId="0" borderId="38" xfId="0" applyBorder="1" applyAlignment="1">
      <alignment horizontal="right" vertical="center"/>
    </xf>
    <xf numFmtId="0" fontId="0" fillId="0" borderId="59" xfId="0" applyBorder="1" applyAlignment="1">
      <alignment horizontal="right" vertical="center"/>
    </xf>
    <xf numFmtId="0" fontId="0" fillId="0" borderId="47" xfId="0" applyBorder="1" applyAlignment="1">
      <alignment horizontal="right" vertical="center"/>
    </xf>
    <xf numFmtId="0" fontId="14" fillId="0" borderId="56" xfId="0" applyFont="1" applyFill="1" applyBorder="1" applyAlignment="1">
      <alignment horizontal="right" vertical="center" wrapText="1"/>
    </xf>
    <xf numFmtId="0" fontId="14" fillId="0" borderId="58" xfId="0" applyFont="1" applyFill="1" applyBorder="1" applyAlignment="1">
      <alignment horizontal="right" vertical="center" wrapText="1"/>
    </xf>
    <xf numFmtId="0" fontId="24" fillId="4" borderId="24" xfId="0" applyFont="1" applyFill="1" applyBorder="1" applyAlignment="1">
      <alignment horizontal="right" vertical="center" wrapText="1"/>
    </xf>
    <xf numFmtId="0" fontId="0" fillId="0" borderId="54" xfId="0" applyBorder="1" applyAlignment="1">
      <alignment horizontal="right" vertical="center"/>
    </xf>
    <xf numFmtId="0" fontId="0" fillId="0" borderId="56" xfId="0" applyBorder="1" applyAlignment="1">
      <alignment horizontal="right" vertical="center"/>
    </xf>
    <xf numFmtId="0" fontId="24" fillId="4" borderId="24" xfId="0" applyFont="1" applyFill="1" applyBorder="1" applyAlignment="1">
      <alignment horizontal="right" vertical="center"/>
    </xf>
    <xf numFmtId="0" fontId="24" fillId="3" borderId="24" xfId="0" applyFont="1" applyFill="1" applyBorder="1" applyAlignment="1">
      <alignment horizontal="right" vertical="center"/>
    </xf>
    <xf numFmtId="0" fontId="24" fillId="3" borderId="25" xfId="0" applyFont="1" applyFill="1" applyBorder="1" applyAlignment="1">
      <alignment horizontal="right" vertical="center"/>
    </xf>
    <xf numFmtId="3" fontId="24" fillId="4" borderId="24" xfId="0" applyNumberFormat="1" applyFont="1" applyFill="1" applyBorder="1" applyAlignment="1">
      <alignment horizontal="right" vertical="center" wrapText="1"/>
    </xf>
    <xf numFmtId="3" fontId="24" fillId="3" borderId="24" xfId="0" applyNumberFormat="1" applyFont="1" applyFill="1" applyBorder="1" applyAlignment="1">
      <alignment horizontal="right" vertical="center"/>
    </xf>
    <xf numFmtId="0" fontId="24" fillId="0" borderId="0" xfId="0" applyFont="1" applyFill="1" applyBorder="1" applyAlignment="1">
      <alignment horizontal="left"/>
    </xf>
    <xf numFmtId="0" fontId="27" fillId="0" borderId="0" xfId="0" applyFont="1" applyFill="1" applyBorder="1"/>
    <xf numFmtId="3" fontId="27" fillId="0" borderId="0" xfId="0" applyNumberFormat="1" applyFont="1" applyFill="1" applyBorder="1" applyAlignment="1">
      <alignment horizontal="right" vertical="center"/>
    </xf>
    <xf numFmtId="3" fontId="0" fillId="0" borderId="0" xfId="0" applyNumberFormat="1" applyFill="1"/>
    <xf numFmtId="3" fontId="24" fillId="0" borderId="0" xfId="0" applyNumberFormat="1" applyFont="1" applyFill="1" applyBorder="1" applyAlignment="1">
      <alignment horizontal="right" vertical="center"/>
    </xf>
    <xf numFmtId="3" fontId="23" fillId="0" borderId="15" xfId="0" applyNumberFormat="1" applyFont="1" applyBorder="1" applyAlignment="1">
      <alignment horizontal="right" vertical="center"/>
    </xf>
    <xf numFmtId="3" fontId="23" fillId="0" borderId="18" xfId="0" applyNumberFormat="1" applyFont="1" applyBorder="1" applyAlignment="1">
      <alignment horizontal="right" vertical="center"/>
    </xf>
    <xf numFmtId="3" fontId="23" fillId="0" borderId="12" xfId="0" applyNumberFormat="1" applyFont="1" applyBorder="1" applyAlignment="1">
      <alignment horizontal="right" vertical="center"/>
    </xf>
    <xf numFmtId="3" fontId="23" fillId="0" borderId="22" xfId="0" applyNumberFormat="1" applyFont="1" applyBorder="1" applyAlignment="1">
      <alignment horizontal="right" vertical="center"/>
    </xf>
    <xf numFmtId="3" fontId="23" fillId="0" borderId="13" xfId="0" applyNumberFormat="1" applyFont="1" applyBorder="1" applyAlignment="1">
      <alignment horizontal="right" vertical="center"/>
    </xf>
    <xf numFmtId="3" fontId="23" fillId="0" borderId="16" xfId="0" applyNumberFormat="1" applyFont="1" applyBorder="1" applyAlignment="1">
      <alignment horizontal="right" vertical="center"/>
    </xf>
    <xf numFmtId="3" fontId="23" fillId="0" borderId="19" xfId="0" applyNumberFormat="1" applyFont="1" applyBorder="1" applyAlignment="1">
      <alignment horizontal="right" vertical="center"/>
    </xf>
    <xf numFmtId="3" fontId="23" fillId="0" borderId="23" xfId="0" applyNumberFormat="1" applyFont="1" applyBorder="1" applyAlignment="1">
      <alignment horizontal="right" vertical="center"/>
    </xf>
    <xf numFmtId="3" fontId="23" fillId="0" borderId="0" xfId="0" applyNumberFormat="1" applyFont="1"/>
    <xf numFmtId="0" fontId="0" fillId="0" borderId="12" xfId="0" applyBorder="1"/>
    <xf numFmtId="0" fontId="23" fillId="0" borderId="12" xfId="0" applyFont="1" applyBorder="1"/>
    <xf numFmtId="0" fontId="0" fillId="0" borderId="15" xfId="0" applyBorder="1"/>
    <xf numFmtId="0" fontId="23" fillId="0" borderId="15" xfId="0" applyFont="1" applyBorder="1"/>
    <xf numFmtId="3" fontId="23" fillId="0" borderId="12" xfId="0" applyNumberFormat="1" applyFont="1" applyBorder="1"/>
    <xf numFmtId="3" fontId="23" fillId="0" borderId="15" xfId="0" applyNumberFormat="1" applyFont="1" applyBorder="1"/>
    <xf numFmtId="3" fontId="0" fillId="0" borderId="65" xfId="0" applyNumberFormat="1" applyBorder="1"/>
    <xf numFmtId="3" fontId="23" fillId="0" borderId="65" xfId="0" applyNumberFormat="1" applyFont="1" applyBorder="1"/>
    <xf numFmtId="3" fontId="0" fillId="0" borderId="66" xfId="0" applyNumberFormat="1" applyBorder="1"/>
    <xf numFmtId="3" fontId="23" fillId="0" borderId="66" xfId="0" applyNumberFormat="1" applyFont="1" applyBorder="1"/>
    <xf numFmtId="3" fontId="24" fillId="4" borderId="25" xfId="0" applyNumberFormat="1" applyFont="1" applyFill="1" applyBorder="1"/>
    <xf numFmtId="168" fontId="23" fillId="0" borderId="33" xfId="0" applyNumberFormat="1" applyFont="1" applyBorder="1"/>
    <xf numFmtId="168" fontId="23" fillId="0" borderId="0" xfId="0" applyNumberFormat="1" applyFont="1"/>
    <xf numFmtId="168" fontId="24" fillId="3" borderId="0" xfId="0" applyNumberFormat="1" applyFont="1" applyFill="1"/>
    <xf numFmtId="3" fontId="0" fillId="0" borderId="79" xfId="0" applyNumberFormat="1" applyBorder="1"/>
    <xf numFmtId="0" fontId="23" fillId="0" borderId="80" xfId="0" applyFont="1" applyBorder="1" applyAlignment="1">
      <alignment horizontal="center" vertical="center"/>
    </xf>
    <xf numFmtId="168" fontId="23" fillId="0" borderId="81" xfId="0" applyNumberFormat="1" applyFont="1" applyBorder="1"/>
    <xf numFmtId="0" fontId="0" fillId="0" borderId="0" xfId="0" applyFill="1" applyAlignment="1">
      <alignment horizontal="center" vertical="center"/>
    </xf>
    <xf numFmtId="0" fontId="0" fillId="0" borderId="18" xfId="0" applyBorder="1"/>
    <xf numFmtId="0" fontId="0" fillId="0" borderId="23" xfId="0" applyBorder="1"/>
    <xf numFmtId="0" fontId="24" fillId="2" borderId="24" xfId="0" applyFont="1" applyFill="1" applyBorder="1"/>
    <xf numFmtId="0" fontId="0" fillId="0" borderId="22" xfId="0" applyBorder="1"/>
    <xf numFmtId="0" fontId="23" fillId="0" borderId="37" xfId="0" applyFont="1" applyBorder="1"/>
    <xf numFmtId="0" fontId="23" fillId="0" borderId="38" xfId="0" applyFont="1" applyBorder="1"/>
    <xf numFmtId="168" fontId="0" fillId="0" borderId="0" xfId="0" applyNumberFormat="1"/>
    <xf numFmtId="0" fontId="23" fillId="0" borderId="39" xfId="0" applyFont="1" applyBorder="1"/>
    <xf numFmtId="0" fontId="23" fillId="0" borderId="36" xfId="0" applyFont="1" applyBorder="1"/>
    <xf numFmtId="3" fontId="23" fillId="0" borderId="18" xfId="0" applyNumberFormat="1" applyFont="1" applyBorder="1"/>
    <xf numFmtId="0" fontId="24" fillId="3"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xf>
    <xf numFmtId="0" fontId="0" fillId="0" borderId="65" xfId="0" applyBorder="1"/>
    <xf numFmtId="0" fontId="23" fillId="0" borderId="65" xfId="0" applyFont="1" applyBorder="1"/>
    <xf numFmtId="0" fontId="35" fillId="0" borderId="82" xfId="0" applyFont="1" applyBorder="1" applyAlignment="1">
      <alignment horizontal="right"/>
    </xf>
    <xf numFmtId="0" fontId="35" fillId="0" borderId="83" xfId="0" applyFont="1" applyBorder="1" applyAlignment="1">
      <alignment horizontal="right"/>
    </xf>
    <xf numFmtId="0" fontId="23" fillId="0" borderId="0" xfId="0" applyFont="1" applyFill="1" applyAlignment="1">
      <alignment horizontal="center"/>
    </xf>
    <xf numFmtId="0" fontId="29" fillId="0" borderId="0" xfId="0" applyFont="1"/>
    <xf numFmtId="3" fontId="23" fillId="0" borderId="22" xfId="0" applyNumberFormat="1" applyFont="1" applyBorder="1"/>
    <xf numFmtId="0" fontId="21" fillId="0" borderId="0" xfId="1" applyFont="1" applyAlignment="1">
      <alignment horizontal="center" vertical="center" wrapText="1"/>
    </xf>
    <xf numFmtId="0" fontId="14" fillId="0" borderId="15" xfId="1" applyBorder="1" applyAlignment="1">
      <alignment horizontal="left" vertical="center" wrapText="1"/>
    </xf>
    <xf numFmtId="0" fontId="21" fillId="0" borderId="15" xfId="1" applyFont="1" applyBorder="1" applyAlignment="1">
      <alignment horizontal="left" vertical="center" wrapText="1"/>
    </xf>
    <xf numFmtId="0" fontId="21" fillId="0" borderId="15" xfId="1" quotePrefix="1" applyFont="1" applyBorder="1" applyAlignment="1">
      <alignment horizontal="center" vertical="center"/>
    </xf>
    <xf numFmtId="0" fontId="21" fillId="0" borderId="15" xfId="1" applyFont="1" applyBorder="1" applyAlignment="1">
      <alignment horizontal="center" vertical="center"/>
    </xf>
    <xf numFmtId="0" fontId="21" fillId="0" borderId="65" xfId="1" applyFont="1" applyBorder="1" applyAlignment="1">
      <alignment horizontal="center" vertical="center"/>
    </xf>
    <xf numFmtId="0" fontId="21" fillId="0" borderId="79" xfId="1" quotePrefix="1" applyFont="1" applyBorder="1" applyAlignment="1">
      <alignment horizontal="center" vertical="center"/>
    </xf>
    <xf numFmtId="0" fontId="14" fillId="0" borderId="85" xfId="1" applyBorder="1" applyAlignment="1">
      <alignment horizontal="left" vertical="center" wrapText="1"/>
    </xf>
    <xf numFmtId="0" fontId="14" fillId="0" borderId="65" xfId="1" applyBorder="1" applyAlignment="1">
      <alignment horizontal="left" vertical="center" wrapText="1"/>
    </xf>
    <xf numFmtId="0" fontId="21" fillId="0" borderId="14" xfId="1" applyFont="1" applyBorder="1" applyAlignment="1">
      <alignment horizontal="center" vertical="center" wrapText="1"/>
    </xf>
    <xf numFmtId="0" fontId="24" fillId="3" borderId="0" xfId="0" applyFont="1" applyFill="1" applyAlignment="1">
      <alignment horizontal="center" vertical="center"/>
    </xf>
    <xf numFmtId="0" fontId="23" fillId="0" borderId="0" xfId="0" applyFont="1" applyAlignment="1">
      <alignment horizontal="center" vertical="center"/>
    </xf>
    <xf numFmtId="3" fontId="27" fillId="4" borderId="24" xfId="0" applyNumberFormat="1" applyFont="1" applyFill="1" applyBorder="1"/>
    <xf numFmtId="0" fontId="37" fillId="0" borderId="0" xfId="0" applyFont="1"/>
    <xf numFmtId="0" fontId="24" fillId="0" borderId="20" xfId="0" applyFont="1" applyFill="1" applyBorder="1" applyAlignment="1"/>
    <xf numFmtId="0" fontId="24" fillId="3" borderId="0" xfId="0" applyFont="1" applyFill="1" applyAlignment="1">
      <alignment horizontal="center" vertical="center" wrapText="1"/>
    </xf>
    <xf numFmtId="0" fontId="23" fillId="0" borderId="0" xfId="0" applyFont="1" applyAlignment="1">
      <alignment horizontal="center" vertical="center"/>
    </xf>
    <xf numFmtId="168" fontId="35" fillId="0" borderId="82" xfId="0" applyNumberFormat="1" applyFont="1" applyBorder="1" applyAlignment="1">
      <alignment horizontal="right"/>
    </xf>
    <xf numFmtId="0" fontId="24" fillId="4" borderId="29" xfId="0" applyFont="1" applyFill="1" applyBorder="1" applyAlignment="1">
      <alignment wrapText="1"/>
    </xf>
    <xf numFmtId="3" fontId="24" fillId="4" borderId="24" xfId="0" applyNumberFormat="1" applyFont="1" applyFill="1" applyBorder="1" applyAlignment="1">
      <alignment vertical="center"/>
    </xf>
    <xf numFmtId="3" fontId="24" fillId="3" borderId="25" xfId="0" applyNumberFormat="1" applyFont="1" applyFill="1" applyBorder="1" applyAlignment="1">
      <alignment vertical="center"/>
    </xf>
    <xf numFmtId="0" fontId="21" fillId="0" borderId="0" xfId="0" applyFont="1" applyFill="1" applyAlignment="1">
      <alignment vertical="center" wrapText="1"/>
    </xf>
    <xf numFmtId="0" fontId="28" fillId="0" borderId="0" xfId="0" applyFont="1"/>
    <xf numFmtId="3" fontId="0" fillId="0" borderId="11" xfId="0" applyNumberFormat="1" applyBorder="1"/>
    <xf numFmtId="3" fontId="0" fillId="0" borderId="14" xfId="0" applyNumberFormat="1" applyBorder="1"/>
    <xf numFmtId="3" fontId="0" fillId="0" borderId="17" xfId="0" applyNumberFormat="1" applyBorder="1"/>
    <xf numFmtId="3" fontId="0" fillId="0" borderId="21" xfId="0" applyNumberFormat="1" applyBorder="1"/>
    <xf numFmtId="0" fontId="0" fillId="0" borderId="0" xfId="0" applyAlignment="1"/>
    <xf numFmtId="0" fontId="0" fillId="0" borderId="0" xfId="0" applyAlignment="1">
      <alignment wrapText="1"/>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3" fontId="0" fillId="0" borderId="0" xfId="0" applyNumberFormat="1" applyAlignment="1">
      <alignment vertical="center"/>
    </xf>
    <xf numFmtId="3" fontId="24" fillId="6" borderId="24" xfId="0" applyNumberFormat="1" applyFont="1" applyFill="1" applyBorder="1" applyAlignment="1">
      <alignment vertical="center"/>
    </xf>
    <xf numFmtId="3" fontId="24" fillId="6" borderId="24" xfId="0" applyNumberFormat="1" applyFont="1" applyFill="1" applyBorder="1"/>
    <xf numFmtId="3" fontId="24" fillId="6" borderId="25" xfId="0" applyNumberFormat="1" applyFont="1" applyFill="1" applyBorder="1"/>
    <xf numFmtId="0" fontId="23" fillId="0" borderId="90" xfId="0" applyFont="1" applyBorder="1" applyAlignment="1">
      <alignment horizontal="center" vertical="center" wrapText="1"/>
    </xf>
    <xf numFmtId="0" fontId="23" fillId="0" borderId="35" xfId="0" applyFont="1" applyBorder="1" applyAlignment="1">
      <alignment horizontal="center" vertical="center" wrapText="1"/>
    </xf>
    <xf numFmtId="3" fontId="24" fillId="2" borderId="24" xfId="0" applyNumberFormat="1" applyFont="1" applyFill="1" applyBorder="1" applyAlignment="1">
      <alignment horizontal="right" vertical="center"/>
    </xf>
    <xf numFmtId="3" fontId="24" fillId="2" borderId="24" xfId="0" applyNumberFormat="1" applyFont="1" applyFill="1" applyBorder="1" applyAlignment="1">
      <alignment horizontal="right"/>
    </xf>
    <xf numFmtId="3" fontId="24" fillId="6" borderId="88" xfId="0" applyNumberFormat="1" applyFont="1" applyFill="1" applyBorder="1" applyAlignment="1">
      <alignment horizontal="right" vertical="center"/>
    </xf>
    <xf numFmtId="3" fontId="24" fillId="6" borderId="29" xfId="0" applyNumberFormat="1" applyFont="1" applyFill="1" applyBorder="1" applyAlignment="1">
      <alignment horizontal="right"/>
    </xf>
    <xf numFmtId="3" fontId="24" fillId="6" borderId="24" xfId="0" applyNumberFormat="1" applyFont="1" applyFill="1" applyBorder="1" applyAlignment="1">
      <alignment horizontal="right"/>
    </xf>
    <xf numFmtId="3" fontId="24" fillId="6" borderId="24" xfId="0" applyNumberFormat="1" applyFont="1" applyFill="1" applyBorder="1" applyAlignment="1">
      <alignment horizontal="right" vertical="center"/>
    </xf>
    <xf numFmtId="3" fontId="24" fillId="2" borderId="29" xfId="0" applyNumberFormat="1" applyFont="1" applyFill="1" applyBorder="1" applyAlignment="1">
      <alignment horizontal="right" vertical="center"/>
    </xf>
    <xf numFmtId="3" fontId="24" fillId="2" borderId="25" xfId="0" applyNumberFormat="1" applyFont="1" applyFill="1" applyBorder="1" applyAlignment="1">
      <alignment horizontal="right" vertical="center"/>
    </xf>
    <xf numFmtId="3" fontId="24" fillId="6" borderId="62" xfId="0" applyNumberFormat="1" applyFont="1" applyFill="1" applyBorder="1" applyAlignment="1">
      <alignment horizontal="right" vertical="center"/>
    </xf>
    <xf numFmtId="3" fontId="24" fillId="3" borderId="88" xfId="0" applyNumberFormat="1" applyFont="1" applyFill="1" applyBorder="1" applyAlignment="1">
      <alignment horizontal="right" vertical="center"/>
    </xf>
    <xf numFmtId="3" fontId="24" fillId="6" borderId="29" xfId="0" applyNumberFormat="1" applyFont="1" applyFill="1" applyBorder="1" applyAlignment="1">
      <alignment horizontal="right" vertical="center"/>
    </xf>
    <xf numFmtId="3" fontId="28" fillId="0" borderId="12" xfId="0" applyNumberFormat="1" applyFont="1" applyBorder="1" applyAlignment="1">
      <alignment horizontal="right" vertical="center"/>
    </xf>
    <xf numFmtId="3" fontId="28" fillId="0" borderId="15" xfId="0" applyNumberFormat="1" applyFont="1" applyBorder="1" applyAlignment="1">
      <alignment horizontal="right" vertical="center"/>
    </xf>
    <xf numFmtId="3" fontId="28" fillId="0" borderId="18" xfId="0" applyNumberFormat="1" applyFont="1" applyBorder="1" applyAlignment="1">
      <alignment horizontal="right" vertical="center"/>
    </xf>
    <xf numFmtId="3" fontId="28" fillId="0" borderId="22" xfId="0" applyNumberFormat="1" applyFont="1" applyBorder="1" applyAlignment="1">
      <alignment horizontal="right" vertical="center"/>
    </xf>
    <xf numFmtId="3" fontId="28" fillId="0" borderId="0" xfId="0" applyNumberFormat="1" applyFont="1"/>
    <xf numFmtId="168" fontId="24" fillId="3" borderId="35" xfId="0" applyNumberFormat="1" applyFont="1" applyFill="1" applyBorder="1"/>
    <xf numFmtId="3" fontId="24" fillId="4" borderId="24" xfId="0" applyNumberFormat="1" applyFont="1" applyFill="1" applyBorder="1" applyAlignment="1">
      <alignment horizontal="right"/>
    </xf>
    <xf numFmtId="3" fontId="24" fillId="2" borderId="27" xfId="0" applyNumberFormat="1" applyFont="1" applyFill="1" applyBorder="1" applyAlignment="1">
      <alignment horizontal="right"/>
    </xf>
    <xf numFmtId="3" fontId="24" fillId="2" borderId="27" xfId="0" applyNumberFormat="1" applyFont="1" applyFill="1" applyBorder="1" applyAlignment="1">
      <alignment horizontal="right" vertical="center"/>
    </xf>
    <xf numFmtId="3" fontId="28" fillId="0" borderId="0" xfId="0" applyNumberFormat="1" applyFont="1" applyAlignment="1">
      <alignment horizontal="right"/>
    </xf>
    <xf numFmtId="0" fontId="23" fillId="0" borderId="0" xfId="0" applyFont="1" applyFill="1" applyBorder="1" applyAlignment="1">
      <alignment horizontal="center" vertical="center" wrapText="1"/>
    </xf>
    <xf numFmtId="0" fontId="28" fillId="0" borderId="17" xfId="0" applyFont="1" applyBorder="1"/>
    <xf numFmtId="0" fontId="24" fillId="2" borderId="29" xfId="0" applyFont="1" applyFill="1" applyBorder="1" applyAlignment="1">
      <alignment wrapText="1"/>
    </xf>
    <xf numFmtId="0" fontId="28" fillId="0" borderId="33" xfId="0" applyFont="1" applyBorder="1" applyAlignment="1">
      <alignment wrapText="1"/>
    </xf>
    <xf numFmtId="3" fontId="0" fillId="0" borderId="14" xfId="0" applyNumberFormat="1" applyBorder="1" applyAlignment="1">
      <alignment horizontal="right" vertical="center"/>
    </xf>
    <xf numFmtId="0" fontId="0" fillId="7" borderId="27" xfId="0" applyFill="1" applyBorder="1"/>
    <xf numFmtId="0" fontId="0" fillId="7" borderId="88" xfId="0" applyFill="1" applyBorder="1"/>
    <xf numFmtId="3" fontId="0" fillId="7" borderId="62" xfId="0" applyNumberFormat="1" applyFill="1" applyBorder="1" applyAlignment="1">
      <alignment horizontal="right" vertical="center"/>
    </xf>
    <xf numFmtId="3" fontId="24" fillId="3" borderId="25" xfId="0" applyNumberFormat="1" applyFont="1" applyFill="1" applyBorder="1" applyAlignment="1">
      <alignment horizontal="right" vertical="center"/>
    </xf>
    <xf numFmtId="168" fontId="0" fillId="0" borderId="0" xfId="0" applyNumberFormat="1" applyAlignment="1">
      <alignment horizontal="right" vertical="center"/>
    </xf>
    <xf numFmtId="168" fontId="0" fillId="0" borderId="12" xfId="0" applyNumberFormat="1" applyBorder="1" applyAlignment="1">
      <alignment horizontal="right" vertical="center"/>
    </xf>
    <xf numFmtId="168" fontId="0" fillId="0" borderId="15" xfId="0" applyNumberFormat="1" applyBorder="1" applyAlignment="1">
      <alignment horizontal="right" vertical="center"/>
    </xf>
    <xf numFmtId="168" fontId="0" fillId="0" borderId="65" xfId="0" applyNumberFormat="1" applyBorder="1" applyAlignment="1">
      <alignment horizontal="right" vertical="center"/>
    </xf>
    <xf numFmtId="168" fontId="0" fillId="7" borderId="88" xfId="0" applyNumberFormat="1" applyFill="1" applyBorder="1" applyAlignment="1">
      <alignment horizontal="right" vertical="center"/>
    </xf>
    <xf numFmtId="168" fontId="26" fillId="0" borderId="12" xfId="0" applyNumberFormat="1" applyFont="1" applyBorder="1" applyAlignment="1">
      <alignment horizontal="right" vertical="center"/>
    </xf>
    <xf numFmtId="168" fontId="26" fillId="0" borderId="13" xfId="0" applyNumberFormat="1" applyFont="1" applyBorder="1" applyAlignment="1">
      <alignment horizontal="right" vertical="center"/>
    </xf>
    <xf numFmtId="168" fontId="26" fillId="0" borderId="16" xfId="0" applyNumberFormat="1" applyFont="1" applyBorder="1" applyAlignment="1">
      <alignment horizontal="right" vertical="center"/>
    </xf>
    <xf numFmtId="168" fontId="0" fillId="0" borderId="18" xfId="0" applyNumberFormat="1" applyBorder="1" applyAlignment="1">
      <alignment horizontal="right" vertical="center"/>
    </xf>
    <xf numFmtId="168" fontId="24" fillId="2" borderId="24" xfId="0" applyNumberFormat="1" applyFont="1" applyFill="1" applyBorder="1" applyAlignment="1">
      <alignment horizontal="right" vertical="center"/>
    </xf>
    <xf numFmtId="168" fontId="23" fillId="0" borderId="12" xfId="0" applyNumberFormat="1" applyFont="1" applyBorder="1" applyAlignment="1">
      <alignment horizontal="right" vertical="center"/>
    </xf>
    <xf numFmtId="168" fontId="26" fillId="0" borderId="18" xfId="0" applyNumberFormat="1" applyFont="1" applyBorder="1" applyAlignment="1">
      <alignment horizontal="right" vertical="center"/>
    </xf>
    <xf numFmtId="0" fontId="21" fillId="0" borderId="24" xfId="0" applyFont="1" applyFill="1" applyBorder="1" applyAlignment="1">
      <alignment horizontal="center" vertical="center" wrapText="1"/>
    </xf>
    <xf numFmtId="168" fontId="23" fillId="0" borderId="93" xfId="0" applyNumberFormat="1" applyFont="1" applyBorder="1" applyAlignment="1">
      <alignment vertical="center"/>
    </xf>
    <xf numFmtId="168" fontId="24" fillId="4" borderId="24" xfId="0" applyNumberFormat="1" applyFont="1" applyFill="1" applyBorder="1" applyAlignment="1">
      <alignment horizontal="right" vertical="center"/>
    </xf>
    <xf numFmtId="0" fontId="0" fillId="0" borderId="11" xfId="0" applyBorder="1" applyAlignment="1">
      <alignment vertical="center" wrapText="1"/>
    </xf>
    <xf numFmtId="3" fontId="24" fillId="4" borderId="24" xfId="0" applyNumberFormat="1" applyFont="1" applyFill="1" applyBorder="1" applyAlignment="1">
      <alignment horizontal="right" vertical="center"/>
    </xf>
    <xf numFmtId="168" fontId="23" fillId="0" borderId="37" xfId="0" applyNumberFormat="1" applyFont="1" applyBorder="1" applyAlignment="1">
      <alignment vertical="center"/>
    </xf>
    <xf numFmtId="168" fontId="23" fillId="0" borderId="39" xfId="0" applyNumberFormat="1" applyFont="1" applyBorder="1" applyAlignment="1">
      <alignment vertical="center"/>
    </xf>
    <xf numFmtId="168" fontId="23" fillId="0" borderId="38" xfId="0" applyNumberFormat="1" applyFont="1" applyBorder="1" applyAlignment="1">
      <alignment vertical="center"/>
    </xf>
    <xf numFmtId="3" fontId="28" fillId="0" borderId="13" xfId="0" applyNumberFormat="1" applyFont="1" applyBorder="1" applyAlignment="1">
      <alignment horizontal="right" vertical="center"/>
    </xf>
    <xf numFmtId="3" fontId="28" fillId="0" borderId="16" xfId="0" applyNumberFormat="1" applyFont="1" applyBorder="1" applyAlignment="1">
      <alignment horizontal="right" vertical="center"/>
    </xf>
    <xf numFmtId="3" fontId="28" fillId="0" borderId="19" xfId="0" applyNumberFormat="1" applyFont="1" applyBorder="1" applyAlignment="1">
      <alignment horizontal="right" vertical="center"/>
    </xf>
    <xf numFmtId="3" fontId="28" fillId="0" borderId="0" xfId="0" applyNumberFormat="1" applyFont="1" applyBorder="1"/>
    <xf numFmtId="3" fontId="28" fillId="0" borderId="23" xfId="0" applyNumberFormat="1" applyFont="1" applyBorder="1" applyAlignment="1">
      <alignment horizontal="right" vertical="center"/>
    </xf>
    <xf numFmtId="0" fontId="26" fillId="0" borderId="32" xfId="0" applyFont="1" applyBorder="1" applyAlignment="1">
      <alignment wrapText="1"/>
    </xf>
    <xf numFmtId="3" fontId="26" fillId="0" borderId="11" xfId="0" applyNumberFormat="1" applyFont="1" applyBorder="1" applyAlignment="1">
      <alignment horizontal="right" vertical="center"/>
    </xf>
    <xf numFmtId="3" fontId="26" fillId="0" borderId="12" xfId="0" applyNumberFormat="1" applyFont="1" applyBorder="1" applyAlignment="1">
      <alignment horizontal="right" vertical="center"/>
    </xf>
    <xf numFmtId="0" fontId="23" fillId="0" borderId="0" xfId="0" applyFont="1" applyAlignment="1">
      <alignment horizontal="center" vertical="center"/>
    </xf>
    <xf numFmtId="168" fontId="23" fillId="0" borderId="0" xfId="0" applyNumberFormat="1" applyFont="1" applyBorder="1"/>
    <xf numFmtId="3" fontId="28" fillId="0" borderId="42" xfId="0" applyNumberFormat="1" applyFont="1" applyBorder="1"/>
    <xf numFmtId="0" fontId="0" fillId="0" borderId="0" xfId="0" applyFill="1" applyBorder="1" applyAlignment="1">
      <alignment horizontal="center" vertical="center" wrapText="1"/>
    </xf>
    <xf numFmtId="0" fontId="0" fillId="0" borderId="64" xfId="0" applyBorder="1"/>
    <xf numFmtId="0" fontId="0" fillId="0" borderId="13" xfId="0" applyBorder="1"/>
    <xf numFmtId="0" fontId="0" fillId="0" borderId="16" xfId="0" applyBorder="1"/>
    <xf numFmtId="0" fontId="0" fillId="0" borderId="94" xfId="0" applyBorder="1"/>
    <xf numFmtId="0" fontId="23" fillId="0" borderId="96" xfId="0" applyFont="1" applyBorder="1" applyAlignment="1">
      <alignment horizontal="center" vertical="center" wrapText="1"/>
    </xf>
    <xf numFmtId="0" fontId="23" fillId="0" borderId="97" xfId="0" applyFont="1" applyBorder="1" applyAlignment="1">
      <alignment horizontal="center" vertical="center" wrapText="1"/>
    </xf>
    <xf numFmtId="0" fontId="0" fillId="0" borderId="0" xfId="0" applyFill="1" applyBorder="1" applyAlignment="1">
      <alignment horizontal="center" vertical="center"/>
    </xf>
    <xf numFmtId="0" fontId="23" fillId="0" borderId="97" xfId="0" applyFont="1" applyFill="1" applyBorder="1" applyAlignment="1">
      <alignment horizontal="center" vertical="center" wrapText="1"/>
    </xf>
    <xf numFmtId="0" fontId="24" fillId="3" borderId="97" xfId="0" applyFont="1" applyFill="1" applyBorder="1" applyAlignment="1">
      <alignment horizontal="center" vertical="center" wrapText="1"/>
    </xf>
    <xf numFmtId="0" fontId="24" fillId="3" borderId="98" xfId="0" applyFont="1" applyFill="1" applyBorder="1" applyAlignment="1">
      <alignment horizontal="center" vertical="center" wrapText="1"/>
    </xf>
    <xf numFmtId="0" fontId="23" fillId="0" borderId="37" xfId="0" applyFont="1" applyFill="1" applyBorder="1"/>
    <xf numFmtId="0" fontId="23" fillId="0" borderId="38" xfId="0" applyFont="1" applyFill="1" applyBorder="1"/>
    <xf numFmtId="0" fontId="23" fillId="0" borderId="47" xfId="0" applyFont="1" applyBorder="1"/>
    <xf numFmtId="0" fontId="23" fillId="0" borderId="47" xfId="0" applyFont="1" applyFill="1" applyBorder="1"/>
    <xf numFmtId="0" fontId="23" fillId="0" borderId="95" xfId="0" applyFont="1" applyBorder="1"/>
    <xf numFmtId="0" fontId="0" fillId="0" borderId="19" xfId="0" applyBorder="1"/>
    <xf numFmtId="0" fontId="23" fillId="0" borderId="39" xfId="0" applyFont="1" applyFill="1" applyBorder="1"/>
    <xf numFmtId="0" fontId="23" fillId="0" borderId="36" xfId="0" applyFont="1" applyFill="1" applyBorder="1"/>
    <xf numFmtId="0" fontId="23" fillId="0" borderId="0" xfId="0" applyFont="1" applyAlignment="1">
      <alignment horizontal="left" wrapText="1"/>
    </xf>
    <xf numFmtId="0" fontId="23" fillId="0" borderId="0" xfId="0" applyFont="1" applyFill="1" applyBorder="1" applyAlignment="1">
      <alignment horizontal="left" wrapText="1"/>
    </xf>
    <xf numFmtId="169" fontId="24" fillId="3" borderId="0" xfId="0" applyNumberFormat="1" applyFont="1" applyFill="1"/>
    <xf numFmtId="0" fontId="0" fillId="0" borderId="108" xfId="0" applyBorder="1"/>
    <xf numFmtId="0" fontId="0" fillId="0" borderId="112" xfId="0" applyBorder="1"/>
    <xf numFmtId="0" fontId="24" fillId="2" borderId="109" xfId="0" applyFont="1" applyFill="1" applyBorder="1"/>
    <xf numFmtId="0" fontId="24" fillId="2" borderId="110" xfId="0" applyFont="1" applyFill="1" applyBorder="1"/>
    <xf numFmtId="168" fontId="0" fillId="0" borderId="37" xfId="0" applyNumberFormat="1" applyBorder="1"/>
    <xf numFmtId="168" fontId="0" fillId="0" borderId="38" xfId="0" applyNumberFormat="1" applyBorder="1"/>
    <xf numFmtId="168" fontId="0" fillId="0" borderId="39" xfId="0" applyNumberFormat="1" applyBorder="1"/>
    <xf numFmtId="168" fontId="0" fillId="0" borderId="113" xfId="0" applyNumberFormat="1" applyBorder="1"/>
    <xf numFmtId="168" fontId="24" fillId="3" borderId="20" xfId="0" applyNumberFormat="1" applyFont="1" applyFill="1" applyBorder="1"/>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116" xfId="0" applyBorder="1"/>
    <xf numFmtId="3" fontId="24" fillId="6" borderId="27" xfId="0" applyNumberFormat="1" applyFont="1" applyFill="1" applyBorder="1"/>
    <xf numFmtId="3" fontId="24" fillId="3" borderId="28" xfId="0" applyNumberFormat="1" applyFont="1" applyFill="1" applyBorder="1"/>
    <xf numFmtId="3" fontId="23" fillId="0" borderId="0" xfId="0" applyNumberFormat="1" applyFont="1" applyFill="1" applyBorder="1"/>
    <xf numFmtId="3" fontId="24" fillId="6" borderId="26" xfId="0" applyNumberFormat="1" applyFont="1" applyFill="1" applyBorder="1"/>
    <xf numFmtId="3" fontId="24" fillId="2" borderId="88" xfId="0" applyNumberFormat="1" applyFont="1" applyFill="1" applyBorder="1"/>
    <xf numFmtId="3" fontId="24" fillId="3" borderId="88" xfId="0" applyNumberFormat="1" applyFont="1" applyFill="1" applyBorder="1"/>
    <xf numFmtId="3" fontId="24" fillId="3" borderId="89" xfId="0" applyNumberFormat="1" applyFont="1" applyFill="1" applyBorder="1"/>
    <xf numFmtId="3" fontId="24" fillId="2" borderId="62" xfId="0" applyNumberFormat="1" applyFont="1" applyFill="1" applyBorder="1"/>
    <xf numFmtId="3" fontId="24" fillId="3" borderId="117" xfId="0" applyNumberFormat="1" applyFont="1" applyFill="1" applyBorder="1"/>
    <xf numFmtId="3" fontId="0" fillId="0" borderId="0" xfId="0" applyNumberFormat="1" applyFill="1" applyBorder="1"/>
    <xf numFmtId="0" fontId="62" fillId="0" borderId="0" xfId="0" applyFont="1"/>
    <xf numFmtId="0" fontId="63" fillId="0" borderId="0" xfId="0" applyFont="1" applyFill="1" applyAlignment="1">
      <alignment vertical="center" wrapText="1"/>
    </xf>
    <xf numFmtId="3" fontId="14" fillId="0" borderId="87" xfId="0" applyNumberFormat="1" applyFont="1" applyFill="1" applyBorder="1" applyAlignment="1">
      <alignment horizontal="right" vertical="center" wrapText="1"/>
    </xf>
    <xf numFmtId="0" fontId="0" fillId="0" borderId="119" xfId="0" applyBorder="1" applyAlignment="1">
      <alignment horizontal="right" vertical="center"/>
    </xf>
    <xf numFmtId="3" fontId="0" fillId="0" borderId="39" xfId="0" applyNumberFormat="1" applyBorder="1" applyAlignment="1">
      <alignment horizontal="right" vertical="center"/>
    </xf>
    <xf numFmtId="0" fontId="0" fillId="0" borderId="39" xfId="0" applyBorder="1" applyAlignment="1">
      <alignment horizontal="right" vertical="center"/>
    </xf>
    <xf numFmtId="0" fontId="14" fillId="0" borderId="87" xfId="0" applyFont="1" applyFill="1" applyBorder="1" applyAlignment="1">
      <alignment horizontal="right" vertical="center" wrapText="1"/>
    </xf>
    <xf numFmtId="16" fontId="40" fillId="0" borderId="61" xfId="0" applyNumberFormat="1" applyFont="1" applyFill="1" applyBorder="1" applyAlignment="1">
      <alignment vertical="center" wrapText="1"/>
    </xf>
    <xf numFmtId="0" fontId="24" fillId="4" borderId="24" xfId="0" applyFont="1" applyFill="1" applyBorder="1" applyAlignment="1">
      <alignment horizontal="right"/>
    </xf>
    <xf numFmtId="0" fontId="24" fillId="3" borderId="25" xfId="0" applyFont="1" applyFill="1" applyBorder="1" applyAlignment="1">
      <alignment horizontal="right"/>
    </xf>
    <xf numFmtId="0" fontId="62" fillId="0" borderId="0" xfId="0" applyFont="1" applyFill="1"/>
    <xf numFmtId="0" fontId="26" fillId="0" borderId="0" xfId="0" applyFont="1"/>
    <xf numFmtId="0" fontId="23" fillId="0" borderId="98" xfId="0" applyFont="1" applyBorder="1" applyAlignment="1">
      <alignment horizontal="center" vertical="center" wrapText="1"/>
    </xf>
    <xf numFmtId="0" fontId="23" fillId="0" borderId="19" xfId="0" quotePrefix="1" applyFont="1" applyBorder="1" applyAlignment="1">
      <alignment horizontal="center" vertical="center"/>
    </xf>
    <xf numFmtId="168" fontId="24" fillId="3" borderId="0" xfId="0" applyNumberFormat="1" applyFont="1" applyFill="1" applyAlignment="1">
      <alignment horizontal="center" vertical="center"/>
    </xf>
    <xf numFmtId="168" fontId="23" fillId="0" borderId="67" xfId="0" applyNumberFormat="1" applyFont="1" applyBorder="1" applyAlignment="1">
      <alignment horizontal="right"/>
    </xf>
    <xf numFmtId="0" fontId="23" fillId="0" borderId="0" xfId="0" applyFont="1" applyAlignment="1">
      <alignment horizontal="center" vertical="center"/>
    </xf>
    <xf numFmtId="0" fontId="23" fillId="0" borderId="120" xfId="0" applyFont="1" applyBorder="1"/>
    <xf numFmtId="3" fontId="0" fillId="0" borderId="120" xfId="0" applyNumberFormat="1" applyBorder="1"/>
    <xf numFmtId="3" fontId="23" fillId="0" borderId="120" xfId="0" applyNumberFormat="1" applyFont="1" applyBorder="1"/>
    <xf numFmtId="0" fontId="23" fillId="0" borderId="93" xfId="0" applyFont="1" applyBorder="1" applyAlignment="1">
      <alignment vertical="center" wrapText="1"/>
    </xf>
    <xf numFmtId="0" fontId="23" fillId="0" borderId="0" xfId="0" applyFont="1" applyAlignment="1">
      <alignment horizontal="center" vertical="center"/>
    </xf>
    <xf numFmtId="0" fontId="37" fillId="0" borderId="0" xfId="0" applyFont="1" applyFill="1"/>
    <xf numFmtId="0" fontId="23" fillId="0" borderId="0" xfId="0" applyFont="1" applyAlignment="1">
      <alignment horizontal="center" vertical="center"/>
    </xf>
    <xf numFmtId="0" fontId="0" fillId="0" borderId="14" xfId="0" applyBorder="1" applyAlignment="1">
      <alignment horizontal="left" wrapText="1"/>
    </xf>
    <xf numFmtId="0" fontId="0" fillId="0" borderId="17" xfId="0" applyBorder="1" applyAlignment="1">
      <alignment horizontal="left" vertical="top" wrapText="1"/>
    </xf>
    <xf numFmtId="0" fontId="23" fillId="0" borderId="0" xfId="0" applyFont="1" applyAlignment="1">
      <alignment horizontal="center" vertical="center"/>
    </xf>
    <xf numFmtId="0" fontId="24" fillId="0" borderId="0" xfId="0" applyFont="1" applyFill="1" applyBorder="1" applyAlignment="1">
      <alignment vertical="center" wrapText="1"/>
    </xf>
    <xf numFmtId="0" fontId="23" fillId="0" borderId="32" xfId="0" applyFont="1" applyBorder="1" applyAlignment="1">
      <alignment wrapText="1"/>
    </xf>
    <xf numFmtId="0" fontId="23" fillId="0" borderId="33" xfId="0" applyFont="1" applyBorder="1" applyAlignment="1">
      <alignment wrapText="1"/>
    </xf>
    <xf numFmtId="0" fontId="23"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23" fillId="0" borderId="10" xfId="0" applyFont="1" applyBorder="1" applyAlignment="1">
      <alignment horizontal="left" vertical="center" wrapText="1"/>
    </xf>
    <xf numFmtId="168" fontId="28" fillId="0" borderId="12" xfId="0" applyNumberFormat="1" applyFont="1" applyBorder="1" applyAlignment="1">
      <alignment horizontal="right" vertical="center"/>
    </xf>
    <xf numFmtId="168" fontId="28" fillId="0" borderId="18" xfId="0" applyNumberFormat="1" applyFont="1" applyBorder="1" applyAlignment="1">
      <alignment horizontal="right" vertical="center"/>
    </xf>
    <xf numFmtId="168" fontId="28" fillId="7" borderId="88" xfId="0" applyNumberFormat="1" applyFont="1" applyFill="1" applyBorder="1" applyAlignment="1">
      <alignment horizontal="right" vertical="center"/>
    </xf>
    <xf numFmtId="168" fontId="28" fillId="0" borderId="15" xfId="0" applyNumberFormat="1" applyFont="1" applyBorder="1" applyAlignment="1">
      <alignment horizontal="right" vertical="center"/>
    </xf>
    <xf numFmtId="168" fontId="14" fillId="0" borderId="12" xfId="0" applyNumberFormat="1" applyFont="1" applyBorder="1" applyAlignment="1">
      <alignment horizontal="right" vertical="center"/>
    </xf>
    <xf numFmtId="168" fontId="14" fillId="0" borderId="15" xfId="0" applyNumberFormat="1" applyFont="1" applyBorder="1" applyAlignment="1">
      <alignment horizontal="right" vertical="center"/>
    </xf>
    <xf numFmtId="168" fontId="14" fillId="0" borderId="65" xfId="0" applyNumberFormat="1" applyFont="1" applyBorder="1" applyAlignment="1">
      <alignment horizontal="right" vertical="center"/>
    </xf>
    <xf numFmtId="168" fontId="14" fillId="0" borderId="0" xfId="0" applyNumberFormat="1" applyFont="1" applyAlignment="1">
      <alignment horizontal="right" vertical="center"/>
    </xf>
    <xf numFmtId="168" fontId="24" fillId="2" borderId="29" xfId="0" applyNumberFormat="1" applyFont="1" applyFill="1" applyBorder="1" applyAlignment="1">
      <alignment horizontal="right" vertical="center"/>
    </xf>
    <xf numFmtId="168" fontId="24" fillId="4" borderId="29" xfId="0" applyNumberFormat="1" applyFont="1" applyFill="1" applyBorder="1" applyAlignment="1">
      <alignment horizontal="right" vertical="center"/>
    </xf>
    <xf numFmtId="0" fontId="21" fillId="0" borderId="29" xfId="0" applyFont="1" applyFill="1" applyBorder="1" applyAlignment="1">
      <alignment horizontal="center" vertical="center" wrapText="1"/>
    </xf>
    <xf numFmtId="3" fontId="0" fillId="0" borderId="44" xfId="0" applyNumberFormat="1" applyBorder="1" applyAlignment="1">
      <alignment horizontal="right" vertical="center"/>
    </xf>
    <xf numFmtId="3" fontId="0" fillId="0" borderId="41" xfId="0" applyNumberFormat="1" applyBorder="1" applyAlignment="1">
      <alignment horizontal="right" vertical="center"/>
    </xf>
    <xf numFmtId="3" fontId="0" fillId="0" borderId="48" xfId="0" applyNumberFormat="1" applyBorder="1" applyAlignment="1">
      <alignment horizontal="right" vertical="center"/>
    </xf>
    <xf numFmtId="3" fontId="0" fillId="0" borderId="45" xfId="0" applyNumberFormat="1" applyBorder="1" applyAlignment="1">
      <alignment horizontal="right" vertical="center"/>
    </xf>
    <xf numFmtId="3" fontId="0" fillId="0" borderId="42" xfId="0" applyNumberFormat="1" applyBorder="1" applyAlignment="1">
      <alignment horizontal="right" vertical="center"/>
    </xf>
    <xf numFmtId="3" fontId="28" fillId="0" borderId="42" xfId="0" applyNumberFormat="1" applyFont="1" applyBorder="1" applyAlignment="1">
      <alignment horizontal="right" vertical="center"/>
    </xf>
    <xf numFmtId="3" fontId="0" fillId="0" borderId="49" xfId="0" applyNumberFormat="1" applyBorder="1" applyAlignment="1">
      <alignment horizontal="right" vertical="center"/>
    </xf>
    <xf numFmtId="3" fontId="0" fillId="0" borderId="46" xfId="0" applyNumberFormat="1" applyBorder="1" applyAlignment="1">
      <alignment horizontal="right" vertical="center"/>
    </xf>
    <xf numFmtId="3" fontId="0" fillId="0" borderId="43" xfId="0" applyNumberFormat="1" applyBorder="1" applyAlignment="1">
      <alignment horizontal="right" vertical="center"/>
    </xf>
    <xf numFmtId="3" fontId="0" fillId="0" borderId="50" xfId="0" applyNumberFormat="1" applyBorder="1" applyAlignment="1">
      <alignment horizontal="right" vertical="center"/>
    </xf>
    <xf numFmtId="3" fontId="23" fillId="0" borderId="37" xfId="0" applyNumberFormat="1" applyFont="1" applyBorder="1" applyAlignment="1">
      <alignment vertical="center"/>
    </xf>
    <xf numFmtId="3" fontId="0" fillId="0" borderId="44" xfId="0" applyNumberFormat="1" applyBorder="1" applyAlignment="1">
      <alignment vertical="center"/>
    </xf>
    <xf numFmtId="3" fontId="0" fillId="0" borderId="41" xfId="0" applyNumberFormat="1" applyBorder="1" applyAlignment="1">
      <alignment vertical="center"/>
    </xf>
    <xf numFmtId="3" fontId="0" fillId="0" borderId="48" xfId="0" applyNumberFormat="1" applyBorder="1" applyAlignment="1">
      <alignment vertical="center"/>
    </xf>
    <xf numFmtId="0" fontId="14" fillId="0" borderId="0" xfId="0" applyFont="1"/>
    <xf numFmtId="0" fontId="24" fillId="3" borderId="0" xfId="0" applyFont="1" applyFill="1" applyAlignment="1">
      <alignment horizontal="center" vertical="center" wrapText="1"/>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4" fillId="3" borderId="110" xfId="0" applyFont="1" applyFill="1" applyBorder="1"/>
    <xf numFmtId="0" fontId="24" fillId="3" borderId="111" xfId="0" applyFont="1" applyFill="1" applyBorder="1"/>
    <xf numFmtId="0" fontId="0" fillId="0" borderId="32" xfId="0" applyFill="1" applyBorder="1"/>
    <xf numFmtId="0" fontId="0" fillId="0" borderId="34" xfId="0" applyFill="1" applyBorder="1"/>
    <xf numFmtId="0" fontId="24" fillId="2" borderId="88" xfId="0" applyFont="1" applyFill="1" applyBorder="1" applyAlignment="1">
      <alignment horizontal="center" vertical="center" wrapText="1"/>
    </xf>
    <xf numFmtId="0" fontId="24" fillId="3" borderId="88" xfId="0" applyFont="1" applyFill="1" applyBorder="1" applyAlignment="1">
      <alignment horizontal="center" vertical="center"/>
    </xf>
    <xf numFmtId="3" fontId="24" fillId="3" borderId="20" xfId="0" applyNumberFormat="1" applyFont="1" applyFill="1" applyBorder="1" applyAlignment="1">
      <alignment horizontal="right" vertical="center"/>
    </xf>
    <xf numFmtId="3" fontId="24" fillId="4" borderId="88" xfId="0" applyNumberFormat="1" applyFont="1" applyFill="1" applyBorder="1" applyAlignment="1">
      <alignment horizontal="right" vertical="center"/>
    </xf>
    <xf numFmtId="10" fontId="0" fillId="0" borderId="0" xfId="0" applyNumberFormat="1"/>
    <xf numFmtId="0" fontId="24" fillId="6" borderId="88" xfId="0" applyFont="1" applyFill="1" applyBorder="1"/>
    <xf numFmtId="0" fontId="24" fillId="3" borderId="88" xfId="0" applyFont="1" applyFill="1" applyBorder="1"/>
    <xf numFmtId="0" fontId="24" fillId="3" borderId="0" xfId="0" applyFont="1" applyFill="1" applyAlignment="1">
      <alignment horizontal="center" vertical="center" wrapText="1"/>
    </xf>
    <xf numFmtId="9" fontId="0" fillId="0" borderId="0" xfId="0" applyNumberFormat="1"/>
    <xf numFmtId="0" fontId="23" fillId="0" borderId="0" xfId="0" applyFont="1" applyAlignment="1">
      <alignment horizontal="center" vertical="center"/>
    </xf>
    <xf numFmtId="0" fontId="81" fillId="0" borderId="0" xfId="0" applyFont="1"/>
    <xf numFmtId="168" fontId="23" fillId="0" borderId="0" xfId="0" applyNumberFormat="1" applyFont="1" applyBorder="1" applyAlignment="1">
      <alignment horizontal="right" vertical="center"/>
    </xf>
    <xf numFmtId="0" fontId="80" fillId="0" borderId="0" xfId="0" applyFont="1"/>
    <xf numFmtId="168" fontId="80" fillId="0" borderId="0" xfId="0" applyNumberFormat="1" applyFont="1"/>
    <xf numFmtId="0" fontId="81" fillId="0" borderId="0" xfId="0" applyFont="1" applyAlignment="1"/>
    <xf numFmtId="0" fontId="82" fillId="0" borderId="0" xfId="0" applyFont="1" applyFill="1" applyAlignment="1">
      <alignment horizontal="center" vertical="center" wrapText="1"/>
    </xf>
    <xf numFmtId="0" fontId="35" fillId="0" borderId="0" xfId="0" applyFont="1" applyFill="1" applyAlignment="1">
      <alignment horizontal="center" vertical="center" wrapText="1"/>
    </xf>
    <xf numFmtId="3" fontId="26" fillId="0" borderId="12" xfId="0" applyNumberFormat="1" applyFont="1" applyBorder="1"/>
    <xf numFmtId="3" fontId="26" fillId="0" borderId="15" xfId="0" applyNumberFormat="1" applyFont="1" applyBorder="1"/>
    <xf numFmtId="3" fontId="26" fillId="0" borderId="18" xfId="0" applyNumberFormat="1" applyFont="1" applyBorder="1"/>
    <xf numFmtId="3" fontId="27" fillId="2" borderId="24" xfId="0" applyNumberFormat="1" applyFont="1" applyFill="1" applyBorder="1"/>
    <xf numFmtId="3" fontId="26" fillId="0" borderId="22" xfId="0" applyNumberFormat="1" applyFont="1" applyBorder="1"/>
    <xf numFmtId="168" fontId="26" fillId="7" borderId="88" xfId="0" applyNumberFormat="1" applyFont="1" applyFill="1" applyBorder="1" applyAlignment="1">
      <alignment horizontal="right" vertical="center"/>
    </xf>
    <xf numFmtId="1" fontId="0" fillId="0" borderId="0" xfId="0" applyNumberFormat="1"/>
    <xf numFmtId="0" fontId="37" fillId="5" borderId="0" xfId="0" applyFont="1" applyFill="1"/>
    <xf numFmtId="0" fontId="0" fillId="0" borderId="0" xfId="0"/>
    <xf numFmtId="168" fontId="23" fillId="0" borderId="37" xfId="0" applyNumberFormat="1" applyFont="1" applyBorder="1"/>
    <xf numFmtId="168" fontId="23" fillId="0" borderId="38" xfId="0" applyNumberFormat="1" applyFont="1" applyBorder="1"/>
    <xf numFmtId="168" fontId="24" fillId="3" borderId="0" xfId="0" applyNumberFormat="1" applyFont="1" applyFill="1" applyBorder="1"/>
    <xf numFmtId="0" fontId="24" fillId="4" borderId="29" xfId="0" applyFont="1" applyFill="1" applyBorder="1"/>
    <xf numFmtId="3" fontId="24" fillId="2" borderId="29" xfId="0" applyNumberFormat="1" applyFont="1" applyFill="1" applyBorder="1"/>
    <xf numFmtId="0" fontId="0" fillId="0" borderId="12" xfId="0" applyBorder="1"/>
    <xf numFmtId="0" fontId="0" fillId="0" borderId="15" xfId="0" applyBorder="1"/>
    <xf numFmtId="0" fontId="0" fillId="0" borderId="18" xfId="0" applyBorder="1"/>
    <xf numFmtId="3" fontId="0" fillId="0" borderId="14" xfId="0" applyNumberFormat="1" applyBorder="1"/>
    <xf numFmtId="9" fontId="0" fillId="0" borderId="0" xfId="182" applyFont="1"/>
    <xf numFmtId="0" fontId="23" fillId="0" borderId="0" xfId="0" applyFont="1" applyAlignment="1">
      <alignment horizontal="center" vertical="center"/>
    </xf>
    <xf numFmtId="3" fontId="28" fillId="0" borderId="27" xfId="0" applyNumberFormat="1" applyFont="1" applyBorder="1"/>
    <xf numFmtId="3" fontId="24" fillId="2" borderId="28" xfId="0" applyNumberFormat="1" applyFont="1" applyFill="1" applyBorder="1" applyAlignment="1">
      <alignment horizontal="right" vertical="center"/>
    </xf>
    <xf numFmtId="3" fontId="0" fillId="0" borderId="52" xfId="0" applyNumberFormat="1" applyBorder="1"/>
    <xf numFmtId="3" fontId="24" fillId="3" borderId="53" xfId="0" applyNumberFormat="1" applyFont="1" applyFill="1" applyBorder="1" applyAlignment="1">
      <alignment horizontal="right" vertical="center"/>
    </xf>
    <xf numFmtId="49" fontId="0" fillId="0" borderId="0" xfId="0" applyNumberFormat="1"/>
    <xf numFmtId="0" fontId="0" fillId="0" borderId="0" xfId="0"/>
    <xf numFmtId="3" fontId="0" fillId="0" borderId="0" xfId="0" applyNumberFormat="1"/>
    <xf numFmtId="3" fontId="24" fillId="3" borderId="25" xfId="0" applyNumberFormat="1" applyFont="1" applyFill="1" applyBorder="1"/>
    <xf numFmtId="3" fontId="23" fillId="0" borderId="15" xfId="0" applyNumberFormat="1" applyFont="1" applyBorder="1"/>
    <xf numFmtId="3" fontId="23" fillId="0" borderId="66" xfId="0" applyNumberFormat="1" applyFont="1" applyBorder="1"/>
    <xf numFmtId="3" fontId="23" fillId="0" borderId="79" xfId="0" applyNumberFormat="1" applyFont="1" applyBorder="1"/>
    <xf numFmtId="0" fontId="23" fillId="0" borderId="0" xfId="0" applyFont="1" applyAlignment="1">
      <alignment horizontal="center" vertical="center"/>
    </xf>
    <xf numFmtId="168" fontId="24" fillId="3" borderId="128" xfId="0" applyNumberFormat="1" applyFont="1" applyFill="1" applyBorder="1"/>
    <xf numFmtId="168" fontId="24" fillId="3" borderId="129" xfId="0" applyNumberFormat="1" applyFont="1" applyFill="1" applyBorder="1"/>
    <xf numFmtId="168" fontId="24" fillId="3" borderId="130" xfId="0" applyNumberFormat="1" applyFont="1" applyFill="1" applyBorder="1"/>
    <xf numFmtId="168" fontId="24" fillId="3" borderId="63" xfId="0" applyNumberFormat="1" applyFont="1" applyFill="1" applyBorder="1"/>
    <xf numFmtId="0" fontId="0" fillId="0" borderId="0" xfId="0" applyNumberFormat="1"/>
    <xf numFmtId="0" fontId="37" fillId="0" borderId="0" xfId="0" applyFont="1" applyAlignment="1">
      <alignment horizontal="center" vertical="center"/>
    </xf>
    <xf numFmtId="0" fontId="0" fillId="0" borderId="0" xfId="0" applyAlignment="1">
      <alignment horizontal="left"/>
    </xf>
    <xf numFmtId="168" fontId="24" fillId="0" borderId="0" xfId="0" applyNumberFormat="1" applyFont="1" applyAlignment="1">
      <alignment horizontal="right" vertical="center"/>
    </xf>
    <xf numFmtId="168" fontId="0" fillId="0" borderId="0" xfId="182" applyNumberFormat="1" applyFont="1"/>
    <xf numFmtId="0" fontId="62" fillId="0" borderId="0" xfId="0" applyFont="1" applyFill="1" applyBorder="1"/>
    <xf numFmtId="3" fontId="62" fillId="0" borderId="0" xfId="0" applyNumberFormat="1" applyFont="1" applyFill="1" applyBorder="1"/>
    <xf numFmtId="169" fontId="24" fillId="3" borderId="24" xfId="0" applyNumberFormat="1" applyFont="1" applyFill="1" applyBorder="1"/>
    <xf numFmtId="169" fontId="23" fillId="0" borderId="15" xfId="0" applyNumberFormat="1" applyFont="1" applyBorder="1"/>
    <xf numFmtId="169" fontId="23" fillId="0" borderId="18" xfId="0" applyNumberFormat="1" applyFont="1" applyBorder="1"/>
    <xf numFmtId="169" fontId="23" fillId="0" borderId="22" xfId="0" applyNumberFormat="1" applyFont="1" applyBorder="1"/>
    <xf numFmtId="169" fontId="23" fillId="0" borderId="12" xfId="0" applyNumberFormat="1" applyFont="1" applyBorder="1"/>
    <xf numFmtId="0" fontId="63" fillId="0" borderId="0" xfId="0" applyFont="1" applyFill="1" applyAlignment="1">
      <alignment horizontal="center" vertical="center" wrapText="1"/>
    </xf>
    <xf numFmtId="168" fontId="63" fillId="0" borderId="38" xfId="0" applyNumberFormat="1" applyFont="1" applyBorder="1"/>
    <xf numFmtId="168" fontId="63" fillId="0" borderId="39" xfId="0" applyNumberFormat="1" applyFont="1" applyBorder="1"/>
    <xf numFmtId="168" fontId="63" fillId="0" borderId="36" xfId="0" applyNumberFormat="1" applyFont="1" applyBorder="1"/>
    <xf numFmtId="168" fontId="63" fillId="0" borderId="37" xfId="0" applyNumberFormat="1" applyFont="1" applyBorder="1"/>
    <xf numFmtId="168" fontId="64" fillId="3" borderId="0" xfId="0" applyNumberFormat="1" applyFont="1" applyFill="1" applyBorder="1"/>
    <xf numFmtId="0" fontId="21" fillId="0" borderId="93" xfId="0" applyFont="1" applyBorder="1" applyAlignment="1">
      <alignment vertical="center" wrapText="1"/>
    </xf>
    <xf numFmtId="168" fontId="21" fillId="0" borderId="93" xfId="0" applyNumberFormat="1" applyFont="1" applyBorder="1" applyAlignment="1">
      <alignment horizontal="right" vertical="center"/>
    </xf>
    <xf numFmtId="168" fontId="21" fillId="0" borderId="93" xfId="0" applyNumberFormat="1" applyFont="1" applyBorder="1" applyAlignment="1">
      <alignment vertical="center"/>
    </xf>
    <xf numFmtId="0" fontId="23" fillId="0" borderId="18" xfId="0" applyFont="1" applyBorder="1"/>
    <xf numFmtId="0" fontId="34" fillId="0" borderId="0" xfId="0" applyFont="1" applyFill="1" applyBorder="1" applyAlignment="1">
      <alignment vertical="center" wrapText="1"/>
    </xf>
    <xf numFmtId="0" fontId="14" fillId="0" borderId="0" xfId="0" applyFont="1" applyAlignment="1">
      <alignment horizontal="left"/>
    </xf>
    <xf numFmtId="0" fontId="14" fillId="0" borderId="0" xfId="0" applyNumberFormat="1" applyFont="1"/>
    <xf numFmtId="3" fontId="80" fillId="0" borderId="0" xfId="0" applyNumberFormat="1" applyFont="1"/>
    <xf numFmtId="168" fontId="80" fillId="0" borderId="0" xfId="182" applyNumberFormat="1" applyFont="1"/>
    <xf numFmtId="17" fontId="62" fillId="0" borderId="0" xfId="1" applyNumberFormat="1" applyFont="1" applyAlignment="1">
      <alignment horizontal="right"/>
    </xf>
    <xf numFmtId="17" fontId="0" fillId="0" borderId="0" xfId="1" applyNumberFormat="1" applyFont="1" applyAlignment="1">
      <alignment horizontal="right"/>
    </xf>
    <xf numFmtId="3" fontId="24" fillId="2" borderId="24" xfId="0" applyNumberFormat="1" applyFont="1" applyFill="1" applyBorder="1"/>
    <xf numFmtId="3" fontId="27" fillId="2" borderId="24" xfId="0" applyNumberFormat="1" applyFont="1" applyFill="1" applyBorder="1"/>
    <xf numFmtId="3" fontId="62" fillId="0" borderId="14" xfId="0" applyNumberFormat="1" applyFont="1" applyBorder="1"/>
    <xf numFmtId="3" fontId="87" fillId="0" borderId="15" xfId="0" applyNumberFormat="1" applyFont="1" applyBorder="1"/>
    <xf numFmtId="3" fontId="62" fillId="0" borderId="15" xfId="0" applyNumberFormat="1" applyFont="1" applyBorder="1"/>
    <xf numFmtId="3" fontId="63" fillId="0" borderId="15" xfId="0" applyNumberFormat="1" applyFont="1" applyBorder="1"/>
    <xf numFmtId="169" fontId="63" fillId="0" borderId="15" xfId="0" applyNumberFormat="1" applyFont="1" applyBorder="1"/>
    <xf numFmtId="0" fontId="63" fillId="0" borderId="0" xfId="0" applyFont="1"/>
    <xf numFmtId="0" fontId="63" fillId="0" borderId="0" xfId="0" applyFont="1" applyFill="1" applyBorder="1" applyAlignment="1">
      <alignment horizontal="center" vertical="center" wrapText="1"/>
    </xf>
    <xf numFmtId="0" fontId="24" fillId="0" borderId="0" xfId="0" applyFont="1"/>
    <xf numFmtId="0" fontId="25" fillId="0" borderId="0" xfId="0" applyFont="1"/>
    <xf numFmtId="3" fontId="63" fillId="0" borderId="0" xfId="0" applyNumberFormat="1" applyFont="1" applyFill="1" applyBorder="1"/>
    <xf numFmtId="0" fontId="88" fillId="0" borderId="0" xfId="0" applyFont="1"/>
    <xf numFmtId="169" fontId="63" fillId="3" borderId="24" xfId="0" applyNumberFormat="1" applyFont="1" applyFill="1" applyBorder="1"/>
    <xf numFmtId="169" fontId="63" fillId="0" borderId="18" xfId="0" applyNumberFormat="1" applyFont="1" applyBorder="1"/>
    <xf numFmtId="169" fontId="63" fillId="0" borderId="22" xfId="0" applyNumberFormat="1" applyFont="1" applyBorder="1"/>
    <xf numFmtId="169" fontId="63" fillId="0" borderId="12" xfId="0" applyNumberFormat="1" applyFont="1" applyBorder="1"/>
    <xf numFmtId="0" fontId="87" fillId="0" borderId="0" xfId="0" applyFont="1"/>
    <xf numFmtId="0" fontId="64" fillId="3" borderId="51" xfId="0" applyFont="1" applyFill="1" applyBorder="1" applyAlignment="1">
      <alignment horizontal="center" vertical="center" wrapText="1"/>
    </xf>
    <xf numFmtId="169" fontId="64" fillId="3" borderId="24" xfId="0" applyNumberFormat="1" applyFont="1" applyFill="1" applyBorder="1"/>
    <xf numFmtId="0" fontId="0" fillId="0" borderId="10" xfId="0" applyBorder="1"/>
    <xf numFmtId="3" fontId="0" fillId="0" borderId="10" xfId="0" applyNumberFormat="1" applyBorder="1"/>
    <xf numFmtId="0" fontId="0" fillId="0" borderId="10" xfId="0" applyFill="1" applyBorder="1"/>
    <xf numFmtId="0" fontId="63" fillId="0" borderId="0" xfId="0" applyFont="1" applyAlignment="1">
      <alignment horizontal="center" vertical="center" wrapText="1"/>
    </xf>
    <xf numFmtId="0" fontId="84" fillId="0" borderId="83" xfId="0" applyFont="1" applyFill="1" applyBorder="1" applyAlignment="1">
      <alignment horizontal="right"/>
    </xf>
    <xf numFmtId="0" fontId="35" fillId="5" borderId="83" xfId="0" applyFont="1" applyFill="1" applyBorder="1" applyAlignment="1">
      <alignment horizontal="right"/>
    </xf>
    <xf numFmtId="0" fontId="84" fillId="5" borderId="83" xfId="0" applyFont="1" applyFill="1" applyBorder="1" applyAlignment="1">
      <alignment horizontal="right"/>
    </xf>
    <xf numFmtId="0" fontId="0" fillId="5" borderId="0" xfId="0" applyFill="1"/>
    <xf numFmtId="4" fontId="0" fillId="0" borderId="0" xfId="0" applyNumberFormat="1"/>
    <xf numFmtId="0" fontId="24" fillId="3" borderId="0" xfId="0" applyFont="1" applyFill="1" applyAlignment="1">
      <alignment horizontal="center" vertical="center" wrapText="1"/>
    </xf>
    <xf numFmtId="0" fontId="26" fillId="0" borderId="0" xfId="0" applyFont="1" applyFill="1" applyAlignment="1">
      <alignment horizontal="center" vertical="center" wrapText="1"/>
    </xf>
    <xf numFmtId="0" fontId="27" fillId="2" borderId="25" xfId="0" applyFont="1" applyFill="1" applyBorder="1"/>
    <xf numFmtId="0" fontId="26" fillId="0" borderId="12" xfId="0" applyFont="1" applyBorder="1"/>
    <xf numFmtId="0" fontId="26" fillId="0" borderId="18" xfId="0" applyFont="1" applyBorder="1"/>
    <xf numFmtId="0" fontId="26" fillId="0" borderId="15" xfId="0" applyFont="1" applyBorder="1"/>
    <xf numFmtId="0" fontId="26" fillId="0" borderId="22" xfId="0" applyFont="1" applyBorder="1"/>
    <xf numFmtId="168" fontId="23" fillId="0" borderId="36" xfId="0" applyNumberFormat="1" applyFont="1" applyBorder="1"/>
    <xf numFmtId="0" fontId="24" fillId="2" borderId="29" xfId="0" applyFont="1" applyFill="1" applyBorder="1"/>
    <xf numFmtId="0" fontId="24" fillId="5" borderId="0" xfId="0" applyFont="1" applyFill="1" applyAlignment="1">
      <alignment horizontal="center" vertical="center" wrapText="1"/>
    </xf>
    <xf numFmtId="0" fontId="27" fillId="2" borderId="24" xfId="0" applyFont="1" applyFill="1" applyBorder="1"/>
    <xf numFmtId="168" fontId="24" fillId="3" borderId="25" xfId="0" applyNumberFormat="1" applyFont="1" applyFill="1" applyBorder="1"/>
    <xf numFmtId="168" fontId="23" fillId="0" borderId="54" xfId="0" applyNumberFormat="1" applyFont="1" applyBorder="1"/>
    <xf numFmtId="0" fontId="0" fillId="0" borderId="131" xfId="0" applyBorder="1"/>
    <xf numFmtId="168" fontId="23" fillId="0" borderId="56" xfId="0" applyNumberFormat="1" applyFont="1" applyBorder="1"/>
    <xf numFmtId="0" fontId="0" fillId="0" borderId="132" xfId="0" applyBorder="1"/>
    <xf numFmtId="168" fontId="23" fillId="0" borderId="87" xfId="0" applyNumberFormat="1" applyFont="1" applyBorder="1"/>
    <xf numFmtId="0" fontId="0" fillId="0" borderId="133" xfId="0" applyBorder="1"/>
    <xf numFmtId="168" fontId="23" fillId="0" borderId="134" xfId="0" applyNumberFormat="1" applyFont="1" applyBorder="1"/>
    <xf numFmtId="0" fontId="0" fillId="0" borderId="10" xfId="0" applyBorder="1" applyAlignment="1">
      <alignment horizontal="left" vertical="center" wrapText="1"/>
    </xf>
    <xf numFmtId="0" fontId="23" fillId="0" borderId="10" xfId="0" applyFont="1" applyBorder="1" applyAlignment="1">
      <alignment horizontal="left" vertical="center" wrapText="1"/>
    </xf>
    <xf numFmtId="1" fontId="81" fillId="0" borderId="0" xfId="0" applyNumberFormat="1" applyFont="1"/>
    <xf numFmtId="1" fontId="81" fillId="0" borderId="0" xfId="0" applyNumberFormat="1" applyFont="1" applyFill="1" applyBorder="1"/>
    <xf numFmtId="49" fontId="0" fillId="0" borderId="0" xfId="0" applyNumberFormat="1" applyFill="1"/>
    <xf numFmtId="3" fontId="62" fillId="0" borderId="17" xfId="0" applyNumberFormat="1" applyFont="1" applyBorder="1"/>
    <xf numFmtId="0" fontId="0" fillId="39" borderId="0" xfId="0" applyFill="1"/>
    <xf numFmtId="0" fontId="0" fillId="39" borderId="10" xfId="0" applyFill="1" applyBorder="1"/>
    <xf numFmtId="3" fontId="0" fillId="39" borderId="10" xfId="0" applyNumberFormat="1" applyFill="1" applyBorder="1"/>
    <xf numFmtId="0" fontId="0" fillId="39" borderId="0" xfId="0" applyFill="1" applyBorder="1"/>
    <xf numFmtId="0" fontId="63" fillId="0" borderId="0" xfId="0" applyFont="1" applyFill="1"/>
    <xf numFmtId="0" fontId="62" fillId="5" borderId="0" xfId="0" applyFont="1" applyFill="1" applyBorder="1"/>
    <xf numFmtId="0" fontId="62" fillId="5" borderId="0" xfId="0" applyFont="1" applyFill="1"/>
    <xf numFmtId="0" fontId="23" fillId="0" borderId="0" xfId="0" applyFont="1" applyAlignment="1">
      <alignment horizontal="center" vertical="center"/>
    </xf>
    <xf numFmtId="168" fontId="26" fillId="0" borderId="12" xfId="0" applyNumberFormat="1" applyFont="1" applyBorder="1" applyAlignment="1">
      <alignment horizontal="right" vertical="center"/>
    </xf>
    <xf numFmtId="168" fontId="28" fillId="0" borderId="12" xfId="0" applyNumberFormat="1" applyFont="1" applyBorder="1" applyAlignment="1">
      <alignment horizontal="right" vertical="center"/>
    </xf>
    <xf numFmtId="168" fontId="28" fillId="0" borderId="18" xfId="0" applyNumberFormat="1" applyFont="1" applyBorder="1" applyAlignment="1">
      <alignment horizontal="right" vertical="center"/>
    </xf>
    <xf numFmtId="168" fontId="28" fillId="7" borderId="88" xfId="0" applyNumberFormat="1" applyFont="1" applyFill="1" applyBorder="1" applyAlignment="1">
      <alignment horizontal="right" vertical="center"/>
    </xf>
    <xf numFmtId="168" fontId="28" fillId="0" borderId="15" xfId="0" applyNumberFormat="1" applyFont="1" applyBorder="1" applyAlignment="1">
      <alignment horizontal="right" vertical="center"/>
    </xf>
    <xf numFmtId="168" fontId="14" fillId="0" borderId="12" xfId="0" applyNumberFormat="1" applyFont="1" applyBorder="1" applyAlignment="1">
      <alignment horizontal="right" vertical="center"/>
    </xf>
    <xf numFmtId="168" fontId="14" fillId="0" borderId="15" xfId="0" applyNumberFormat="1" applyFont="1" applyBorder="1" applyAlignment="1">
      <alignment horizontal="right" vertical="center"/>
    </xf>
    <xf numFmtId="168" fontId="14" fillId="0" borderId="65" xfId="0" applyNumberFormat="1" applyFont="1" applyBorder="1" applyAlignment="1">
      <alignment horizontal="right" vertical="center"/>
    </xf>
    <xf numFmtId="168" fontId="14" fillId="0" borderId="0" xfId="0" applyNumberFormat="1" applyFont="1" applyAlignment="1">
      <alignment horizontal="right" vertical="center"/>
    </xf>
    <xf numFmtId="168" fontId="24" fillId="2" borderId="29" xfId="0" applyNumberFormat="1" applyFont="1" applyFill="1" applyBorder="1" applyAlignment="1">
      <alignment horizontal="right" vertical="center"/>
    </xf>
    <xf numFmtId="168" fontId="24" fillId="4" borderId="29" xfId="0" applyNumberFormat="1" applyFont="1" applyFill="1" applyBorder="1" applyAlignment="1">
      <alignment horizontal="right" vertical="center"/>
    </xf>
    <xf numFmtId="0" fontId="21" fillId="0" borderId="29" xfId="0" applyFont="1" applyFill="1" applyBorder="1" applyAlignment="1">
      <alignment horizontal="center" vertical="center" wrapText="1"/>
    </xf>
    <xf numFmtId="0" fontId="14" fillId="0" borderId="0" xfId="0" applyFont="1"/>
    <xf numFmtId="168" fontId="21" fillId="0" borderId="93" xfId="0" applyNumberFormat="1" applyFont="1" applyBorder="1" applyAlignment="1">
      <alignment horizontal="right" vertical="center"/>
    </xf>
    <xf numFmtId="168" fontId="21" fillId="0" borderId="93" xfId="0" applyNumberFormat="1" applyFont="1" applyBorder="1" applyAlignment="1">
      <alignment vertical="center"/>
    </xf>
    <xf numFmtId="0" fontId="92" fillId="0" borderId="0" xfId="0" applyFont="1" applyAlignment="1">
      <alignment vertical="center"/>
    </xf>
    <xf numFmtId="0" fontId="94" fillId="0" borderId="0" xfId="0" applyFont="1" applyAlignment="1">
      <alignment horizontal="left" vertical="center" wrapText="1"/>
    </xf>
    <xf numFmtId="0" fontId="94" fillId="0" borderId="0" xfId="0" applyFont="1"/>
    <xf numFmtId="168" fontId="95" fillId="0" borderId="12" xfId="0" applyNumberFormat="1" applyFont="1" applyBorder="1" applyAlignment="1">
      <alignment horizontal="right" vertical="center"/>
    </xf>
    <xf numFmtId="168" fontId="99" fillId="0" borderId="12" xfId="0" applyNumberFormat="1" applyFont="1" applyBorder="1" applyAlignment="1">
      <alignment horizontal="right" vertical="center"/>
    </xf>
    <xf numFmtId="0" fontId="0" fillId="0" borderId="0" xfId="0" applyFont="1"/>
    <xf numFmtId="0" fontId="100" fillId="0" borderId="0" xfId="0" applyFont="1" applyAlignment="1">
      <alignment horizontal="center" vertical="center" wrapText="1"/>
    </xf>
    <xf numFmtId="0" fontId="101" fillId="0" borderId="0" xfId="0" applyFont="1" applyAlignment="1">
      <alignment horizontal="center" vertical="center" wrapText="1"/>
    </xf>
    <xf numFmtId="0" fontId="64" fillId="3" borderId="0" xfId="0" applyFont="1" applyFill="1" applyAlignment="1">
      <alignment horizontal="center" vertical="center" wrapText="1"/>
    </xf>
    <xf numFmtId="0" fontId="0" fillId="0" borderId="0" xfId="0" applyFont="1" applyFill="1" applyBorder="1"/>
    <xf numFmtId="0" fontId="21" fillId="40" borderId="0" xfId="0" applyFont="1" applyFill="1" applyAlignment="1">
      <alignment horizontal="center" vertical="center" wrapText="1"/>
    </xf>
    <xf numFmtId="0" fontId="21" fillId="40" borderId="29" xfId="0" applyFont="1" applyFill="1" applyBorder="1" applyAlignment="1">
      <alignment horizontal="center" vertical="center" wrapText="1"/>
    </xf>
    <xf numFmtId="0" fontId="108"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4" fillId="0" borderId="0" xfId="0" applyFont="1"/>
    <xf numFmtId="0" fontId="96" fillId="0" borderId="0" xfId="0" applyFont="1" applyFill="1" applyAlignment="1">
      <alignment vertical="center" wrapText="1"/>
    </xf>
    <xf numFmtId="0" fontId="115" fillId="0" borderId="0" xfId="0" applyFont="1" applyFill="1" applyAlignment="1">
      <alignment vertical="center" wrapText="1"/>
    </xf>
    <xf numFmtId="0" fontId="117" fillId="0" borderId="0" xfId="0" applyFont="1"/>
    <xf numFmtId="0" fontId="104" fillId="0" borderId="0" xfId="0" applyFont="1"/>
    <xf numFmtId="0" fontId="39" fillId="0" borderId="24" xfId="0" applyFont="1" applyFill="1" applyBorder="1" applyAlignment="1">
      <alignment vertical="center" wrapText="1"/>
    </xf>
    <xf numFmtId="0" fontId="39" fillId="0" borderId="24" xfId="0" applyFont="1" applyFill="1" applyBorder="1"/>
    <xf numFmtId="0" fontId="39" fillId="0" borderId="25" xfId="0" applyFont="1" applyFill="1" applyBorder="1"/>
    <xf numFmtId="0" fontId="39" fillId="0" borderId="29" xfId="0" applyFont="1" applyFill="1" applyBorder="1"/>
    <xf numFmtId="0" fontId="114" fillId="0" borderId="0" xfId="0" applyFont="1" applyFill="1"/>
    <xf numFmtId="0" fontId="114" fillId="39" borderId="0" xfId="0" applyFont="1" applyFill="1"/>
    <xf numFmtId="0" fontId="120" fillId="0" borderId="0" xfId="0" applyFont="1"/>
    <xf numFmtId="0" fontId="43" fillId="0" borderId="0" xfId="0" applyFont="1"/>
    <xf numFmtId="0" fontId="43" fillId="5" borderId="0" xfId="0" applyFont="1" applyFill="1"/>
    <xf numFmtId="0" fontId="94" fillId="0" borderId="0" xfId="0" applyFont="1" applyFill="1"/>
    <xf numFmtId="49" fontId="94" fillId="0" borderId="0" xfId="0" applyNumberFormat="1" applyFont="1" applyFill="1"/>
    <xf numFmtId="0" fontId="122" fillId="0" borderId="20" xfId="0" applyFont="1" applyFill="1" applyBorder="1" applyAlignment="1"/>
    <xf numFmtId="0" fontId="123" fillId="0" borderId="0" xfId="0" applyFont="1"/>
    <xf numFmtId="0" fontId="114" fillId="0" borderId="0" xfId="0" applyFont="1" applyAlignment="1">
      <alignment horizontal="center" vertical="center"/>
    </xf>
    <xf numFmtId="0" fontId="39" fillId="4" borderId="29" xfId="0" applyFont="1" applyFill="1" applyBorder="1" applyAlignment="1">
      <alignment vertical="center"/>
    </xf>
    <xf numFmtId="0" fontId="24" fillId="2" borderId="29" xfId="0" applyFont="1" applyFill="1" applyBorder="1" applyAlignment="1">
      <alignment vertical="center"/>
    </xf>
    <xf numFmtId="0" fontId="124" fillId="0" borderId="0" xfId="0" applyFont="1"/>
    <xf numFmtId="0" fontId="124" fillId="0" borderId="0" xfId="0" applyFont="1" applyFill="1" applyBorder="1"/>
    <xf numFmtId="0" fontId="126" fillId="0" borderId="0" xfId="0" applyFont="1" applyFill="1" applyBorder="1"/>
    <xf numFmtId="0" fontId="126" fillId="0" borderId="0" xfId="0" applyFont="1"/>
    <xf numFmtId="0" fontId="21" fillId="40" borderId="0" xfId="0" applyFont="1" applyFill="1" applyAlignment="1">
      <alignment horizontal="center" vertical="center"/>
    </xf>
    <xf numFmtId="3" fontId="14" fillId="0" borderId="12" xfId="0" applyNumberFormat="1" applyFont="1" applyBorder="1" applyAlignment="1">
      <alignment horizontal="right" vertical="center"/>
    </xf>
    <xf numFmtId="3" fontId="14" fillId="0" borderId="15" xfId="0" applyNumberFormat="1" applyFont="1" applyBorder="1" applyAlignment="1">
      <alignment horizontal="right" vertical="center"/>
    </xf>
    <xf numFmtId="3" fontId="14" fillId="0" borderId="18" xfId="0" applyNumberFormat="1" applyFont="1" applyBorder="1" applyAlignment="1">
      <alignment horizontal="right" vertical="center"/>
    </xf>
    <xf numFmtId="3" fontId="21" fillId="40" borderId="25" xfId="0" applyNumberFormat="1" applyFont="1" applyFill="1" applyBorder="1" applyAlignment="1">
      <alignment horizontal="right" vertical="center"/>
    </xf>
    <xf numFmtId="3" fontId="21" fillId="3" borderId="25" xfId="0" applyNumberFormat="1" applyFont="1" applyFill="1" applyBorder="1"/>
    <xf numFmtId="168" fontId="21" fillId="7" borderId="125" xfId="0" applyNumberFormat="1" applyFont="1" applyFill="1" applyBorder="1" applyAlignment="1">
      <alignment vertical="center"/>
    </xf>
    <xf numFmtId="168" fontId="21" fillId="7" borderId="126" xfId="0" applyNumberFormat="1" applyFont="1" applyFill="1" applyBorder="1" applyAlignment="1">
      <alignment vertical="center"/>
    </xf>
    <xf numFmtId="3" fontId="84" fillId="0" borderId="12" xfId="0" applyNumberFormat="1" applyFont="1" applyBorder="1" applyAlignment="1">
      <alignment horizontal="right" vertical="center"/>
    </xf>
    <xf numFmtId="3" fontId="21" fillId="0" borderId="18" xfId="0" applyNumberFormat="1" applyFont="1" applyBorder="1" applyAlignment="1">
      <alignment horizontal="right" vertical="center"/>
    </xf>
    <xf numFmtId="3" fontId="21" fillId="0" borderId="12" xfId="0" applyNumberFormat="1" applyFont="1" applyBorder="1" applyAlignment="1">
      <alignment horizontal="right" vertical="center"/>
    </xf>
    <xf numFmtId="3" fontId="21" fillId="0" borderId="15" xfId="0" applyNumberFormat="1" applyFont="1" applyBorder="1" applyAlignment="1">
      <alignment horizontal="right" vertical="center"/>
    </xf>
    <xf numFmtId="0" fontId="23" fillId="0" borderId="22" xfId="0" applyFont="1" applyBorder="1" applyAlignment="1">
      <alignment vertical="center"/>
    </xf>
    <xf numFmtId="0" fontId="26" fillId="0" borderId="0" xfId="0" applyFont="1" applyBorder="1"/>
    <xf numFmtId="0" fontId="23" fillId="0" borderId="135" xfId="0" applyFont="1" applyBorder="1" applyAlignment="1">
      <alignment horizontal="center" vertical="center"/>
    </xf>
    <xf numFmtId="0" fontId="127" fillId="0" borderId="0" xfId="0" applyFont="1"/>
    <xf numFmtId="0" fontId="0" fillId="0" borderId="0" xfId="0" applyFont="1" applyAlignment="1">
      <alignment horizontal="left" indent="2"/>
    </xf>
    <xf numFmtId="0" fontId="0" fillId="0" borderId="0" xfId="0" applyNumberFormat="1" applyFont="1"/>
    <xf numFmtId="0" fontId="0" fillId="0" borderId="0" xfId="0"/>
    <xf numFmtId="3" fontId="62" fillId="0" borderId="0" xfId="0" applyNumberFormat="1" applyFont="1" applyFill="1" applyBorder="1"/>
    <xf numFmtId="3" fontId="62" fillId="0" borderId="14" xfId="0" applyNumberFormat="1" applyFont="1" applyBorder="1"/>
    <xf numFmtId="3" fontId="0" fillId="0" borderId="12" xfId="0" applyNumberFormat="1" applyBorder="1"/>
    <xf numFmtId="3" fontId="0" fillId="0" borderId="15" xfId="0" applyNumberFormat="1" applyBorder="1"/>
    <xf numFmtId="3" fontId="23" fillId="0" borderId="12" xfId="0" applyNumberFormat="1" applyFont="1" applyBorder="1"/>
    <xf numFmtId="3" fontId="23" fillId="0" borderId="15" xfId="0" applyNumberFormat="1" applyFont="1" applyBorder="1"/>
    <xf numFmtId="3" fontId="0" fillId="0" borderId="11" xfId="0" applyNumberFormat="1" applyBorder="1"/>
    <xf numFmtId="3" fontId="0" fillId="0" borderId="14" xfId="0" applyNumberFormat="1" applyBorder="1"/>
    <xf numFmtId="3" fontId="26" fillId="0" borderId="12" xfId="0" applyNumberFormat="1" applyFont="1" applyBorder="1"/>
    <xf numFmtId="3" fontId="26" fillId="0" borderId="15" xfId="0" applyNumberFormat="1" applyFont="1" applyBorder="1"/>
    <xf numFmtId="3" fontId="62" fillId="0" borderId="14" xfId="0" applyNumberFormat="1" applyFont="1" applyBorder="1"/>
    <xf numFmtId="3" fontId="62" fillId="0" borderId="14" xfId="0" applyNumberFormat="1" applyFont="1" applyFill="1" applyBorder="1"/>
    <xf numFmtId="3" fontId="26" fillId="0" borderId="15" xfId="0" applyNumberFormat="1" applyFont="1" applyFill="1" applyBorder="1"/>
    <xf numFmtId="3" fontId="0" fillId="0" borderId="15" xfId="0" applyNumberFormat="1" applyFill="1" applyBorder="1"/>
    <xf numFmtId="3" fontId="23" fillId="0" borderId="15" xfId="0" applyNumberFormat="1" applyFont="1" applyFill="1" applyBorder="1"/>
    <xf numFmtId="169" fontId="63" fillId="0" borderId="15" xfId="0" applyNumberFormat="1" applyFont="1" applyFill="1" applyBorder="1"/>
    <xf numFmtId="0" fontId="23" fillId="0" borderId="0" xfId="0" applyFont="1" applyFill="1"/>
    <xf numFmtId="169" fontId="23" fillId="0" borderId="15" xfId="0" applyNumberFormat="1" applyFont="1" applyFill="1" applyBorder="1"/>
    <xf numFmtId="168" fontId="63" fillId="0" borderId="38" xfId="0" applyNumberFormat="1" applyFont="1" applyFill="1" applyBorder="1"/>
    <xf numFmtId="0" fontId="0" fillId="0" borderId="0" xfId="0"/>
    <xf numFmtId="3" fontId="0" fillId="0" borderId="0" xfId="0" applyNumberFormat="1"/>
    <xf numFmtId="3" fontId="23" fillId="0" borderId="15" xfId="0" applyNumberFormat="1" applyFont="1" applyBorder="1"/>
    <xf numFmtId="0" fontId="26" fillId="0" borderId="0" xfId="0" applyFont="1"/>
    <xf numFmtId="169" fontId="63" fillId="0" borderId="15" xfId="0" applyNumberFormat="1" applyFont="1" applyBorder="1"/>
    <xf numFmtId="0" fontId="63" fillId="0" borderId="0" xfId="0" applyFont="1" applyFill="1" applyBorder="1" applyAlignment="1">
      <alignment horizontal="center" vertical="center" wrapText="1"/>
    </xf>
    <xf numFmtId="0" fontId="128" fillId="0" borderId="0" xfId="0" applyFont="1"/>
    <xf numFmtId="0" fontId="81" fillId="0" borderId="0" xfId="0" applyFont="1" applyFill="1"/>
    <xf numFmtId="0" fontId="23" fillId="0" borderId="22" xfId="0" applyFont="1" applyFill="1" applyBorder="1"/>
    <xf numFmtId="0" fontId="129" fillId="0" borderId="0" xfId="0" applyFont="1"/>
    <xf numFmtId="3" fontId="82" fillId="0" borderId="0" xfId="0" applyNumberFormat="1" applyFont="1" applyFill="1" applyBorder="1" applyAlignment="1">
      <alignment horizontal="right" vertical="center"/>
    </xf>
    <xf numFmtId="0" fontId="130" fillId="0" borderId="0" xfId="0" applyFont="1"/>
    <xf numFmtId="3" fontId="62" fillId="0" borderId="0" xfId="0" applyNumberFormat="1" applyFont="1"/>
    <xf numFmtId="3" fontId="62" fillId="0" borderId="14" xfId="0" applyNumberFormat="1" applyFont="1" applyBorder="1" applyAlignment="1">
      <alignment horizontal="right"/>
    </xf>
    <xf numFmtId="3" fontId="0" fillId="0" borderId="17" xfId="0" applyNumberFormat="1" applyBorder="1" applyAlignment="1">
      <alignment horizontal="right"/>
    </xf>
    <xf numFmtId="3" fontId="0" fillId="0" borderId="14" xfId="0" applyNumberFormat="1" applyBorder="1" applyAlignment="1">
      <alignment horizontal="right"/>
    </xf>
    <xf numFmtId="3" fontId="62" fillId="0" borderId="17" xfId="0" applyNumberFormat="1" applyFont="1" applyBorder="1" applyAlignment="1">
      <alignment horizontal="right"/>
    </xf>
    <xf numFmtId="3" fontId="0" fillId="0" borderId="11" xfId="0" applyNumberFormat="1" applyBorder="1" applyAlignment="1">
      <alignment horizontal="right"/>
    </xf>
    <xf numFmtId="0" fontId="0" fillId="0" borderId="0" xfId="0" applyAlignment="1">
      <alignment horizontal="right"/>
    </xf>
    <xf numFmtId="3" fontId="0" fillId="0" borderId="14" xfId="0" applyNumberFormat="1" applyBorder="1" applyAlignment="1">
      <alignment horizontal="left"/>
    </xf>
    <xf numFmtId="0" fontId="132" fillId="0" borderId="0" xfId="1064" applyFont="1" applyBorder="1" applyAlignment="1">
      <alignment vertical="center" wrapText="1"/>
    </xf>
    <xf numFmtId="3" fontId="81" fillId="0" borderId="14" xfId="0" applyNumberFormat="1" applyFont="1" applyBorder="1"/>
    <xf numFmtId="3" fontId="81" fillId="0" borderId="14" xfId="0" applyNumberFormat="1" applyFont="1" applyBorder="1" applyAlignment="1">
      <alignment horizontal="right"/>
    </xf>
    <xf numFmtId="3" fontId="81" fillId="0" borderId="0" xfId="0" applyNumberFormat="1" applyFont="1"/>
    <xf numFmtId="0" fontId="24" fillId="2" borderId="88" xfId="0" applyFont="1" applyFill="1" applyBorder="1" applyAlignment="1">
      <alignment wrapText="1"/>
    </xf>
    <xf numFmtId="0" fontId="24" fillId="3" borderId="88" xfId="0" applyFont="1" applyFill="1" applyBorder="1" applyAlignment="1">
      <alignment wrapText="1"/>
    </xf>
    <xf numFmtId="3" fontId="81" fillId="0" borderId="17" xfId="0" applyNumberFormat="1" applyFont="1" applyBorder="1"/>
    <xf numFmtId="3" fontId="81" fillId="0" borderId="17" xfId="0" applyNumberFormat="1" applyFont="1" applyBorder="1" applyAlignment="1">
      <alignment horizontal="right"/>
    </xf>
    <xf numFmtId="3" fontId="25" fillId="0" borderId="0" xfId="0" applyNumberFormat="1" applyFont="1"/>
    <xf numFmtId="0" fontId="24" fillId="41" borderId="29" xfId="0" applyFont="1" applyFill="1" applyBorder="1"/>
    <xf numFmtId="3" fontId="24" fillId="41" borderId="29" xfId="0" applyNumberFormat="1" applyFont="1" applyFill="1" applyBorder="1" applyAlignment="1">
      <alignment horizontal="right"/>
    </xf>
    <xf numFmtId="0" fontId="134" fillId="0" borderId="0" xfId="0" applyFont="1"/>
    <xf numFmtId="0" fontId="136" fillId="0" borderId="0" xfId="0" applyFont="1"/>
    <xf numFmtId="0" fontId="23" fillId="0" borderId="0" xfId="0" applyFont="1" applyBorder="1" applyAlignment="1">
      <alignment horizontal="left" vertical="center" wrapText="1"/>
    </xf>
    <xf numFmtId="0" fontId="0" fillId="0" borderId="0" xfId="0" applyBorder="1" applyAlignment="1">
      <alignment horizontal="left" vertical="center" wrapText="1"/>
    </xf>
    <xf numFmtId="3" fontId="24" fillId="41" borderId="29" xfId="0" applyNumberFormat="1" applyFont="1" applyFill="1" applyBorder="1"/>
    <xf numFmtId="168" fontId="99" fillId="40" borderId="29" xfId="0" applyNumberFormat="1" applyFont="1" applyFill="1" applyBorder="1" applyAlignment="1">
      <alignment horizontal="right" vertical="center"/>
    </xf>
    <xf numFmtId="168" fontId="99" fillId="7" borderId="29" xfId="0" applyNumberFormat="1" applyFont="1" applyFill="1" applyBorder="1" applyAlignment="1">
      <alignment horizontal="right" vertical="center"/>
    </xf>
    <xf numFmtId="0" fontId="64" fillId="0" borderId="0" xfId="0" applyFont="1" applyFill="1" applyAlignment="1">
      <alignment vertical="center" wrapText="1"/>
    </xf>
    <xf numFmtId="0" fontId="137" fillId="0" borderId="0" xfId="0" applyFont="1"/>
    <xf numFmtId="0" fontId="64" fillId="5" borderId="0" xfId="0" applyFont="1" applyFill="1" applyAlignment="1">
      <alignment vertical="center" wrapText="1"/>
    </xf>
    <xf numFmtId="0" fontId="64" fillId="5" borderId="0" xfId="0" applyFont="1" applyFill="1" applyAlignment="1">
      <alignment horizontal="left"/>
    </xf>
    <xf numFmtId="0" fontId="64" fillId="5" borderId="0" xfId="0" applyNumberFormat="1" applyFont="1" applyFill="1"/>
    <xf numFmtId="0" fontId="64" fillId="5" borderId="0" xfId="0" applyFont="1" applyFill="1"/>
    <xf numFmtId="0" fontId="64" fillId="5" borderId="0" xfId="0" applyFont="1" applyFill="1" applyBorder="1"/>
    <xf numFmtId="0" fontId="37" fillId="5" borderId="0" xfId="0" applyFont="1" applyFill="1" applyBorder="1"/>
    <xf numFmtId="0" fontId="64" fillId="5" borderId="0" xfId="0" applyFont="1" applyFill="1" applyBorder="1" applyAlignment="1">
      <alignment horizontal="left"/>
    </xf>
    <xf numFmtId="0" fontId="64" fillId="5" borderId="0" xfId="0" applyNumberFormat="1" applyFont="1" applyFill="1" applyBorder="1"/>
    <xf numFmtId="0" fontId="37" fillId="5" borderId="0" xfId="0" applyFont="1" applyFill="1" applyAlignment="1">
      <alignment horizontal="left"/>
    </xf>
    <xf numFmtId="0" fontId="37" fillId="5" borderId="0" xfId="0" applyNumberFormat="1" applyFont="1" applyFill="1"/>
    <xf numFmtId="0" fontId="137" fillId="5" borderId="0" xfId="0" applyFont="1" applyFill="1"/>
    <xf numFmtId="0" fontId="137" fillId="5" borderId="0" xfId="0" applyFont="1" applyFill="1" applyAlignment="1">
      <alignment horizontal="left"/>
    </xf>
    <xf numFmtId="0" fontId="137" fillId="5" borderId="0" xfId="0" applyNumberFormat="1" applyFont="1" applyFill="1"/>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43" fillId="0" borderId="0" xfId="1" applyFont="1" applyAlignment="1">
      <alignment horizontal="center"/>
    </xf>
    <xf numFmtId="0" fontId="91" fillId="0" borderId="123" xfId="0" applyFont="1" applyBorder="1" applyAlignment="1">
      <alignment horizontal="center" vertical="center"/>
    </xf>
    <xf numFmtId="0" fontId="91" fillId="0" borderId="124" xfId="0" applyFont="1" applyBorder="1" applyAlignment="1">
      <alignment horizontal="center" vertical="center"/>
    </xf>
    <xf numFmtId="0" fontId="34" fillId="0" borderId="0" xfId="0" applyFont="1" applyAlignment="1">
      <alignment horizontal="left" wrapText="1"/>
    </xf>
    <xf numFmtId="0" fontId="98" fillId="0" borderId="91" xfId="0" applyFont="1" applyFill="1" applyBorder="1" applyAlignment="1">
      <alignment horizontal="center"/>
    </xf>
    <xf numFmtId="0" fontId="98" fillId="0" borderId="92" xfId="0" applyFont="1" applyFill="1" applyBorder="1" applyAlignment="1">
      <alignment horizontal="center"/>
    </xf>
    <xf numFmtId="0" fontId="24" fillId="3" borderId="20" xfId="0" applyFont="1" applyFill="1" applyBorder="1" applyAlignment="1">
      <alignment horizontal="center"/>
    </xf>
    <xf numFmtId="0" fontId="96" fillId="3" borderId="0" xfId="0" applyFont="1" applyFill="1" applyAlignment="1">
      <alignment horizontal="center" vertical="center" wrapText="1"/>
    </xf>
    <xf numFmtId="0" fontId="39" fillId="2" borderId="27" xfId="0" applyFont="1" applyFill="1" applyBorder="1" applyAlignment="1">
      <alignment horizontal="center"/>
    </xf>
    <xf numFmtId="0" fontId="39" fillId="2" borderId="28" xfId="0" applyFont="1" applyFill="1" applyBorder="1" applyAlignment="1">
      <alignment horizontal="center"/>
    </xf>
    <xf numFmtId="0" fontId="39" fillId="2" borderId="20" xfId="0" applyFont="1" applyFill="1" applyBorder="1" applyAlignment="1">
      <alignment horizontal="center"/>
    </xf>
    <xf numFmtId="0" fontId="39" fillId="2" borderId="26" xfId="0" applyFont="1" applyFill="1" applyBorder="1" applyAlignment="1">
      <alignment horizontal="center"/>
    </xf>
    <xf numFmtId="0" fontId="125" fillId="3" borderId="0" xfId="0" applyFont="1" applyFill="1" applyAlignment="1">
      <alignment horizontal="center" vertical="center" wrapText="1"/>
    </xf>
    <xf numFmtId="0" fontId="125" fillId="3" borderId="0" xfId="0" applyFont="1" applyFill="1" applyAlignment="1">
      <alignment horizontal="center" vertical="center"/>
    </xf>
    <xf numFmtId="0" fontId="104" fillId="0" borderId="0" xfId="0" applyFont="1" applyAlignment="1">
      <alignment vertical="center" wrapText="1"/>
    </xf>
    <xf numFmtId="0" fontId="39" fillId="2" borderId="26" xfId="0" applyFont="1" applyFill="1" applyBorder="1" applyAlignment="1">
      <alignment horizontal="center" wrapText="1"/>
    </xf>
    <xf numFmtId="0" fontId="39" fillId="2" borderId="27" xfId="0" applyFont="1" applyFill="1" applyBorder="1" applyAlignment="1">
      <alignment horizontal="center" wrapText="1"/>
    </xf>
    <xf numFmtId="0" fontId="39" fillId="2" borderId="28" xfId="0" applyFont="1" applyFill="1" applyBorder="1" applyAlignment="1">
      <alignment horizontal="center" wrapText="1"/>
    </xf>
    <xf numFmtId="0" fontId="96" fillId="3" borderId="0" xfId="0" applyFont="1" applyFill="1" applyAlignment="1">
      <alignment horizontal="center"/>
    </xf>
    <xf numFmtId="0" fontId="23" fillId="0" borderId="21" xfId="0" applyFont="1" applyBorder="1" applyAlignment="1">
      <alignment horizontal="center" vertical="center"/>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0" fontId="27" fillId="2" borderId="23" xfId="0" applyFont="1" applyFill="1" applyBorder="1" applyAlignment="1">
      <alignment horizontal="left"/>
    </xf>
    <xf numFmtId="0" fontId="27" fillId="2" borderId="0" xfId="0" applyFont="1" applyFill="1" applyBorder="1" applyAlignment="1">
      <alignment horizontal="left"/>
    </xf>
    <xf numFmtId="0" fontId="28" fillId="0" borderId="22" xfId="0" quotePrefix="1" applyFont="1" applyBorder="1" applyAlignment="1">
      <alignment horizontal="center" vertical="center" wrapText="1"/>
    </xf>
    <xf numFmtId="0" fontId="0" fillId="0" borderId="22" xfId="0" applyBorder="1" applyAlignment="1">
      <alignment horizontal="center" vertical="center"/>
    </xf>
    <xf numFmtId="0" fontId="24" fillId="6" borderId="63" xfId="0" applyFont="1" applyFill="1" applyBorder="1" applyAlignment="1">
      <alignment horizontal="left" vertical="center"/>
    </xf>
    <xf numFmtId="0" fontId="27" fillId="2" borderId="23" xfId="0" applyFont="1" applyFill="1" applyBorder="1" applyAlignment="1">
      <alignment horizontal="left" vertical="center"/>
    </xf>
    <xf numFmtId="0" fontId="27" fillId="2" borderId="0" xfId="0" applyFont="1" applyFill="1" applyBorder="1" applyAlignment="1">
      <alignment horizontal="left" vertical="center"/>
    </xf>
    <xf numFmtId="0" fontId="23" fillId="0" borderId="3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7" xfId="0" applyFont="1" applyBorder="1" applyAlignment="1">
      <alignment horizontal="center" vertical="center" wrapText="1"/>
    </xf>
    <xf numFmtId="0" fontId="39" fillId="4" borderId="0" xfId="0" applyFont="1" applyFill="1" applyBorder="1" applyAlignment="1">
      <alignment horizontal="center" vertical="center"/>
    </xf>
    <xf numFmtId="0" fontId="39" fillId="4" borderId="29" xfId="0" applyFont="1" applyFill="1" applyBorder="1" applyAlignment="1">
      <alignment horizontal="center" vertical="center"/>
    </xf>
    <xf numFmtId="0" fontId="24" fillId="6" borderId="0" xfId="0" applyFont="1" applyFill="1" applyBorder="1" applyAlignment="1">
      <alignment horizontal="left"/>
    </xf>
    <xf numFmtId="0" fontId="24" fillId="6" borderId="29" xfId="0" applyFont="1" applyFill="1" applyBorder="1" applyAlignment="1">
      <alignment horizontal="left"/>
    </xf>
    <xf numFmtId="0" fontId="39" fillId="6" borderId="0" xfId="0" applyFont="1" applyFill="1" applyBorder="1" applyAlignment="1">
      <alignment horizontal="left"/>
    </xf>
    <xf numFmtId="0" fontId="39" fillId="6" borderId="29" xfId="0" applyFont="1" applyFill="1" applyBorder="1" applyAlignment="1">
      <alignment horizontal="left"/>
    </xf>
    <xf numFmtId="0" fontId="28" fillId="0" borderId="22" xfId="0" applyFont="1" applyBorder="1" applyAlignment="1">
      <alignment horizontal="center" vertical="center" wrapText="1"/>
    </xf>
    <xf numFmtId="0" fontId="23" fillId="0" borderId="31" xfId="0" applyFont="1" applyBorder="1" applyAlignment="1">
      <alignment horizontal="center" vertical="center"/>
    </xf>
    <xf numFmtId="0" fontId="28" fillId="0" borderId="31" xfId="0" applyFont="1" applyBorder="1" applyAlignment="1">
      <alignment horizontal="center" vertical="center" wrapText="1"/>
    </xf>
    <xf numFmtId="0" fontId="39" fillId="6" borderId="0" xfId="0" applyFont="1" applyFill="1" applyBorder="1" applyAlignment="1">
      <alignment horizontal="left" vertical="center"/>
    </xf>
    <xf numFmtId="0" fontId="39" fillId="6" borderId="29" xfId="0" applyFont="1" applyFill="1" applyBorder="1" applyAlignment="1">
      <alignment horizontal="left" vertical="center"/>
    </xf>
    <xf numFmtId="0" fontId="24" fillId="6" borderId="0" xfId="0" applyFont="1" applyFill="1" applyBorder="1" applyAlignment="1">
      <alignment horizontal="left" vertical="center"/>
    </xf>
    <xf numFmtId="0" fontId="105" fillId="2" borderId="26" xfId="0" applyFont="1" applyFill="1" applyBorder="1" applyAlignment="1">
      <alignment horizontal="center" vertical="center"/>
    </xf>
    <xf numFmtId="0" fontId="105" fillId="2" borderId="27" xfId="0" applyFont="1" applyFill="1" applyBorder="1" applyAlignment="1">
      <alignment horizontal="center" vertical="center"/>
    </xf>
    <xf numFmtId="0" fontId="105" fillId="3" borderId="0" xfId="0" applyFont="1" applyFill="1" applyAlignment="1">
      <alignment horizontal="center"/>
    </xf>
    <xf numFmtId="0" fontId="24" fillId="3" borderId="0" xfId="0" applyFont="1" applyFill="1" applyAlignment="1">
      <alignment horizontal="center" vertical="center"/>
    </xf>
    <xf numFmtId="0" fontId="105" fillId="2" borderId="28" xfId="0" applyFont="1" applyFill="1" applyBorder="1" applyAlignment="1">
      <alignment horizontal="center" vertical="center"/>
    </xf>
    <xf numFmtId="0" fontId="24" fillId="2" borderId="0" xfId="0" applyFont="1" applyFill="1" applyBorder="1" applyAlignment="1">
      <alignment horizontal="center"/>
    </xf>
    <xf numFmtId="0" fontId="24" fillId="2" borderId="29" xfId="0" applyFont="1" applyFill="1" applyBorder="1" applyAlignment="1">
      <alignment horizontal="center"/>
    </xf>
    <xf numFmtId="0" fontId="39" fillId="3" borderId="0" xfId="0" applyFont="1" applyFill="1" applyAlignment="1">
      <alignment horizontal="center" vertical="center" wrapText="1"/>
    </xf>
    <xf numFmtId="0" fontId="24" fillId="2" borderId="25"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4" fillId="2" borderId="20" xfId="0" applyFont="1" applyFill="1" applyBorder="1" applyAlignment="1">
      <alignment horizontal="center"/>
    </xf>
    <xf numFmtId="0" fontId="24" fillId="2" borderId="26" xfId="0" applyFont="1" applyFill="1" applyBorder="1" applyAlignment="1">
      <alignment horizontal="center"/>
    </xf>
    <xf numFmtId="0" fontId="39" fillId="2" borderId="0" xfId="0" applyFont="1" applyFill="1" applyBorder="1" applyAlignment="1">
      <alignment horizontal="center" vertical="center"/>
    </xf>
    <xf numFmtId="0" fontId="39" fillId="2" borderId="29" xfId="0" applyFont="1" applyFill="1" applyBorder="1" applyAlignment="1">
      <alignment horizontal="center" vertical="center"/>
    </xf>
    <xf numFmtId="0" fontId="23" fillId="0" borderId="0" xfId="0" applyFont="1" applyAlignment="1">
      <alignment horizontal="center" vertical="center" wrapText="1"/>
    </xf>
    <xf numFmtId="0" fontId="24" fillId="3" borderId="0" xfId="0" applyFont="1" applyFill="1" applyBorder="1" applyAlignment="1">
      <alignment horizontal="center" vertical="center"/>
    </xf>
    <xf numFmtId="0" fontId="24" fillId="3" borderId="20" xfId="0" applyFont="1" applyFill="1" applyBorder="1" applyAlignment="1">
      <alignment horizontal="center" vertical="center"/>
    </xf>
    <xf numFmtId="0" fontId="25" fillId="2" borderId="29" xfId="0" applyFont="1" applyFill="1" applyBorder="1" applyAlignment="1">
      <alignment horizontal="center" vertical="top" wrapText="1"/>
    </xf>
    <xf numFmtId="0" fontId="25" fillId="2" borderId="24" xfId="0" applyFont="1" applyFill="1" applyBorder="1" applyAlignment="1">
      <alignment horizontal="center" vertical="top" wrapText="1"/>
    </xf>
    <xf numFmtId="16" fontId="25" fillId="2" borderId="24" xfId="0" applyNumberFormat="1" applyFont="1" applyFill="1" applyBorder="1" applyAlignment="1">
      <alignment horizontal="center" vertical="top" wrapText="1"/>
    </xf>
    <xf numFmtId="0" fontId="25" fillId="2" borderId="25" xfId="0" applyFont="1" applyFill="1" applyBorder="1" applyAlignment="1">
      <alignment horizontal="center" vertical="top" wrapText="1"/>
    </xf>
    <xf numFmtId="16" fontId="25" fillId="2" borderId="25" xfId="0" applyNumberFormat="1" applyFont="1" applyFill="1" applyBorder="1" applyAlignment="1">
      <alignment horizontal="center" vertical="center" wrapText="1"/>
    </xf>
    <xf numFmtId="16" fontId="25" fillId="2" borderId="29" xfId="0" applyNumberFormat="1" applyFont="1" applyFill="1" applyBorder="1" applyAlignment="1">
      <alignment horizontal="center" vertical="center" wrapText="1"/>
    </xf>
    <xf numFmtId="0" fontId="39" fillId="3" borderId="27" xfId="0" applyFont="1" applyFill="1" applyBorder="1" applyAlignment="1">
      <alignment horizontal="center"/>
    </xf>
    <xf numFmtId="0" fontId="39" fillId="3" borderId="28" xfId="0" applyFont="1" applyFill="1" applyBorder="1" applyAlignment="1">
      <alignment horizontal="center"/>
    </xf>
    <xf numFmtId="0" fontId="115" fillId="3" borderId="0" xfId="0" applyFont="1" applyFill="1" applyAlignment="1">
      <alignment horizontal="center" vertical="center" wrapText="1"/>
    </xf>
    <xf numFmtId="0" fontId="24" fillId="2" borderId="52" xfId="0" applyFont="1" applyFill="1" applyBorder="1" applyAlignment="1">
      <alignment horizontal="center"/>
    </xf>
    <xf numFmtId="0" fontId="24" fillId="3" borderId="52" xfId="0" applyFont="1" applyFill="1" applyBorder="1" applyAlignment="1">
      <alignment horizontal="center"/>
    </xf>
    <xf numFmtId="0" fontId="24" fillId="3" borderId="53" xfId="0" applyFont="1" applyFill="1" applyBorder="1" applyAlignment="1">
      <alignment horizontal="center"/>
    </xf>
    <xf numFmtId="0" fontId="24" fillId="2" borderId="51" xfId="0" applyFont="1" applyFill="1" applyBorder="1" applyAlignment="1">
      <alignment horizontal="center"/>
    </xf>
    <xf numFmtId="0" fontId="39" fillId="2" borderId="0" xfId="0" applyFont="1" applyFill="1" applyBorder="1" applyAlignment="1">
      <alignment horizontal="center"/>
    </xf>
    <xf numFmtId="0" fontId="119" fillId="2" borderId="0" xfId="0" applyFont="1" applyFill="1" applyBorder="1" applyAlignment="1">
      <alignment horizontal="center"/>
    </xf>
    <xf numFmtId="0" fontId="29" fillId="0" borderId="122" xfId="0" applyFont="1" applyBorder="1" applyAlignment="1">
      <alignment horizontal="left" vertical="center" wrapText="1"/>
    </xf>
    <xf numFmtId="0" fontId="29" fillId="0" borderId="0" xfId="0" applyFont="1" applyAlignment="1">
      <alignment horizontal="left" vertical="center" wrapText="1"/>
    </xf>
    <xf numFmtId="0" fontId="27" fillId="2" borderId="29" xfId="0" applyFont="1" applyFill="1" applyBorder="1" applyAlignment="1">
      <alignment horizontal="left"/>
    </xf>
    <xf numFmtId="0" fontId="24" fillId="6" borderId="62" xfId="0" applyFont="1" applyFill="1" applyBorder="1" applyAlignment="1">
      <alignment horizontal="left" vertical="center"/>
    </xf>
    <xf numFmtId="0" fontId="39" fillId="2" borderId="26" xfId="0" applyFont="1" applyFill="1" applyBorder="1" applyAlignment="1">
      <alignment horizontal="center" vertical="center"/>
    </xf>
    <xf numFmtId="0" fontId="39" fillId="2" borderId="27" xfId="0" applyFont="1" applyFill="1" applyBorder="1" applyAlignment="1">
      <alignment horizontal="center" vertical="center"/>
    </xf>
    <xf numFmtId="0" fontId="39" fillId="2" borderId="28" xfId="0" applyFont="1" applyFill="1" applyBorder="1" applyAlignment="1">
      <alignment horizontal="center" vertical="center"/>
    </xf>
    <xf numFmtId="0" fontId="23" fillId="0" borderId="127" xfId="0" applyFont="1" applyBorder="1" applyAlignment="1">
      <alignment horizontal="center" vertical="center"/>
    </xf>
    <xf numFmtId="0" fontId="23" fillId="0" borderId="35" xfId="0" applyFont="1" applyBorder="1" applyAlignment="1">
      <alignment horizontal="center" vertical="center" wrapText="1"/>
    </xf>
    <xf numFmtId="0" fontId="23" fillId="0" borderId="0" xfId="0" applyFont="1" applyBorder="1" applyAlignment="1">
      <alignment horizontal="center" vertical="center" wrapText="1"/>
    </xf>
    <xf numFmtId="0" fontId="24" fillId="6" borderId="29" xfId="0" applyFont="1" applyFill="1" applyBorder="1" applyAlignment="1">
      <alignment horizontal="left" vertical="center"/>
    </xf>
    <xf numFmtId="0" fontId="39" fillId="2" borderId="0" xfId="0" applyFont="1" applyFill="1" applyAlignment="1">
      <alignment horizontal="center"/>
    </xf>
    <xf numFmtId="0" fontId="39" fillId="4" borderId="29" xfId="0" applyFont="1" applyFill="1" applyBorder="1" applyAlignment="1">
      <alignment horizontal="center"/>
    </xf>
    <xf numFmtId="0" fontId="39" fillId="4" borderId="24" xfId="0" applyFont="1" applyFill="1" applyBorder="1" applyAlignment="1">
      <alignment horizont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76"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77" xfId="0" applyFont="1" applyBorder="1" applyAlignment="1">
      <alignment horizontal="center" vertical="center"/>
    </xf>
    <xf numFmtId="0" fontId="23" fillId="0" borderId="7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5" xfId="0" applyFont="1" applyBorder="1" applyAlignment="1">
      <alignment horizontal="center" vertical="center" wrapText="1"/>
    </xf>
    <xf numFmtId="0" fontId="121" fillId="0" borderId="121" xfId="0" applyFont="1" applyBorder="1" applyAlignment="1">
      <alignment horizontal="center" vertical="center"/>
    </xf>
    <xf numFmtId="0" fontId="121" fillId="0" borderId="78" xfId="0" applyFont="1" applyBorder="1" applyAlignment="1">
      <alignment horizontal="center" vertical="center"/>
    </xf>
    <xf numFmtId="0" fontId="122" fillId="2" borderId="20" xfId="0" applyFont="1" applyFill="1" applyBorder="1" applyAlignment="1">
      <alignment horizontal="center"/>
    </xf>
    <xf numFmtId="0" fontId="119" fillId="2" borderId="20" xfId="0" applyFont="1" applyFill="1" applyBorder="1" applyAlignment="1">
      <alignment horizontal="center"/>
    </xf>
    <xf numFmtId="0" fontId="39" fillId="3" borderId="20" xfId="0" applyFont="1" applyFill="1" applyBorder="1" applyAlignment="1">
      <alignment horizontal="center" vertical="center"/>
    </xf>
    <xf numFmtId="0" fontId="23" fillId="0" borderId="30" xfId="0" applyFont="1" applyBorder="1" applyAlignment="1">
      <alignment horizontal="center" vertical="center"/>
    </xf>
    <xf numFmtId="0" fontId="39" fillId="2" borderId="29" xfId="0" applyFont="1" applyFill="1" applyBorder="1" applyAlignment="1">
      <alignment horizontal="center"/>
    </xf>
    <xf numFmtId="0" fontId="28" fillId="0" borderId="31" xfId="0" applyFont="1" applyBorder="1" applyAlignment="1">
      <alignment horizontal="center" vertical="center"/>
    </xf>
    <xf numFmtId="0" fontId="28" fillId="0" borderId="22" xfId="0" applyFont="1" applyBorder="1" applyAlignment="1">
      <alignment horizontal="center" vertical="center"/>
    </xf>
    <xf numFmtId="0" fontId="86" fillId="6" borderId="63" xfId="0" applyFont="1" applyFill="1" applyBorder="1" applyAlignment="1">
      <alignment horizontal="left" vertical="center"/>
    </xf>
    <xf numFmtId="0" fontId="86" fillId="6" borderId="62" xfId="0" applyFont="1" applyFill="1" applyBorder="1" applyAlignment="1">
      <alignment horizontal="left" vertical="center"/>
    </xf>
    <xf numFmtId="0" fontId="24" fillId="2" borderId="89"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105" fillId="3" borderId="0" xfId="0" applyFont="1" applyFill="1" applyAlignment="1">
      <alignment horizontal="center" vertical="center" wrapText="1"/>
    </xf>
    <xf numFmtId="0" fontId="134" fillId="0" borderId="0" xfId="0" applyFont="1" applyAlignment="1">
      <alignment horizontal="left" wrapText="1"/>
    </xf>
    <xf numFmtId="0" fontId="21" fillId="0" borderId="84" xfId="1" applyFont="1" applyBorder="1" applyAlignment="1">
      <alignment horizontal="center" vertical="center"/>
    </xf>
    <xf numFmtId="0" fontId="21" fillId="0" borderId="15" xfId="1" applyFont="1" applyBorder="1" applyAlignment="1">
      <alignment horizontal="left" vertical="center" wrapText="1"/>
    </xf>
    <xf numFmtId="0" fontId="21" fillId="0" borderId="14"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86" xfId="1" applyFont="1" applyBorder="1" applyAlignment="1">
      <alignment horizontal="center" vertical="center" wrapText="1"/>
    </xf>
    <xf numFmtId="0" fontId="21" fillId="0" borderId="85" xfId="1" applyFont="1" applyBorder="1" applyAlignment="1">
      <alignment horizontal="left" vertical="center" wrapText="1"/>
    </xf>
    <xf numFmtId="0" fontId="21" fillId="0" borderId="68" xfId="1" applyFont="1" applyBorder="1" applyAlignment="1">
      <alignment horizontal="center" vertical="center" wrapText="1"/>
    </xf>
    <xf numFmtId="0" fontId="21" fillId="0" borderId="69" xfId="1" applyFont="1" applyBorder="1" applyAlignment="1">
      <alignment horizontal="center" vertical="center" wrapText="1"/>
    </xf>
    <xf numFmtId="0" fontId="21" fillId="0" borderId="70" xfId="1" applyFont="1" applyBorder="1" applyAlignment="1">
      <alignment horizontal="center" vertical="center" wrapText="1"/>
    </xf>
    <xf numFmtId="0" fontId="21" fillId="0" borderId="65" xfId="1" applyFont="1" applyBorder="1" applyAlignment="1">
      <alignment horizontal="left" vertical="center" wrapText="1"/>
    </xf>
    <xf numFmtId="0" fontId="21" fillId="0" borderId="64" xfId="1" applyFont="1" applyBorder="1" applyAlignment="1">
      <alignment horizontal="center" vertical="center" wrapText="1"/>
    </xf>
  </cellXfs>
  <cellStyles count="1071">
    <cellStyle name="20 % - Accent1 2" xfId="29"/>
    <cellStyle name="20 % - Accent1 2 2" xfId="592"/>
    <cellStyle name="20 % - Accent1 2 3" xfId="1026"/>
    <cellStyle name="20 % - Accent1 2 4" xfId="1045"/>
    <cellStyle name="20 % - Accent1 3" xfId="120"/>
    <cellStyle name="20 % - Accent1 3 2" xfId="168"/>
    <cellStyle name="20 % - Accent1 3 2 2" xfId="217"/>
    <cellStyle name="20 % - Accent1 3 2 2 2" xfId="425"/>
    <cellStyle name="20 % - Accent1 3 2 2 2 2" xfId="880"/>
    <cellStyle name="20 % - Accent1 3 2 2 3" xfId="672"/>
    <cellStyle name="20 % - Accent1 3 2 3" xfId="265"/>
    <cellStyle name="20 % - Accent1 3 2 3 2" xfId="473"/>
    <cellStyle name="20 % - Accent1 3 2 3 2 2" xfId="928"/>
    <cellStyle name="20 % - Accent1 3 2 3 3" xfId="720"/>
    <cellStyle name="20 % - Accent1 3 2 4" xfId="329"/>
    <cellStyle name="20 % - Accent1 3 2 4 2" xfId="537"/>
    <cellStyle name="20 % - Accent1 3 2 4 2 2" xfId="992"/>
    <cellStyle name="20 % - Accent1 3 2 4 3" xfId="784"/>
    <cellStyle name="20 % - Accent1 3 2 5" xfId="377"/>
    <cellStyle name="20 % - Accent1 3 2 5 2" xfId="832"/>
    <cellStyle name="20 % - Accent1 3 2 6" xfId="624"/>
    <cellStyle name="20 % - Accent1 3 3" xfId="185"/>
    <cellStyle name="20 % - Accent1 3 3 2" xfId="233"/>
    <cellStyle name="20 % - Accent1 3 3 2 2" xfId="441"/>
    <cellStyle name="20 % - Accent1 3 3 2 2 2" xfId="896"/>
    <cellStyle name="20 % - Accent1 3 3 2 3" xfId="688"/>
    <cellStyle name="20 % - Accent1 3 3 3" xfId="281"/>
    <cellStyle name="20 % - Accent1 3 3 3 2" xfId="489"/>
    <cellStyle name="20 % - Accent1 3 3 3 2 2" xfId="944"/>
    <cellStyle name="20 % - Accent1 3 3 3 3" xfId="736"/>
    <cellStyle name="20 % - Accent1 3 3 4" xfId="345"/>
    <cellStyle name="20 % - Accent1 3 3 4 2" xfId="553"/>
    <cellStyle name="20 % - Accent1 3 3 4 2 2" xfId="1008"/>
    <cellStyle name="20 % - Accent1 3 3 4 3" xfId="800"/>
    <cellStyle name="20 % - Accent1 3 3 5" xfId="393"/>
    <cellStyle name="20 % - Accent1 3 3 5 2" xfId="848"/>
    <cellStyle name="20 % - Accent1 3 3 6" xfId="640"/>
    <cellStyle name="20 % - Accent1 3 4" xfId="201"/>
    <cellStyle name="20 % - Accent1 3 4 2" xfId="409"/>
    <cellStyle name="20 % - Accent1 3 4 2 2" xfId="864"/>
    <cellStyle name="20 % - Accent1 3 4 3" xfId="656"/>
    <cellStyle name="20 % - Accent1 3 5" xfId="249"/>
    <cellStyle name="20 % - Accent1 3 5 2" xfId="457"/>
    <cellStyle name="20 % - Accent1 3 5 2 2" xfId="912"/>
    <cellStyle name="20 % - Accent1 3 5 3" xfId="704"/>
    <cellStyle name="20 % - Accent1 3 6" xfId="297"/>
    <cellStyle name="20 % - Accent1 3 6 2" xfId="505"/>
    <cellStyle name="20 % - Accent1 3 6 2 2" xfId="960"/>
    <cellStyle name="20 % - Accent1 3 6 3" xfId="752"/>
    <cellStyle name="20 % - Accent1 3 7" xfId="313"/>
    <cellStyle name="20 % - Accent1 3 7 2" xfId="521"/>
    <cellStyle name="20 % - Accent1 3 7 2 2" xfId="976"/>
    <cellStyle name="20 % - Accent1 3 7 3" xfId="768"/>
    <cellStyle name="20 % - Accent1 3 8" xfId="361"/>
    <cellStyle name="20 % - Accent1 3 8 2" xfId="816"/>
    <cellStyle name="20 % - Accent1 3 9" xfId="608"/>
    <cellStyle name="20 % - Accent2 2" xfId="30"/>
    <cellStyle name="20 % - Accent2 2 2" xfId="593"/>
    <cellStyle name="20 % - Accent2 2 3" xfId="1027"/>
    <cellStyle name="20 % - Accent2 2 4" xfId="1046"/>
    <cellStyle name="20 % - Accent2 3" xfId="121"/>
    <cellStyle name="20 % - Accent2 3 2" xfId="169"/>
    <cellStyle name="20 % - Accent2 3 2 2" xfId="218"/>
    <cellStyle name="20 % - Accent2 3 2 2 2" xfId="426"/>
    <cellStyle name="20 % - Accent2 3 2 2 2 2" xfId="881"/>
    <cellStyle name="20 % - Accent2 3 2 2 3" xfId="673"/>
    <cellStyle name="20 % - Accent2 3 2 3" xfId="266"/>
    <cellStyle name="20 % - Accent2 3 2 3 2" xfId="474"/>
    <cellStyle name="20 % - Accent2 3 2 3 2 2" xfId="929"/>
    <cellStyle name="20 % - Accent2 3 2 3 3" xfId="721"/>
    <cellStyle name="20 % - Accent2 3 2 4" xfId="330"/>
    <cellStyle name="20 % - Accent2 3 2 4 2" xfId="538"/>
    <cellStyle name="20 % - Accent2 3 2 4 2 2" xfId="993"/>
    <cellStyle name="20 % - Accent2 3 2 4 3" xfId="785"/>
    <cellStyle name="20 % - Accent2 3 2 5" xfId="378"/>
    <cellStyle name="20 % - Accent2 3 2 5 2" xfId="833"/>
    <cellStyle name="20 % - Accent2 3 2 6" xfId="625"/>
    <cellStyle name="20 % - Accent2 3 3" xfId="186"/>
    <cellStyle name="20 % - Accent2 3 3 2" xfId="234"/>
    <cellStyle name="20 % - Accent2 3 3 2 2" xfId="442"/>
    <cellStyle name="20 % - Accent2 3 3 2 2 2" xfId="897"/>
    <cellStyle name="20 % - Accent2 3 3 2 3" xfId="689"/>
    <cellStyle name="20 % - Accent2 3 3 3" xfId="282"/>
    <cellStyle name="20 % - Accent2 3 3 3 2" xfId="490"/>
    <cellStyle name="20 % - Accent2 3 3 3 2 2" xfId="945"/>
    <cellStyle name="20 % - Accent2 3 3 3 3" xfId="737"/>
    <cellStyle name="20 % - Accent2 3 3 4" xfId="346"/>
    <cellStyle name="20 % - Accent2 3 3 4 2" xfId="554"/>
    <cellStyle name="20 % - Accent2 3 3 4 2 2" xfId="1009"/>
    <cellStyle name="20 % - Accent2 3 3 4 3" xfId="801"/>
    <cellStyle name="20 % - Accent2 3 3 5" xfId="394"/>
    <cellStyle name="20 % - Accent2 3 3 5 2" xfId="849"/>
    <cellStyle name="20 % - Accent2 3 3 6" xfId="641"/>
    <cellStyle name="20 % - Accent2 3 4" xfId="202"/>
    <cellStyle name="20 % - Accent2 3 4 2" xfId="410"/>
    <cellStyle name="20 % - Accent2 3 4 2 2" xfId="865"/>
    <cellStyle name="20 % - Accent2 3 4 3" xfId="657"/>
    <cellStyle name="20 % - Accent2 3 5" xfId="250"/>
    <cellStyle name="20 % - Accent2 3 5 2" xfId="458"/>
    <cellStyle name="20 % - Accent2 3 5 2 2" xfId="913"/>
    <cellStyle name="20 % - Accent2 3 5 3" xfId="705"/>
    <cellStyle name="20 % - Accent2 3 6" xfId="298"/>
    <cellStyle name="20 % - Accent2 3 6 2" xfId="506"/>
    <cellStyle name="20 % - Accent2 3 6 2 2" xfId="961"/>
    <cellStyle name="20 % - Accent2 3 6 3" xfId="753"/>
    <cellStyle name="20 % - Accent2 3 7" xfId="314"/>
    <cellStyle name="20 % - Accent2 3 7 2" xfId="522"/>
    <cellStyle name="20 % - Accent2 3 7 2 2" xfId="977"/>
    <cellStyle name="20 % - Accent2 3 7 3" xfId="769"/>
    <cellStyle name="20 % - Accent2 3 8" xfId="362"/>
    <cellStyle name="20 % - Accent2 3 8 2" xfId="817"/>
    <cellStyle name="20 % - Accent2 3 9" xfId="609"/>
    <cellStyle name="20 % - Accent3 2" xfId="31"/>
    <cellStyle name="20 % - Accent3 2 2" xfId="594"/>
    <cellStyle name="20 % - Accent3 2 3" xfId="1028"/>
    <cellStyle name="20 % - Accent3 2 4" xfId="1047"/>
    <cellStyle name="20 % - Accent3 3" xfId="122"/>
    <cellStyle name="20 % - Accent3 3 2" xfId="170"/>
    <cellStyle name="20 % - Accent3 3 2 2" xfId="219"/>
    <cellStyle name="20 % - Accent3 3 2 2 2" xfId="427"/>
    <cellStyle name="20 % - Accent3 3 2 2 2 2" xfId="882"/>
    <cellStyle name="20 % - Accent3 3 2 2 3" xfId="674"/>
    <cellStyle name="20 % - Accent3 3 2 3" xfId="267"/>
    <cellStyle name="20 % - Accent3 3 2 3 2" xfId="475"/>
    <cellStyle name="20 % - Accent3 3 2 3 2 2" xfId="930"/>
    <cellStyle name="20 % - Accent3 3 2 3 3" xfId="722"/>
    <cellStyle name="20 % - Accent3 3 2 4" xfId="331"/>
    <cellStyle name="20 % - Accent3 3 2 4 2" xfId="539"/>
    <cellStyle name="20 % - Accent3 3 2 4 2 2" xfId="994"/>
    <cellStyle name="20 % - Accent3 3 2 4 3" xfId="786"/>
    <cellStyle name="20 % - Accent3 3 2 5" xfId="379"/>
    <cellStyle name="20 % - Accent3 3 2 5 2" xfId="834"/>
    <cellStyle name="20 % - Accent3 3 2 6" xfId="626"/>
    <cellStyle name="20 % - Accent3 3 3" xfId="187"/>
    <cellStyle name="20 % - Accent3 3 3 2" xfId="235"/>
    <cellStyle name="20 % - Accent3 3 3 2 2" xfId="443"/>
    <cellStyle name="20 % - Accent3 3 3 2 2 2" xfId="898"/>
    <cellStyle name="20 % - Accent3 3 3 2 3" xfId="690"/>
    <cellStyle name="20 % - Accent3 3 3 3" xfId="283"/>
    <cellStyle name="20 % - Accent3 3 3 3 2" xfId="491"/>
    <cellStyle name="20 % - Accent3 3 3 3 2 2" xfId="946"/>
    <cellStyle name="20 % - Accent3 3 3 3 3" xfId="738"/>
    <cellStyle name="20 % - Accent3 3 3 4" xfId="347"/>
    <cellStyle name="20 % - Accent3 3 3 4 2" xfId="555"/>
    <cellStyle name="20 % - Accent3 3 3 4 2 2" xfId="1010"/>
    <cellStyle name="20 % - Accent3 3 3 4 3" xfId="802"/>
    <cellStyle name="20 % - Accent3 3 3 5" xfId="395"/>
    <cellStyle name="20 % - Accent3 3 3 5 2" xfId="850"/>
    <cellStyle name="20 % - Accent3 3 3 6" xfId="642"/>
    <cellStyle name="20 % - Accent3 3 4" xfId="203"/>
    <cellStyle name="20 % - Accent3 3 4 2" xfId="411"/>
    <cellStyle name="20 % - Accent3 3 4 2 2" xfId="866"/>
    <cellStyle name="20 % - Accent3 3 4 3" xfId="658"/>
    <cellStyle name="20 % - Accent3 3 5" xfId="251"/>
    <cellStyle name="20 % - Accent3 3 5 2" xfId="459"/>
    <cellStyle name="20 % - Accent3 3 5 2 2" xfId="914"/>
    <cellStyle name="20 % - Accent3 3 5 3" xfId="706"/>
    <cellStyle name="20 % - Accent3 3 6" xfId="299"/>
    <cellStyle name="20 % - Accent3 3 6 2" xfId="507"/>
    <cellStyle name="20 % - Accent3 3 6 2 2" xfId="962"/>
    <cellStyle name="20 % - Accent3 3 6 3" xfId="754"/>
    <cellStyle name="20 % - Accent3 3 7" xfId="315"/>
    <cellStyle name="20 % - Accent3 3 7 2" xfId="523"/>
    <cellStyle name="20 % - Accent3 3 7 2 2" xfId="978"/>
    <cellStyle name="20 % - Accent3 3 7 3" xfId="770"/>
    <cellStyle name="20 % - Accent3 3 8" xfId="363"/>
    <cellStyle name="20 % - Accent3 3 8 2" xfId="818"/>
    <cellStyle name="20 % - Accent3 3 9" xfId="610"/>
    <cellStyle name="20 % - Accent4 2" xfId="32"/>
    <cellStyle name="20 % - Accent4 2 2" xfId="595"/>
    <cellStyle name="20 % - Accent4 2 3" xfId="1029"/>
    <cellStyle name="20 % - Accent4 2 4" xfId="1048"/>
    <cellStyle name="20 % - Accent4 3" xfId="123"/>
    <cellStyle name="20 % - Accent4 3 2" xfId="171"/>
    <cellStyle name="20 % - Accent4 3 2 2" xfId="220"/>
    <cellStyle name="20 % - Accent4 3 2 2 2" xfId="428"/>
    <cellStyle name="20 % - Accent4 3 2 2 2 2" xfId="883"/>
    <cellStyle name="20 % - Accent4 3 2 2 3" xfId="675"/>
    <cellStyle name="20 % - Accent4 3 2 3" xfId="268"/>
    <cellStyle name="20 % - Accent4 3 2 3 2" xfId="476"/>
    <cellStyle name="20 % - Accent4 3 2 3 2 2" xfId="931"/>
    <cellStyle name="20 % - Accent4 3 2 3 3" xfId="723"/>
    <cellStyle name="20 % - Accent4 3 2 4" xfId="332"/>
    <cellStyle name="20 % - Accent4 3 2 4 2" xfId="540"/>
    <cellStyle name="20 % - Accent4 3 2 4 2 2" xfId="995"/>
    <cellStyle name="20 % - Accent4 3 2 4 3" xfId="787"/>
    <cellStyle name="20 % - Accent4 3 2 5" xfId="380"/>
    <cellStyle name="20 % - Accent4 3 2 5 2" xfId="835"/>
    <cellStyle name="20 % - Accent4 3 2 6" xfId="627"/>
    <cellStyle name="20 % - Accent4 3 3" xfId="188"/>
    <cellStyle name="20 % - Accent4 3 3 2" xfId="236"/>
    <cellStyle name="20 % - Accent4 3 3 2 2" xfId="444"/>
    <cellStyle name="20 % - Accent4 3 3 2 2 2" xfId="899"/>
    <cellStyle name="20 % - Accent4 3 3 2 3" xfId="691"/>
    <cellStyle name="20 % - Accent4 3 3 3" xfId="284"/>
    <cellStyle name="20 % - Accent4 3 3 3 2" xfId="492"/>
    <cellStyle name="20 % - Accent4 3 3 3 2 2" xfId="947"/>
    <cellStyle name="20 % - Accent4 3 3 3 3" xfId="739"/>
    <cellStyle name="20 % - Accent4 3 3 4" xfId="348"/>
    <cellStyle name="20 % - Accent4 3 3 4 2" xfId="556"/>
    <cellStyle name="20 % - Accent4 3 3 4 2 2" xfId="1011"/>
    <cellStyle name="20 % - Accent4 3 3 4 3" xfId="803"/>
    <cellStyle name="20 % - Accent4 3 3 5" xfId="396"/>
    <cellStyle name="20 % - Accent4 3 3 5 2" xfId="851"/>
    <cellStyle name="20 % - Accent4 3 3 6" xfId="643"/>
    <cellStyle name="20 % - Accent4 3 4" xfId="204"/>
    <cellStyle name="20 % - Accent4 3 4 2" xfId="412"/>
    <cellStyle name="20 % - Accent4 3 4 2 2" xfId="867"/>
    <cellStyle name="20 % - Accent4 3 4 3" xfId="659"/>
    <cellStyle name="20 % - Accent4 3 5" xfId="252"/>
    <cellStyle name="20 % - Accent4 3 5 2" xfId="460"/>
    <cellStyle name="20 % - Accent4 3 5 2 2" xfId="915"/>
    <cellStyle name="20 % - Accent4 3 5 3" xfId="707"/>
    <cellStyle name="20 % - Accent4 3 6" xfId="300"/>
    <cellStyle name="20 % - Accent4 3 6 2" xfId="508"/>
    <cellStyle name="20 % - Accent4 3 6 2 2" xfId="963"/>
    <cellStyle name="20 % - Accent4 3 6 3" xfId="755"/>
    <cellStyle name="20 % - Accent4 3 7" xfId="316"/>
    <cellStyle name="20 % - Accent4 3 7 2" xfId="524"/>
    <cellStyle name="20 % - Accent4 3 7 2 2" xfId="979"/>
    <cellStyle name="20 % - Accent4 3 7 3" xfId="771"/>
    <cellStyle name="20 % - Accent4 3 8" xfId="364"/>
    <cellStyle name="20 % - Accent4 3 8 2" xfId="819"/>
    <cellStyle name="20 % - Accent4 3 9" xfId="611"/>
    <cellStyle name="20 % - Accent5 2" xfId="33"/>
    <cellStyle name="20 % - Accent5 2 2" xfId="596"/>
    <cellStyle name="20 % - Accent5 2 3" xfId="1030"/>
    <cellStyle name="20 % - Accent5 2 4" xfId="1049"/>
    <cellStyle name="20 % - Accent5 3" xfId="124"/>
    <cellStyle name="20 % - Accent5 3 2" xfId="172"/>
    <cellStyle name="20 % - Accent5 3 2 2" xfId="221"/>
    <cellStyle name="20 % - Accent5 3 2 2 2" xfId="429"/>
    <cellStyle name="20 % - Accent5 3 2 2 2 2" xfId="884"/>
    <cellStyle name="20 % - Accent5 3 2 2 3" xfId="676"/>
    <cellStyle name="20 % - Accent5 3 2 3" xfId="269"/>
    <cellStyle name="20 % - Accent5 3 2 3 2" xfId="477"/>
    <cellStyle name="20 % - Accent5 3 2 3 2 2" xfId="932"/>
    <cellStyle name="20 % - Accent5 3 2 3 3" xfId="724"/>
    <cellStyle name="20 % - Accent5 3 2 4" xfId="333"/>
    <cellStyle name="20 % - Accent5 3 2 4 2" xfId="541"/>
    <cellStyle name="20 % - Accent5 3 2 4 2 2" xfId="996"/>
    <cellStyle name="20 % - Accent5 3 2 4 3" xfId="788"/>
    <cellStyle name="20 % - Accent5 3 2 5" xfId="381"/>
    <cellStyle name="20 % - Accent5 3 2 5 2" xfId="836"/>
    <cellStyle name="20 % - Accent5 3 2 6" xfId="628"/>
    <cellStyle name="20 % - Accent5 3 3" xfId="189"/>
    <cellStyle name="20 % - Accent5 3 3 2" xfId="237"/>
    <cellStyle name="20 % - Accent5 3 3 2 2" xfId="445"/>
    <cellStyle name="20 % - Accent5 3 3 2 2 2" xfId="900"/>
    <cellStyle name="20 % - Accent5 3 3 2 3" xfId="692"/>
    <cellStyle name="20 % - Accent5 3 3 3" xfId="285"/>
    <cellStyle name="20 % - Accent5 3 3 3 2" xfId="493"/>
    <cellStyle name="20 % - Accent5 3 3 3 2 2" xfId="948"/>
    <cellStyle name="20 % - Accent5 3 3 3 3" xfId="740"/>
    <cellStyle name="20 % - Accent5 3 3 4" xfId="349"/>
    <cellStyle name="20 % - Accent5 3 3 4 2" xfId="557"/>
    <cellStyle name="20 % - Accent5 3 3 4 2 2" xfId="1012"/>
    <cellStyle name="20 % - Accent5 3 3 4 3" xfId="804"/>
    <cellStyle name="20 % - Accent5 3 3 5" xfId="397"/>
    <cellStyle name="20 % - Accent5 3 3 5 2" xfId="852"/>
    <cellStyle name="20 % - Accent5 3 3 6" xfId="644"/>
    <cellStyle name="20 % - Accent5 3 4" xfId="205"/>
    <cellStyle name="20 % - Accent5 3 4 2" xfId="413"/>
    <cellStyle name="20 % - Accent5 3 4 2 2" xfId="868"/>
    <cellStyle name="20 % - Accent5 3 4 3" xfId="660"/>
    <cellStyle name="20 % - Accent5 3 5" xfId="253"/>
    <cellStyle name="20 % - Accent5 3 5 2" xfId="461"/>
    <cellStyle name="20 % - Accent5 3 5 2 2" xfId="916"/>
    <cellStyle name="20 % - Accent5 3 5 3" xfId="708"/>
    <cellStyle name="20 % - Accent5 3 6" xfId="301"/>
    <cellStyle name="20 % - Accent5 3 6 2" xfId="509"/>
    <cellStyle name="20 % - Accent5 3 6 2 2" xfId="964"/>
    <cellStyle name="20 % - Accent5 3 6 3" xfId="756"/>
    <cellStyle name="20 % - Accent5 3 7" xfId="317"/>
    <cellStyle name="20 % - Accent5 3 7 2" xfId="525"/>
    <cellStyle name="20 % - Accent5 3 7 2 2" xfId="980"/>
    <cellStyle name="20 % - Accent5 3 7 3" xfId="772"/>
    <cellStyle name="20 % - Accent5 3 8" xfId="365"/>
    <cellStyle name="20 % - Accent5 3 8 2" xfId="820"/>
    <cellStyle name="20 % - Accent5 3 9" xfId="612"/>
    <cellStyle name="20 % - Accent6 2" xfId="34"/>
    <cellStyle name="20 % - Accent6 2 2" xfId="597"/>
    <cellStyle name="20 % - Accent6 2 3" xfId="1031"/>
    <cellStyle name="20 % - Accent6 2 4" xfId="1050"/>
    <cellStyle name="20 % - Accent6 3" xfId="125"/>
    <cellStyle name="20 % - Accent6 3 2" xfId="173"/>
    <cellStyle name="20 % - Accent6 3 2 2" xfId="222"/>
    <cellStyle name="20 % - Accent6 3 2 2 2" xfId="430"/>
    <cellStyle name="20 % - Accent6 3 2 2 2 2" xfId="885"/>
    <cellStyle name="20 % - Accent6 3 2 2 3" xfId="677"/>
    <cellStyle name="20 % - Accent6 3 2 3" xfId="270"/>
    <cellStyle name="20 % - Accent6 3 2 3 2" xfId="478"/>
    <cellStyle name="20 % - Accent6 3 2 3 2 2" xfId="933"/>
    <cellStyle name="20 % - Accent6 3 2 3 3" xfId="725"/>
    <cellStyle name="20 % - Accent6 3 2 4" xfId="334"/>
    <cellStyle name="20 % - Accent6 3 2 4 2" xfId="542"/>
    <cellStyle name="20 % - Accent6 3 2 4 2 2" xfId="997"/>
    <cellStyle name="20 % - Accent6 3 2 4 3" xfId="789"/>
    <cellStyle name="20 % - Accent6 3 2 5" xfId="382"/>
    <cellStyle name="20 % - Accent6 3 2 5 2" xfId="837"/>
    <cellStyle name="20 % - Accent6 3 2 6" xfId="629"/>
    <cellStyle name="20 % - Accent6 3 3" xfId="190"/>
    <cellStyle name="20 % - Accent6 3 3 2" xfId="238"/>
    <cellStyle name="20 % - Accent6 3 3 2 2" xfId="446"/>
    <cellStyle name="20 % - Accent6 3 3 2 2 2" xfId="901"/>
    <cellStyle name="20 % - Accent6 3 3 2 3" xfId="693"/>
    <cellStyle name="20 % - Accent6 3 3 3" xfId="286"/>
    <cellStyle name="20 % - Accent6 3 3 3 2" xfId="494"/>
    <cellStyle name="20 % - Accent6 3 3 3 2 2" xfId="949"/>
    <cellStyle name="20 % - Accent6 3 3 3 3" xfId="741"/>
    <cellStyle name="20 % - Accent6 3 3 4" xfId="350"/>
    <cellStyle name="20 % - Accent6 3 3 4 2" xfId="558"/>
    <cellStyle name="20 % - Accent6 3 3 4 2 2" xfId="1013"/>
    <cellStyle name="20 % - Accent6 3 3 4 3" xfId="805"/>
    <cellStyle name="20 % - Accent6 3 3 5" xfId="398"/>
    <cellStyle name="20 % - Accent6 3 3 5 2" xfId="853"/>
    <cellStyle name="20 % - Accent6 3 3 6" xfId="645"/>
    <cellStyle name="20 % - Accent6 3 4" xfId="206"/>
    <cellStyle name="20 % - Accent6 3 4 2" xfId="414"/>
    <cellStyle name="20 % - Accent6 3 4 2 2" xfId="869"/>
    <cellStyle name="20 % - Accent6 3 4 3" xfId="661"/>
    <cellStyle name="20 % - Accent6 3 5" xfId="254"/>
    <cellStyle name="20 % - Accent6 3 5 2" xfId="462"/>
    <cellStyle name="20 % - Accent6 3 5 2 2" xfId="917"/>
    <cellStyle name="20 % - Accent6 3 5 3" xfId="709"/>
    <cellStyle name="20 % - Accent6 3 6" xfId="302"/>
    <cellStyle name="20 % - Accent6 3 6 2" xfId="510"/>
    <cellStyle name="20 % - Accent6 3 6 2 2" xfId="965"/>
    <cellStyle name="20 % - Accent6 3 6 3" xfId="757"/>
    <cellStyle name="20 % - Accent6 3 7" xfId="318"/>
    <cellStyle name="20 % - Accent6 3 7 2" xfId="526"/>
    <cellStyle name="20 % - Accent6 3 7 2 2" xfId="981"/>
    <cellStyle name="20 % - Accent6 3 7 3" xfId="773"/>
    <cellStyle name="20 % - Accent6 3 8" xfId="366"/>
    <cellStyle name="20 % - Accent6 3 8 2" xfId="821"/>
    <cellStyle name="20 % - Accent6 3 9" xfId="613"/>
    <cellStyle name="40 % - Accent1 2" xfId="35"/>
    <cellStyle name="40 % - Accent1 2 2" xfId="598"/>
    <cellStyle name="40 % - Accent1 2 3" xfId="1032"/>
    <cellStyle name="40 % - Accent1 2 4" xfId="1051"/>
    <cellStyle name="40 % - Accent1 3" xfId="126"/>
    <cellStyle name="40 % - Accent1 3 2" xfId="174"/>
    <cellStyle name="40 % - Accent1 3 2 2" xfId="223"/>
    <cellStyle name="40 % - Accent1 3 2 2 2" xfId="431"/>
    <cellStyle name="40 % - Accent1 3 2 2 2 2" xfId="886"/>
    <cellStyle name="40 % - Accent1 3 2 2 3" xfId="678"/>
    <cellStyle name="40 % - Accent1 3 2 3" xfId="271"/>
    <cellStyle name="40 % - Accent1 3 2 3 2" xfId="479"/>
    <cellStyle name="40 % - Accent1 3 2 3 2 2" xfId="934"/>
    <cellStyle name="40 % - Accent1 3 2 3 3" xfId="726"/>
    <cellStyle name="40 % - Accent1 3 2 4" xfId="335"/>
    <cellStyle name="40 % - Accent1 3 2 4 2" xfId="543"/>
    <cellStyle name="40 % - Accent1 3 2 4 2 2" xfId="998"/>
    <cellStyle name="40 % - Accent1 3 2 4 3" xfId="790"/>
    <cellStyle name="40 % - Accent1 3 2 5" xfId="383"/>
    <cellStyle name="40 % - Accent1 3 2 5 2" xfId="838"/>
    <cellStyle name="40 % - Accent1 3 2 6" xfId="630"/>
    <cellStyle name="40 % - Accent1 3 3" xfId="191"/>
    <cellStyle name="40 % - Accent1 3 3 2" xfId="239"/>
    <cellStyle name="40 % - Accent1 3 3 2 2" xfId="447"/>
    <cellStyle name="40 % - Accent1 3 3 2 2 2" xfId="902"/>
    <cellStyle name="40 % - Accent1 3 3 2 3" xfId="694"/>
    <cellStyle name="40 % - Accent1 3 3 3" xfId="287"/>
    <cellStyle name="40 % - Accent1 3 3 3 2" xfId="495"/>
    <cellStyle name="40 % - Accent1 3 3 3 2 2" xfId="950"/>
    <cellStyle name="40 % - Accent1 3 3 3 3" xfId="742"/>
    <cellStyle name="40 % - Accent1 3 3 4" xfId="351"/>
    <cellStyle name="40 % - Accent1 3 3 4 2" xfId="559"/>
    <cellStyle name="40 % - Accent1 3 3 4 2 2" xfId="1014"/>
    <cellStyle name="40 % - Accent1 3 3 4 3" xfId="806"/>
    <cellStyle name="40 % - Accent1 3 3 5" xfId="399"/>
    <cellStyle name="40 % - Accent1 3 3 5 2" xfId="854"/>
    <cellStyle name="40 % - Accent1 3 3 6" xfId="646"/>
    <cellStyle name="40 % - Accent1 3 4" xfId="207"/>
    <cellStyle name="40 % - Accent1 3 4 2" xfId="415"/>
    <cellStyle name="40 % - Accent1 3 4 2 2" xfId="870"/>
    <cellStyle name="40 % - Accent1 3 4 3" xfId="662"/>
    <cellStyle name="40 % - Accent1 3 5" xfId="255"/>
    <cellStyle name="40 % - Accent1 3 5 2" xfId="463"/>
    <cellStyle name="40 % - Accent1 3 5 2 2" xfId="918"/>
    <cellStyle name="40 % - Accent1 3 5 3" xfId="710"/>
    <cellStyle name="40 % - Accent1 3 6" xfId="303"/>
    <cellStyle name="40 % - Accent1 3 6 2" xfId="511"/>
    <cellStyle name="40 % - Accent1 3 6 2 2" xfId="966"/>
    <cellStyle name="40 % - Accent1 3 6 3" xfId="758"/>
    <cellStyle name="40 % - Accent1 3 7" xfId="319"/>
    <cellStyle name="40 % - Accent1 3 7 2" xfId="527"/>
    <cellStyle name="40 % - Accent1 3 7 2 2" xfId="982"/>
    <cellStyle name="40 % - Accent1 3 7 3" xfId="774"/>
    <cellStyle name="40 % - Accent1 3 8" xfId="367"/>
    <cellStyle name="40 % - Accent1 3 8 2" xfId="822"/>
    <cellStyle name="40 % - Accent1 3 9" xfId="614"/>
    <cellStyle name="40 % - Accent2 2" xfId="36"/>
    <cellStyle name="40 % - Accent2 2 2" xfId="599"/>
    <cellStyle name="40 % - Accent2 2 3" xfId="1033"/>
    <cellStyle name="40 % - Accent2 2 4" xfId="1052"/>
    <cellStyle name="40 % - Accent2 3" xfId="127"/>
    <cellStyle name="40 % - Accent2 3 2" xfId="175"/>
    <cellStyle name="40 % - Accent2 3 2 2" xfId="224"/>
    <cellStyle name="40 % - Accent2 3 2 2 2" xfId="432"/>
    <cellStyle name="40 % - Accent2 3 2 2 2 2" xfId="887"/>
    <cellStyle name="40 % - Accent2 3 2 2 3" xfId="679"/>
    <cellStyle name="40 % - Accent2 3 2 3" xfId="272"/>
    <cellStyle name="40 % - Accent2 3 2 3 2" xfId="480"/>
    <cellStyle name="40 % - Accent2 3 2 3 2 2" xfId="935"/>
    <cellStyle name="40 % - Accent2 3 2 3 3" xfId="727"/>
    <cellStyle name="40 % - Accent2 3 2 4" xfId="336"/>
    <cellStyle name="40 % - Accent2 3 2 4 2" xfId="544"/>
    <cellStyle name="40 % - Accent2 3 2 4 2 2" xfId="999"/>
    <cellStyle name="40 % - Accent2 3 2 4 3" xfId="791"/>
    <cellStyle name="40 % - Accent2 3 2 5" xfId="384"/>
    <cellStyle name="40 % - Accent2 3 2 5 2" xfId="839"/>
    <cellStyle name="40 % - Accent2 3 2 6" xfId="631"/>
    <cellStyle name="40 % - Accent2 3 3" xfId="192"/>
    <cellStyle name="40 % - Accent2 3 3 2" xfId="240"/>
    <cellStyle name="40 % - Accent2 3 3 2 2" xfId="448"/>
    <cellStyle name="40 % - Accent2 3 3 2 2 2" xfId="903"/>
    <cellStyle name="40 % - Accent2 3 3 2 3" xfId="695"/>
    <cellStyle name="40 % - Accent2 3 3 3" xfId="288"/>
    <cellStyle name="40 % - Accent2 3 3 3 2" xfId="496"/>
    <cellStyle name="40 % - Accent2 3 3 3 2 2" xfId="951"/>
    <cellStyle name="40 % - Accent2 3 3 3 3" xfId="743"/>
    <cellStyle name="40 % - Accent2 3 3 4" xfId="352"/>
    <cellStyle name="40 % - Accent2 3 3 4 2" xfId="560"/>
    <cellStyle name="40 % - Accent2 3 3 4 2 2" xfId="1015"/>
    <cellStyle name="40 % - Accent2 3 3 4 3" xfId="807"/>
    <cellStyle name="40 % - Accent2 3 3 5" xfId="400"/>
    <cellStyle name="40 % - Accent2 3 3 5 2" xfId="855"/>
    <cellStyle name="40 % - Accent2 3 3 6" xfId="647"/>
    <cellStyle name="40 % - Accent2 3 4" xfId="208"/>
    <cellStyle name="40 % - Accent2 3 4 2" xfId="416"/>
    <cellStyle name="40 % - Accent2 3 4 2 2" xfId="871"/>
    <cellStyle name="40 % - Accent2 3 4 3" xfId="663"/>
    <cellStyle name="40 % - Accent2 3 5" xfId="256"/>
    <cellStyle name="40 % - Accent2 3 5 2" xfId="464"/>
    <cellStyle name="40 % - Accent2 3 5 2 2" xfId="919"/>
    <cellStyle name="40 % - Accent2 3 5 3" xfId="711"/>
    <cellStyle name="40 % - Accent2 3 6" xfId="304"/>
    <cellStyle name="40 % - Accent2 3 6 2" xfId="512"/>
    <cellStyle name="40 % - Accent2 3 6 2 2" xfId="967"/>
    <cellStyle name="40 % - Accent2 3 6 3" xfId="759"/>
    <cellStyle name="40 % - Accent2 3 7" xfId="320"/>
    <cellStyle name="40 % - Accent2 3 7 2" xfId="528"/>
    <cellStyle name="40 % - Accent2 3 7 2 2" xfId="983"/>
    <cellStyle name="40 % - Accent2 3 7 3" xfId="775"/>
    <cellStyle name="40 % - Accent2 3 8" xfId="368"/>
    <cellStyle name="40 % - Accent2 3 8 2" xfId="823"/>
    <cellStyle name="40 % - Accent2 3 9" xfId="615"/>
    <cellStyle name="40 % - Accent3 2" xfId="37"/>
    <cellStyle name="40 % - Accent3 2 2" xfId="600"/>
    <cellStyle name="40 % - Accent3 2 3" xfId="1034"/>
    <cellStyle name="40 % - Accent3 2 4" xfId="1053"/>
    <cellStyle name="40 % - Accent3 3" xfId="128"/>
    <cellStyle name="40 % - Accent3 3 2" xfId="176"/>
    <cellStyle name="40 % - Accent3 3 2 2" xfId="225"/>
    <cellStyle name="40 % - Accent3 3 2 2 2" xfId="433"/>
    <cellStyle name="40 % - Accent3 3 2 2 2 2" xfId="888"/>
    <cellStyle name="40 % - Accent3 3 2 2 3" xfId="680"/>
    <cellStyle name="40 % - Accent3 3 2 3" xfId="273"/>
    <cellStyle name="40 % - Accent3 3 2 3 2" xfId="481"/>
    <cellStyle name="40 % - Accent3 3 2 3 2 2" xfId="936"/>
    <cellStyle name="40 % - Accent3 3 2 3 3" xfId="728"/>
    <cellStyle name="40 % - Accent3 3 2 4" xfId="337"/>
    <cellStyle name="40 % - Accent3 3 2 4 2" xfId="545"/>
    <cellStyle name="40 % - Accent3 3 2 4 2 2" xfId="1000"/>
    <cellStyle name="40 % - Accent3 3 2 4 3" xfId="792"/>
    <cellStyle name="40 % - Accent3 3 2 5" xfId="385"/>
    <cellStyle name="40 % - Accent3 3 2 5 2" xfId="840"/>
    <cellStyle name="40 % - Accent3 3 2 6" xfId="632"/>
    <cellStyle name="40 % - Accent3 3 3" xfId="193"/>
    <cellStyle name="40 % - Accent3 3 3 2" xfId="241"/>
    <cellStyle name="40 % - Accent3 3 3 2 2" xfId="449"/>
    <cellStyle name="40 % - Accent3 3 3 2 2 2" xfId="904"/>
    <cellStyle name="40 % - Accent3 3 3 2 3" xfId="696"/>
    <cellStyle name="40 % - Accent3 3 3 3" xfId="289"/>
    <cellStyle name="40 % - Accent3 3 3 3 2" xfId="497"/>
    <cellStyle name="40 % - Accent3 3 3 3 2 2" xfId="952"/>
    <cellStyle name="40 % - Accent3 3 3 3 3" xfId="744"/>
    <cellStyle name="40 % - Accent3 3 3 4" xfId="353"/>
    <cellStyle name="40 % - Accent3 3 3 4 2" xfId="561"/>
    <cellStyle name="40 % - Accent3 3 3 4 2 2" xfId="1016"/>
    <cellStyle name="40 % - Accent3 3 3 4 3" xfId="808"/>
    <cellStyle name="40 % - Accent3 3 3 5" xfId="401"/>
    <cellStyle name="40 % - Accent3 3 3 5 2" xfId="856"/>
    <cellStyle name="40 % - Accent3 3 3 6" xfId="648"/>
    <cellStyle name="40 % - Accent3 3 4" xfId="209"/>
    <cellStyle name="40 % - Accent3 3 4 2" xfId="417"/>
    <cellStyle name="40 % - Accent3 3 4 2 2" xfId="872"/>
    <cellStyle name="40 % - Accent3 3 4 3" xfId="664"/>
    <cellStyle name="40 % - Accent3 3 5" xfId="257"/>
    <cellStyle name="40 % - Accent3 3 5 2" xfId="465"/>
    <cellStyle name="40 % - Accent3 3 5 2 2" xfId="920"/>
    <cellStyle name="40 % - Accent3 3 5 3" xfId="712"/>
    <cellStyle name="40 % - Accent3 3 6" xfId="305"/>
    <cellStyle name="40 % - Accent3 3 6 2" xfId="513"/>
    <cellStyle name="40 % - Accent3 3 6 2 2" xfId="968"/>
    <cellStyle name="40 % - Accent3 3 6 3" xfId="760"/>
    <cellStyle name="40 % - Accent3 3 7" xfId="321"/>
    <cellStyle name="40 % - Accent3 3 7 2" xfId="529"/>
    <cellStyle name="40 % - Accent3 3 7 2 2" xfId="984"/>
    <cellStyle name="40 % - Accent3 3 7 3" xfId="776"/>
    <cellStyle name="40 % - Accent3 3 8" xfId="369"/>
    <cellStyle name="40 % - Accent3 3 8 2" xfId="824"/>
    <cellStyle name="40 % - Accent3 3 9" xfId="616"/>
    <cellStyle name="40 % - Accent4 2" xfId="38"/>
    <cellStyle name="40 % - Accent4 2 2" xfId="601"/>
    <cellStyle name="40 % - Accent4 2 3" xfId="1035"/>
    <cellStyle name="40 % - Accent4 2 4" xfId="1054"/>
    <cellStyle name="40 % - Accent4 3" xfId="129"/>
    <cellStyle name="40 % - Accent4 3 2" xfId="177"/>
    <cellStyle name="40 % - Accent4 3 2 2" xfId="226"/>
    <cellStyle name="40 % - Accent4 3 2 2 2" xfId="434"/>
    <cellStyle name="40 % - Accent4 3 2 2 2 2" xfId="889"/>
    <cellStyle name="40 % - Accent4 3 2 2 3" xfId="681"/>
    <cellStyle name="40 % - Accent4 3 2 3" xfId="274"/>
    <cellStyle name="40 % - Accent4 3 2 3 2" xfId="482"/>
    <cellStyle name="40 % - Accent4 3 2 3 2 2" xfId="937"/>
    <cellStyle name="40 % - Accent4 3 2 3 3" xfId="729"/>
    <cellStyle name="40 % - Accent4 3 2 4" xfId="338"/>
    <cellStyle name="40 % - Accent4 3 2 4 2" xfId="546"/>
    <cellStyle name="40 % - Accent4 3 2 4 2 2" xfId="1001"/>
    <cellStyle name="40 % - Accent4 3 2 4 3" xfId="793"/>
    <cellStyle name="40 % - Accent4 3 2 5" xfId="386"/>
    <cellStyle name="40 % - Accent4 3 2 5 2" xfId="841"/>
    <cellStyle name="40 % - Accent4 3 2 6" xfId="633"/>
    <cellStyle name="40 % - Accent4 3 3" xfId="194"/>
    <cellStyle name="40 % - Accent4 3 3 2" xfId="242"/>
    <cellStyle name="40 % - Accent4 3 3 2 2" xfId="450"/>
    <cellStyle name="40 % - Accent4 3 3 2 2 2" xfId="905"/>
    <cellStyle name="40 % - Accent4 3 3 2 3" xfId="697"/>
    <cellStyle name="40 % - Accent4 3 3 3" xfId="290"/>
    <cellStyle name="40 % - Accent4 3 3 3 2" xfId="498"/>
    <cellStyle name="40 % - Accent4 3 3 3 2 2" xfId="953"/>
    <cellStyle name="40 % - Accent4 3 3 3 3" xfId="745"/>
    <cellStyle name="40 % - Accent4 3 3 4" xfId="354"/>
    <cellStyle name="40 % - Accent4 3 3 4 2" xfId="562"/>
    <cellStyle name="40 % - Accent4 3 3 4 2 2" xfId="1017"/>
    <cellStyle name="40 % - Accent4 3 3 4 3" xfId="809"/>
    <cellStyle name="40 % - Accent4 3 3 5" xfId="402"/>
    <cellStyle name="40 % - Accent4 3 3 5 2" xfId="857"/>
    <cellStyle name="40 % - Accent4 3 3 6" xfId="649"/>
    <cellStyle name="40 % - Accent4 3 4" xfId="210"/>
    <cellStyle name="40 % - Accent4 3 4 2" xfId="418"/>
    <cellStyle name="40 % - Accent4 3 4 2 2" xfId="873"/>
    <cellStyle name="40 % - Accent4 3 4 3" xfId="665"/>
    <cellStyle name="40 % - Accent4 3 5" xfId="258"/>
    <cellStyle name="40 % - Accent4 3 5 2" xfId="466"/>
    <cellStyle name="40 % - Accent4 3 5 2 2" xfId="921"/>
    <cellStyle name="40 % - Accent4 3 5 3" xfId="713"/>
    <cellStyle name="40 % - Accent4 3 6" xfId="306"/>
    <cellStyle name="40 % - Accent4 3 6 2" xfId="514"/>
    <cellStyle name="40 % - Accent4 3 6 2 2" xfId="969"/>
    <cellStyle name="40 % - Accent4 3 6 3" xfId="761"/>
    <cellStyle name="40 % - Accent4 3 7" xfId="322"/>
    <cellStyle name="40 % - Accent4 3 7 2" xfId="530"/>
    <cellStyle name="40 % - Accent4 3 7 2 2" xfId="985"/>
    <cellStyle name="40 % - Accent4 3 7 3" xfId="777"/>
    <cellStyle name="40 % - Accent4 3 8" xfId="370"/>
    <cellStyle name="40 % - Accent4 3 8 2" xfId="825"/>
    <cellStyle name="40 % - Accent4 3 9" xfId="617"/>
    <cellStyle name="40 % - Accent5 2" xfId="39"/>
    <cellStyle name="40 % - Accent5 2 2" xfId="602"/>
    <cellStyle name="40 % - Accent5 2 3" xfId="1036"/>
    <cellStyle name="40 % - Accent5 2 4" xfId="1055"/>
    <cellStyle name="40 % - Accent5 3" xfId="130"/>
    <cellStyle name="40 % - Accent5 3 2" xfId="178"/>
    <cellStyle name="40 % - Accent5 3 2 2" xfId="227"/>
    <cellStyle name="40 % - Accent5 3 2 2 2" xfId="435"/>
    <cellStyle name="40 % - Accent5 3 2 2 2 2" xfId="890"/>
    <cellStyle name="40 % - Accent5 3 2 2 3" xfId="682"/>
    <cellStyle name="40 % - Accent5 3 2 3" xfId="275"/>
    <cellStyle name="40 % - Accent5 3 2 3 2" xfId="483"/>
    <cellStyle name="40 % - Accent5 3 2 3 2 2" xfId="938"/>
    <cellStyle name="40 % - Accent5 3 2 3 3" xfId="730"/>
    <cellStyle name="40 % - Accent5 3 2 4" xfId="339"/>
    <cellStyle name="40 % - Accent5 3 2 4 2" xfId="547"/>
    <cellStyle name="40 % - Accent5 3 2 4 2 2" xfId="1002"/>
    <cellStyle name="40 % - Accent5 3 2 4 3" xfId="794"/>
    <cellStyle name="40 % - Accent5 3 2 5" xfId="387"/>
    <cellStyle name="40 % - Accent5 3 2 5 2" xfId="842"/>
    <cellStyle name="40 % - Accent5 3 2 6" xfId="634"/>
    <cellStyle name="40 % - Accent5 3 3" xfId="195"/>
    <cellStyle name="40 % - Accent5 3 3 2" xfId="243"/>
    <cellStyle name="40 % - Accent5 3 3 2 2" xfId="451"/>
    <cellStyle name="40 % - Accent5 3 3 2 2 2" xfId="906"/>
    <cellStyle name="40 % - Accent5 3 3 2 3" xfId="698"/>
    <cellStyle name="40 % - Accent5 3 3 3" xfId="291"/>
    <cellStyle name="40 % - Accent5 3 3 3 2" xfId="499"/>
    <cellStyle name="40 % - Accent5 3 3 3 2 2" xfId="954"/>
    <cellStyle name="40 % - Accent5 3 3 3 3" xfId="746"/>
    <cellStyle name="40 % - Accent5 3 3 4" xfId="355"/>
    <cellStyle name="40 % - Accent5 3 3 4 2" xfId="563"/>
    <cellStyle name="40 % - Accent5 3 3 4 2 2" xfId="1018"/>
    <cellStyle name="40 % - Accent5 3 3 4 3" xfId="810"/>
    <cellStyle name="40 % - Accent5 3 3 5" xfId="403"/>
    <cellStyle name="40 % - Accent5 3 3 5 2" xfId="858"/>
    <cellStyle name="40 % - Accent5 3 3 6" xfId="650"/>
    <cellStyle name="40 % - Accent5 3 4" xfId="211"/>
    <cellStyle name="40 % - Accent5 3 4 2" xfId="419"/>
    <cellStyle name="40 % - Accent5 3 4 2 2" xfId="874"/>
    <cellStyle name="40 % - Accent5 3 4 3" xfId="666"/>
    <cellStyle name="40 % - Accent5 3 5" xfId="259"/>
    <cellStyle name="40 % - Accent5 3 5 2" xfId="467"/>
    <cellStyle name="40 % - Accent5 3 5 2 2" xfId="922"/>
    <cellStyle name="40 % - Accent5 3 5 3" xfId="714"/>
    <cellStyle name="40 % - Accent5 3 6" xfId="307"/>
    <cellStyle name="40 % - Accent5 3 6 2" xfId="515"/>
    <cellStyle name="40 % - Accent5 3 6 2 2" xfId="970"/>
    <cellStyle name="40 % - Accent5 3 6 3" xfId="762"/>
    <cellStyle name="40 % - Accent5 3 7" xfId="323"/>
    <cellStyle name="40 % - Accent5 3 7 2" xfId="531"/>
    <cellStyle name="40 % - Accent5 3 7 2 2" xfId="986"/>
    <cellStyle name="40 % - Accent5 3 7 3" xfId="778"/>
    <cellStyle name="40 % - Accent5 3 8" xfId="371"/>
    <cellStyle name="40 % - Accent5 3 8 2" xfId="826"/>
    <cellStyle name="40 % - Accent5 3 9" xfId="618"/>
    <cellStyle name="40 % - Accent6 2" xfId="40"/>
    <cellStyle name="40 % - Accent6 2 2" xfId="603"/>
    <cellStyle name="40 % - Accent6 2 3" xfId="1037"/>
    <cellStyle name="40 % - Accent6 2 4" xfId="1056"/>
    <cellStyle name="40 % - Accent6 3" xfId="131"/>
    <cellStyle name="40 % - Accent6 3 2" xfId="179"/>
    <cellStyle name="40 % - Accent6 3 2 2" xfId="228"/>
    <cellStyle name="40 % - Accent6 3 2 2 2" xfId="436"/>
    <cellStyle name="40 % - Accent6 3 2 2 2 2" xfId="891"/>
    <cellStyle name="40 % - Accent6 3 2 2 3" xfId="683"/>
    <cellStyle name="40 % - Accent6 3 2 3" xfId="276"/>
    <cellStyle name="40 % - Accent6 3 2 3 2" xfId="484"/>
    <cellStyle name="40 % - Accent6 3 2 3 2 2" xfId="939"/>
    <cellStyle name="40 % - Accent6 3 2 3 3" xfId="731"/>
    <cellStyle name="40 % - Accent6 3 2 4" xfId="340"/>
    <cellStyle name="40 % - Accent6 3 2 4 2" xfId="548"/>
    <cellStyle name="40 % - Accent6 3 2 4 2 2" xfId="1003"/>
    <cellStyle name="40 % - Accent6 3 2 4 3" xfId="795"/>
    <cellStyle name="40 % - Accent6 3 2 5" xfId="388"/>
    <cellStyle name="40 % - Accent6 3 2 5 2" xfId="843"/>
    <cellStyle name="40 % - Accent6 3 2 6" xfId="635"/>
    <cellStyle name="40 % - Accent6 3 3" xfId="196"/>
    <cellStyle name="40 % - Accent6 3 3 2" xfId="244"/>
    <cellStyle name="40 % - Accent6 3 3 2 2" xfId="452"/>
    <cellStyle name="40 % - Accent6 3 3 2 2 2" xfId="907"/>
    <cellStyle name="40 % - Accent6 3 3 2 3" xfId="699"/>
    <cellStyle name="40 % - Accent6 3 3 3" xfId="292"/>
    <cellStyle name="40 % - Accent6 3 3 3 2" xfId="500"/>
    <cellStyle name="40 % - Accent6 3 3 3 2 2" xfId="955"/>
    <cellStyle name="40 % - Accent6 3 3 3 3" xfId="747"/>
    <cellStyle name="40 % - Accent6 3 3 4" xfId="356"/>
    <cellStyle name="40 % - Accent6 3 3 4 2" xfId="564"/>
    <cellStyle name="40 % - Accent6 3 3 4 2 2" xfId="1019"/>
    <cellStyle name="40 % - Accent6 3 3 4 3" xfId="811"/>
    <cellStyle name="40 % - Accent6 3 3 5" xfId="404"/>
    <cellStyle name="40 % - Accent6 3 3 5 2" xfId="859"/>
    <cellStyle name="40 % - Accent6 3 3 6" xfId="651"/>
    <cellStyle name="40 % - Accent6 3 4" xfId="212"/>
    <cellStyle name="40 % - Accent6 3 4 2" xfId="420"/>
    <cellStyle name="40 % - Accent6 3 4 2 2" xfId="875"/>
    <cellStyle name="40 % - Accent6 3 4 3" xfId="667"/>
    <cellStyle name="40 % - Accent6 3 5" xfId="260"/>
    <cellStyle name="40 % - Accent6 3 5 2" xfId="468"/>
    <cellStyle name="40 % - Accent6 3 5 2 2" xfId="923"/>
    <cellStyle name="40 % - Accent6 3 5 3" xfId="715"/>
    <cellStyle name="40 % - Accent6 3 6" xfId="308"/>
    <cellStyle name="40 % - Accent6 3 6 2" xfId="516"/>
    <cellStyle name="40 % - Accent6 3 6 2 2" xfId="971"/>
    <cellStyle name="40 % - Accent6 3 6 3" xfId="763"/>
    <cellStyle name="40 % - Accent6 3 7" xfId="324"/>
    <cellStyle name="40 % - Accent6 3 7 2" xfId="532"/>
    <cellStyle name="40 % - Accent6 3 7 2 2" xfId="987"/>
    <cellStyle name="40 % - Accent6 3 7 3" xfId="779"/>
    <cellStyle name="40 % - Accent6 3 8" xfId="372"/>
    <cellStyle name="40 % - Accent6 3 8 2" xfId="827"/>
    <cellStyle name="40 % - Accent6 3 9" xfId="619"/>
    <cellStyle name="60 % - Accent1 2" xfId="41"/>
    <cellStyle name="60 % - Accent1 3" xfId="132"/>
    <cellStyle name="60 % - Accent2 2" xfId="42"/>
    <cellStyle name="60 % - Accent2 3" xfId="133"/>
    <cellStyle name="60 % - Accent3 2" xfId="43"/>
    <cellStyle name="60 % - Accent3 3" xfId="134"/>
    <cellStyle name="60 % - Accent4 2" xfId="44"/>
    <cellStyle name="60 % - Accent4 3" xfId="135"/>
    <cellStyle name="60 % - Accent5 2" xfId="45"/>
    <cellStyle name="60 % - Accent5 3" xfId="136"/>
    <cellStyle name="60 % - Accent6 2" xfId="46"/>
    <cellStyle name="60 % - Accent6 3" xfId="137"/>
    <cellStyle name="Accent1 2" xfId="47"/>
    <cellStyle name="Accent1 3" xfId="138"/>
    <cellStyle name="Accent2 2" xfId="48"/>
    <cellStyle name="Accent2 3" xfId="139"/>
    <cellStyle name="Accent3 2" xfId="49"/>
    <cellStyle name="Accent3 3" xfId="140"/>
    <cellStyle name="Accent4 2" xfId="50"/>
    <cellStyle name="Accent4 3" xfId="141"/>
    <cellStyle name="Accent5 2" xfId="51"/>
    <cellStyle name="Accent5 3" xfId="142"/>
    <cellStyle name="Accent6 2" xfId="52"/>
    <cellStyle name="Accent6 3" xfId="143"/>
    <cellStyle name="Avertissement 2" xfId="53"/>
    <cellStyle name="Avertissement 3" xfId="144"/>
    <cellStyle name="Calcul 2" xfId="54"/>
    <cellStyle name="Calcul 3" xfId="145"/>
    <cellStyle name="Cellule liée 2" xfId="55"/>
    <cellStyle name="Cellule liée 3" xfId="146"/>
    <cellStyle name="Commentaire 2" xfId="56"/>
    <cellStyle name="Commentaire 2 2" xfId="604"/>
    <cellStyle name="Commentaire 2 3" xfId="1038"/>
    <cellStyle name="Commentaire 2 4" xfId="1057"/>
    <cellStyle name="Commentaire 3" xfId="147"/>
    <cellStyle name="Commentaire 3 2" xfId="180"/>
    <cellStyle name="Commentaire 3 2 2" xfId="229"/>
    <cellStyle name="Commentaire 3 2 2 2" xfId="437"/>
    <cellStyle name="Commentaire 3 2 2 2 2" xfId="892"/>
    <cellStyle name="Commentaire 3 2 2 3" xfId="684"/>
    <cellStyle name="Commentaire 3 2 3" xfId="277"/>
    <cellStyle name="Commentaire 3 2 3 2" xfId="485"/>
    <cellStyle name="Commentaire 3 2 3 2 2" xfId="940"/>
    <cellStyle name="Commentaire 3 2 3 3" xfId="732"/>
    <cellStyle name="Commentaire 3 2 4" xfId="341"/>
    <cellStyle name="Commentaire 3 2 4 2" xfId="549"/>
    <cellStyle name="Commentaire 3 2 4 2 2" xfId="1004"/>
    <cellStyle name="Commentaire 3 2 4 3" xfId="796"/>
    <cellStyle name="Commentaire 3 2 5" xfId="389"/>
    <cellStyle name="Commentaire 3 2 5 2" xfId="844"/>
    <cellStyle name="Commentaire 3 2 6" xfId="636"/>
    <cellStyle name="Commentaire 3 3" xfId="197"/>
    <cellStyle name="Commentaire 3 3 2" xfId="245"/>
    <cellStyle name="Commentaire 3 3 2 2" xfId="453"/>
    <cellStyle name="Commentaire 3 3 2 2 2" xfId="908"/>
    <cellStyle name="Commentaire 3 3 2 3" xfId="700"/>
    <cellStyle name="Commentaire 3 3 3" xfId="293"/>
    <cellStyle name="Commentaire 3 3 3 2" xfId="501"/>
    <cellStyle name="Commentaire 3 3 3 2 2" xfId="956"/>
    <cellStyle name="Commentaire 3 3 3 3" xfId="748"/>
    <cellStyle name="Commentaire 3 3 4" xfId="357"/>
    <cellStyle name="Commentaire 3 3 4 2" xfId="565"/>
    <cellStyle name="Commentaire 3 3 4 2 2" xfId="1020"/>
    <cellStyle name="Commentaire 3 3 4 3" xfId="812"/>
    <cellStyle name="Commentaire 3 3 5" xfId="405"/>
    <cellStyle name="Commentaire 3 3 5 2" xfId="860"/>
    <cellStyle name="Commentaire 3 3 6" xfId="652"/>
    <cellStyle name="Commentaire 3 4" xfId="213"/>
    <cellStyle name="Commentaire 3 4 2" xfId="421"/>
    <cellStyle name="Commentaire 3 4 2 2" xfId="876"/>
    <cellStyle name="Commentaire 3 4 3" xfId="668"/>
    <cellStyle name="Commentaire 3 5" xfId="261"/>
    <cellStyle name="Commentaire 3 5 2" xfId="469"/>
    <cellStyle name="Commentaire 3 5 2 2" xfId="924"/>
    <cellStyle name="Commentaire 3 5 3" xfId="716"/>
    <cellStyle name="Commentaire 3 6" xfId="309"/>
    <cellStyle name="Commentaire 3 6 2" xfId="517"/>
    <cellStyle name="Commentaire 3 6 2 2" xfId="972"/>
    <cellStyle name="Commentaire 3 6 3" xfId="764"/>
    <cellStyle name="Commentaire 3 7" xfId="325"/>
    <cellStyle name="Commentaire 3 7 2" xfId="533"/>
    <cellStyle name="Commentaire 3 7 2 2" xfId="988"/>
    <cellStyle name="Commentaire 3 7 3" xfId="780"/>
    <cellStyle name="Commentaire 3 8" xfId="373"/>
    <cellStyle name="Commentaire 3 8 2" xfId="828"/>
    <cellStyle name="Commentaire 3 9" xfId="620"/>
    <cellStyle name="Entrée 2" xfId="57"/>
    <cellStyle name="Entrée 3" xfId="148"/>
    <cellStyle name="Euro" xfId="2"/>
    <cellStyle name="Euro 2" xfId="58"/>
    <cellStyle name="Euro 3" xfId="59"/>
    <cellStyle name="Euro 4" xfId="149"/>
    <cellStyle name="Excel Built-in Normal" xfId="1065"/>
    <cellStyle name="Insatisfaisant 2" xfId="60"/>
    <cellStyle name="Insatisfaisant 3" xfId="150"/>
    <cellStyle name="Milliers 2" xfId="61"/>
    <cellStyle name="Milliers 2 2" xfId="570"/>
    <cellStyle name="Milliers 2 3" xfId="569"/>
    <cellStyle name="Milliers 3" xfId="62"/>
    <cellStyle name="Milliers 3 2" xfId="571"/>
    <cellStyle name="Milliers 4" xfId="573"/>
    <cellStyle name="Milliers 4 2" xfId="1023"/>
    <cellStyle name="Milliers 4 3" xfId="1042"/>
    <cellStyle name="Milliers 4 4" xfId="1061"/>
    <cellStyle name="Neutre 2" xfId="63"/>
    <cellStyle name="Neutre 3" xfId="151"/>
    <cellStyle name="Normal" xfId="0" builtinId="0"/>
    <cellStyle name="Normal 10" xfId="64"/>
    <cellStyle name="Normal 10 2" xfId="579"/>
    <cellStyle name="Normal 10 2 2" xfId="1025"/>
    <cellStyle name="Normal 10 2 3" xfId="1044"/>
    <cellStyle name="Normal 10 2 4" xfId="1063"/>
    <cellStyle name="Normal 11" xfId="65"/>
    <cellStyle name="Normal 11 2" xfId="66"/>
    <cellStyle name="Normal 11 3" xfId="590"/>
    <cellStyle name="Normal 12" xfId="67"/>
    <cellStyle name="Normal 12 2" xfId="587"/>
    <cellStyle name="Normal 13" xfId="68"/>
    <cellStyle name="Normal 14" xfId="69"/>
    <cellStyle name="Normal 15" xfId="152"/>
    <cellStyle name="Normal 16" xfId="153"/>
    <cellStyle name="Normal 16 2" xfId="583"/>
    <cellStyle name="Normal 17" xfId="154"/>
    <cellStyle name="Normal 17 2" xfId="181"/>
    <cellStyle name="Normal 17 2 2" xfId="230"/>
    <cellStyle name="Normal 17 2 2 2" xfId="438"/>
    <cellStyle name="Normal 17 2 2 2 2" xfId="893"/>
    <cellStyle name="Normal 17 2 2 3" xfId="685"/>
    <cellStyle name="Normal 17 2 3" xfId="278"/>
    <cellStyle name="Normal 17 2 3 2" xfId="486"/>
    <cellStyle name="Normal 17 2 3 2 2" xfId="941"/>
    <cellStyle name="Normal 17 2 3 3" xfId="733"/>
    <cellStyle name="Normal 17 2 4" xfId="342"/>
    <cellStyle name="Normal 17 2 4 2" xfId="550"/>
    <cellStyle name="Normal 17 2 4 2 2" xfId="1005"/>
    <cellStyle name="Normal 17 2 4 3" xfId="797"/>
    <cellStyle name="Normal 17 2 5" xfId="390"/>
    <cellStyle name="Normal 17 2 5 2" xfId="845"/>
    <cellStyle name="Normal 17 2 6" xfId="637"/>
    <cellStyle name="Normal 17 3" xfId="198"/>
    <cellStyle name="Normal 17 3 2" xfId="246"/>
    <cellStyle name="Normal 17 3 2 2" xfId="454"/>
    <cellStyle name="Normal 17 3 2 2 2" xfId="909"/>
    <cellStyle name="Normal 17 3 2 3" xfId="701"/>
    <cellStyle name="Normal 17 3 3" xfId="294"/>
    <cellStyle name="Normal 17 3 3 2" xfId="502"/>
    <cellStyle name="Normal 17 3 3 2 2" xfId="957"/>
    <cellStyle name="Normal 17 3 3 3" xfId="749"/>
    <cellStyle name="Normal 17 3 4" xfId="358"/>
    <cellStyle name="Normal 17 3 4 2" xfId="566"/>
    <cellStyle name="Normal 17 3 4 2 2" xfId="1021"/>
    <cellStyle name="Normal 17 3 4 3" xfId="813"/>
    <cellStyle name="Normal 17 3 5" xfId="406"/>
    <cellStyle name="Normal 17 3 5 2" xfId="861"/>
    <cellStyle name="Normal 17 3 6" xfId="653"/>
    <cellStyle name="Normal 17 4" xfId="214"/>
    <cellStyle name="Normal 17 4 2" xfId="422"/>
    <cellStyle name="Normal 17 4 2 2" xfId="877"/>
    <cellStyle name="Normal 17 4 3" xfId="669"/>
    <cellStyle name="Normal 17 5" xfId="262"/>
    <cellStyle name="Normal 17 5 2" xfId="470"/>
    <cellStyle name="Normal 17 5 2 2" xfId="925"/>
    <cellStyle name="Normal 17 5 3" xfId="717"/>
    <cellStyle name="Normal 17 6" xfId="310"/>
    <cellStyle name="Normal 17 6 2" xfId="518"/>
    <cellStyle name="Normal 17 6 2 2" xfId="973"/>
    <cellStyle name="Normal 17 6 3" xfId="765"/>
    <cellStyle name="Normal 17 7" xfId="326"/>
    <cellStyle name="Normal 17 7 2" xfId="534"/>
    <cellStyle name="Normal 17 7 2 2" xfId="989"/>
    <cellStyle name="Normal 17 7 3" xfId="781"/>
    <cellStyle name="Normal 17 8" xfId="374"/>
    <cellStyle name="Normal 17 8 2" xfId="829"/>
    <cellStyle name="Normal 17 9" xfId="621"/>
    <cellStyle name="Normal 18" xfId="567"/>
    <cellStyle name="Normal 19" xfId="1064"/>
    <cellStyle name="Normal 2" xfId="3"/>
    <cellStyle name="Normal 2 10" xfId="28"/>
    <cellStyle name="Normal 2 11" xfId="70"/>
    <cellStyle name="Normal 2 12" xfId="71"/>
    <cellStyle name="Normal 2 12 2" xfId="155"/>
    <cellStyle name="Normal 2 13" xfId="72"/>
    <cellStyle name="Normal 2 14" xfId="73"/>
    <cellStyle name="Normal 2 15" xfId="74"/>
    <cellStyle name="Normal 2 16" xfId="156"/>
    <cellStyle name="Normal 2 2" xfId="4"/>
    <cellStyle name="Normal 2 2 10" xfId="75"/>
    <cellStyle name="Normal 2 2 11" xfId="76"/>
    <cellStyle name="Normal 2 2 12" xfId="27"/>
    <cellStyle name="Normal 2 2 13" xfId="580"/>
    <cellStyle name="Normal 2 2 2" xfId="77"/>
    <cellStyle name="Normal 2 2 2 2" xfId="1067"/>
    <cellStyle name="Normal 2 2 3" xfId="78"/>
    <cellStyle name="Normal 2 2 4" xfId="79"/>
    <cellStyle name="Normal 2 2 5" xfId="80"/>
    <cellStyle name="Normal 2 2 6" xfId="81"/>
    <cellStyle name="Normal 2 2 7" xfId="82"/>
    <cellStyle name="Normal 2 2 8" xfId="83"/>
    <cellStyle name="Normal 2 2 9" xfId="84"/>
    <cellStyle name="Normal 2 3" xfId="5"/>
    <cellStyle name="Normal 2 3 2" xfId="85"/>
    <cellStyle name="Normal 2 4" xfId="86"/>
    <cellStyle name="Normal 2 5" xfId="87"/>
    <cellStyle name="Normal 2 6" xfId="88"/>
    <cellStyle name="Normal 2 7" xfId="89"/>
    <cellStyle name="Normal 2 8" xfId="90"/>
    <cellStyle name="Normal 2 9" xfId="91"/>
    <cellStyle name="Normal 2_Allocations 2010" xfId="92"/>
    <cellStyle name="Normal 24" xfId="581"/>
    <cellStyle name="Normal 3" xfId="6"/>
    <cellStyle name="Normal 3 2" xfId="93"/>
    <cellStyle name="Normal 3 2 2" xfId="1068"/>
    <cellStyle name="Normal 3 3" xfId="94"/>
    <cellStyle name="Normal 3 4" xfId="23"/>
    <cellStyle name="Normal 34" xfId="584"/>
    <cellStyle name="Normal 35" xfId="582"/>
    <cellStyle name="Normal 4" xfId="7"/>
    <cellStyle name="Normal 4 2" xfId="8"/>
    <cellStyle name="Normal 4 2 2" xfId="589"/>
    <cellStyle name="Normal 4 2 3" xfId="1069"/>
    <cellStyle name="Normal 4 3" xfId="96"/>
    <cellStyle name="Normal 4 3 2" xfId="586"/>
    <cellStyle name="Normal 4 4" xfId="97"/>
    <cellStyle name="Normal 4 4 2" xfId="585"/>
    <cellStyle name="Normal 4 5" xfId="98"/>
    <cellStyle name="Normal 4 5 2" xfId="605"/>
    <cellStyle name="Normal 4 5 3" xfId="1039"/>
    <cellStyle name="Normal 4 5 4" xfId="1058"/>
    <cellStyle name="Normal 4 6" xfId="99"/>
    <cellStyle name="Normal 4 6 2" xfId="167"/>
    <cellStyle name="Normal 4 6 2 2" xfId="216"/>
    <cellStyle name="Normal 4 6 2 2 2" xfId="424"/>
    <cellStyle name="Normal 4 6 2 2 2 2" xfId="879"/>
    <cellStyle name="Normal 4 6 2 2 3" xfId="671"/>
    <cellStyle name="Normal 4 6 2 3" xfId="264"/>
    <cellStyle name="Normal 4 6 2 3 2" xfId="472"/>
    <cellStyle name="Normal 4 6 2 3 2 2" xfId="927"/>
    <cellStyle name="Normal 4 6 2 3 3" xfId="719"/>
    <cellStyle name="Normal 4 6 2 4" xfId="328"/>
    <cellStyle name="Normal 4 6 2 4 2" xfId="536"/>
    <cellStyle name="Normal 4 6 2 4 2 2" xfId="991"/>
    <cellStyle name="Normal 4 6 2 4 3" xfId="783"/>
    <cellStyle name="Normal 4 6 2 5" xfId="376"/>
    <cellStyle name="Normal 4 6 2 5 2" xfId="831"/>
    <cellStyle name="Normal 4 6 2 6" xfId="623"/>
    <cellStyle name="Normal 4 6 3" xfId="184"/>
    <cellStyle name="Normal 4 6 3 2" xfId="232"/>
    <cellStyle name="Normal 4 6 3 2 2" xfId="440"/>
    <cellStyle name="Normal 4 6 3 2 2 2" xfId="895"/>
    <cellStyle name="Normal 4 6 3 2 3" xfId="687"/>
    <cellStyle name="Normal 4 6 3 3" xfId="280"/>
    <cellStyle name="Normal 4 6 3 3 2" xfId="488"/>
    <cellStyle name="Normal 4 6 3 3 2 2" xfId="943"/>
    <cellStyle name="Normal 4 6 3 3 3" xfId="735"/>
    <cellStyle name="Normal 4 6 3 4" xfId="344"/>
    <cellStyle name="Normal 4 6 3 4 2" xfId="552"/>
    <cellStyle name="Normal 4 6 3 4 2 2" xfId="1007"/>
    <cellStyle name="Normal 4 6 3 4 3" xfId="799"/>
    <cellStyle name="Normal 4 6 3 5" xfId="392"/>
    <cellStyle name="Normal 4 6 3 5 2" xfId="847"/>
    <cellStyle name="Normal 4 6 3 6" xfId="639"/>
    <cellStyle name="Normal 4 6 4" xfId="200"/>
    <cellStyle name="Normal 4 6 4 2" xfId="408"/>
    <cellStyle name="Normal 4 6 4 2 2" xfId="863"/>
    <cellStyle name="Normal 4 6 4 3" xfId="655"/>
    <cellStyle name="Normal 4 6 5" xfId="248"/>
    <cellStyle name="Normal 4 6 5 2" xfId="456"/>
    <cellStyle name="Normal 4 6 5 2 2" xfId="911"/>
    <cellStyle name="Normal 4 6 5 3" xfId="703"/>
    <cellStyle name="Normal 4 6 6" xfId="296"/>
    <cellStyle name="Normal 4 6 6 2" xfId="504"/>
    <cellStyle name="Normal 4 6 6 2 2" xfId="959"/>
    <cellStyle name="Normal 4 6 6 3" xfId="751"/>
    <cellStyle name="Normal 4 6 7" xfId="312"/>
    <cellStyle name="Normal 4 6 7 2" xfId="520"/>
    <cellStyle name="Normal 4 6 7 2 2" xfId="975"/>
    <cellStyle name="Normal 4 6 7 3" xfId="767"/>
    <cellStyle name="Normal 4 6 8" xfId="360"/>
    <cellStyle name="Normal 4 6 8 2" xfId="815"/>
    <cellStyle name="Normal 4 6 9" xfId="606"/>
    <cellStyle name="Normal 4 7" xfId="95"/>
    <cellStyle name="Normal 4 8" xfId="572"/>
    <cellStyle name="Normal 5" xfId="9"/>
    <cellStyle name="Normal 5 10" xfId="359"/>
    <cellStyle name="Normal 5 10 2" xfId="814"/>
    <cellStyle name="Normal 5 11" xfId="575"/>
    <cellStyle name="Normal 5 12" xfId="591"/>
    <cellStyle name="Normal 5 13" xfId="1066"/>
    <cellStyle name="Normal 5 2" xfId="10"/>
    <cellStyle name="Normal 5 2 2" xfId="578"/>
    <cellStyle name="Normal 5 3" xfId="100"/>
    <cellStyle name="Normal 5 3 2" xfId="607"/>
    <cellStyle name="Normal 5 3 3" xfId="1040"/>
    <cellStyle name="Normal 5 3 4" xfId="1059"/>
    <cellStyle name="Normal 5 4" xfId="166"/>
    <cellStyle name="Normal 5 4 2" xfId="215"/>
    <cellStyle name="Normal 5 4 2 2" xfId="423"/>
    <cellStyle name="Normal 5 4 2 2 2" xfId="878"/>
    <cellStyle name="Normal 5 4 2 3" xfId="670"/>
    <cellStyle name="Normal 5 4 3" xfId="263"/>
    <cellStyle name="Normal 5 4 3 2" xfId="471"/>
    <cellStyle name="Normal 5 4 3 2 2" xfId="926"/>
    <cellStyle name="Normal 5 4 3 3" xfId="718"/>
    <cellStyle name="Normal 5 4 4" xfId="327"/>
    <cellStyle name="Normal 5 4 4 2" xfId="535"/>
    <cellStyle name="Normal 5 4 4 2 2" xfId="990"/>
    <cellStyle name="Normal 5 4 4 3" xfId="782"/>
    <cellStyle name="Normal 5 4 5" xfId="375"/>
    <cellStyle name="Normal 5 4 5 2" xfId="830"/>
    <cellStyle name="Normal 5 4 6" xfId="622"/>
    <cellStyle name="Normal 5 5" xfId="183"/>
    <cellStyle name="Normal 5 5 2" xfId="231"/>
    <cellStyle name="Normal 5 5 2 2" xfId="439"/>
    <cellStyle name="Normal 5 5 2 2 2" xfId="894"/>
    <cellStyle name="Normal 5 5 2 3" xfId="686"/>
    <cellStyle name="Normal 5 5 3" xfId="279"/>
    <cellStyle name="Normal 5 5 3 2" xfId="487"/>
    <cellStyle name="Normal 5 5 3 2 2" xfId="942"/>
    <cellStyle name="Normal 5 5 3 3" xfId="734"/>
    <cellStyle name="Normal 5 5 4" xfId="343"/>
    <cellStyle name="Normal 5 5 4 2" xfId="551"/>
    <cellStyle name="Normal 5 5 4 2 2" xfId="1006"/>
    <cellStyle name="Normal 5 5 4 3" xfId="798"/>
    <cellStyle name="Normal 5 5 5" xfId="391"/>
    <cellStyle name="Normal 5 5 5 2" xfId="846"/>
    <cellStyle name="Normal 5 5 6" xfId="638"/>
    <cellStyle name="Normal 5 6" xfId="199"/>
    <cellStyle name="Normal 5 6 2" xfId="407"/>
    <cellStyle name="Normal 5 6 2 2" xfId="862"/>
    <cellStyle name="Normal 5 6 3" xfId="654"/>
    <cellStyle name="Normal 5 7" xfId="247"/>
    <cellStyle name="Normal 5 7 2" xfId="455"/>
    <cellStyle name="Normal 5 7 2 2" xfId="910"/>
    <cellStyle name="Normal 5 7 3" xfId="702"/>
    <cellStyle name="Normal 5 8" xfId="295"/>
    <cellStyle name="Normal 5 8 2" xfId="503"/>
    <cellStyle name="Normal 5 8 2 2" xfId="958"/>
    <cellStyle name="Normal 5 8 3" xfId="750"/>
    <cellStyle name="Normal 5 9" xfId="311"/>
    <cellStyle name="Normal 5 9 2" xfId="519"/>
    <cellStyle name="Normal 5 9 2 2" xfId="974"/>
    <cellStyle name="Normal 5 9 3" xfId="766"/>
    <cellStyle name="Normal 6" xfId="11"/>
    <cellStyle name="Normal 6 2" xfId="25"/>
    <cellStyle name="Normal 6 3" xfId="576"/>
    <cellStyle name="Normal 7" xfId="101"/>
    <cellStyle name="Normal 7 2" xfId="26"/>
    <cellStyle name="Normal 7 3" xfId="568"/>
    <cellStyle name="Normal 7 3 2" xfId="1022"/>
    <cellStyle name="Normal 7 3 3" xfId="1041"/>
    <cellStyle name="Normal 7 3 4" xfId="1060"/>
    <cellStyle name="Normal 8" xfId="102"/>
    <cellStyle name="Normal 8 2" xfId="103"/>
    <cellStyle name="Normal 8 3" xfId="577"/>
    <cellStyle name="Normal 8 4" xfId="1070"/>
    <cellStyle name="Normal 9" xfId="104"/>
    <cellStyle name="Normal 9 2" xfId="588"/>
    <cellStyle name="Normal_memento07fic01_tot+droit" xfId="1"/>
    <cellStyle name="pge" xfId="12"/>
    <cellStyle name="pge 2" xfId="105"/>
    <cellStyle name="pge 3" xfId="106"/>
    <cellStyle name="Pourcentage" xfId="182" builtinId="5"/>
    <cellStyle name="Pourcentage 2" xfId="13"/>
    <cellStyle name="Pourcentage 2 2" xfId="14"/>
    <cellStyle name="Pourcentage 2 3" xfId="15"/>
    <cellStyle name="Pourcentage 2 4" xfId="16"/>
    <cellStyle name="Pourcentage 2 5" xfId="574"/>
    <cellStyle name="Pourcentage 2 5 2" xfId="1024"/>
    <cellStyle name="Pourcentage 2 5 3" xfId="1043"/>
    <cellStyle name="Pourcentage 2 5 4" xfId="1062"/>
    <cellStyle name="Pourcentage 3" xfId="17"/>
    <cellStyle name="Pourcentage 3 2" xfId="18"/>
    <cellStyle name="Pourcentage 3 3" xfId="107"/>
    <cellStyle name="Pourcentage 4" xfId="19"/>
    <cellStyle name="Pourcentage 4 2" xfId="20"/>
    <cellStyle name="Satisfaisant 2" xfId="108"/>
    <cellStyle name="Satisfaisant 3" xfId="157"/>
    <cellStyle name="Sortie 2" xfId="109"/>
    <cellStyle name="Sortie 3" xfId="158"/>
    <cellStyle name="tab4" xfId="21"/>
    <cellStyle name="tab4 2" xfId="110"/>
    <cellStyle name="TableStyleLight1" xfId="111"/>
    <cellStyle name="TableStyleLight1 2" xfId="24"/>
    <cellStyle name="Texte explicatif 2" xfId="112"/>
    <cellStyle name="Texte explicatif 3" xfId="159"/>
    <cellStyle name="Titre 1 2" xfId="113"/>
    <cellStyle name="Titre 1 3" xfId="160"/>
    <cellStyle name="Titre 2 2" xfId="114"/>
    <cellStyle name="Titre 2 3" xfId="161"/>
    <cellStyle name="Titre 3 2" xfId="115"/>
    <cellStyle name="Titre 3 3" xfId="162"/>
    <cellStyle name="Titre 4 2" xfId="116"/>
    <cellStyle name="Titre 4 3" xfId="163"/>
    <cellStyle name="Total 2" xfId="117"/>
    <cellStyle name="Total 3" xfId="164"/>
    <cellStyle name="toto" xfId="22"/>
    <cellStyle name="toto 2" xfId="118"/>
    <cellStyle name="Vérification 2" xfId="119"/>
    <cellStyle name="Vérification 3" xfId="165"/>
  </cellStyles>
  <dxfs count="4">
    <dxf>
      <font>
        <color rgb="FFFF0000"/>
      </font>
    </dxf>
    <dxf>
      <font>
        <color rgb="FF66FF66"/>
      </font>
    </dxf>
    <dxf>
      <font>
        <color rgb="FFFF0000"/>
      </font>
    </dxf>
    <dxf>
      <font>
        <color rgb="FF66FF66"/>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TAB_10_1!$O$12:$O$59</c:f>
              <c:numCache>
                <c:formatCode>General</c:formatCode>
                <c:ptCount val="48"/>
                <c:pt idx="2">
                  <c:v>0</c:v>
                </c:pt>
                <c:pt idx="3">
                  <c:v>-1</c:v>
                </c:pt>
                <c:pt idx="4">
                  <c:v>-11</c:v>
                </c:pt>
                <c:pt idx="5">
                  <c:v>-60</c:v>
                </c:pt>
                <c:pt idx="6">
                  <c:v>-88</c:v>
                </c:pt>
                <c:pt idx="7">
                  <c:v>-92</c:v>
                </c:pt>
                <c:pt idx="8">
                  <c:v>-62</c:v>
                </c:pt>
                <c:pt idx="9">
                  <c:v>-51</c:v>
                </c:pt>
                <c:pt idx="10">
                  <c:v>-48</c:v>
                </c:pt>
                <c:pt idx="11">
                  <c:v>-31</c:v>
                </c:pt>
                <c:pt idx="12">
                  <c:v>-19</c:v>
                </c:pt>
                <c:pt idx="13">
                  <c:v>-15</c:v>
                </c:pt>
                <c:pt idx="14">
                  <c:v>-11</c:v>
                </c:pt>
                <c:pt idx="15">
                  <c:v>-16</c:v>
                </c:pt>
                <c:pt idx="16">
                  <c:v>-8</c:v>
                </c:pt>
                <c:pt idx="17">
                  <c:v>-3</c:v>
                </c:pt>
                <c:pt idx="18">
                  <c:v>-4</c:v>
                </c:pt>
                <c:pt idx="19">
                  <c:v>-6</c:v>
                </c:pt>
                <c:pt idx="20">
                  <c:v>-5</c:v>
                </c:pt>
                <c:pt idx="21">
                  <c:v>-6</c:v>
                </c:pt>
                <c:pt idx="22">
                  <c:v>-8</c:v>
                </c:pt>
                <c:pt idx="23">
                  <c:v>-2</c:v>
                </c:pt>
                <c:pt idx="24">
                  <c:v>-3</c:v>
                </c:pt>
                <c:pt idx="25">
                  <c:v>0</c:v>
                </c:pt>
                <c:pt idx="26">
                  <c:v>-2</c:v>
                </c:pt>
                <c:pt idx="27">
                  <c:v>-4</c:v>
                </c:pt>
                <c:pt idx="28">
                  <c:v>-1</c:v>
                </c:pt>
                <c:pt idx="29">
                  <c:v>0</c:v>
                </c:pt>
                <c:pt idx="30">
                  <c:v>0</c:v>
                </c:pt>
                <c:pt idx="31">
                  <c:v>0</c:v>
                </c:pt>
                <c:pt idx="32">
                  <c:v>-1</c:v>
                </c:pt>
                <c:pt idx="33">
                  <c:v>0</c:v>
                </c:pt>
                <c:pt idx="34">
                  <c:v>0</c:v>
                </c:pt>
                <c:pt idx="35">
                  <c:v>0</c:v>
                </c:pt>
                <c:pt idx="36">
                  <c:v>0</c:v>
                </c:pt>
                <c:pt idx="38">
                  <c:v>0</c:v>
                </c:pt>
                <c:pt idx="40">
                  <c:v>0</c:v>
                </c:pt>
                <c:pt idx="41">
                  <c:v>0</c:v>
                </c:pt>
              </c:numCache>
            </c:numRef>
          </c:val>
          <c:extLst>
            <c:ext xmlns:c15="http://schemas.microsoft.com/office/drawing/2012/chart" uri="{02D57815-91ED-43cb-92C2-25804820EDAC}">
              <c15:filteredCategoryTitle>
                <c15:cat>
                  <c:numRef>
                    <c:extLst>
                      <c:ext uri="{02D57815-91ED-43cb-92C2-25804820EDAC}">
                        <c15:formulaRef>
                          <c15:sqref>TAB_10_1!$M$12:$M$59</c15:sqref>
                        </c15:formulaRef>
                      </c:ext>
                    </c:extLst>
                    <c:numCache>
                      <c:formatCode>General</c:formatCode>
                      <c:ptCount val="48"/>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39F0-4736-AAC2-6104D56A3CD7}"/>
            </c:ext>
          </c:extLst>
        </c:ser>
        <c:ser>
          <c:idx val="1"/>
          <c:order val="1"/>
          <c:tx>
            <c:strRef>
              <c:f>TAB_10_1!$P$11</c:f>
              <c:strCache>
                <c:ptCount val="1"/>
                <c:pt idx="0">
                  <c:v>Masculin</c:v>
                </c:pt>
              </c:strCache>
            </c:strRef>
          </c:tx>
          <c:spPr>
            <a:ln>
              <a:solidFill>
                <a:schemeClr val="tx1"/>
              </a:solidFill>
            </a:ln>
          </c:spPr>
          <c:invertIfNegative val="0"/>
          <c:val>
            <c:numRef>
              <c:f>TAB_10_1!$P$12:$P$60</c:f>
              <c:numCache>
                <c:formatCode>General</c:formatCode>
                <c:ptCount val="49"/>
                <c:pt idx="3">
                  <c:v>1</c:v>
                </c:pt>
                <c:pt idx="4">
                  <c:v>10</c:v>
                </c:pt>
                <c:pt idx="5">
                  <c:v>68</c:v>
                </c:pt>
                <c:pt idx="6">
                  <c:v>103</c:v>
                </c:pt>
                <c:pt idx="7">
                  <c:v>92</c:v>
                </c:pt>
                <c:pt idx="8">
                  <c:v>87</c:v>
                </c:pt>
                <c:pt idx="9">
                  <c:v>67</c:v>
                </c:pt>
                <c:pt idx="10">
                  <c:v>59</c:v>
                </c:pt>
                <c:pt idx="11">
                  <c:v>35</c:v>
                </c:pt>
                <c:pt idx="12">
                  <c:v>25</c:v>
                </c:pt>
                <c:pt idx="13">
                  <c:v>17</c:v>
                </c:pt>
                <c:pt idx="14">
                  <c:v>20</c:v>
                </c:pt>
                <c:pt idx="15">
                  <c:v>12</c:v>
                </c:pt>
                <c:pt idx="16">
                  <c:v>7</c:v>
                </c:pt>
                <c:pt idx="17">
                  <c:v>7</c:v>
                </c:pt>
                <c:pt idx="18">
                  <c:v>4</c:v>
                </c:pt>
                <c:pt idx="19">
                  <c:v>7</c:v>
                </c:pt>
                <c:pt idx="20">
                  <c:v>1</c:v>
                </c:pt>
                <c:pt idx="21">
                  <c:v>3</c:v>
                </c:pt>
                <c:pt idx="22">
                  <c:v>2</c:v>
                </c:pt>
                <c:pt idx="23">
                  <c:v>1</c:v>
                </c:pt>
                <c:pt idx="24">
                  <c:v>3</c:v>
                </c:pt>
                <c:pt idx="25">
                  <c:v>3</c:v>
                </c:pt>
                <c:pt idx="26">
                  <c:v>1</c:v>
                </c:pt>
                <c:pt idx="27">
                  <c:v>1</c:v>
                </c:pt>
                <c:pt idx="29">
                  <c:v>2</c:v>
                </c:pt>
                <c:pt idx="30">
                  <c:v>2</c:v>
                </c:pt>
                <c:pt idx="32">
                  <c:v>2</c:v>
                </c:pt>
                <c:pt idx="34">
                  <c:v>2</c:v>
                </c:pt>
                <c:pt idx="36">
                  <c:v>1</c:v>
                </c:pt>
              </c:numCache>
            </c:numRef>
          </c:val>
          <c:extLst>
            <c:ext xmlns:c15="http://schemas.microsoft.com/office/drawing/2012/chart" uri="{02D57815-91ED-43cb-92C2-25804820EDAC}">
              <c15:filteredCategoryTitle>
                <c15:cat>
                  <c:numRef>
                    <c:extLst>
                      <c:ext uri="{02D57815-91ED-43cb-92C2-25804820EDAC}">
                        <c15:formulaRef>
                          <c15:sqref>TAB_10_1!$M$12:$M$59</c15:sqref>
                        </c15:formulaRef>
                      </c:ext>
                    </c:extLst>
                    <c:numCache>
                      <c:formatCode>General</c:formatCode>
                      <c:ptCount val="48"/>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39F0-4736-AAC2-6104D56A3CD7}"/>
            </c:ext>
          </c:extLst>
        </c:ser>
        <c:dLbls>
          <c:showLegendKey val="0"/>
          <c:showVal val="0"/>
          <c:showCatName val="0"/>
          <c:showSerName val="0"/>
          <c:showPercent val="0"/>
          <c:showBubbleSize val="0"/>
        </c:dLbls>
        <c:gapWidth val="0"/>
        <c:overlap val="100"/>
        <c:axId val="134075904"/>
        <c:axId val="134077440"/>
      </c:barChart>
      <c:catAx>
        <c:axId val="134075904"/>
        <c:scaling>
          <c:orientation val="minMax"/>
        </c:scaling>
        <c:delete val="0"/>
        <c:axPos val="l"/>
        <c:numFmt formatCode="General" sourceLinked="1"/>
        <c:majorTickMark val="out"/>
        <c:minorTickMark val="none"/>
        <c:tickLblPos val="nextTo"/>
        <c:spPr>
          <a:noFill/>
          <a:ln>
            <a:noFill/>
          </a:ln>
        </c:spPr>
        <c:crossAx val="134077440"/>
        <c:crosses val="autoZero"/>
        <c:auto val="1"/>
        <c:lblAlgn val="ctr"/>
        <c:lblOffset val="100"/>
        <c:noMultiLvlLbl val="0"/>
      </c:catAx>
      <c:valAx>
        <c:axId val="134077440"/>
        <c:scaling>
          <c:orientation val="minMax"/>
        </c:scaling>
        <c:delete val="0"/>
        <c:axPos val="b"/>
        <c:majorGridlines/>
        <c:numFmt formatCode="0;[Black]0" sourceLinked="0"/>
        <c:majorTickMark val="out"/>
        <c:minorTickMark val="none"/>
        <c:tickLblPos val="nextTo"/>
        <c:crossAx val="134075904"/>
        <c:crosses val="autoZero"/>
        <c:crossBetween val="between"/>
      </c:valAx>
    </c:plotArea>
    <c:legend>
      <c:legendPos val="r"/>
      <c:layout/>
      <c:overlay val="0"/>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TAB_10_1!$S$12:$S$60</c:f>
              <c:numCache>
                <c:formatCode>General</c:formatCode>
                <c:ptCount val="49"/>
                <c:pt idx="2">
                  <c:v>-1</c:v>
                </c:pt>
                <c:pt idx="4">
                  <c:v>-7</c:v>
                </c:pt>
                <c:pt idx="6">
                  <c:v>-65</c:v>
                </c:pt>
                <c:pt idx="7">
                  <c:v>-88</c:v>
                </c:pt>
                <c:pt idx="8">
                  <c:v>-118</c:v>
                </c:pt>
                <c:pt idx="9">
                  <c:v>-118</c:v>
                </c:pt>
                <c:pt idx="10">
                  <c:v>-100</c:v>
                </c:pt>
                <c:pt idx="11">
                  <c:v>-70</c:v>
                </c:pt>
                <c:pt idx="12">
                  <c:v>-55</c:v>
                </c:pt>
                <c:pt idx="13">
                  <c:v>-41</c:v>
                </c:pt>
                <c:pt idx="14">
                  <c:v>-30</c:v>
                </c:pt>
                <c:pt idx="15">
                  <c:v>-32</c:v>
                </c:pt>
                <c:pt idx="16">
                  <c:v>-25</c:v>
                </c:pt>
                <c:pt idx="17">
                  <c:v>-32</c:v>
                </c:pt>
                <c:pt idx="18">
                  <c:v>-18</c:v>
                </c:pt>
                <c:pt idx="19">
                  <c:v>-21</c:v>
                </c:pt>
                <c:pt idx="20">
                  <c:v>-13</c:v>
                </c:pt>
                <c:pt idx="21">
                  <c:v>-13</c:v>
                </c:pt>
                <c:pt idx="22">
                  <c:v>-15</c:v>
                </c:pt>
                <c:pt idx="23">
                  <c:v>-7</c:v>
                </c:pt>
                <c:pt idx="24">
                  <c:v>-6</c:v>
                </c:pt>
                <c:pt idx="25">
                  <c:v>-6</c:v>
                </c:pt>
                <c:pt idx="26">
                  <c:v>-2</c:v>
                </c:pt>
                <c:pt idx="27">
                  <c:v>0</c:v>
                </c:pt>
                <c:pt idx="28">
                  <c:v>-2</c:v>
                </c:pt>
                <c:pt idx="29">
                  <c:v>-5</c:v>
                </c:pt>
                <c:pt idx="30">
                  <c:v>-2</c:v>
                </c:pt>
                <c:pt idx="31">
                  <c:v>0</c:v>
                </c:pt>
                <c:pt idx="32">
                  <c:v>-1</c:v>
                </c:pt>
                <c:pt idx="33">
                  <c:v>-3</c:v>
                </c:pt>
                <c:pt idx="34">
                  <c:v>-2</c:v>
                </c:pt>
                <c:pt idx="35">
                  <c:v>-2</c:v>
                </c:pt>
                <c:pt idx="36">
                  <c:v>0</c:v>
                </c:pt>
                <c:pt idx="38">
                  <c:v>-2</c:v>
                </c:pt>
                <c:pt idx="40">
                  <c:v>-1</c:v>
                </c:pt>
                <c:pt idx="41">
                  <c:v>-1</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1DD7-4997-8BE7-3269F6548E76}"/>
            </c:ext>
          </c:extLst>
        </c:ser>
        <c:ser>
          <c:idx val="1"/>
          <c:order val="1"/>
          <c:tx>
            <c:strRef>
              <c:f>TAB_10_1!$P$11</c:f>
              <c:strCache>
                <c:ptCount val="1"/>
                <c:pt idx="0">
                  <c:v>Masculin</c:v>
                </c:pt>
              </c:strCache>
            </c:strRef>
          </c:tx>
          <c:spPr>
            <a:ln>
              <a:solidFill>
                <a:schemeClr val="tx1"/>
              </a:solidFill>
            </a:ln>
          </c:spPr>
          <c:invertIfNegative val="0"/>
          <c:val>
            <c:numRef>
              <c:f>TAB_10_1!$T$12:$T$60</c:f>
              <c:numCache>
                <c:formatCode>General</c:formatCode>
                <c:ptCount val="49"/>
                <c:pt idx="3">
                  <c:v>1</c:v>
                </c:pt>
                <c:pt idx="4">
                  <c:v>3</c:v>
                </c:pt>
                <c:pt idx="5">
                  <c:v>13</c:v>
                </c:pt>
                <c:pt idx="6">
                  <c:v>41</c:v>
                </c:pt>
                <c:pt idx="7">
                  <c:v>62</c:v>
                </c:pt>
                <c:pt idx="8">
                  <c:v>73</c:v>
                </c:pt>
                <c:pt idx="9">
                  <c:v>78</c:v>
                </c:pt>
                <c:pt idx="10">
                  <c:v>73</c:v>
                </c:pt>
                <c:pt idx="11">
                  <c:v>45</c:v>
                </c:pt>
                <c:pt idx="12">
                  <c:v>44</c:v>
                </c:pt>
                <c:pt idx="13">
                  <c:v>35</c:v>
                </c:pt>
                <c:pt idx="14">
                  <c:v>16</c:v>
                </c:pt>
                <c:pt idx="15">
                  <c:v>24</c:v>
                </c:pt>
                <c:pt idx="16">
                  <c:v>27</c:v>
                </c:pt>
                <c:pt idx="17">
                  <c:v>17</c:v>
                </c:pt>
                <c:pt idx="18">
                  <c:v>14</c:v>
                </c:pt>
                <c:pt idx="19">
                  <c:v>17</c:v>
                </c:pt>
                <c:pt idx="20">
                  <c:v>15</c:v>
                </c:pt>
                <c:pt idx="21">
                  <c:v>7</c:v>
                </c:pt>
                <c:pt idx="22">
                  <c:v>4</c:v>
                </c:pt>
                <c:pt idx="23">
                  <c:v>8</c:v>
                </c:pt>
                <c:pt idx="24">
                  <c:v>5</c:v>
                </c:pt>
                <c:pt idx="25">
                  <c:v>4</c:v>
                </c:pt>
                <c:pt idx="26">
                  <c:v>3</c:v>
                </c:pt>
                <c:pt idx="27">
                  <c:v>5</c:v>
                </c:pt>
                <c:pt idx="28">
                  <c:v>2</c:v>
                </c:pt>
                <c:pt idx="29">
                  <c:v>1</c:v>
                </c:pt>
                <c:pt idx="30">
                  <c:v>1</c:v>
                </c:pt>
                <c:pt idx="31">
                  <c:v>2</c:v>
                </c:pt>
                <c:pt idx="32">
                  <c:v>1</c:v>
                </c:pt>
                <c:pt idx="33">
                  <c:v>1</c:v>
                </c:pt>
                <c:pt idx="34">
                  <c:v>2</c:v>
                </c:pt>
                <c:pt idx="35">
                  <c:v>3</c:v>
                </c:pt>
                <c:pt idx="38">
                  <c:v>2</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1DD7-4997-8BE7-3269F6548E76}"/>
            </c:ext>
          </c:extLst>
        </c:ser>
        <c:dLbls>
          <c:showLegendKey val="0"/>
          <c:showVal val="0"/>
          <c:showCatName val="0"/>
          <c:showSerName val="0"/>
          <c:showPercent val="0"/>
          <c:showBubbleSize val="0"/>
        </c:dLbls>
        <c:gapWidth val="0"/>
        <c:overlap val="100"/>
        <c:axId val="138594176"/>
        <c:axId val="138595712"/>
      </c:barChart>
      <c:catAx>
        <c:axId val="138594176"/>
        <c:scaling>
          <c:orientation val="minMax"/>
        </c:scaling>
        <c:delete val="0"/>
        <c:axPos val="l"/>
        <c:numFmt formatCode="General" sourceLinked="1"/>
        <c:majorTickMark val="out"/>
        <c:minorTickMark val="none"/>
        <c:tickLblPos val="nextTo"/>
        <c:spPr>
          <a:noFill/>
          <a:ln>
            <a:noFill/>
          </a:ln>
        </c:spPr>
        <c:crossAx val="138595712"/>
        <c:crosses val="autoZero"/>
        <c:auto val="1"/>
        <c:lblAlgn val="ctr"/>
        <c:lblOffset val="100"/>
        <c:noMultiLvlLbl val="0"/>
      </c:catAx>
      <c:valAx>
        <c:axId val="138595712"/>
        <c:scaling>
          <c:orientation val="minMax"/>
        </c:scaling>
        <c:delete val="0"/>
        <c:axPos val="b"/>
        <c:majorGridlines/>
        <c:numFmt formatCode="0;[Black]0" sourceLinked="0"/>
        <c:majorTickMark val="out"/>
        <c:minorTickMark val="none"/>
        <c:tickLblPos val="nextTo"/>
        <c:crossAx val="138594176"/>
        <c:crosses val="autoZero"/>
        <c:crossBetween val="between"/>
      </c:valAx>
    </c:plotArea>
    <c:legend>
      <c:legendPos val="r"/>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TAB_10_1!$W$12:$W$60</c:f>
              <c:numCache>
                <c:formatCode>General</c:formatCode>
                <c:ptCount val="49"/>
                <c:pt idx="2">
                  <c:v>0</c:v>
                </c:pt>
                <c:pt idx="4">
                  <c:v>-3</c:v>
                </c:pt>
                <c:pt idx="6">
                  <c:v>-79</c:v>
                </c:pt>
                <c:pt idx="7">
                  <c:v>-93</c:v>
                </c:pt>
                <c:pt idx="8">
                  <c:v>-63</c:v>
                </c:pt>
                <c:pt idx="9">
                  <c:v>-56</c:v>
                </c:pt>
                <c:pt idx="10">
                  <c:v>-32</c:v>
                </c:pt>
                <c:pt idx="11">
                  <c:v>-27</c:v>
                </c:pt>
                <c:pt idx="12">
                  <c:v>-30</c:v>
                </c:pt>
                <c:pt idx="13">
                  <c:v>-12</c:v>
                </c:pt>
                <c:pt idx="14">
                  <c:v>-17</c:v>
                </c:pt>
                <c:pt idx="15">
                  <c:v>-12</c:v>
                </c:pt>
                <c:pt idx="16">
                  <c:v>-6</c:v>
                </c:pt>
                <c:pt idx="17">
                  <c:v>-3</c:v>
                </c:pt>
                <c:pt idx="18">
                  <c:v>-4</c:v>
                </c:pt>
                <c:pt idx="19">
                  <c:v>-4</c:v>
                </c:pt>
                <c:pt idx="20">
                  <c:v>-4</c:v>
                </c:pt>
                <c:pt idx="21">
                  <c:v>-1</c:v>
                </c:pt>
                <c:pt idx="22">
                  <c:v>-1</c:v>
                </c:pt>
                <c:pt idx="23">
                  <c:v>-4</c:v>
                </c:pt>
                <c:pt idx="24">
                  <c:v>0</c:v>
                </c:pt>
                <c:pt idx="25">
                  <c:v>-1</c:v>
                </c:pt>
                <c:pt idx="26">
                  <c:v>-1</c:v>
                </c:pt>
                <c:pt idx="27">
                  <c:v>0</c:v>
                </c:pt>
                <c:pt idx="28">
                  <c:v>-3</c:v>
                </c:pt>
                <c:pt idx="29">
                  <c:v>0</c:v>
                </c:pt>
                <c:pt idx="30">
                  <c:v>0</c:v>
                </c:pt>
                <c:pt idx="31">
                  <c:v>0</c:v>
                </c:pt>
                <c:pt idx="32">
                  <c:v>0</c:v>
                </c:pt>
                <c:pt idx="33">
                  <c:v>0</c:v>
                </c:pt>
                <c:pt idx="34">
                  <c:v>0</c:v>
                </c:pt>
                <c:pt idx="35">
                  <c:v>-1</c:v>
                </c:pt>
                <c:pt idx="36">
                  <c:v>0</c:v>
                </c:pt>
                <c:pt idx="38">
                  <c:v>0</c:v>
                </c:pt>
                <c:pt idx="40">
                  <c:v>-1</c:v>
                </c:pt>
                <c:pt idx="41">
                  <c:v>0</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D463-425A-A8C0-B50C7027626B}"/>
            </c:ext>
          </c:extLst>
        </c:ser>
        <c:ser>
          <c:idx val="1"/>
          <c:order val="1"/>
          <c:tx>
            <c:strRef>
              <c:f>TAB_10_1!$P$11</c:f>
              <c:strCache>
                <c:ptCount val="1"/>
                <c:pt idx="0">
                  <c:v>Masculin</c:v>
                </c:pt>
              </c:strCache>
            </c:strRef>
          </c:tx>
          <c:spPr>
            <a:ln>
              <a:solidFill>
                <a:schemeClr val="tx1"/>
              </a:solidFill>
            </a:ln>
          </c:spPr>
          <c:invertIfNegative val="0"/>
          <c:val>
            <c:numRef>
              <c:f>TAB_10_1!$X$12:$X$60</c:f>
              <c:numCache>
                <c:formatCode>General</c:formatCode>
                <c:ptCount val="49"/>
                <c:pt idx="3">
                  <c:v>1</c:v>
                </c:pt>
                <c:pt idx="4">
                  <c:v>7</c:v>
                </c:pt>
                <c:pt idx="5">
                  <c:v>96</c:v>
                </c:pt>
                <c:pt idx="6">
                  <c:v>142</c:v>
                </c:pt>
                <c:pt idx="7">
                  <c:v>131</c:v>
                </c:pt>
                <c:pt idx="8">
                  <c:v>104</c:v>
                </c:pt>
                <c:pt idx="9">
                  <c:v>69</c:v>
                </c:pt>
                <c:pt idx="10">
                  <c:v>60</c:v>
                </c:pt>
                <c:pt idx="11">
                  <c:v>39</c:v>
                </c:pt>
                <c:pt idx="12">
                  <c:v>37</c:v>
                </c:pt>
                <c:pt idx="13">
                  <c:v>28</c:v>
                </c:pt>
                <c:pt idx="14">
                  <c:v>24</c:v>
                </c:pt>
                <c:pt idx="15">
                  <c:v>11</c:v>
                </c:pt>
                <c:pt idx="16">
                  <c:v>8</c:v>
                </c:pt>
                <c:pt idx="17">
                  <c:v>9</c:v>
                </c:pt>
                <c:pt idx="18">
                  <c:v>9</c:v>
                </c:pt>
                <c:pt idx="19">
                  <c:v>3</c:v>
                </c:pt>
                <c:pt idx="20">
                  <c:v>4</c:v>
                </c:pt>
                <c:pt idx="21">
                  <c:v>6</c:v>
                </c:pt>
                <c:pt idx="22">
                  <c:v>3</c:v>
                </c:pt>
                <c:pt idx="23">
                  <c:v>1</c:v>
                </c:pt>
                <c:pt idx="24">
                  <c:v>1</c:v>
                </c:pt>
                <c:pt idx="25">
                  <c:v>1</c:v>
                </c:pt>
                <c:pt idx="26">
                  <c:v>1</c:v>
                </c:pt>
                <c:pt idx="27">
                  <c:v>2</c:v>
                </c:pt>
                <c:pt idx="29">
                  <c:v>1</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D463-425A-A8C0-B50C7027626B}"/>
            </c:ext>
          </c:extLst>
        </c:ser>
        <c:dLbls>
          <c:showLegendKey val="0"/>
          <c:showVal val="0"/>
          <c:showCatName val="0"/>
          <c:showSerName val="0"/>
          <c:showPercent val="0"/>
          <c:showBubbleSize val="0"/>
        </c:dLbls>
        <c:gapWidth val="0"/>
        <c:overlap val="100"/>
        <c:axId val="138606848"/>
        <c:axId val="138883072"/>
      </c:barChart>
      <c:catAx>
        <c:axId val="138606848"/>
        <c:scaling>
          <c:orientation val="minMax"/>
        </c:scaling>
        <c:delete val="0"/>
        <c:axPos val="l"/>
        <c:numFmt formatCode="General" sourceLinked="1"/>
        <c:majorTickMark val="out"/>
        <c:minorTickMark val="none"/>
        <c:tickLblPos val="nextTo"/>
        <c:spPr>
          <a:noFill/>
          <a:ln>
            <a:noFill/>
          </a:ln>
        </c:spPr>
        <c:crossAx val="138883072"/>
        <c:crosses val="autoZero"/>
        <c:auto val="1"/>
        <c:lblAlgn val="ctr"/>
        <c:lblOffset val="100"/>
        <c:noMultiLvlLbl val="0"/>
      </c:catAx>
      <c:valAx>
        <c:axId val="138883072"/>
        <c:scaling>
          <c:orientation val="minMax"/>
        </c:scaling>
        <c:delete val="0"/>
        <c:axPos val="b"/>
        <c:majorGridlines/>
        <c:numFmt formatCode="0;[Black]0" sourceLinked="0"/>
        <c:majorTickMark val="out"/>
        <c:minorTickMark val="none"/>
        <c:tickLblPos val="nextTo"/>
        <c:crossAx val="138606848"/>
        <c:crosses val="autoZero"/>
        <c:crossBetween val="between"/>
      </c:valAx>
    </c:plotArea>
    <c:legend>
      <c:legendPos val="r"/>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TAB_10_2!$O$4:$O$28</c:f>
              <c:numCache>
                <c:formatCode>General</c:formatCode>
                <c:ptCount val="25"/>
                <c:pt idx="0">
                  <c:v>-3</c:v>
                </c:pt>
                <c:pt idx="1">
                  <c:v>-3</c:v>
                </c:pt>
                <c:pt idx="2">
                  <c:v>-7</c:v>
                </c:pt>
                <c:pt idx="3">
                  <c:v>-5</c:v>
                </c:pt>
                <c:pt idx="4">
                  <c:v>-3</c:v>
                </c:pt>
                <c:pt idx="5">
                  <c:v>-5</c:v>
                </c:pt>
                <c:pt idx="6">
                  <c:v>-4</c:v>
                </c:pt>
                <c:pt idx="7">
                  <c:v>0</c:v>
                </c:pt>
                <c:pt idx="8">
                  <c:v>0</c:v>
                </c:pt>
                <c:pt idx="9">
                  <c:v>0</c:v>
                </c:pt>
                <c:pt idx="10">
                  <c:v>-1</c:v>
                </c:pt>
                <c:pt idx="11">
                  <c:v>0</c:v>
                </c:pt>
                <c:pt idx="12">
                  <c:v>0</c:v>
                </c:pt>
                <c:pt idx="13">
                  <c:v>-1</c:v>
                </c:pt>
                <c:pt idx="17">
                  <c:v>-1</c:v>
                </c:pt>
                <c:pt idx="19">
                  <c:v>-1</c:v>
                </c:pt>
                <c:pt idx="21">
                  <c:v>-1</c:v>
                </c:pt>
              </c:numCache>
            </c:numRef>
          </c:val>
          <c:extLst>
            <c:ext xmlns:c15="http://schemas.microsoft.com/office/drawing/2012/chart" uri="{02D57815-91ED-43cb-92C2-25804820EDAC}">
              <c15:filteredCategoryTitle>
                <c15:cat>
                  <c:numRef>
                    <c:extLst>
                      <c:ext uri="{02D57815-91ED-43cb-92C2-25804820EDAC}">
                        <c15:formulaRef>
                          <c15:sqref>TAB_10_2!$L$4:$L$28</c15:sqref>
                        </c15:formulaRef>
                      </c:ext>
                    </c:extLst>
                    <c:numCache>
                      <c:formatCode>General</c:formatCode>
                      <c:ptCount val="25"/>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numCache>
                  </c:numRef>
                </c15:cat>
              </c15:filteredCategoryTitle>
            </c:ext>
            <c:ext xmlns:c16="http://schemas.microsoft.com/office/drawing/2014/chart" uri="{C3380CC4-5D6E-409C-BE32-E72D297353CC}">
              <c16:uniqueId val="{00000000-EFD1-4A34-AF37-9B11BE0FB40B}"/>
            </c:ext>
          </c:extLst>
        </c:ser>
        <c:ser>
          <c:idx val="1"/>
          <c:order val="1"/>
          <c:tx>
            <c:strRef>
              <c:f>TAB_10_1!$P$11</c:f>
              <c:strCache>
                <c:ptCount val="1"/>
                <c:pt idx="0">
                  <c:v>Masculin</c:v>
                </c:pt>
              </c:strCache>
            </c:strRef>
          </c:tx>
          <c:spPr>
            <a:ln>
              <a:solidFill>
                <a:schemeClr val="tx1"/>
              </a:solidFill>
            </a:ln>
          </c:spPr>
          <c:invertIfNegative val="0"/>
          <c:val>
            <c:numRef>
              <c:f>TAB_10_2!$N$4:$N$28</c:f>
              <c:numCache>
                <c:formatCode>General</c:formatCode>
                <c:ptCount val="25"/>
                <c:pt idx="1">
                  <c:v>4</c:v>
                </c:pt>
                <c:pt idx="2">
                  <c:v>2</c:v>
                </c:pt>
                <c:pt idx="3">
                  <c:v>3</c:v>
                </c:pt>
                <c:pt idx="4">
                  <c:v>1</c:v>
                </c:pt>
                <c:pt idx="5">
                  <c:v>2</c:v>
                </c:pt>
                <c:pt idx="6">
                  <c:v>2</c:v>
                </c:pt>
                <c:pt idx="7">
                  <c:v>3</c:v>
                </c:pt>
                <c:pt idx="8">
                  <c:v>2</c:v>
                </c:pt>
                <c:pt idx="9">
                  <c:v>2</c:v>
                </c:pt>
                <c:pt idx="10">
                  <c:v>1</c:v>
                </c:pt>
                <c:pt idx="11">
                  <c:v>1</c:v>
                </c:pt>
                <c:pt idx="12">
                  <c:v>1</c:v>
                </c:pt>
                <c:pt idx="13">
                  <c:v>1</c:v>
                </c:pt>
                <c:pt idx="19">
                  <c:v>1</c:v>
                </c:pt>
              </c:numCache>
            </c:numRef>
          </c:val>
          <c:extLst>
            <c:ext xmlns:c15="http://schemas.microsoft.com/office/drawing/2012/chart" uri="{02D57815-91ED-43cb-92C2-25804820EDAC}">
              <c15:filteredCategoryTitle>
                <c15:cat>
                  <c:numRef>
                    <c:extLst>
                      <c:ext uri="{02D57815-91ED-43cb-92C2-25804820EDAC}">
                        <c15:formulaRef>
                          <c15:sqref>TAB_10_2!$L$4:$L$28</c15:sqref>
                        </c15:formulaRef>
                      </c:ext>
                    </c:extLst>
                    <c:numCache>
                      <c:formatCode>General</c:formatCode>
                      <c:ptCount val="25"/>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numCache>
                  </c:numRef>
                </c15:cat>
              </c15:filteredCategoryTitle>
            </c:ext>
            <c:ext xmlns:c16="http://schemas.microsoft.com/office/drawing/2014/chart" uri="{C3380CC4-5D6E-409C-BE32-E72D297353CC}">
              <c16:uniqueId val="{00000001-EFD1-4A34-AF37-9B11BE0FB40B}"/>
            </c:ext>
          </c:extLst>
        </c:ser>
        <c:dLbls>
          <c:showLegendKey val="0"/>
          <c:showVal val="0"/>
          <c:showCatName val="0"/>
          <c:showSerName val="0"/>
          <c:showPercent val="0"/>
          <c:showBubbleSize val="0"/>
        </c:dLbls>
        <c:gapWidth val="0"/>
        <c:overlap val="100"/>
        <c:axId val="138684288"/>
        <c:axId val="138685824"/>
      </c:barChart>
      <c:catAx>
        <c:axId val="138684288"/>
        <c:scaling>
          <c:orientation val="minMax"/>
        </c:scaling>
        <c:delete val="0"/>
        <c:axPos val="l"/>
        <c:numFmt formatCode="General" sourceLinked="1"/>
        <c:majorTickMark val="out"/>
        <c:minorTickMark val="none"/>
        <c:tickLblPos val="nextTo"/>
        <c:spPr>
          <a:noFill/>
          <a:ln>
            <a:noFill/>
          </a:ln>
        </c:spPr>
        <c:crossAx val="138685824"/>
        <c:crosses val="autoZero"/>
        <c:auto val="1"/>
        <c:lblAlgn val="ctr"/>
        <c:lblOffset val="100"/>
        <c:noMultiLvlLbl val="0"/>
      </c:catAx>
      <c:valAx>
        <c:axId val="138685824"/>
        <c:scaling>
          <c:orientation val="minMax"/>
        </c:scaling>
        <c:delete val="0"/>
        <c:axPos val="b"/>
        <c:majorGridlines/>
        <c:numFmt formatCode="0;[Black]0" sourceLinked="0"/>
        <c:majorTickMark val="out"/>
        <c:minorTickMark val="none"/>
        <c:tickLblPos val="nextTo"/>
        <c:crossAx val="138684288"/>
        <c:crosses val="autoZero"/>
        <c:crossBetween val="between"/>
      </c:valAx>
    </c:plotArea>
    <c:legend>
      <c:legendPos val="r"/>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TAB_10_2!$V$4:$V$45</c:f>
              <c:numCache>
                <c:formatCode>General</c:formatCode>
                <c:ptCount val="42"/>
                <c:pt idx="0">
                  <c:v>-1</c:v>
                </c:pt>
                <c:pt idx="1">
                  <c:v>-2</c:v>
                </c:pt>
                <c:pt idx="2">
                  <c:v>-23</c:v>
                </c:pt>
                <c:pt idx="3">
                  <c:v>-185</c:v>
                </c:pt>
                <c:pt idx="4">
                  <c:v>-272</c:v>
                </c:pt>
                <c:pt idx="5">
                  <c:v>-322</c:v>
                </c:pt>
                <c:pt idx="6">
                  <c:v>-294</c:v>
                </c:pt>
                <c:pt idx="7">
                  <c:v>-255</c:v>
                </c:pt>
                <c:pt idx="8">
                  <c:v>-214</c:v>
                </c:pt>
                <c:pt idx="9">
                  <c:v>-148</c:v>
                </c:pt>
                <c:pt idx="10">
                  <c:v>-113</c:v>
                </c:pt>
                <c:pt idx="11">
                  <c:v>-82</c:v>
                </c:pt>
                <c:pt idx="12">
                  <c:v>-72</c:v>
                </c:pt>
                <c:pt idx="13">
                  <c:v>-69</c:v>
                </c:pt>
                <c:pt idx="14">
                  <c:v>-43</c:v>
                </c:pt>
                <c:pt idx="15">
                  <c:v>-41</c:v>
                </c:pt>
                <c:pt idx="16">
                  <c:v>-32</c:v>
                </c:pt>
                <c:pt idx="17">
                  <c:v>-35</c:v>
                </c:pt>
                <c:pt idx="18">
                  <c:v>-24</c:v>
                </c:pt>
                <c:pt idx="19">
                  <c:v>-20</c:v>
                </c:pt>
                <c:pt idx="20">
                  <c:v>-26</c:v>
                </c:pt>
                <c:pt idx="21">
                  <c:v>-15</c:v>
                </c:pt>
                <c:pt idx="22">
                  <c:v>-10</c:v>
                </c:pt>
                <c:pt idx="23">
                  <c:v>-8</c:v>
                </c:pt>
                <c:pt idx="24">
                  <c:v>-7</c:v>
                </c:pt>
                <c:pt idx="25">
                  <c:v>-7</c:v>
                </c:pt>
                <c:pt idx="26">
                  <c:v>-6</c:v>
                </c:pt>
                <c:pt idx="27">
                  <c:v>-7</c:v>
                </c:pt>
                <c:pt idx="28">
                  <c:v>-4</c:v>
                </c:pt>
                <c:pt idx="29">
                  <c:v>0</c:v>
                </c:pt>
                <c:pt idx="30">
                  <c:v>-2</c:v>
                </c:pt>
                <c:pt idx="31">
                  <c:v>-3</c:v>
                </c:pt>
                <c:pt idx="32">
                  <c:v>-3</c:v>
                </c:pt>
                <c:pt idx="33">
                  <c:v>-3</c:v>
                </c:pt>
                <c:pt idx="34">
                  <c:v>0</c:v>
                </c:pt>
                <c:pt idx="36">
                  <c:v>-2</c:v>
                </c:pt>
                <c:pt idx="38">
                  <c:v>-2</c:v>
                </c:pt>
                <c:pt idx="39">
                  <c:v>-1</c:v>
                </c:pt>
              </c:numCache>
            </c:numRef>
          </c:val>
          <c:extLst>
            <c:ext xmlns:c15="http://schemas.microsoft.com/office/drawing/2012/chart" uri="{02D57815-91ED-43cb-92C2-25804820EDAC}">
              <c15:filteredCategoryTitle>
                <c15:cat>
                  <c:numRef>
                    <c:extLst>
                      <c:ext uri="{02D57815-91ED-43cb-92C2-25804820EDAC}">
                        <c15:formulaRef>
                          <c15:sqref>TAB_10_2!$S$4:$S$45</c15:sqref>
                        </c15:formulaRef>
                      </c:ext>
                    </c:extLst>
                    <c:numCache>
                      <c:formatCode>General</c:formatCode>
                      <c:ptCount val="42"/>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numCache>
                  </c:numRef>
                </c15:cat>
              </c15:filteredCategoryTitle>
            </c:ext>
            <c:ext xmlns:c16="http://schemas.microsoft.com/office/drawing/2014/chart" uri="{C3380CC4-5D6E-409C-BE32-E72D297353CC}">
              <c16:uniqueId val="{00000000-9200-45D2-A251-857844C986C2}"/>
            </c:ext>
          </c:extLst>
        </c:ser>
        <c:ser>
          <c:idx val="1"/>
          <c:order val="1"/>
          <c:tx>
            <c:strRef>
              <c:f>TAB_10_1!$P$11</c:f>
              <c:strCache>
                <c:ptCount val="1"/>
                <c:pt idx="0">
                  <c:v>Masculin</c:v>
                </c:pt>
              </c:strCache>
            </c:strRef>
          </c:tx>
          <c:spPr>
            <a:ln>
              <a:solidFill>
                <a:schemeClr val="tx1"/>
              </a:solidFill>
            </a:ln>
          </c:spPr>
          <c:invertIfNegative val="0"/>
          <c:val>
            <c:numRef>
              <c:f>TAB_10_2!$U$4:$U$45</c:f>
              <c:numCache>
                <c:formatCode>General</c:formatCode>
                <c:ptCount val="42"/>
                <c:pt idx="1">
                  <c:v>4</c:v>
                </c:pt>
                <c:pt idx="2">
                  <c:v>21</c:v>
                </c:pt>
                <c:pt idx="3">
                  <c:v>203</c:v>
                </c:pt>
                <c:pt idx="4">
                  <c:v>318</c:v>
                </c:pt>
                <c:pt idx="5">
                  <c:v>334</c:v>
                </c:pt>
                <c:pt idx="6">
                  <c:v>298</c:v>
                </c:pt>
                <c:pt idx="7">
                  <c:v>248</c:v>
                </c:pt>
                <c:pt idx="8">
                  <c:v>213</c:v>
                </c:pt>
                <c:pt idx="9">
                  <c:v>139</c:v>
                </c:pt>
                <c:pt idx="10">
                  <c:v>125</c:v>
                </c:pt>
                <c:pt idx="11">
                  <c:v>97</c:v>
                </c:pt>
                <c:pt idx="12">
                  <c:v>68</c:v>
                </c:pt>
                <c:pt idx="13">
                  <c:v>55</c:v>
                </c:pt>
                <c:pt idx="14">
                  <c:v>48</c:v>
                </c:pt>
                <c:pt idx="15">
                  <c:v>40</c:v>
                </c:pt>
                <c:pt idx="16">
                  <c:v>29</c:v>
                </c:pt>
                <c:pt idx="17">
                  <c:v>30</c:v>
                </c:pt>
                <c:pt idx="18">
                  <c:v>21</c:v>
                </c:pt>
                <c:pt idx="19">
                  <c:v>19</c:v>
                </c:pt>
                <c:pt idx="20">
                  <c:v>14</c:v>
                </c:pt>
                <c:pt idx="21">
                  <c:v>12</c:v>
                </c:pt>
                <c:pt idx="22">
                  <c:v>11</c:v>
                </c:pt>
                <c:pt idx="23">
                  <c:v>8</c:v>
                </c:pt>
                <c:pt idx="24">
                  <c:v>5</c:v>
                </c:pt>
                <c:pt idx="25">
                  <c:v>9</c:v>
                </c:pt>
                <c:pt idx="26">
                  <c:v>2</c:v>
                </c:pt>
                <c:pt idx="27">
                  <c:v>4</c:v>
                </c:pt>
                <c:pt idx="28">
                  <c:v>3</c:v>
                </c:pt>
                <c:pt idx="29">
                  <c:v>2</c:v>
                </c:pt>
                <c:pt idx="30">
                  <c:v>3</c:v>
                </c:pt>
                <c:pt idx="31">
                  <c:v>1</c:v>
                </c:pt>
                <c:pt idx="32">
                  <c:v>4</c:v>
                </c:pt>
                <c:pt idx="33">
                  <c:v>3</c:v>
                </c:pt>
                <c:pt idx="34">
                  <c:v>1</c:v>
                </c:pt>
                <c:pt idx="36">
                  <c:v>2</c:v>
                </c:pt>
              </c:numCache>
            </c:numRef>
          </c:val>
          <c:extLst>
            <c:ext xmlns:c15="http://schemas.microsoft.com/office/drawing/2012/chart" uri="{02D57815-91ED-43cb-92C2-25804820EDAC}">
              <c15:filteredCategoryTitle>
                <c15:cat>
                  <c:numRef>
                    <c:extLst>
                      <c:ext uri="{02D57815-91ED-43cb-92C2-25804820EDAC}">
                        <c15:formulaRef>
                          <c15:sqref>TAB_10_2!$S$4:$S$45</c15:sqref>
                        </c15:formulaRef>
                      </c:ext>
                    </c:extLst>
                    <c:numCache>
                      <c:formatCode>General</c:formatCode>
                      <c:ptCount val="42"/>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numCache>
                  </c:numRef>
                </c15:cat>
              </c15:filteredCategoryTitle>
            </c:ext>
            <c:ext xmlns:c16="http://schemas.microsoft.com/office/drawing/2014/chart" uri="{C3380CC4-5D6E-409C-BE32-E72D297353CC}">
              <c16:uniqueId val="{00000001-9200-45D2-A251-857844C986C2}"/>
            </c:ext>
          </c:extLst>
        </c:ser>
        <c:dLbls>
          <c:showLegendKey val="0"/>
          <c:showVal val="0"/>
          <c:showCatName val="0"/>
          <c:showSerName val="0"/>
          <c:showPercent val="0"/>
          <c:showBubbleSize val="0"/>
        </c:dLbls>
        <c:gapWidth val="0"/>
        <c:overlap val="100"/>
        <c:axId val="138729728"/>
        <c:axId val="138735616"/>
      </c:barChart>
      <c:catAx>
        <c:axId val="138729728"/>
        <c:scaling>
          <c:orientation val="minMax"/>
        </c:scaling>
        <c:delete val="0"/>
        <c:axPos val="l"/>
        <c:numFmt formatCode="General" sourceLinked="1"/>
        <c:majorTickMark val="out"/>
        <c:minorTickMark val="none"/>
        <c:tickLblPos val="nextTo"/>
        <c:spPr>
          <a:noFill/>
          <a:ln>
            <a:noFill/>
          </a:ln>
        </c:spPr>
        <c:crossAx val="138735616"/>
        <c:crosses val="autoZero"/>
        <c:auto val="1"/>
        <c:lblAlgn val="ctr"/>
        <c:lblOffset val="100"/>
        <c:noMultiLvlLbl val="0"/>
      </c:catAx>
      <c:valAx>
        <c:axId val="138735616"/>
        <c:scaling>
          <c:orientation val="minMax"/>
        </c:scaling>
        <c:delete val="0"/>
        <c:axPos val="b"/>
        <c:majorGridlines/>
        <c:numFmt formatCode="0;[Black]0" sourceLinked="0"/>
        <c:majorTickMark val="out"/>
        <c:minorTickMark val="none"/>
        <c:tickLblPos val="nextTo"/>
        <c:crossAx val="138729728"/>
        <c:crosses val="autoZero"/>
        <c:crossBetween val="between"/>
      </c:valAx>
    </c:plotArea>
    <c:legend>
      <c:legendPos val="r"/>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247651</xdr:colOff>
      <xdr:row>0</xdr:row>
      <xdr:rowOff>0</xdr:rowOff>
    </xdr:from>
    <xdr:to>
      <xdr:col>6</xdr:col>
      <xdr:colOff>443211</xdr:colOff>
      <xdr:row>9</xdr:row>
      <xdr:rowOff>133350</xdr:rowOff>
    </xdr:to>
    <xdr:pic>
      <xdr:nvPicPr>
        <xdr:cNvPr id="2" name="Image 1"/>
        <xdr:cNvPicPr>
          <a:picLocks noChangeAspect="1"/>
        </xdr:cNvPicPr>
      </xdr:nvPicPr>
      <xdr:blipFill>
        <a:blip xmlns:r="http://schemas.openxmlformats.org/officeDocument/2006/relationships" r:embed="rId1"/>
        <a:stretch>
          <a:fillRect/>
        </a:stretch>
      </xdr:blipFill>
      <xdr:spPr>
        <a:xfrm>
          <a:off x="2305051" y="0"/>
          <a:ext cx="2252960" cy="165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0</xdr:row>
      <xdr:rowOff>0</xdr:rowOff>
    </xdr:from>
    <xdr:to>
      <xdr:col>6</xdr:col>
      <xdr:colOff>407866</xdr:colOff>
      <xdr:row>9</xdr:row>
      <xdr:rowOff>134256</xdr:rowOff>
    </xdr:to>
    <xdr:pic>
      <xdr:nvPicPr>
        <xdr:cNvPr id="4" name="Image 3"/>
        <xdr:cNvPicPr>
          <a:picLocks noChangeAspect="1"/>
        </xdr:cNvPicPr>
      </xdr:nvPicPr>
      <xdr:blipFill>
        <a:blip xmlns:r="http://schemas.openxmlformats.org/officeDocument/2006/relationships" r:embed="rId1"/>
        <a:stretch>
          <a:fillRect/>
        </a:stretch>
      </xdr:blipFill>
      <xdr:spPr>
        <a:xfrm>
          <a:off x="2266950" y="0"/>
          <a:ext cx="2255716" cy="1658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6</xdr:col>
      <xdr:colOff>455491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314575" y="0"/>
          <a:ext cx="2255716" cy="1658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6</xdr:row>
      <xdr:rowOff>104775</xdr:rowOff>
    </xdr:from>
    <xdr:to>
      <xdr:col>8</xdr:col>
      <xdr:colOff>857250</xdr:colOff>
      <xdr:row>22</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25</xdr:row>
      <xdr:rowOff>142875</xdr:rowOff>
    </xdr:from>
    <xdr:to>
      <xdr:col>8</xdr:col>
      <xdr:colOff>819150</xdr:colOff>
      <xdr:row>42</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44</xdr:row>
      <xdr:rowOff>85725</xdr:rowOff>
    </xdr:from>
    <xdr:to>
      <xdr:col>8</xdr:col>
      <xdr:colOff>838200</xdr:colOff>
      <xdr:row>60</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6</xdr:row>
      <xdr:rowOff>85725</xdr:rowOff>
    </xdr:from>
    <xdr:to>
      <xdr:col>8</xdr:col>
      <xdr:colOff>828675</xdr:colOff>
      <xdr:row>22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25</xdr:row>
      <xdr:rowOff>114300</xdr:rowOff>
    </xdr:from>
    <xdr:to>
      <xdr:col>8</xdr:col>
      <xdr:colOff>809625</xdr:colOff>
      <xdr:row>41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219075</xdr:colOff>
      <xdr:row>0</xdr:row>
      <xdr:rowOff>0</xdr:rowOff>
    </xdr:from>
    <xdr:to>
      <xdr:col>6</xdr:col>
      <xdr:colOff>417391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76475" y="0"/>
          <a:ext cx="2255716" cy="1658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219075</xdr:colOff>
      <xdr:row>0</xdr:row>
      <xdr:rowOff>0</xdr:rowOff>
    </xdr:from>
    <xdr:to>
      <xdr:col>6</xdr:col>
      <xdr:colOff>417391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76475" y="0"/>
          <a:ext cx="2255716" cy="1658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6</xdr:col>
      <xdr:colOff>455491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314575" y="0"/>
          <a:ext cx="2255716" cy="1658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6</xdr:col>
      <xdr:colOff>426916</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86000" y="0"/>
          <a:ext cx="2255716" cy="1658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209550</xdr:colOff>
      <xdr:row>0</xdr:row>
      <xdr:rowOff>0</xdr:rowOff>
    </xdr:from>
    <xdr:to>
      <xdr:col>6</xdr:col>
      <xdr:colOff>407866</xdr:colOff>
      <xdr:row>9</xdr:row>
      <xdr:rowOff>134256</xdr:rowOff>
    </xdr:to>
    <xdr:pic>
      <xdr:nvPicPr>
        <xdr:cNvPr id="3" name="Image 2"/>
        <xdr:cNvPicPr>
          <a:picLocks noChangeAspect="1"/>
        </xdr:cNvPicPr>
      </xdr:nvPicPr>
      <xdr:blipFill>
        <a:blip xmlns:r="http://schemas.openxmlformats.org/officeDocument/2006/relationships" r:embed="rId1"/>
        <a:stretch>
          <a:fillRect/>
        </a:stretch>
      </xdr:blipFill>
      <xdr:spPr>
        <a:xfrm>
          <a:off x="2266950" y="0"/>
          <a:ext cx="2255716" cy="1658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C000"/>
    <pageSetUpPr fitToPage="1"/>
  </sheetPr>
  <dimension ref="B1:J802"/>
  <sheetViews>
    <sheetView showGridLines="0" showZeros="0" tabSelected="1" showWhiteSpace="0" zoomScaleNormal="100" workbookViewId="0">
      <selection activeCell="Q28" sqref="Q2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711" t="s">
        <v>636</v>
      </c>
      <c r="C27" s="712"/>
      <c r="D27" s="712"/>
      <c r="E27" s="712"/>
      <c r="F27" s="712"/>
      <c r="G27" s="712"/>
      <c r="H27" s="712"/>
      <c r="I27" s="713"/>
    </row>
    <row r="28" spans="2:9" ht="19.5" customHeight="1" x14ac:dyDescent="0.2">
      <c r="B28" s="714"/>
      <c r="C28" s="715"/>
      <c r="D28" s="715"/>
      <c r="E28" s="715"/>
      <c r="F28" s="715"/>
      <c r="G28" s="715"/>
      <c r="H28" s="715"/>
      <c r="I28" s="716"/>
    </row>
    <row r="29" spans="2:9" ht="30" customHeight="1" thickBot="1" x14ac:dyDescent="0.25">
      <c r="B29" s="717"/>
      <c r="C29" s="718"/>
      <c r="D29" s="718"/>
      <c r="E29" s="718"/>
      <c r="F29" s="718"/>
      <c r="G29" s="718"/>
      <c r="H29" s="718"/>
      <c r="I29" s="719"/>
    </row>
    <row r="30" spans="2:9" ht="13.5" thickTop="1" x14ac:dyDescent="0.2">
      <c r="B30" s="3"/>
      <c r="C30" s="3"/>
      <c r="D30" s="3"/>
    </row>
    <row r="31" spans="2:9" x14ac:dyDescent="0.2">
      <c r="B31" s="3"/>
      <c r="C31" s="3"/>
      <c r="D31" s="3"/>
    </row>
    <row r="32" spans="2:9" x14ac:dyDescent="0.2">
      <c r="B32" s="3"/>
      <c r="C32" s="3"/>
      <c r="D32" s="3"/>
    </row>
    <row r="33" spans="2:9" ht="15.75" x14ac:dyDescent="0.2">
      <c r="B33" s="720" t="s">
        <v>657</v>
      </c>
      <c r="C33" s="720"/>
      <c r="D33" s="720"/>
      <c r="E33" s="720"/>
      <c r="F33" s="720"/>
      <c r="G33" s="720"/>
      <c r="H33" s="720"/>
      <c r="I33" s="72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1" spans="2:9" ht="15.75" x14ac:dyDescent="0.25">
      <c r="B41" s="723" t="s">
        <v>704</v>
      </c>
      <c r="C41" s="723"/>
      <c r="D41" s="723"/>
      <c r="E41" s="723"/>
      <c r="F41" s="723"/>
      <c r="G41" s="723"/>
      <c r="H41" s="723"/>
      <c r="I41" s="723"/>
    </row>
    <row r="44" spans="2:9" ht="9" customHeight="1" x14ac:dyDescent="0.2"/>
    <row r="45" spans="2:9" x14ac:dyDescent="0.2">
      <c r="B45" s="3"/>
      <c r="C45" s="3"/>
      <c r="D45" s="3"/>
    </row>
    <row r="46" spans="2:9" x14ac:dyDescent="0.2">
      <c r="B46" s="10"/>
      <c r="C46" s="9"/>
      <c r="D46" s="9"/>
      <c r="E46" s="9"/>
      <c r="F46" s="9"/>
      <c r="G46" s="9"/>
      <c r="H46" s="9"/>
      <c r="I46" s="9"/>
    </row>
    <row r="47" spans="2:9" ht="8.4499999999999993" customHeight="1"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ht="9" customHeight="1" x14ac:dyDescent="0.2">
      <c r="B51" s="10"/>
      <c r="C51" s="9"/>
      <c r="D51" s="9"/>
      <c r="E51" s="9"/>
      <c r="F51" s="9"/>
      <c r="G51" s="9"/>
      <c r="H51" s="9"/>
      <c r="I51" s="9"/>
    </row>
    <row r="52" spans="2:10" x14ac:dyDescent="0.2">
      <c r="B52" s="721" t="s">
        <v>538</v>
      </c>
      <c r="C52" s="722"/>
      <c r="D52" s="722"/>
      <c r="E52" s="722"/>
      <c r="F52" s="722"/>
      <c r="G52" s="722"/>
      <c r="H52" s="722"/>
      <c r="I52" s="722"/>
    </row>
    <row r="53" spans="2:10" ht="16.5" customHeight="1" x14ac:dyDescent="0.2">
      <c r="B53" s="722"/>
      <c r="C53" s="722"/>
      <c r="D53" s="722"/>
      <c r="E53" s="722"/>
      <c r="F53" s="722"/>
      <c r="G53" s="722"/>
      <c r="H53" s="722"/>
      <c r="I53" s="722"/>
    </row>
    <row r="54" spans="2:10" ht="16.5" customHeight="1" x14ac:dyDescent="0.2">
      <c r="B54" s="722"/>
      <c r="C54" s="722"/>
      <c r="D54" s="722"/>
      <c r="E54" s="722"/>
      <c r="F54" s="722"/>
      <c r="G54" s="722"/>
      <c r="H54" s="722"/>
      <c r="I54" s="722"/>
    </row>
    <row r="55" spans="2:10" ht="16.5" customHeight="1" x14ac:dyDescent="0.2">
      <c r="B55" s="722"/>
      <c r="C55" s="722"/>
      <c r="D55" s="722"/>
      <c r="E55" s="722"/>
      <c r="F55" s="722"/>
      <c r="G55" s="722"/>
      <c r="H55" s="722"/>
      <c r="I55" s="722"/>
    </row>
    <row r="56" spans="2:10" ht="16.899999999999999" customHeight="1" x14ac:dyDescent="0.2">
      <c r="B56" s="722"/>
      <c r="C56" s="722"/>
      <c r="D56" s="722"/>
      <c r="E56" s="722"/>
      <c r="F56" s="722"/>
      <c r="G56" s="722"/>
      <c r="H56" s="722"/>
      <c r="I56" s="72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9">
        <v>44682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4">
    <mergeCell ref="B27:I29"/>
    <mergeCell ref="B33:I33"/>
    <mergeCell ref="B52:I56"/>
    <mergeCell ref="B41:I41"/>
  </mergeCells>
  <printOptions horizontalCentered="1"/>
  <pageMargins left="0.39370078740157483" right="0.39370078740157483" top="0.59055118110236227" bottom="0.59055118110236227" header="0.39370078740157483" footer="0.39370078740157483"/>
  <pageSetup paperSize="9" scale="88" firstPageNumber="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44"/>
  <sheetViews>
    <sheetView showGridLines="0" zoomScaleNormal="100" workbookViewId="0">
      <selection activeCell="Q28" sqref="Q28"/>
    </sheetView>
  </sheetViews>
  <sheetFormatPr baseColWidth="10" defaultRowHeight="12.75" x14ac:dyDescent="0.2"/>
  <cols>
    <col min="1" max="1" width="25.5" style="382" customWidth="1"/>
    <col min="2" max="2" width="101.6640625" style="383" customWidth="1"/>
  </cols>
  <sheetData>
    <row r="1" spans="1:2" ht="13.5" thickBot="1" x14ac:dyDescent="0.25"/>
    <row r="2" spans="1:2" ht="21.75" thickTop="1" thickBot="1" x14ac:dyDescent="0.25">
      <c r="A2" s="724" t="s">
        <v>552</v>
      </c>
      <c r="B2" s="725"/>
    </row>
    <row r="3" spans="1:2" ht="13.5" thickTop="1" x14ac:dyDescent="0.2"/>
    <row r="4" spans="1:2" s="580" customFormat="1" ht="18.75" x14ac:dyDescent="0.3">
      <c r="A4" s="578" t="s">
        <v>638</v>
      </c>
      <c r="B4" s="579"/>
    </row>
    <row r="6" spans="1:2" x14ac:dyDescent="0.2">
      <c r="A6" s="385" t="s">
        <v>416</v>
      </c>
      <c r="B6" s="384" t="s">
        <v>639</v>
      </c>
    </row>
    <row r="7" spans="1:2" ht="25.5" x14ac:dyDescent="0.2">
      <c r="A7" s="385" t="s">
        <v>417</v>
      </c>
      <c r="B7" s="384" t="s">
        <v>640</v>
      </c>
    </row>
    <row r="8" spans="1:2" x14ac:dyDescent="0.2">
      <c r="A8" s="385" t="s">
        <v>418</v>
      </c>
      <c r="B8" s="384" t="s">
        <v>641</v>
      </c>
    </row>
    <row r="10" spans="1:2" s="580" customFormat="1" ht="18.75" x14ac:dyDescent="0.3">
      <c r="A10" s="578" t="s">
        <v>553</v>
      </c>
      <c r="B10" s="579"/>
    </row>
    <row r="12" spans="1:2" x14ac:dyDescent="0.2">
      <c r="A12" s="385" t="s">
        <v>419</v>
      </c>
      <c r="B12" s="384" t="s">
        <v>540</v>
      </c>
    </row>
    <row r="13" spans="1:2" x14ac:dyDescent="0.2">
      <c r="A13" s="385" t="s">
        <v>420</v>
      </c>
      <c r="B13" s="384" t="s">
        <v>705</v>
      </c>
    </row>
    <row r="14" spans="1:2" x14ac:dyDescent="0.2">
      <c r="A14" s="385" t="s">
        <v>421</v>
      </c>
      <c r="B14" s="384" t="s">
        <v>541</v>
      </c>
    </row>
    <row r="15" spans="1:2" x14ac:dyDescent="0.2">
      <c r="A15" s="385" t="s">
        <v>422</v>
      </c>
      <c r="B15" s="384" t="s">
        <v>542</v>
      </c>
    </row>
    <row r="16" spans="1:2" x14ac:dyDescent="0.2">
      <c r="A16" s="385" t="s">
        <v>423</v>
      </c>
      <c r="B16" s="384" t="s">
        <v>543</v>
      </c>
    </row>
    <row r="17" spans="1:2" x14ac:dyDescent="0.2">
      <c r="A17" s="385" t="s">
        <v>539</v>
      </c>
      <c r="B17" s="384" t="s">
        <v>545</v>
      </c>
    </row>
    <row r="18" spans="1:2" ht="25.5" x14ac:dyDescent="0.2">
      <c r="A18" s="385" t="s">
        <v>472</v>
      </c>
      <c r="B18" s="384" t="s">
        <v>544</v>
      </c>
    </row>
    <row r="19" spans="1:2" ht="25.5" x14ac:dyDescent="0.2">
      <c r="A19" s="385" t="s">
        <v>473</v>
      </c>
      <c r="B19" s="384" t="s">
        <v>544</v>
      </c>
    </row>
    <row r="20" spans="1:2" s="461" customFormat="1" x14ac:dyDescent="0.2">
      <c r="A20" s="550" t="s">
        <v>474</v>
      </c>
      <c r="B20" s="549" t="s">
        <v>515</v>
      </c>
    </row>
    <row r="21" spans="1:2" s="461" customFormat="1" x14ac:dyDescent="0.2">
      <c r="A21" s="550" t="s">
        <v>424</v>
      </c>
      <c r="B21" s="549" t="s">
        <v>583</v>
      </c>
    </row>
    <row r="23" spans="1:2" s="580" customFormat="1" ht="18.75" x14ac:dyDescent="0.3">
      <c r="A23" s="578" t="s">
        <v>554</v>
      </c>
      <c r="B23" s="579"/>
    </row>
    <row r="25" spans="1:2" ht="25.5" x14ac:dyDescent="0.2">
      <c r="A25" s="385" t="s">
        <v>516</v>
      </c>
      <c r="B25" s="384" t="s">
        <v>546</v>
      </c>
    </row>
    <row r="26" spans="1:2" x14ac:dyDescent="0.2">
      <c r="A26" s="385" t="s">
        <v>425</v>
      </c>
      <c r="B26" s="384" t="s">
        <v>547</v>
      </c>
    </row>
    <row r="27" spans="1:2" ht="25.5" x14ac:dyDescent="0.2">
      <c r="A27" s="385" t="s">
        <v>517</v>
      </c>
      <c r="B27" s="384" t="s">
        <v>548</v>
      </c>
    </row>
    <row r="29" spans="1:2" s="580" customFormat="1" ht="18.75" x14ac:dyDescent="0.3">
      <c r="A29" s="578" t="s">
        <v>555</v>
      </c>
      <c r="B29" s="579"/>
    </row>
    <row r="31" spans="1:2" x14ac:dyDescent="0.2">
      <c r="A31" s="385" t="s">
        <v>518</v>
      </c>
      <c r="B31" s="384" t="s">
        <v>549</v>
      </c>
    </row>
    <row r="32" spans="1:2" x14ac:dyDescent="0.2">
      <c r="A32" s="385" t="s">
        <v>426</v>
      </c>
      <c r="B32" s="384" t="s">
        <v>550</v>
      </c>
    </row>
    <row r="34" spans="1:32" s="580" customFormat="1" ht="18.75" x14ac:dyDescent="0.3">
      <c r="A34" s="578" t="s">
        <v>556</v>
      </c>
      <c r="B34" s="579"/>
    </row>
    <row r="36" spans="1:32" ht="20.25" customHeight="1" x14ac:dyDescent="0.2">
      <c r="A36" s="385" t="s">
        <v>519</v>
      </c>
      <c r="B36" s="384" t="s">
        <v>551</v>
      </c>
    </row>
    <row r="38" spans="1:32" s="580" customFormat="1" ht="18.75" x14ac:dyDescent="0.3">
      <c r="A38" s="578" t="s">
        <v>557</v>
      </c>
      <c r="B38" s="579"/>
    </row>
    <row r="40" spans="1:32" ht="25.5" x14ac:dyDescent="0.2">
      <c r="A40" s="385" t="s">
        <v>520</v>
      </c>
      <c r="B40" s="384" t="s">
        <v>700</v>
      </c>
    </row>
    <row r="41" spans="1:32" x14ac:dyDescent="0.2">
      <c r="A41" s="385" t="s">
        <v>521</v>
      </c>
      <c r="B41" s="384" t="s">
        <v>701</v>
      </c>
    </row>
    <row r="42" spans="1:32" ht="18" customHeight="1" x14ac:dyDescent="0.2">
      <c r="A42" s="550" t="s">
        <v>697</v>
      </c>
      <c r="B42" s="549" t="s">
        <v>699</v>
      </c>
    </row>
    <row r="43" spans="1:32" s="658" customFormat="1" x14ac:dyDescent="0.2">
      <c r="A43" s="691"/>
      <c r="B43" s="692"/>
    </row>
    <row r="44" spans="1:32" s="579" customFormat="1" ht="18.75" x14ac:dyDescent="0.3">
      <c r="A44" s="578" t="s">
        <v>558</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row>
  </sheetData>
  <mergeCells count="1">
    <mergeCell ref="A2:B2"/>
  </mergeCells>
  <printOptions horizontalCentered="1"/>
  <pageMargins left="0.70866141732283472" right="0.70866141732283472" top="0.74803149606299213" bottom="0.74803149606299213" header="0.31496062992125984" footer="0.31496062992125984"/>
  <pageSetup paperSize="9" scale="76" fitToHeight="0" orientation="portrait"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70C0"/>
    <pageSetUpPr fitToPage="1"/>
  </sheetPr>
  <dimension ref="B1:J802"/>
  <sheetViews>
    <sheetView showGridLines="0" showZeros="0" zoomScaleNormal="100" workbookViewId="0">
      <selection activeCell="Q28" sqref="Q2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711" t="s">
        <v>637</v>
      </c>
      <c r="C27" s="712"/>
      <c r="D27" s="712"/>
      <c r="E27" s="712"/>
      <c r="F27" s="712"/>
      <c r="G27" s="712"/>
      <c r="H27" s="712"/>
      <c r="I27" s="713"/>
    </row>
    <row r="28" spans="2:9" ht="19.5" customHeight="1" x14ac:dyDescent="0.2">
      <c r="B28" s="714"/>
      <c r="C28" s="715"/>
      <c r="D28" s="715"/>
      <c r="E28" s="715"/>
      <c r="F28" s="715"/>
      <c r="G28" s="715"/>
      <c r="H28" s="715"/>
      <c r="I28" s="716"/>
    </row>
    <row r="29" spans="2:9" ht="30" customHeight="1" thickBot="1" x14ac:dyDescent="0.25">
      <c r="B29" s="717"/>
      <c r="C29" s="718"/>
      <c r="D29" s="718"/>
      <c r="E29" s="718"/>
      <c r="F29" s="718"/>
      <c r="G29" s="718"/>
      <c r="H29" s="718"/>
      <c r="I29" s="719"/>
    </row>
    <row r="30" spans="2:9" ht="13.5" thickTop="1" x14ac:dyDescent="0.2">
      <c r="B30" s="3"/>
      <c r="C30" s="3"/>
      <c r="D30" s="3"/>
    </row>
    <row r="31" spans="2:9" x14ac:dyDescent="0.2">
      <c r="B31" s="3"/>
      <c r="C31" s="3"/>
      <c r="D31" s="3"/>
    </row>
    <row r="32" spans="2:9" x14ac:dyDescent="0.2">
      <c r="B32" s="3"/>
      <c r="C32" s="3"/>
      <c r="D32" s="3"/>
    </row>
    <row r="33" spans="2:9" ht="15.75" x14ac:dyDescent="0.2">
      <c r="B33" s="720" t="s">
        <v>657</v>
      </c>
      <c r="C33" s="720"/>
      <c r="D33" s="720"/>
      <c r="E33" s="720"/>
      <c r="F33" s="720"/>
      <c r="G33" s="720"/>
      <c r="H33" s="720"/>
      <c r="I33" s="72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721" t="s">
        <v>537</v>
      </c>
      <c r="C52" s="722"/>
      <c r="D52" s="722"/>
      <c r="E52" s="722"/>
      <c r="F52" s="722"/>
      <c r="G52" s="722"/>
      <c r="H52" s="722"/>
      <c r="I52" s="722"/>
    </row>
    <row r="53" spans="2:10" ht="16.5" customHeight="1" x14ac:dyDescent="0.2">
      <c r="B53" s="722"/>
      <c r="C53" s="722"/>
      <c r="D53" s="722"/>
      <c r="E53" s="722"/>
      <c r="F53" s="722"/>
      <c r="G53" s="722"/>
      <c r="H53" s="722"/>
      <c r="I53" s="722"/>
    </row>
    <row r="54" spans="2:10" ht="16.5" customHeight="1" x14ac:dyDescent="0.2">
      <c r="B54" s="722"/>
      <c r="C54" s="722"/>
      <c r="D54" s="722"/>
      <c r="E54" s="722"/>
      <c r="F54" s="722"/>
      <c r="G54" s="722"/>
      <c r="H54" s="722"/>
      <c r="I54" s="722"/>
    </row>
    <row r="55" spans="2:10" ht="16.5" customHeight="1" x14ac:dyDescent="0.2">
      <c r="B55" s="722"/>
      <c r="C55" s="722"/>
      <c r="D55" s="722"/>
      <c r="E55" s="722"/>
      <c r="F55" s="722"/>
      <c r="G55" s="722"/>
      <c r="H55" s="722"/>
      <c r="I55" s="722"/>
    </row>
    <row r="56" spans="2:10" x14ac:dyDescent="0.2">
      <c r="B56" s="722"/>
      <c r="C56" s="722"/>
      <c r="D56" s="722"/>
      <c r="E56" s="722"/>
      <c r="F56" s="722"/>
      <c r="G56" s="722"/>
      <c r="H56" s="722"/>
      <c r="I56" s="72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9">
        <v>44682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 fitToHeight="0" orientation="portrait" r:id="rId1"/>
  <headerFoot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I47"/>
  <sheetViews>
    <sheetView showGridLines="0" zoomScale="90" zoomScaleNormal="90" workbookViewId="0">
      <selection activeCell="Q28" sqref="Q28"/>
    </sheetView>
  </sheetViews>
  <sheetFormatPr baseColWidth="10" defaultRowHeight="12.75" x14ac:dyDescent="0.2"/>
  <cols>
    <col min="1" max="1" width="25.33203125" customWidth="1"/>
    <col min="2" max="6" width="7.5" bestFit="1" customWidth="1"/>
    <col min="7" max="7" width="8.33203125" customWidth="1"/>
    <col min="8" max="12" width="7.5" bestFit="1" customWidth="1"/>
    <col min="13" max="15" width="7.5" customWidth="1"/>
    <col min="16" max="16" width="7.5" style="461" customWidth="1"/>
    <col min="17" max="17" width="8.83203125" bestFit="1" customWidth="1"/>
    <col min="18" max="18" width="9" customWidth="1"/>
    <col min="19" max="19" width="10.1640625" customWidth="1"/>
    <col min="20" max="20" width="10.1640625" style="461" customWidth="1"/>
    <col min="21" max="21" width="10.5" customWidth="1"/>
    <col min="22" max="22" width="9.1640625" customWidth="1"/>
    <col min="23" max="34" width="7.83203125" customWidth="1"/>
  </cols>
  <sheetData>
    <row r="2" spans="1:35" ht="9.75" customHeight="1" x14ac:dyDescent="0.2"/>
    <row r="3" spans="1:35" ht="36.75" customHeight="1" x14ac:dyDescent="0.2">
      <c r="A3" s="730" t="s">
        <v>648</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row>
    <row r="5" spans="1:35" ht="18.75" x14ac:dyDescent="0.3">
      <c r="A5" s="727" t="s">
        <v>642</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row>
    <row r="6" spans="1:35" ht="12" customHeight="1" x14ac:dyDescent="0.2">
      <c r="F6" s="659"/>
      <c r="G6" s="659"/>
      <c r="H6" s="659"/>
      <c r="I6" s="659"/>
      <c r="J6" s="659"/>
      <c r="K6" s="659"/>
      <c r="L6" s="659"/>
      <c r="M6" s="659"/>
      <c r="N6" s="659"/>
      <c r="O6" s="659"/>
      <c r="P6" s="659"/>
      <c r="Q6" s="659"/>
    </row>
    <row r="7" spans="1:35" x14ac:dyDescent="0.2">
      <c r="B7" s="729" t="s">
        <v>620</v>
      </c>
      <c r="C7" s="729"/>
      <c r="D7" s="729"/>
      <c r="E7" s="729"/>
      <c r="F7" s="729"/>
      <c r="G7" s="729"/>
      <c r="H7" s="729"/>
      <c r="I7" s="729"/>
      <c r="J7" s="729"/>
      <c r="K7" s="729"/>
      <c r="L7" s="729"/>
      <c r="M7" s="729"/>
      <c r="N7" s="729"/>
      <c r="O7" s="729"/>
      <c r="P7" s="729"/>
      <c r="Q7" s="729"/>
      <c r="S7" s="729" t="s">
        <v>385</v>
      </c>
      <c r="T7" s="729"/>
      <c r="U7" s="729"/>
      <c r="V7" s="729"/>
      <c r="W7" s="729"/>
      <c r="X7" s="729"/>
      <c r="Y7" s="729"/>
      <c r="Z7" s="729"/>
      <c r="AA7" s="729"/>
      <c r="AB7" s="729"/>
      <c r="AC7" s="729"/>
      <c r="AD7" s="729"/>
      <c r="AE7" s="729"/>
      <c r="AF7" s="729"/>
      <c r="AG7" s="729"/>
      <c r="AH7" s="729"/>
    </row>
    <row r="8" spans="1:35" ht="30" customHeight="1" x14ac:dyDescent="0.2">
      <c r="B8" s="224">
        <v>2006</v>
      </c>
      <c r="C8" s="224">
        <v>2007</v>
      </c>
      <c r="D8" s="224">
        <v>2008</v>
      </c>
      <c r="E8" s="224">
        <v>2009</v>
      </c>
      <c r="F8" s="224">
        <v>2010</v>
      </c>
      <c r="G8" s="224">
        <v>2011</v>
      </c>
      <c r="H8" s="224">
        <v>2012</v>
      </c>
      <c r="I8" s="224">
        <v>2013</v>
      </c>
      <c r="J8" s="224">
        <v>2014</v>
      </c>
      <c r="K8" s="224">
        <v>2015</v>
      </c>
      <c r="L8" s="224">
        <v>2016</v>
      </c>
      <c r="M8" s="372">
        <v>2017</v>
      </c>
      <c r="N8" s="381">
        <v>2018</v>
      </c>
      <c r="O8" s="428">
        <v>2019</v>
      </c>
      <c r="P8" s="562">
        <v>2020</v>
      </c>
      <c r="Q8" s="620">
        <v>2021</v>
      </c>
      <c r="R8" s="224"/>
      <c r="S8" s="588" t="s">
        <v>654</v>
      </c>
      <c r="T8" s="574" t="s">
        <v>603</v>
      </c>
      <c r="U8" s="396" t="s">
        <v>559</v>
      </c>
      <c r="V8" s="396" t="s">
        <v>481</v>
      </c>
      <c r="W8" s="288" t="s">
        <v>463</v>
      </c>
      <c r="X8" s="288" t="s">
        <v>431</v>
      </c>
      <c r="Y8" s="288" t="s">
        <v>413</v>
      </c>
      <c r="Z8" s="288" t="s">
        <v>388</v>
      </c>
      <c r="AA8" s="288" t="s">
        <v>389</v>
      </c>
      <c r="AB8" s="288" t="s">
        <v>390</v>
      </c>
      <c r="AC8" s="288" t="s">
        <v>391</v>
      </c>
      <c r="AD8" s="288" t="s">
        <v>392</v>
      </c>
      <c r="AE8" s="288" t="s">
        <v>393</v>
      </c>
      <c r="AF8" s="288" t="s">
        <v>394</v>
      </c>
      <c r="AG8" s="288" t="s">
        <v>395</v>
      </c>
      <c r="AH8" s="288" t="s">
        <v>396</v>
      </c>
    </row>
    <row r="9" spans="1:35" ht="38.25" x14ac:dyDescent="0.2">
      <c r="A9" s="301" t="s">
        <v>380</v>
      </c>
      <c r="B9" s="272"/>
      <c r="C9" s="272"/>
      <c r="D9" s="272"/>
      <c r="E9" s="272"/>
      <c r="F9" s="303">
        <v>1398</v>
      </c>
      <c r="G9" s="303">
        <v>3911</v>
      </c>
      <c r="H9" s="302">
        <v>5876</v>
      </c>
      <c r="I9" s="302">
        <v>6264</v>
      </c>
      <c r="J9" s="303">
        <v>6757</v>
      </c>
      <c r="K9" s="303">
        <v>7133</v>
      </c>
      <c r="L9" s="303">
        <v>7794</v>
      </c>
      <c r="M9" s="303">
        <v>8547</v>
      </c>
      <c r="N9" s="303">
        <v>8949</v>
      </c>
      <c r="O9" s="303">
        <v>8710</v>
      </c>
      <c r="P9" s="303">
        <v>10291</v>
      </c>
      <c r="Q9" s="628">
        <f>TAB_2!B177</f>
        <v>10848</v>
      </c>
      <c r="S9" s="582">
        <f>(Q9-P9)/P9</f>
        <v>5.4124963560392578E-2</v>
      </c>
      <c r="T9" s="563">
        <v>0.18151549942594719</v>
      </c>
      <c r="U9" s="281">
        <v>-2.6706894625097777E-2</v>
      </c>
      <c r="V9" s="281">
        <v>4.7E-2</v>
      </c>
      <c r="W9" s="281">
        <v>9.6612779060816015E-2</v>
      </c>
      <c r="X9" s="281">
        <v>9.2667881676713859E-2</v>
      </c>
      <c r="Y9" s="281">
        <v>5.5645996744117208E-2</v>
      </c>
      <c r="Z9" s="282">
        <v>7.8703703703703706E-2</v>
      </c>
      <c r="AA9" s="282">
        <v>6.6031313818924395E-2</v>
      </c>
      <c r="AB9" s="441"/>
      <c r="AC9" s="441"/>
      <c r="AD9" s="441"/>
      <c r="AE9" s="441"/>
      <c r="AF9" s="441"/>
      <c r="AG9" s="441"/>
      <c r="AH9" s="441"/>
      <c r="AI9" s="194"/>
    </row>
    <row r="10" spans="1:35" ht="38.25" x14ac:dyDescent="0.2">
      <c r="A10" s="270" t="s">
        <v>381</v>
      </c>
      <c r="B10" s="273"/>
      <c r="C10" s="273"/>
      <c r="D10" s="273"/>
      <c r="E10" s="273"/>
      <c r="F10" s="34">
        <v>1783</v>
      </c>
      <c r="G10" s="34">
        <v>4985</v>
      </c>
      <c r="H10" s="271">
        <v>7488</v>
      </c>
      <c r="I10" s="271">
        <v>7364</v>
      </c>
      <c r="J10" s="34">
        <v>7438</v>
      </c>
      <c r="K10" s="35">
        <v>7290</v>
      </c>
      <c r="L10" s="35">
        <v>7177</v>
      </c>
      <c r="M10" s="35">
        <v>7292</v>
      </c>
      <c r="N10" s="35">
        <v>7110</v>
      </c>
      <c r="O10" s="35">
        <v>6919</v>
      </c>
      <c r="P10" s="35">
        <v>6473</v>
      </c>
      <c r="Q10" s="629">
        <f>TAB_2!C177</f>
        <v>6628</v>
      </c>
      <c r="R10" s="454"/>
      <c r="S10" s="582">
        <f t="shared" ref="S10:S18" si="0">(Q10-P10)/P10</f>
        <v>2.39456202688089E-2</v>
      </c>
      <c r="T10" s="565">
        <v>-6.4460182107240929E-2</v>
      </c>
      <c r="U10" s="387">
        <v>-2.6863572433192685E-2</v>
      </c>
      <c r="V10" s="387">
        <v>-2.5000000000000001E-2</v>
      </c>
      <c r="W10" s="284">
        <v>1.6023408109237844E-2</v>
      </c>
      <c r="X10" s="284">
        <v>-1.5500685871056241E-2</v>
      </c>
      <c r="Y10" s="287">
        <v>-1.9897821995159989E-2</v>
      </c>
      <c r="Z10" s="283">
        <v>1.0048886474741989E-2</v>
      </c>
      <c r="AA10" s="283">
        <v>-1.655982905982906E-2</v>
      </c>
      <c r="AB10" s="280"/>
      <c r="AC10" s="280"/>
      <c r="AD10" s="280"/>
      <c r="AE10" s="280"/>
      <c r="AF10" s="280"/>
      <c r="AG10" s="280"/>
      <c r="AH10" s="280"/>
    </row>
    <row r="11" spans="1:35" x14ac:dyDescent="0.2">
      <c r="A11" s="128" t="s">
        <v>382</v>
      </c>
      <c r="B11" s="33">
        <v>6663</v>
      </c>
      <c r="C11" s="33">
        <v>6701</v>
      </c>
      <c r="D11" s="33">
        <v>7127</v>
      </c>
      <c r="E11" s="33">
        <v>8291</v>
      </c>
      <c r="F11" s="33">
        <v>6117</v>
      </c>
      <c r="G11" s="33">
        <v>3787</v>
      </c>
      <c r="H11" s="274"/>
      <c r="I11" s="274"/>
      <c r="J11" s="274"/>
      <c r="K11" s="274"/>
      <c r="L11" s="274"/>
      <c r="M11" s="274"/>
      <c r="N11" s="274"/>
      <c r="O11" s="274"/>
      <c r="P11" s="274"/>
      <c r="Q11" s="274"/>
      <c r="R11" s="454"/>
      <c r="S11" s="566"/>
      <c r="T11" s="566"/>
      <c r="U11" s="388"/>
      <c r="V11" s="388"/>
      <c r="W11" s="280"/>
      <c r="X11" s="280"/>
      <c r="Y11" s="280"/>
      <c r="Z11" s="280"/>
      <c r="AA11" s="277"/>
      <c r="AB11" s="277"/>
      <c r="AC11" s="277">
        <v>-0.38090567271538334</v>
      </c>
      <c r="AD11" s="277">
        <v>-0.26221203714871549</v>
      </c>
      <c r="AE11" s="277">
        <v>0.16332257611898415</v>
      </c>
      <c r="AF11" s="277">
        <v>6.3572601104312787E-2</v>
      </c>
      <c r="AG11" s="277">
        <v>5.7031367251988594E-3</v>
      </c>
      <c r="AH11" s="277">
        <v>2.3502304147465437E-2</v>
      </c>
    </row>
    <row r="12" spans="1:35" x14ac:dyDescent="0.2">
      <c r="A12" s="128" t="s">
        <v>354</v>
      </c>
      <c r="B12" s="34">
        <v>7302</v>
      </c>
      <c r="C12" s="34">
        <v>6768</v>
      </c>
      <c r="D12" s="34">
        <v>6625</v>
      </c>
      <c r="E12" s="34">
        <v>6635</v>
      </c>
      <c r="F12" s="34">
        <v>6243</v>
      </c>
      <c r="G12" s="34">
        <v>5948</v>
      </c>
      <c r="H12" s="34">
        <v>5664</v>
      </c>
      <c r="I12" s="34">
        <v>5323</v>
      </c>
      <c r="J12" s="34">
        <v>4872</v>
      </c>
      <c r="K12" s="33">
        <v>4722</v>
      </c>
      <c r="L12" s="33">
        <v>4616</v>
      </c>
      <c r="M12" s="33">
        <v>4622</v>
      </c>
      <c r="N12" s="33">
        <v>4500</v>
      </c>
      <c r="O12" s="33">
        <v>4491</v>
      </c>
      <c r="P12" s="33">
        <v>4556</v>
      </c>
      <c r="Q12" s="630">
        <f>TAB_2!E177</f>
        <v>4798</v>
      </c>
      <c r="R12" s="454"/>
      <c r="S12" s="286">
        <f t="shared" si="0"/>
        <v>5.3116769095697978E-2</v>
      </c>
      <c r="T12" s="564">
        <v>1.447339122689824E-2</v>
      </c>
      <c r="U12" s="386">
        <v>-2E-3</v>
      </c>
      <c r="V12" s="386">
        <v>-2.5999999999999999E-2</v>
      </c>
      <c r="W12" s="277">
        <v>1.2998266897746968E-3</v>
      </c>
      <c r="X12" s="277">
        <v>-2.2448115205421431E-2</v>
      </c>
      <c r="Y12" s="277">
        <v>-3.0788177339901478E-2</v>
      </c>
      <c r="Z12" s="278">
        <v>-8.4726657899680632E-2</v>
      </c>
      <c r="AA12" s="278">
        <v>-6.0204802259887003E-2</v>
      </c>
      <c r="AB12" s="278">
        <v>-4.7747141896435807E-2</v>
      </c>
      <c r="AC12" s="278">
        <v>-4.7252923274066938E-2</v>
      </c>
      <c r="AD12" s="278">
        <v>-5.9080633006782214E-2</v>
      </c>
      <c r="AE12" s="278">
        <v>1.5094339622641509E-3</v>
      </c>
      <c r="AF12" s="278">
        <v>-2.1128841607565011E-2</v>
      </c>
      <c r="AG12" s="278">
        <v>-7.3130649137222684E-2</v>
      </c>
      <c r="AH12" s="278">
        <v>-3.2760032760032762E-3</v>
      </c>
    </row>
    <row r="13" spans="1:35" ht="28.5" x14ac:dyDescent="0.2">
      <c r="A13" s="128" t="s">
        <v>384</v>
      </c>
      <c r="B13" s="34">
        <v>811</v>
      </c>
      <c r="C13" s="34">
        <v>708</v>
      </c>
      <c r="D13" s="34">
        <v>703</v>
      </c>
      <c r="E13" s="34">
        <v>689</v>
      </c>
      <c r="F13" s="34">
        <v>677</v>
      </c>
      <c r="G13" s="34">
        <v>753</v>
      </c>
      <c r="H13" s="34">
        <v>701</v>
      </c>
      <c r="I13" s="34">
        <v>606</v>
      </c>
      <c r="J13" s="34">
        <v>599</v>
      </c>
      <c r="K13" s="34">
        <v>711</v>
      </c>
      <c r="L13" s="34">
        <v>808</v>
      </c>
      <c r="M13" s="34">
        <v>933</v>
      </c>
      <c r="N13" s="34">
        <v>965</v>
      </c>
      <c r="O13" s="34">
        <v>1267</v>
      </c>
      <c r="P13" s="34">
        <v>1338</v>
      </c>
      <c r="Q13" s="631">
        <f>TAB_2!F177</f>
        <v>1558</v>
      </c>
      <c r="R13" s="454"/>
      <c r="S13" s="582">
        <f t="shared" si="0"/>
        <v>0.16442451420029897</v>
      </c>
      <c r="T13" s="567">
        <v>5.6037884767166535E-2</v>
      </c>
      <c r="U13" s="389">
        <v>0.31295336787564765</v>
      </c>
      <c r="V13" s="389">
        <v>3.4000000000000002E-2</v>
      </c>
      <c r="W13" s="278">
        <v>0.1547029702970297</v>
      </c>
      <c r="X13" s="278">
        <v>0.13642756680731363</v>
      </c>
      <c r="Y13" s="278">
        <v>0.18697829716193656</v>
      </c>
      <c r="Z13" s="278">
        <v>-1.155115511551155E-2</v>
      </c>
      <c r="AA13" s="278">
        <v>-0.13552068473609125</v>
      </c>
      <c r="AB13" s="278">
        <v>-6.9057104913678669E-2</v>
      </c>
      <c r="AC13" s="278">
        <v>0.11225997045790259</v>
      </c>
      <c r="AD13" s="278">
        <v>-1.741654571843251E-2</v>
      </c>
      <c r="AE13" s="278">
        <v>-1.9914651493598862E-2</v>
      </c>
      <c r="AF13" s="278">
        <v>-7.0621468926553672E-3</v>
      </c>
      <c r="AG13" s="278">
        <v>-0.12700369913686807</v>
      </c>
      <c r="AH13" s="278">
        <v>3.7084398976982097E-2</v>
      </c>
    </row>
    <row r="14" spans="1:35" ht="25.5" x14ac:dyDescent="0.2">
      <c r="A14" s="128" t="s">
        <v>383</v>
      </c>
      <c r="B14" s="34">
        <v>847</v>
      </c>
      <c r="C14" s="34">
        <v>833</v>
      </c>
      <c r="D14" s="34">
        <v>881</v>
      </c>
      <c r="E14" s="34">
        <v>839</v>
      </c>
      <c r="F14" s="34">
        <v>858</v>
      </c>
      <c r="G14" s="34">
        <v>858</v>
      </c>
      <c r="H14" s="34">
        <v>843</v>
      </c>
      <c r="I14" s="34">
        <v>870</v>
      </c>
      <c r="J14" s="34">
        <v>852</v>
      </c>
      <c r="K14" s="34">
        <v>858</v>
      </c>
      <c r="L14" s="34">
        <v>855</v>
      </c>
      <c r="M14" s="34">
        <v>833</v>
      </c>
      <c r="N14" s="34">
        <v>846</v>
      </c>
      <c r="O14" s="34">
        <v>734</v>
      </c>
      <c r="P14" s="34">
        <v>759</v>
      </c>
      <c r="Q14" s="631">
        <f>TAB_2!G177</f>
        <v>748</v>
      </c>
      <c r="R14" s="454"/>
      <c r="S14" s="286">
        <f t="shared" si="0"/>
        <v>-1.4492753623188406E-2</v>
      </c>
      <c r="T14" s="567">
        <v>3.4059945504087197E-2</v>
      </c>
      <c r="U14" s="389">
        <v>-0.13238770685579196</v>
      </c>
      <c r="V14" s="389">
        <v>1.6E-2</v>
      </c>
      <c r="W14" s="278">
        <v>-2.5730994152046785E-2</v>
      </c>
      <c r="X14" s="278">
        <v>-3.4965034965034965E-3</v>
      </c>
      <c r="Y14" s="278">
        <v>7.0422535211267607E-3</v>
      </c>
      <c r="Z14" s="278">
        <v>-2.0689655172413793E-2</v>
      </c>
      <c r="AA14" s="278">
        <v>3.2028469750889688E-2</v>
      </c>
      <c r="AB14" s="278">
        <v>-1.7482517482517501E-2</v>
      </c>
      <c r="AC14" s="278">
        <v>0</v>
      </c>
      <c r="AD14" s="278">
        <v>2.2646007151370679E-2</v>
      </c>
      <c r="AE14" s="278">
        <v>-4.7673098751418841E-2</v>
      </c>
      <c r="AF14" s="278">
        <v>5.7623049219687875E-2</v>
      </c>
      <c r="AG14" s="278">
        <v>-1.6528925619834711E-2</v>
      </c>
      <c r="AH14" s="278">
        <v>-3.530751708428246E-2</v>
      </c>
    </row>
    <row r="15" spans="1:35" x14ac:dyDescent="0.2">
      <c r="A15" s="128" t="s">
        <v>357</v>
      </c>
      <c r="B15" s="34">
        <v>124</v>
      </c>
      <c r="C15" s="34">
        <v>193</v>
      </c>
      <c r="D15" s="34">
        <v>151</v>
      </c>
      <c r="E15" s="34">
        <v>174</v>
      </c>
      <c r="F15" s="34">
        <v>169</v>
      </c>
      <c r="G15" s="34">
        <v>199</v>
      </c>
      <c r="H15" s="34">
        <v>190</v>
      </c>
      <c r="I15" s="34">
        <v>160</v>
      </c>
      <c r="J15" s="34">
        <v>154</v>
      </c>
      <c r="K15" s="34">
        <v>118</v>
      </c>
      <c r="L15" s="34">
        <v>154</v>
      </c>
      <c r="M15" s="34">
        <v>169</v>
      </c>
      <c r="N15" s="34">
        <v>158</v>
      </c>
      <c r="O15" s="34">
        <v>151</v>
      </c>
      <c r="P15" s="34">
        <v>168</v>
      </c>
      <c r="Q15" s="631">
        <f>TAB_2!H177</f>
        <v>175</v>
      </c>
      <c r="R15" s="454"/>
      <c r="S15" s="286">
        <f t="shared" si="0"/>
        <v>4.1666666666666664E-2</v>
      </c>
      <c r="T15" s="567">
        <v>0.11258278145695365</v>
      </c>
      <c r="U15" s="389">
        <v>-4.4303797468354431E-2</v>
      </c>
      <c r="V15" s="389">
        <v>-6.5000000000000002E-2</v>
      </c>
      <c r="W15" s="278">
        <v>9.7402597402597407E-2</v>
      </c>
      <c r="X15" s="278">
        <v>0.30508474576271188</v>
      </c>
      <c r="Y15" s="278">
        <v>-0.23376623376623376</v>
      </c>
      <c r="Z15" s="278">
        <v>-3.7499999999999999E-2</v>
      </c>
      <c r="AA15" s="278">
        <v>-0.15789473684210531</v>
      </c>
      <c r="AB15" s="278">
        <v>-4.5226130653266305E-2</v>
      </c>
      <c r="AC15" s="278">
        <v>0.1775147928994083</v>
      </c>
      <c r="AD15" s="278">
        <v>-2.8735632183908046E-2</v>
      </c>
      <c r="AE15" s="278">
        <v>0.15231788079470199</v>
      </c>
      <c r="AF15" s="278">
        <v>-0.21761658031088082</v>
      </c>
      <c r="AG15" s="278">
        <v>0.55645161290322576</v>
      </c>
      <c r="AH15" s="278">
        <v>-0.23456790123456789</v>
      </c>
    </row>
    <row r="16" spans="1:35" x14ac:dyDescent="0.2">
      <c r="A16" s="128" t="s">
        <v>358</v>
      </c>
      <c r="B16" s="34">
        <v>3935</v>
      </c>
      <c r="C16" s="34">
        <v>4240</v>
      </c>
      <c r="D16" s="34">
        <v>4330</v>
      </c>
      <c r="E16" s="34">
        <v>4272</v>
      </c>
      <c r="F16" s="34">
        <v>3921</v>
      </c>
      <c r="G16" s="34">
        <v>3662</v>
      </c>
      <c r="H16" s="34">
        <v>3404</v>
      </c>
      <c r="I16" s="34">
        <v>2617</v>
      </c>
      <c r="J16" s="34">
        <v>2561</v>
      </c>
      <c r="K16" s="34">
        <v>2109</v>
      </c>
      <c r="L16" s="34">
        <v>1744</v>
      </c>
      <c r="M16" s="34">
        <v>1652</v>
      </c>
      <c r="N16" s="34">
        <v>1466</v>
      </c>
      <c r="O16" s="34">
        <v>1429</v>
      </c>
      <c r="P16" s="34">
        <v>907</v>
      </c>
      <c r="Q16" s="631">
        <f>TAB_2!I177</f>
        <v>480</v>
      </c>
      <c r="R16" s="454"/>
      <c r="S16" s="286">
        <f t="shared" si="0"/>
        <v>-0.47078280044101434</v>
      </c>
      <c r="T16" s="567">
        <v>-0.36529041287613717</v>
      </c>
      <c r="U16" s="389">
        <v>-2.5238744884038201E-2</v>
      </c>
      <c r="V16" s="389">
        <v>-0.113</v>
      </c>
      <c r="W16" s="278">
        <v>-5.2752293577981654E-2</v>
      </c>
      <c r="X16" s="278">
        <v>-0.173067804646752</v>
      </c>
      <c r="Y16" s="278">
        <v>-0.17649355720421711</v>
      </c>
      <c r="Z16" s="278">
        <v>-2.1398547955674436E-2</v>
      </c>
      <c r="AA16" s="278">
        <v>-0.23119858989424202</v>
      </c>
      <c r="AB16" s="278">
        <v>-7.045330420535223E-2</v>
      </c>
      <c r="AC16" s="278">
        <v>-6.6054577913797541E-2</v>
      </c>
      <c r="AD16" s="278">
        <v>-8.2162921348314613E-2</v>
      </c>
      <c r="AE16" s="278">
        <v>-1.3394919168591224E-2</v>
      </c>
      <c r="AF16" s="278">
        <v>2.1226415094339621E-2</v>
      </c>
      <c r="AG16" s="278">
        <v>7.7509529860228715E-2</v>
      </c>
      <c r="AH16" s="278">
        <v>7.6824583866837385E-3</v>
      </c>
    </row>
    <row r="17" spans="1:34" x14ac:dyDescent="0.2">
      <c r="A17" s="268" t="s">
        <v>359</v>
      </c>
      <c r="B17" s="35">
        <v>3124</v>
      </c>
      <c r="C17" s="35">
        <v>3161</v>
      </c>
      <c r="D17" s="35">
        <v>3073</v>
      </c>
      <c r="E17" s="35">
        <v>3134</v>
      </c>
      <c r="F17" s="35">
        <v>3041</v>
      </c>
      <c r="G17" s="35">
        <v>2941</v>
      </c>
      <c r="H17" s="35">
        <v>2865</v>
      </c>
      <c r="I17" s="35">
        <v>2773</v>
      </c>
      <c r="J17" s="35">
        <v>2733</v>
      </c>
      <c r="K17" s="35">
        <v>2748</v>
      </c>
      <c r="L17" s="35">
        <v>2564</v>
      </c>
      <c r="M17" s="35">
        <v>2498</v>
      </c>
      <c r="N17" s="35">
        <v>2537</v>
      </c>
      <c r="O17" s="35">
        <v>2300</v>
      </c>
      <c r="P17" s="35">
        <v>2346</v>
      </c>
      <c r="Q17" s="629">
        <f>TAB_2!J177</f>
        <v>2353</v>
      </c>
      <c r="R17" s="454"/>
      <c r="S17" s="286">
        <f t="shared" si="0"/>
        <v>2.9838022165387893E-3</v>
      </c>
      <c r="T17" s="565">
        <v>0.02</v>
      </c>
      <c r="U17" s="387">
        <v>-9.3417422152148211E-2</v>
      </c>
      <c r="V17" s="387">
        <v>1.6E-2</v>
      </c>
      <c r="W17" s="284">
        <v>-2.5741029641185648E-2</v>
      </c>
      <c r="X17" s="284">
        <v>-6.6957787481804948E-2</v>
      </c>
      <c r="Y17" s="284">
        <v>5.4884742041712408E-3</v>
      </c>
      <c r="Z17" s="284">
        <v>-1.4424810674359899E-2</v>
      </c>
      <c r="AA17" s="284">
        <v>-3.2111692844677187E-2</v>
      </c>
      <c r="AB17" s="284">
        <v>-2.5841550493029608E-2</v>
      </c>
      <c r="AC17" s="284">
        <v>-3.2883919763235792E-2</v>
      </c>
      <c r="AD17" s="284">
        <v>-2.9674537332482452E-2</v>
      </c>
      <c r="AE17" s="284">
        <v>1.9850309144158803E-2</v>
      </c>
      <c r="AF17" s="284">
        <v>-2.7839291363492565E-2</v>
      </c>
      <c r="AG17" s="284">
        <v>1.1843790012804098E-2</v>
      </c>
      <c r="AH17" s="284">
        <v>5.4715159317669775E-3</v>
      </c>
    </row>
    <row r="18" spans="1:34" ht="15.75" x14ac:dyDescent="0.2">
      <c r="A18" s="268" t="s">
        <v>469</v>
      </c>
      <c r="B18" s="35"/>
      <c r="C18" s="35"/>
      <c r="D18" s="35"/>
      <c r="E18" s="35"/>
      <c r="F18" s="35"/>
      <c r="G18" s="35"/>
      <c r="H18" s="35"/>
      <c r="I18" s="35"/>
      <c r="J18" s="35"/>
      <c r="K18" s="35"/>
      <c r="L18" s="35">
        <v>1005</v>
      </c>
      <c r="M18" s="35">
        <v>1243</v>
      </c>
      <c r="N18" s="35">
        <v>1490</v>
      </c>
      <c r="O18" s="35">
        <v>1590</v>
      </c>
      <c r="P18" s="35">
        <v>1958</v>
      </c>
      <c r="Q18" s="629">
        <f>TAB_2!K177</f>
        <v>2322</v>
      </c>
      <c r="R18" s="454"/>
      <c r="S18" s="582">
        <f t="shared" si="0"/>
        <v>0.18590398365679264</v>
      </c>
      <c r="T18" s="565">
        <v>0.23144654088050315</v>
      </c>
      <c r="U18" s="387">
        <v>6.7114093959731544E-2</v>
      </c>
      <c r="V18" s="387">
        <v>0.19900000000000001</v>
      </c>
      <c r="W18" s="284">
        <v>0.23681592039800994</v>
      </c>
      <c r="X18" s="284" t="s">
        <v>401</v>
      </c>
      <c r="Y18" s="284"/>
      <c r="Z18" s="284"/>
      <c r="AA18" s="284"/>
      <c r="AB18" s="284"/>
      <c r="AC18" s="284"/>
      <c r="AD18" s="284"/>
      <c r="AE18" s="284"/>
      <c r="AF18" s="284"/>
      <c r="AG18" s="284"/>
      <c r="AH18" s="284"/>
    </row>
    <row r="19" spans="1:34" ht="25.5" x14ac:dyDescent="0.2">
      <c r="A19" s="269" t="s">
        <v>643</v>
      </c>
      <c r="B19" s="246">
        <v>22806</v>
      </c>
      <c r="C19" s="246">
        <v>22604</v>
      </c>
      <c r="D19" s="246">
        <v>22890</v>
      </c>
      <c r="E19" s="246">
        <v>24034</v>
      </c>
      <c r="F19" s="246">
        <v>22809</v>
      </c>
      <c r="G19" s="246">
        <v>23133</v>
      </c>
      <c r="H19" s="246">
        <v>21155</v>
      </c>
      <c r="I19" s="246">
        <v>19713</v>
      </c>
      <c r="J19" s="246">
        <v>19209</v>
      </c>
      <c r="K19" s="246">
        <v>18556</v>
      </c>
      <c r="L19" s="246">
        <v>18923</v>
      </c>
      <c r="M19" s="253">
        <v>19242</v>
      </c>
      <c r="N19" s="253">
        <v>19072</v>
      </c>
      <c r="O19" s="253">
        <v>18881</v>
      </c>
      <c r="P19" s="253">
        <v>18505</v>
      </c>
      <c r="Q19" s="624">
        <f>SUM(Q10:Q18)</f>
        <v>19062</v>
      </c>
      <c r="S19" s="694">
        <f>(Q19-P19)/P19</f>
        <v>3.0099972980275603E-2</v>
      </c>
      <c r="T19" s="572">
        <v>-1.9914199459774375E-2</v>
      </c>
      <c r="U19" s="394">
        <v>-1.0014681208053692E-2</v>
      </c>
      <c r="V19" s="394">
        <v>-8.9999999999999993E-3</v>
      </c>
      <c r="W19" s="285">
        <v>1.6857792104845955E-2</v>
      </c>
      <c r="X19" s="285" t="s">
        <v>480</v>
      </c>
      <c r="Y19" s="285">
        <v>-3.3994481753344789E-2</v>
      </c>
      <c r="Z19" s="285">
        <v>-2.5566884796834576E-2</v>
      </c>
      <c r="AA19" s="285">
        <v>-6.8163554715197347E-2</v>
      </c>
      <c r="AB19" s="285">
        <v>-8.5505554835084041E-2</v>
      </c>
      <c r="AC19" s="285">
        <v>1.420491911087729E-2</v>
      </c>
      <c r="AD19" s="285">
        <v>-5.0969459931763335E-2</v>
      </c>
      <c r="AE19" s="285">
        <v>4.997815640017475E-2</v>
      </c>
      <c r="AF19" s="285">
        <v>1.2652627853477261E-2</v>
      </c>
      <c r="AG19" s="285">
        <v>-8.8573182495834436E-3</v>
      </c>
      <c r="AH19" s="285">
        <v>5.9991177767975299E-3</v>
      </c>
    </row>
    <row r="20" spans="1:34" x14ac:dyDescent="0.2">
      <c r="A20" s="206" t="s">
        <v>439</v>
      </c>
      <c r="O20" s="462"/>
      <c r="P20" s="462"/>
      <c r="Q20" s="13"/>
      <c r="U20" s="430"/>
      <c r="V20" s="430"/>
      <c r="W20" s="430"/>
      <c r="X20" s="52"/>
    </row>
    <row r="21" spans="1:34" x14ac:dyDescent="0.2">
      <c r="Q21" s="454"/>
    </row>
    <row r="22" spans="1:34" ht="18.75" x14ac:dyDescent="0.3">
      <c r="A22" s="727" t="s">
        <v>365</v>
      </c>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row>
    <row r="23" spans="1:34" ht="8.25" customHeight="1" x14ac:dyDescent="0.2">
      <c r="X23" s="194"/>
    </row>
    <row r="24" spans="1:34" x14ac:dyDescent="0.2">
      <c r="B24" s="729"/>
      <c r="C24" s="729"/>
      <c r="D24" s="729"/>
      <c r="E24" s="729"/>
      <c r="F24" s="729"/>
      <c r="G24" s="729"/>
      <c r="H24" s="729"/>
      <c r="I24" s="729"/>
      <c r="J24" s="729"/>
      <c r="K24" s="729"/>
      <c r="L24" s="729"/>
      <c r="M24" s="729"/>
      <c r="N24" s="729"/>
      <c r="O24" s="729"/>
      <c r="P24" s="729"/>
      <c r="Q24" s="729"/>
      <c r="S24" s="729" t="s">
        <v>385</v>
      </c>
      <c r="T24" s="729"/>
      <c r="U24" s="729"/>
      <c r="V24" s="729"/>
      <c r="W24" s="729"/>
      <c r="X24" s="729"/>
      <c r="Y24" s="729"/>
      <c r="Z24" s="729"/>
      <c r="AA24" s="729"/>
      <c r="AB24" s="729"/>
      <c r="AC24" s="729"/>
      <c r="AD24" s="729"/>
      <c r="AE24" s="729"/>
      <c r="AF24" s="729"/>
      <c r="AG24" s="729"/>
      <c r="AH24" s="729"/>
    </row>
    <row r="25" spans="1:34" ht="25.5" x14ac:dyDescent="0.2">
      <c r="B25" s="224">
        <v>2006</v>
      </c>
      <c r="C25" s="224">
        <v>2007</v>
      </c>
      <c r="D25" s="224">
        <v>2008</v>
      </c>
      <c r="E25" s="224">
        <v>2009</v>
      </c>
      <c r="F25" s="224">
        <v>2010</v>
      </c>
      <c r="G25" s="224">
        <v>2011</v>
      </c>
      <c r="H25" s="224">
        <v>2012</v>
      </c>
      <c r="I25" s="224">
        <v>2013</v>
      </c>
      <c r="J25" s="224">
        <v>2014</v>
      </c>
      <c r="K25" s="224">
        <v>2015</v>
      </c>
      <c r="L25" s="224">
        <v>2016</v>
      </c>
      <c r="M25" s="367">
        <v>2017</v>
      </c>
      <c r="N25" s="381">
        <v>2018</v>
      </c>
      <c r="O25" s="428">
        <v>2019</v>
      </c>
      <c r="P25" s="562">
        <v>2020</v>
      </c>
      <c r="Q25" s="620">
        <v>2021</v>
      </c>
      <c r="R25" s="224"/>
      <c r="S25" s="589" t="s">
        <v>654</v>
      </c>
      <c r="T25" s="574" t="s">
        <v>603</v>
      </c>
      <c r="U25" s="396" t="s">
        <v>559</v>
      </c>
      <c r="V25" s="396" t="s">
        <v>481</v>
      </c>
      <c r="W25" s="288" t="s">
        <v>463</v>
      </c>
      <c r="X25" s="288" t="s">
        <v>431</v>
      </c>
      <c r="Y25" s="288" t="s">
        <v>413</v>
      </c>
      <c r="Z25" s="288" t="s">
        <v>388</v>
      </c>
      <c r="AA25" s="288" t="s">
        <v>389</v>
      </c>
      <c r="AB25" s="288" t="s">
        <v>390</v>
      </c>
      <c r="AC25" s="288" t="s">
        <v>391</v>
      </c>
      <c r="AD25" s="288" t="s">
        <v>392</v>
      </c>
      <c r="AE25" s="288" t="s">
        <v>393</v>
      </c>
      <c r="AF25" s="288" t="s">
        <v>394</v>
      </c>
      <c r="AG25" s="288" t="s">
        <v>395</v>
      </c>
      <c r="AH25" s="288" t="s">
        <v>396</v>
      </c>
    </row>
    <row r="26" spans="1:34" ht="25.5" x14ac:dyDescent="0.2">
      <c r="A26" s="291" t="s">
        <v>386</v>
      </c>
      <c r="B26" s="33">
        <v>14811</v>
      </c>
      <c r="C26" s="33">
        <v>14819</v>
      </c>
      <c r="D26" s="33">
        <v>14820</v>
      </c>
      <c r="E26" s="33">
        <v>14913</v>
      </c>
      <c r="F26" s="33">
        <v>15589</v>
      </c>
      <c r="G26" s="33">
        <v>15685</v>
      </c>
      <c r="H26" s="33">
        <v>15777</v>
      </c>
      <c r="I26" s="33">
        <v>15941</v>
      </c>
      <c r="J26" s="33">
        <v>15994</v>
      </c>
      <c r="K26" s="33">
        <v>15999</v>
      </c>
      <c r="L26" s="33">
        <v>15912</v>
      </c>
      <c r="M26" s="33">
        <v>15933</v>
      </c>
      <c r="N26" s="33">
        <v>15756</v>
      </c>
      <c r="O26" s="33">
        <v>15743</v>
      </c>
      <c r="P26" s="33">
        <v>15823</v>
      </c>
      <c r="Q26" s="621">
        <f>TAB_2!N177</f>
        <v>15844</v>
      </c>
      <c r="S26" s="582">
        <f>(Q26-P26)/P26</f>
        <v>1.3271819503254756E-3</v>
      </c>
      <c r="T26" s="568">
        <v>5.0816235787334053E-3</v>
      </c>
      <c r="U26" s="390">
        <v>-8.2508250825082509E-4</v>
      </c>
      <c r="V26" s="390">
        <v>-1.0999999999999999E-2</v>
      </c>
      <c r="W26" s="277">
        <v>1.3197586726998493E-3</v>
      </c>
      <c r="X26" s="277">
        <v>-5.4378398649915618E-3</v>
      </c>
      <c r="Y26" s="277">
        <v>3.1261723146179819E-4</v>
      </c>
      <c r="Z26" s="277">
        <v>3.3247600526943102E-3</v>
      </c>
      <c r="AA26" s="277">
        <v>1.0394878620777037E-2</v>
      </c>
      <c r="AB26" s="277">
        <v>5.865476569971273E-3</v>
      </c>
      <c r="AC26" s="277">
        <v>6.1581884662262887E-3</v>
      </c>
      <c r="AD26" s="277">
        <v>4.5329578220344668E-2</v>
      </c>
      <c r="AE26" s="277">
        <v>6.2753036437246962E-3</v>
      </c>
      <c r="AF26" s="277">
        <v>6.7480936635400503E-5</v>
      </c>
      <c r="AG26" s="277">
        <v>5.4013908581459721E-4</v>
      </c>
      <c r="AH26" s="277">
        <v>1.1058775343026827E-2</v>
      </c>
    </row>
    <row r="27" spans="1:34" ht="25.5" x14ac:dyDescent="0.2">
      <c r="A27" s="375" t="s">
        <v>438</v>
      </c>
      <c r="B27" s="34">
        <v>33268</v>
      </c>
      <c r="C27" s="34">
        <v>33832</v>
      </c>
      <c r="D27" s="34">
        <v>33926</v>
      </c>
      <c r="E27" s="34">
        <v>33867</v>
      </c>
      <c r="F27" s="34">
        <v>34092</v>
      </c>
      <c r="G27" s="34">
        <v>34257</v>
      </c>
      <c r="H27" s="34">
        <v>34383</v>
      </c>
      <c r="I27" s="34">
        <v>34437</v>
      </c>
      <c r="J27" s="34">
        <v>34630</v>
      </c>
      <c r="K27" s="34">
        <v>34652</v>
      </c>
      <c r="L27" s="34">
        <v>34354</v>
      </c>
      <c r="M27" s="34">
        <v>34511</v>
      </c>
      <c r="N27" s="34">
        <v>33868</v>
      </c>
      <c r="O27" s="34">
        <v>33710</v>
      </c>
      <c r="P27" s="34">
        <v>33671</v>
      </c>
      <c r="Q27" s="622">
        <f>TAB_2!O177</f>
        <v>33500</v>
      </c>
      <c r="S27" s="581">
        <f t="shared" ref="S27:S29" si="1">(Q27-P27)/P27</f>
        <v>-5.0785542454931543E-3</v>
      </c>
      <c r="T27" s="569">
        <v>-1.1569267279738949E-3</v>
      </c>
      <c r="U27" s="391">
        <v>-4.6651706625723396E-3</v>
      </c>
      <c r="V27" s="391">
        <v>-1.9E-2</v>
      </c>
      <c r="W27" s="278">
        <v>4.5700646212959188E-3</v>
      </c>
      <c r="X27" s="278">
        <v>-8.5997922197852943E-3</v>
      </c>
      <c r="Y27" s="278">
        <v>6.3528732313023395E-4</v>
      </c>
      <c r="Z27" s="278">
        <v>5.6044370880157972E-3</v>
      </c>
      <c r="AA27" s="278">
        <v>8.4344007212866501E-4</v>
      </c>
      <c r="AB27" s="278">
        <v>3.678080392328642E-3</v>
      </c>
      <c r="AC27" s="278">
        <v>4.8398451249560548E-3</v>
      </c>
      <c r="AD27" s="278">
        <v>6.6436353972893969E-3</v>
      </c>
      <c r="AE27" s="278">
        <v>-1.7390791723162176E-3</v>
      </c>
      <c r="AF27" s="278">
        <v>2.7784346181130293E-3</v>
      </c>
      <c r="AG27" s="278">
        <v>1.6953228327521944E-2</v>
      </c>
      <c r="AH27" s="278">
        <v>1.2940352586548123E-2</v>
      </c>
    </row>
    <row r="28" spans="1:34" ht="27.6" customHeight="1" x14ac:dyDescent="0.2">
      <c r="A28" s="376" t="s">
        <v>91</v>
      </c>
      <c r="B28" s="35">
        <v>13162</v>
      </c>
      <c r="C28" s="35">
        <v>13408</v>
      </c>
      <c r="D28" s="35">
        <v>13742</v>
      </c>
      <c r="E28" s="35">
        <v>13427</v>
      </c>
      <c r="F28" s="35">
        <v>12999</v>
      </c>
      <c r="G28" s="35">
        <v>12891</v>
      </c>
      <c r="H28" s="35">
        <v>13139</v>
      </c>
      <c r="I28" s="35">
        <v>13084</v>
      </c>
      <c r="J28" s="35">
        <v>13069</v>
      </c>
      <c r="K28" s="35">
        <v>13129</v>
      </c>
      <c r="L28" s="35">
        <v>13202</v>
      </c>
      <c r="M28" s="35">
        <v>12985</v>
      </c>
      <c r="N28" s="35">
        <v>12867</v>
      </c>
      <c r="O28" s="35">
        <v>13110</v>
      </c>
      <c r="P28" s="35">
        <v>13086</v>
      </c>
      <c r="Q28" s="623">
        <f>TAB_2!P177</f>
        <v>13115</v>
      </c>
      <c r="S28" s="582">
        <f t="shared" si="1"/>
        <v>2.2161088185847469E-3</v>
      </c>
      <c r="T28" s="570">
        <v>-1.8306636155606408E-3</v>
      </c>
      <c r="U28" s="392">
        <v>1.8885521100489626E-2</v>
      </c>
      <c r="V28" s="392">
        <v>-9.6000000000000002E-2</v>
      </c>
      <c r="W28" s="279">
        <v>7.7791243750946829E-2</v>
      </c>
      <c r="X28" s="279">
        <v>5.560210221646736E-3</v>
      </c>
      <c r="Y28" s="279">
        <v>4.5910169102456192E-3</v>
      </c>
      <c r="Z28" s="279">
        <v>-1.1464383980434119E-3</v>
      </c>
      <c r="AA28" s="279">
        <v>-4.4904482837354598E-3</v>
      </c>
      <c r="AB28" s="279">
        <v>1.9238228221239551E-2</v>
      </c>
      <c r="AC28" s="279">
        <v>-8.3083314101084493E-3</v>
      </c>
      <c r="AD28" s="279">
        <v>-3.1876070604006851E-2</v>
      </c>
      <c r="AE28" s="279">
        <v>-2.2922427594236648E-2</v>
      </c>
      <c r="AF28" s="279">
        <v>2.4910501193317423E-2</v>
      </c>
      <c r="AG28" s="279">
        <v>1.869016866737578E-2</v>
      </c>
      <c r="AH28" s="279">
        <v>-1.6439994021820354E-2</v>
      </c>
    </row>
    <row r="29" spans="1:34" ht="25.5" x14ac:dyDescent="0.2">
      <c r="A29" s="269" t="s">
        <v>387</v>
      </c>
      <c r="B29" s="246">
        <v>61241</v>
      </c>
      <c r="C29" s="246">
        <v>62059</v>
      </c>
      <c r="D29" s="246">
        <v>62488</v>
      </c>
      <c r="E29" s="246">
        <v>62207</v>
      </c>
      <c r="F29" s="246">
        <v>62680</v>
      </c>
      <c r="G29" s="246">
        <v>62833</v>
      </c>
      <c r="H29" s="246">
        <v>63299</v>
      </c>
      <c r="I29" s="246">
        <v>63462</v>
      </c>
      <c r="J29" s="246">
        <v>63693</v>
      </c>
      <c r="K29" s="246">
        <v>63780</v>
      </c>
      <c r="L29" s="246">
        <v>63468</v>
      </c>
      <c r="M29" s="253">
        <v>63429</v>
      </c>
      <c r="N29" s="253">
        <v>62491</v>
      </c>
      <c r="O29" s="253">
        <v>62563</v>
      </c>
      <c r="P29" s="253">
        <v>62580</v>
      </c>
      <c r="Q29" s="624">
        <f>SUM(Q26:Q28)</f>
        <v>62459</v>
      </c>
      <c r="S29" s="581">
        <f t="shared" si="1"/>
        <v>-1.9335250878875041E-3</v>
      </c>
      <c r="T29" s="572">
        <v>2.7172610009110817E-4</v>
      </c>
      <c r="U29" s="394">
        <v>1.1521659118913124E-3</v>
      </c>
      <c r="V29" s="394">
        <v>-3.4000000000000002E-2</v>
      </c>
      <c r="W29" s="285">
        <v>1.8985945673410224E-2</v>
      </c>
      <c r="X29" s="285">
        <v>-4.8918156161806212E-3</v>
      </c>
      <c r="Y29" s="285">
        <v>1.3659271819509208E-3</v>
      </c>
      <c r="Z29" s="285">
        <v>3.639973527465255E-3</v>
      </c>
      <c r="AA29" s="285">
        <v>2.1169370764151374E-3</v>
      </c>
      <c r="AB29" s="285">
        <v>7.416484968089998E-3</v>
      </c>
      <c r="AC29" s="285">
        <v>2.4409700063816597E-3</v>
      </c>
      <c r="AD29" s="285">
        <v>7.6036458919414218E-3</v>
      </c>
      <c r="AE29" s="285">
        <v>-4.4968633977723726E-3</v>
      </c>
      <c r="AF29" s="285">
        <v>6.9127765513462992E-3</v>
      </c>
      <c r="AG29" s="285">
        <v>1.3357064711549451E-2</v>
      </c>
      <c r="AH29" s="285">
        <v>6.0288464697572037E-3</v>
      </c>
    </row>
    <row r="30" spans="1:34" x14ac:dyDescent="0.2">
      <c r="Q30" s="575"/>
      <c r="S30" s="475"/>
      <c r="T30" s="571"/>
      <c r="U30" s="393"/>
      <c r="V30" s="393"/>
      <c r="W30" s="276"/>
      <c r="X30" s="276"/>
      <c r="Y30" s="276"/>
      <c r="Z30" s="276"/>
      <c r="AA30" s="276"/>
      <c r="AB30" s="276"/>
      <c r="AC30" s="276"/>
      <c r="AD30" s="276"/>
      <c r="AE30" s="276"/>
      <c r="AF30" s="276"/>
      <c r="AG30" s="276"/>
      <c r="AH30" s="276"/>
    </row>
    <row r="31" spans="1:34" x14ac:dyDescent="0.2">
      <c r="A31" s="226" t="s">
        <v>1</v>
      </c>
      <c r="B31" s="25">
        <v>83113</v>
      </c>
      <c r="C31" s="25">
        <v>83544</v>
      </c>
      <c r="D31" s="25">
        <v>84047</v>
      </c>
      <c r="E31" s="25">
        <v>84663</v>
      </c>
      <c r="F31" s="25">
        <v>85378</v>
      </c>
      <c r="G31" s="25">
        <v>86241</v>
      </c>
      <c r="H31" s="25">
        <v>85489</v>
      </c>
      <c r="I31" s="25">
        <v>85966</v>
      </c>
      <c r="J31" s="25">
        <v>84454</v>
      </c>
      <c r="K31" s="25">
        <v>83175</v>
      </c>
      <c r="L31" s="25">
        <v>82902</v>
      </c>
      <c r="M31" s="180">
        <v>82236</v>
      </c>
      <c r="N31" s="180">
        <v>82391</v>
      </c>
      <c r="O31" s="180">
        <v>81563</v>
      </c>
      <c r="P31" s="180">
        <v>81444</v>
      </c>
      <c r="Q31" s="625">
        <f>Q29+Q19</f>
        <v>81521</v>
      </c>
      <c r="S31" s="695">
        <f>(Q31-P31)/P31</f>
        <v>9.454349000540249E-4</v>
      </c>
      <c r="T31" s="573">
        <v>-4.4079367418103236E-3</v>
      </c>
      <c r="U31" s="395">
        <v>-1.4589948873876635E-3</v>
      </c>
      <c r="V31" s="395">
        <v>-0.01</v>
      </c>
      <c r="W31" s="290">
        <v>-0.21504776007088153</v>
      </c>
      <c r="X31" s="290">
        <v>1.8848193005496377E-3</v>
      </c>
      <c r="Y31" s="290">
        <v>-8.0335818194977194E-3</v>
      </c>
      <c r="Z31" s="290">
        <v>-3.2822362488728585E-3</v>
      </c>
      <c r="AA31" s="290">
        <v>-1.5487721126293597E-2</v>
      </c>
      <c r="AB31" s="290">
        <v>-1.7588348882116134E-2</v>
      </c>
      <c r="AC31" s="290">
        <v>5.5796652200867936E-3</v>
      </c>
      <c r="AD31" s="290">
        <v>-8.7197504667153678E-3</v>
      </c>
      <c r="AE31" s="290">
        <v>1.0107990348801799E-2</v>
      </c>
      <c r="AF31" s="290">
        <v>8.4452476288343192E-3</v>
      </c>
      <c r="AG31" s="290">
        <v>7.3292324532701937E-3</v>
      </c>
      <c r="AH31" s="290">
        <v>6.0207794695011016E-3</v>
      </c>
    </row>
    <row r="32" spans="1:34" x14ac:dyDescent="0.2">
      <c r="O32" s="462"/>
      <c r="P32" s="462"/>
      <c r="Q32" s="575"/>
      <c r="X32" s="194"/>
    </row>
    <row r="33" spans="1:34" ht="38.25" x14ac:dyDescent="0.2">
      <c r="A33" s="371" t="s">
        <v>644</v>
      </c>
      <c r="B33" s="289">
        <v>0.27134817423584423</v>
      </c>
      <c r="C33" s="289">
        <v>0.26698794042261675</v>
      </c>
      <c r="D33" s="289">
        <v>0.26810185293635364</v>
      </c>
      <c r="E33" s="289">
        <v>0.2786841525492515</v>
      </c>
      <c r="F33" s="289">
        <v>0.26680625577559686</v>
      </c>
      <c r="G33" s="289">
        <v>0.26909475839285296</v>
      </c>
      <c r="H33" s="289">
        <v>0.25049139176356361</v>
      </c>
      <c r="I33" s="289">
        <v>0.23700631199278629</v>
      </c>
      <c r="J33" s="289">
        <v>0.23170731707317074</v>
      </c>
      <c r="K33" s="289">
        <v>0.22564327058709099</v>
      </c>
      <c r="L33" s="289">
        <v>0.21747520967095921</v>
      </c>
      <c r="M33" s="289">
        <v>0.21771579252951423</v>
      </c>
      <c r="N33" s="492">
        <v>0.21957463814269479</v>
      </c>
      <c r="O33" s="492">
        <v>0.2165326721266311</v>
      </c>
      <c r="P33" s="577">
        <v>0.20911951672627549</v>
      </c>
      <c r="Q33" s="626">
        <f>(Q19-Q18)/(Q31-Q18)</f>
        <v>0.21136630513011528</v>
      </c>
      <c r="X33" s="194"/>
    </row>
    <row r="34" spans="1:34" ht="38.25" x14ac:dyDescent="0.2">
      <c r="A34" s="371" t="s">
        <v>645</v>
      </c>
      <c r="B34" s="289"/>
      <c r="C34" s="289"/>
      <c r="D34" s="289"/>
      <c r="E34" s="289"/>
      <c r="F34" s="289"/>
      <c r="G34" s="289"/>
      <c r="H34" s="289"/>
      <c r="I34" s="289"/>
      <c r="J34" s="289"/>
      <c r="K34" s="289"/>
      <c r="L34" s="289">
        <v>0.22967314391134955</v>
      </c>
      <c r="M34" s="289">
        <v>0.22930346183638206</v>
      </c>
      <c r="N34" s="492">
        <v>0.23383151674165983</v>
      </c>
      <c r="O34" s="492">
        <v>0.23182800451844213</v>
      </c>
      <c r="P34" s="577">
        <v>0.22821730283036321</v>
      </c>
      <c r="Q34" s="627">
        <f>Q19/Q31</f>
        <v>0.23382932005250182</v>
      </c>
      <c r="X34" s="194"/>
    </row>
    <row r="35" spans="1:34" x14ac:dyDescent="0.2">
      <c r="A35" s="236"/>
      <c r="N35" s="411"/>
      <c r="O35" s="411"/>
      <c r="P35" s="575"/>
      <c r="Q35" s="575"/>
      <c r="X35" s="194"/>
    </row>
    <row r="36" spans="1:34" s="431" customFormat="1" ht="38.25" x14ac:dyDescent="0.2">
      <c r="A36" s="490" t="s">
        <v>646</v>
      </c>
      <c r="B36" s="491">
        <v>0.13453560954473345</v>
      </c>
      <c r="C36" s="491">
        <v>0.1327692272333775</v>
      </c>
      <c r="D36" s="491">
        <v>0.13178323517740562</v>
      </c>
      <c r="E36" s="491">
        <v>0.13786447607395527</v>
      </c>
      <c r="F36" s="491">
        <v>0.13358496964565952</v>
      </c>
      <c r="G36" s="491">
        <v>0.13466587101618954</v>
      </c>
      <c r="H36" s="491">
        <v>0.12826595198722701</v>
      </c>
      <c r="I36" s="491">
        <v>0.12330301910187215</v>
      </c>
      <c r="J36" s="491">
        <v>0.12415748035002068</v>
      </c>
      <c r="K36" s="491">
        <v>0.1200747354685872</v>
      </c>
      <c r="L36" s="491">
        <v>0.12089955560210738</v>
      </c>
      <c r="M36" s="491">
        <v>0.12068456333455335</v>
      </c>
      <c r="N36" s="491">
        <v>0.12455600765569137</v>
      </c>
      <c r="O36" s="491">
        <v>0.12697381861707113</v>
      </c>
      <c r="P36" s="576">
        <v>0.12811661447003092</v>
      </c>
      <c r="Q36" s="626">
        <f>Q43/(Q43+Q26+Q27+Q28*2)</f>
        <v>0.13471820960915346</v>
      </c>
      <c r="W36" s="497"/>
      <c r="X36" s="432"/>
    </row>
    <row r="37" spans="1:34" s="431" customFormat="1" ht="38.25" x14ac:dyDescent="0.2">
      <c r="A37" s="490" t="s">
        <v>647</v>
      </c>
      <c r="B37" s="491"/>
      <c r="C37" s="491"/>
      <c r="D37" s="491"/>
      <c r="E37" s="491"/>
      <c r="F37" s="491"/>
      <c r="G37" s="491"/>
      <c r="H37" s="491"/>
      <c r="I37" s="491"/>
      <c r="J37" s="491"/>
      <c r="K37" s="491"/>
      <c r="L37" s="491">
        <v>0.130744753111499</v>
      </c>
      <c r="M37" s="492">
        <v>0.13269884307816318</v>
      </c>
      <c r="N37" s="492">
        <v>0.13945169422089249</v>
      </c>
      <c r="O37" s="492">
        <v>0.14269975052573691</v>
      </c>
      <c r="P37" s="577">
        <v>0.14735369779901691</v>
      </c>
      <c r="Q37" s="627">
        <f>Q44/(Q44+Q26+Q27+Q28*2)</f>
        <v>0.15712655258432562</v>
      </c>
      <c r="R37" s="498"/>
      <c r="X37" s="432"/>
    </row>
    <row r="38" spans="1:34" x14ac:dyDescent="0.2">
      <c r="A38" s="236"/>
      <c r="B38" s="461"/>
      <c r="C38" s="461"/>
      <c r="D38" s="461"/>
      <c r="E38" s="461"/>
      <c r="F38" s="461"/>
      <c r="G38" s="461"/>
      <c r="H38" s="461"/>
      <c r="I38" s="461"/>
      <c r="J38" s="461"/>
      <c r="K38" s="461"/>
      <c r="L38" s="461"/>
      <c r="M38" s="461"/>
      <c r="N38" s="461"/>
      <c r="O38" s="461"/>
      <c r="X38" s="194"/>
    </row>
    <row r="39" spans="1:34" x14ac:dyDescent="0.2">
      <c r="A39" s="206" t="s">
        <v>471</v>
      </c>
      <c r="Q39" s="461"/>
    </row>
    <row r="40" spans="1:34" s="461" customFormat="1" x14ac:dyDescent="0.2">
      <c r="A40" s="206" t="s">
        <v>470</v>
      </c>
    </row>
    <row r="41" spans="1:34" ht="26.25" customHeight="1" x14ac:dyDescent="0.2">
      <c r="A41" s="726" t="s">
        <v>479</v>
      </c>
      <c r="B41" s="726"/>
      <c r="C41" s="726"/>
      <c r="D41" s="726"/>
      <c r="E41" s="726"/>
      <c r="F41" s="726"/>
      <c r="G41" s="726"/>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6"/>
    </row>
    <row r="42" spans="1:34" ht="26.25" customHeight="1" x14ac:dyDescent="0.2"/>
    <row r="43" spans="1:34" s="461" customFormat="1" ht="1.5" customHeight="1" x14ac:dyDescent="0.2">
      <c r="A43" s="461" t="s">
        <v>478</v>
      </c>
      <c r="B43" s="659">
        <v>11517.125</v>
      </c>
      <c r="C43" s="659">
        <v>11565.874999999998</v>
      </c>
      <c r="D43" s="659">
        <v>11553.666666666664</v>
      </c>
      <c r="E43" s="659">
        <v>11570.65427045322</v>
      </c>
      <c r="F43" s="659">
        <v>12094.666666666662</v>
      </c>
      <c r="G43" s="659">
        <v>11668.284325214583</v>
      </c>
      <c r="H43" s="659">
        <v>11784.394114681591</v>
      </c>
      <c r="I43" s="659">
        <v>11247</v>
      </c>
      <c r="J43" s="659">
        <v>10765.809744779584</v>
      </c>
      <c r="K43" s="659">
        <v>10881.609756097563</v>
      </c>
      <c r="L43" s="659">
        <v>10495.01384083045</v>
      </c>
      <c r="M43" s="659">
        <v>10544.15224913495</v>
      </c>
      <c r="N43" s="659">
        <v>10829.166666666701</v>
      </c>
      <c r="O43" s="659"/>
      <c r="P43" s="659">
        <v>11118.541666666666</v>
      </c>
      <c r="Q43" s="462">
        <f>Q44-Q18</f>
        <v>11766.333333333334</v>
      </c>
    </row>
    <row r="44" spans="1:34" s="461" customFormat="1" ht="1.5" customHeight="1" x14ac:dyDescent="0.2">
      <c r="B44" s="658"/>
      <c r="C44" s="658"/>
      <c r="D44" s="658"/>
      <c r="E44" s="658"/>
      <c r="F44" s="658"/>
      <c r="G44" s="658"/>
      <c r="H44" s="658"/>
      <c r="I44" s="658"/>
      <c r="J44" s="658"/>
      <c r="K44" s="658"/>
      <c r="L44" s="658"/>
      <c r="M44" s="658">
        <v>11531.941000000001</v>
      </c>
      <c r="N44" s="659">
        <v>12072.166666666701</v>
      </c>
      <c r="O44" s="659"/>
      <c r="P44" s="659">
        <v>13076.541666666666</v>
      </c>
      <c r="Q44" s="462">
        <f>TAB_2!M177</f>
        <v>14088.333333333334</v>
      </c>
    </row>
    <row r="45" spans="1:34" x14ac:dyDescent="0.2">
      <c r="O45" s="476"/>
      <c r="P45" s="476"/>
    </row>
    <row r="46" spans="1:34" x14ac:dyDescent="0.2">
      <c r="O46" s="462"/>
      <c r="P46" s="462"/>
    </row>
    <row r="47" spans="1:34" x14ac:dyDescent="0.2">
      <c r="N47" s="529"/>
    </row>
  </sheetData>
  <mergeCells count="8">
    <mergeCell ref="A41:AH41"/>
    <mergeCell ref="A22:AH22"/>
    <mergeCell ref="B24:Q24"/>
    <mergeCell ref="A3:AH3"/>
    <mergeCell ref="A5:AH5"/>
    <mergeCell ref="B7:Q7"/>
    <mergeCell ref="S7:AH7"/>
    <mergeCell ref="S24:AH24"/>
  </mergeCells>
  <conditionalFormatting sqref="S9:S10 S12 S14:S17">
    <cfRule type="cellIs" dxfId="3" priority="5" operator="greaterThan">
      <formula>0</formula>
    </cfRule>
    <cfRule type="cellIs" dxfId="2" priority="6" operator="lessThan">
      <formula>0</formula>
    </cfRule>
  </conditionalFormatting>
  <conditionalFormatting sqref="U20:W20">
    <cfRule type="cellIs" dxfId="1" priority="3" operator="greaterThan">
      <formula>0</formula>
    </cfRule>
    <cfRule type="cellIs" dxfId="0" priority="4" operator="lessThan">
      <formula>0</formula>
    </cfRule>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headerFooter>
    <oddFooter>&amp;CPage &amp;P</oddFooter>
  </headerFooter>
  <ignoredErrors>
    <ignoredError sqref="Q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00B0F0"/>
    <pageSetUpPr fitToPage="1"/>
  </sheetPr>
  <dimension ref="A1:AE208"/>
  <sheetViews>
    <sheetView showGridLines="0" zoomScale="80" zoomScaleNormal="80" workbookViewId="0">
      <pane ySplit="7" topLeftCell="A146" activePane="bottomLeft" state="frozen"/>
      <selection activeCell="Q28" sqref="Q28"/>
      <selection pane="bottomLeft" activeCell="Q28" sqref="Q28"/>
    </sheetView>
  </sheetViews>
  <sheetFormatPr baseColWidth="10" defaultRowHeight="12.75" x14ac:dyDescent="0.2"/>
  <cols>
    <col min="1" max="1" width="35.5" customWidth="1"/>
    <col min="2" max="2" width="18.1640625" style="362" customWidth="1"/>
    <col min="3" max="3" width="16.5" bestFit="1" customWidth="1"/>
    <col min="4" max="4" width="9.5" bestFit="1" customWidth="1"/>
    <col min="5" max="5" width="12.33203125" customWidth="1"/>
    <col min="6" max="6" width="14.83203125" customWidth="1"/>
    <col min="7" max="7" width="10.83203125" customWidth="1"/>
    <col min="8" max="8" width="11.1640625" customWidth="1"/>
    <col min="9" max="9" width="13.1640625" customWidth="1"/>
    <col min="10" max="10" width="12.5" style="351" bestFit="1" customWidth="1"/>
    <col min="11" max="11" width="13.1640625" customWidth="1"/>
    <col min="12" max="12" width="19.6640625" customWidth="1"/>
    <col min="13" max="13" width="19.6640625" style="351" customWidth="1"/>
    <col min="14" max="14" width="13.5" bestFit="1" customWidth="1"/>
    <col min="15" max="17" width="12.1640625" bestFit="1" customWidth="1"/>
    <col min="18" max="18" width="4.33203125" customWidth="1"/>
    <col min="19" max="19" width="12.33203125" style="429" bestFit="1" customWidth="1"/>
    <col min="20" max="20" width="3.5" customWidth="1"/>
    <col min="21" max="21" width="12.1640625" style="429" bestFit="1" customWidth="1"/>
    <col min="22" max="22" width="10.83203125" style="75" customWidth="1"/>
    <col min="23" max="23" width="16" style="477" hidden="1" customWidth="1"/>
    <col min="24" max="24" width="15.83203125" style="477" hidden="1" customWidth="1"/>
    <col min="25" max="25" width="18.83203125" style="351" hidden="1" customWidth="1"/>
    <col min="26" max="26" width="13.33203125" style="351" hidden="1" customWidth="1"/>
    <col min="27" max="27" width="30.1640625" customWidth="1"/>
    <col min="28" max="28" width="27.6640625" customWidth="1"/>
    <col min="29" max="29" width="16" style="461" customWidth="1"/>
    <col min="30" max="30" width="26.5" style="461" customWidth="1"/>
    <col min="31" max="31" width="12" style="638"/>
  </cols>
  <sheetData>
    <row r="1" spans="1:31" ht="8.25" customHeight="1" x14ac:dyDescent="0.2">
      <c r="AC1"/>
      <c r="AD1"/>
      <c r="AE1"/>
    </row>
    <row r="2" spans="1:31" ht="12.75" hidden="1" customHeight="1" x14ac:dyDescent="0.2">
      <c r="AC2"/>
      <c r="AD2"/>
      <c r="AE2"/>
    </row>
    <row r="3" spans="1:31" s="616" customFormat="1" ht="34.5" customHeight="1" x14ac:dyDescent="0.3">
      <c r="A3" s="735" t="s">
        <v>649</v>
      </c>
      <c r="B3" s="736"/>
      <c r="C3" s="736"/>
      <c r="D3" s="736"/>
      <c r="E3" s="736"/>
      <c r="F3" s="736"/>
      <c r="G3" s="736"/>
      <c r="H3" s="736"/>
      <c r="I3" s="736"/>
      <c r="J3" s="736"/>
      <c r="K3" s="736"/>
      <c r="L3" s="736"/>
      <c r="M3" s="736"/>
      <c r="N3" s="736"/>
      <c r="O3" s="736"/>
      <c r="P3" s="736"/>
      <c r="Q3" s="736"/>
      <c r="R3" s="736"/>
      <c r="S3" s="736"/>
      <c r="T3" s="736"/>
      <c r="U3" s="736"/>
      <c r="V3" s="617"/>
      <c r="W3" s="618"/>
      <c r="X3" s="618"/>
      <c r="Y3" s="619"/>
      <c r="Z3" s="619"/>
    </row>
    <row r="4" spans="1:31" ht="6.75" customHeight="1" x14ac:dyDescent="0.2">
      <c r="AC4"/>
      <c r="AD4"/>
      <c r="AE4"/>
    </row>
    <row r="5" spans="1:31" ht="11.25" customHeight="1" x14ac:dyDescent="0.2">
      <c r="AC5"/>
      <c r="AD5"/>
      <c r="AE5"/>
    </row>
    <row r="6" spans="1:31" ht="15.75" x14ac:dyDescent="0.25">
      <c r="B6" s="733" t="s">
        <v>642</v>
      </c>
      <c r="C6" s="733"/>
      <c r="D6" s="733"/>
      <c r="E6" s="733"/>
      <c r="F6" s="733"/>
      <c r="G6" s="733"/>
      <c r="H6" s="733"/>
      <c r="I6" s="733"/>
      <c r="J6" s="733"/>
      <c r="K6" s="733"/>
      <c r="L6" s="733"/>
      <c r="M6" s="734"/>
      <c r="N6" s="731" t="s">
        <v>365</v>
      </c>
      <c r="O6" s="731"/>
      <c r="P6" s="731"/>
      <c r="Q6" s="732"/>
      <c r="S6" s="433"/>
      <c r="T6" s="235"/>
      <c r="U6" s="433"/>
      <c r="V6" s="478"/>
      <c r="AC6"/>
      <c r="AD6"/>
      <c r="AE6"/>
    </row>
    <row r="7" spans="1:31" s="583" customFormat="1" ht="91.5" customHeight="1" x14ac:dyDescent="0.2">
      <c r="A7" s="584" t="s">
        <v>351</v>
      </c>
      <c r="B7" s="585" t="s">
        <v>561</v>
      </c>
      <c r="C7" s="524" t="s">
        <v>360</v>
      </c>
      <c r="D7" s="586" t="s">
        <v>361</v>
      </c>
      <c r="E7" s="584" t="s">
        <v>354</v>
      </c>
      <c r="F7" s="584" t="s">
        <v>355</v>
      </c>
      <c r="G7" s="584" t="s">
        <v>356</v>
      </c>
      <c r="H7" s="584" t="s">
        <v>357</v>
      </c>
      <c r="I7" s="584" t="s">
        <v>358</v>
      </c>
      <c r="J7" s="524" t="s">
        <v>359</v>
      </c>
      <c r="K7" s="584" t="s">
        <v>440</v>
      </c>
      <c r="L7" s="519" t="s">
        <v>650</v>
      </c>
      <c r="M7" s="519" t="s">
        <v>651</v>
      </c>
      <c r="N7" s="584" t="s">
        <v>362</v>
      </c>
      <c r="O7" s="584" t="s">
        <v>363</v>
      </c>
      <c r="P7" s="584" t="s">
        <v>364</v>
      </c>
      <c r="Q7" s="586" t="s">
        <v>477</v>
      </c>
      <c r="S7" s="519" t="s">
        <v>560</v>
      </c>
      <c r="U7" s="519" t="s">
        <v>652</v>
      </c>
      <c r="V7" s="587"/>
      <c r="W7" s="509" t="s">
        <v>464</v>
      </c>
      <c r="X7" s="509" t="s">
        <v>465</v>
      </c>
      <c r="Y7" s="509" t="s">
        <v>533</v>
      </c>
      <c r="Z7" s="509" t="s">
        <v>466</v>
      </c>
    </row>
    <row r="8" spans="1:31" s="32" customFormat="1" ht="13.5" x14ac:dyDescent="0.2">
      <c r="A8" s="111"/>
      <c r="B8" s="435"/>
      <c r="C8" s="111"/>
      <c r="D8" s="112"/>
      <c r="E8" s="111"/>
      <c r="F8" s="111"/>
      <c r="G8" s="111"/>
      <c r="H8" s="111"/>
      <c r="I8" s="111"/>
      <c r="J8" s="484"/>
      <c r="K8" s="111"/>
      <c r="L8" s="85"/>
      <c r="M8" s="509"/>
      <c r="N8" s="111"/>
      <c r="O8" s="111"/>
      <c r="P8" s="111"/>
      <c r="Q8" s="112"/>
      <c r="S8" s="434"/>
      <c r="U8" s="484"/>
      <c r="W8" s="361"/>
      <c r="X8" s="361"/>
      <c r="Y8" s="361"/>
      <c r="Z8" s="361"/>
    </row>
    <row r="9" spans="1:31" ht="12.75" customHeight="1" x14ac:dyDescent="0.25">
      <c r="A9" s="107" t="s">
        <v>225</v>
      </c>
      <c r="B9" s="439">
        <v>318</v>
      </c>
      <c r="C9" s="502">
        <v>288</v>
      </c>
      <c r="D9" s="27">
        <f>B9+C9</f>
        <v>606</v>
      </c>
      <c r="E9" s="70">
        <f>W9+X9</f>
        <v>221</v>
      </c>
      <c r="F9" s="70">
        <v>29</v>
      </c>
      <c r="G9" s="70">
        <v>40</v>
      </c>
      <c r="H9" s="70">
        <v>3</v>
      </c>
      <c r="I9" s="70">
        <v>7</v>
      </c>
      <c r="J9" s="501">
        <f>Y9+Z9</f>
        <v>115</v>
      </c>
      <c r="K9" s="70">
        <v>68</v>
      </c>
      <c r="L9" s="27">
        <f>C9+SUM(E9:K9)</f>
        <v>771</v>
      </c>
      <c r="M9" s="514">
        <f t="shared" ref="M9:M72" si="0">C9/3+W9/2+X9+F9*2+G9+H9+I9/8+Y9/2+Z9+K9</f>
        <v>539.375</v>
      </c>
      <c r="N9" s="70">
        <v>768</v>
      </c>
      <c r="O9" s="501">
        <v>1635</v>
      </c>
      <c r="P9" s="501">
        <v>430</v>
      </c>
      <c r="Q9" s="26">
        <f>SUM(N9:P9)</f>
        <v>2833</v>
      </c>
      <c r="R9" s="53"/>
      <c r="S9" s="479">
        <f>M9+N9+O9+P9*2</f>
        <v>3802.375</v>
      </c>
      <c r="T9" s="53"/>
      <c r="U9" s="489">
        <f>M9/S9</f>
        <v>0.14185213189125218</v>
      </c>
      <c r="V9" s="639"/>
      <c r="W9" s="509">
        <v>15</v>
      </c>
      <c r="X9" s="509">
        <v>206</v>
      </c>
      <c r="Y9" s="351">
        <v>110</v>
      </c>
      <c r="Z9" s="351">
        <v>5</v>
      </c>
      <c r="AC9"/>
      <c r="AD9"/>
      <c r="AE9"/>
    </row>
    <row r="10" spans="1:31" x14ac:dyDescent="0.2">
      <c r="A10" s="232" t="s">
        <v>112</v>
      </c>
      <c r="B10" s="437">
        <v>3</v>
      </c>
      <c r="C10" s="18">
        <v>2</v>
      </c>
      <c r="D10" s="175">
        <f t="shared" ref="D10:D74" si="1">B10+C10</f>
        <v>5</v>
      </c>
      <c r="E10" s="18">
        <f t="shared" ref="E10:E63" si="2">W10+X10</f>
        <v>7</v>
      </c>
      <c r="F10" s="18"/>
      <c r="G10" s="18"/>
      <c r="H10" s="18"/>
      <c r="I10" s="18">
        <v>5</v>
      </c>
      <c r="J10" s="18">
        <f t="shared" ref="J10:J63" si="3">Y10+Z10</f>
        <v>3</v>
      </c>
      <c r="K10" s="18"/>
      <c r="L10" s="175">
        <f t="shared" ref="L10:L74" si="4">C10+SUM(E10:K10)</f>
        <v>17</v>
      </c>
      <c r="M10" s="507">
        <f t="shared" si="0"/>
        <v>9.7916666666666679</v>
      </c>
      <c r="N10" s="18">
        <v>12</v>
      </c>
      <c r="O10" s="18">
        <v>18</v>
      </c>
      <c r="P10" s="18">
        <v>10</v>
      </c>
      <c r="Q10" s="175">
        <f t="shared" ref="Q10:Q74" si="5">SUM(N10:P10)</f>
        <v>40</v>
      </c>
      <c r="R10" s="53"/>
      <c r="S10" s="480">
        <f t="shared" ref="S10:S70" si="6">M10+N10+O10+P10*2</f>
        <v>59.791666666666671</v>
      </c>
      <c r="T10" s="53"/>
      <c r="U10" s="485">
        <f>M10/S10</f>
        <v>0.16376306620209061</v>
      </c>
      <c r="V10" s="639"/>
      <c r="W10" s="509">
        <v>0</v>
      </c>
      <c r="X10" s="509">
        <v>7</v>
      </c>
      <c r="Y10" s="351">
        <v>3</v>
      </c>
      <c r="Z10" s="351">
        <v>0</v>
      </c>
      <c r="AC10"/>
      <c r="AD10"/>
      <c r="AE10"/>
    </row>
    <row r="11" spans="1:31" x14ac:dyDescent="0.2">
      <c r="A11" s="232" t="s">
        <v>111</v>
      </c>
      <c r="B11" s="437">
        <v>286</v>
      </c>
      <c r="C11" s="18">
        <v>241</v>
      </c>
      <c r="D11" s="175">
        <f t="shared" si="1"/>
        <v>527</v>
      </c>
      <c r="E11" s="18">
        <f t="shared" si="2"/>
        <v>192</v>
      </c>
      <c r="F11" s="18">
        <v>27</v>
      </c>
      <c r="G11" s="18">
        <v>36</v>
      </c>
      <c r="H11" s="18">
        <v>2</v>
      </c>
      <c r="I11" s="18">
        <v>2</v>
      </c>
      <c r="J11" s="18">
        <f t="shared" si="3"/>
        <v>106</v>
      </c>
      <c r="K11" s="18">
        <v>40</v>
      </c>
      <c r="L11" s="175">
        <f t="shared" si="4"/>
        <v>646</v>
      </c>
      <c r="M11" s="507">
        <f t="shared" si="0"/>
        <v>452.58333333333331</v>
      </c>
      <c r="N11" s="18">
        <v>678</v>
      </c>
      <c r="O11" s="18">
        <v>1418</v>
      </c>
      <c r="P11" s="18">
        <v>361</v>
      </c>
      <c r="Q11" s="175">
        <f t="shared" si="5"/>
        <v>2457</v>
      </c>
      <c r="R11" s="53"/>
      <c r="S11" s="480">
        <f t="shared" si="6"/>
        <v>3270.583333333333</v>
      </c>
      <c r="T11" s="53"/>
      <c r="U11" s="485">
        <f t="shared" ref="U11:U70" si="7">M11/S11</f>
        <v>0.13838000356715163</v>
      </c>
      <c r="V11" s="639"/>
      <c r="W11" s="509">
        <v>15</v>
      </c>
      <c r="X11" s="509">
        <v>177</v>
      </c>
      <c r="Y11" s="351">
        <v>101</v>
      </c>
      <c r="Z11" s="351">
        <v>5</v>
      </c>
      <c r="AC11"/>
      <c r="AD11"/>
      <c r="AE11"/>
    </row>
    <row r="12" spans="1:31" x14ac:dyDescent="0.2">
      <c r="A12" s="233" t="s">
        <v>604</v>
      </c>
      <c r="B12" s="438">
        <v>15</v>
      </c>
      <c r="C12" s="21">
        <v>0</v>
      </c>
      <c r="D12" s="197">
        <f t="shared" si="1"/>
        <v>15</v>
      </c>
      <c r="E12" s="21">
        <f t="shared" si="2"/>
        <v>3</v>
      </c>
      <c r="F12" s="21"/>
      <c r="G12" s="21"/>
      <c r="H12" s="21"/>
      <c r="I12" s="21"/>
      <c r="J12" s="21">
        <f t="shared" si="3"/>
        <v>0</v>
      </c>
      <c r="K12" s="21">
        <v>12</v>
      </c>
      <c r="L12" s="197">
        <f t="shared" si="4"/>
        <v>15</v>
      </c>
      <c r="M12" s="515">
        <f t="shared" si="0"/>
        <v>15</v>
      </c>
      <c r="N12" s="21">
        <v>25</v>
      </c>
      <c r="O12" s="21">
        <v>30</v>
      </c>
      <c r="P12" s="21">
        <v>10</v>
      </c>
      <c r="Q12" s="197">
        <f t="shared" si="5"/>
        <v>65</v>
      </c>
      <c r="R12" s="53"/>
      <c r="S12" s="481">
        <f t="shared" si="6"/>
        <v>90</v>
      </c>
      <c r="T12" s="53"/>
      <c r="U12" s="486">
        <f t="shared" si="7"/>
        <v>0.16666666666666666</v>
      </c>
      <c r="V12" s="639"/>
      <c r="W12" s="509">
        <v>0</v>
      </c>
      <c r="X12" s="509">
        <v>3</v>
      </c>
      <c r="AC12"/>
      <c r="AD12"/>
      <c r="AE12"/>
    </row>
    <row r="13" spans="1:31" x14ac:dyDescent="0.2">
      <c r="A13" s="232" t="s">
        <v>113</v>
      </c>
      <c r="B13" s="437">
        <v>14</v>
      </c>
      <c r="C13" s="18">
        <v>45</v>
      </c>
      <c r="D13" s="175">
        <f t="shared" si="1"/>
        <v>59</v>
      </c>
      <c r="E13" s="18">
        <f t="shared" si="2"/>
        <v>19</v>
      </c>
      <c r="F13" s="18">
        <v>2</v>
      </c>
      <c r="G13" s="18">
        <v>4</v>
      </c>
      <c r="H13" s="18">
        <v>1</v>
      </c>
      <c r="I13" s="18"/>
      <c r="J13" s="18">
        <f t="shared" si="3"/>
        <v>6</v>
      </c>
      <c r="K13" s="18">
        <v>16</v>
      </c>
      <c r="L13" s="175">
        <f t="shared" si="4"/>
        <v>93</v>
      </c>
      <c r="M13" s="507">
        <f t="shared" si="0"/>
        <v>62</v>
      </c>
      <c r="N13" s="18">
        <v>53</v>
      </c>
      <c r="O13" s="18">
        <v>169</v>
      </c>
      <c r="P13" s="18">
        <v>49</v>
      </c>
      <c r="Q13" s="175">
        <f t="shared" si="5"/>
        <v>271</v>
      </c>
      <c r="R13" s="53"/>
      <c r="S13" s="480">
        <f t="shared" si="6"/>
        <v>382</v>
      </c>
      <c r="T13" s="53"/>
      <c r="U13" s="485">
        <f t="shared" si="7"/>
        <v>0.16230366492146597</v>
      </c>
      <c r="V13" s="639"/>
      <c r="W13" s="509">
        <v>0</v>
      </c>
      <c r="X13" s="509">
        <v>19</v>
      </c>
      <c r="Y13" s="351">
        <v>6</v>
      </c>
      <c r="Z13" s="351">
        <v>0</v>
      </c>
      <c r="AC13"/>
      <c r="AD13"/>
      <c r="AE13"/>
    </row>
    <row r="14" spans="1:31" ht="13.5" x14ac:dyDescent="0.25">
      <c r="A14" s="107" t="s">
        <v>226</v>
      </c>
      <c r="B14" s="439">
        <v>145</v>
      </c>
      <c r="C14" s="70">
        <v>76</v>
      </c>
      <c r="D14" s="27">
        <f t="shared" si="1"/>
        <v>221</v>
      </c>
      <c r="E14" s="70">
        <f t="shared" si="2"/>
        <v>95</v>
      </c>
      <c r="F14" s="70">
        <v>35</v>
      </c>
      <c r="G14" s="70">
        <v>13</v>
      </c>
      <c r="H14" s="70">
        <v>2</v>
      </c>
      <c r="I14" s="70">
        <v>1</v>
      </c>
      <c r="J14" s="501">
        <f t="shared" si="3"/>
        <v>60</v>
      </c>
      <c r="K14" s="70">
        <v>9</v>
      </c>
      <c r="L14" s="27">
        <f t="shared" si="4"/>
        <v>291</v>
      </c>
      <c r="M14" s="514">
        <f t="shared" si="0"/>
        <v>242.45833333333331</v>
      </c>
      <c r="N14" s="70">
        <v>230</v>
      </c>
      <c r="O14" s="501">
        <v>599</v>
      </c>
      <c r="P14" s="501">
        <v>245</v>
      </c>
      <c r="Q14" s="26">
        <f t="shared" si="5"/>
        <v>1074</v>
      </c>
      <c r="R14" s="53"/>
      <c r="S14" s="479">
        <f t="shared" si="6"/>
        <v>1561.4583333333333</v>
      </c>
      <c r="T14" s="53"/>
      <c r="U14" s="489">
        <f t="shared" si="7"/>
        <v>0.1552768512341561</v>
      </c>
      <c r="V14" s="639"/>
      <c r="W14" s="509">
        <v>5</v>
      </c>
      <c r="X14" s="509">
        <v>90</v>
      </c>
      <c r="Y14" s="351">
        <v>59</v>
      </c>
      <c r="Z14" s="351">
        <v>1</v>
      </c>
      <c r="AC14"/>
      <c r="AD14"/>
      <c r="AE14"/>
    </row>
    <row r="15" spans="1:31" x14ac:dyDescent="0.2">
      <c r="A15" s="233" t="s">
        <v>114</v>
      </c>
      <c r="B15" s="438">
        <v>69</v>
      </c>
      <c r="C15" s="21">
        <v>45</v>
      </c>
      <c r="D15" s="197">
        <f t="shared" si="1"/>
        <v>114</v>
      </c>
      <c r="E15" s="21">
        <f t="shared" si="2"/>
        <v>82</v>
      </c>
      <c r="F15" s="21">
        <v>35</v>
      </c>
      <c r="G15" s="21">
        <v>13</v>
      </c>
      <c r="H15" s="21">
        <v>2</v>
      </c>
      <c r="I15" s="21">
        <v>1</v>
      </c>
      <c r="J15" s="21">
        <f t="shared" si="3"/>
        <v>54</v>
      </c>
      <c r="K15" s="21">
        <v>9</v>
      </c>
      <c r="L15" s="197">
        <f t="shared" si="4"/>
        <v>241</v>
      </c>
      <c r="M15" s="515">
        <f t="shared" si="0"/>
        <v>218.625</v>
      </c>
      <c r="N15" s="21">
        <v>161</v>
      </c>
      <c r="O15" s="21">
        <v>495</v>
      </c>
      <c r="P15" s="21">
        <v>225</v>
      </c>
      <c r="Q15" s="197">
        <f t="shared" si="5"/>
        <v>881</v>
      </c>
      <c r="R15" s="53"/>
      <c r="S15" s="481">
        <f t="shared" si="6"/>
        <v>1324.625</v>
      </c>
      <c r="T15" s="53"/>
      <c r="U15" s="486">
        <f t="shared" si="7"/>
        <v>0.16504671133339624</v>
      </c>
      <c r="V15" s="639"/>
      <c r="W15" s="509">
        <v>0</v>
      </c>
      <c r="X15" s="509">
        <v>82</v>
      </c>
      <c r="Y15" s="351">
        <v>53</v>
      </c>
      <c r="Z15" s="351">
        <v>1</v>
      </c>
      <c r="AC15"/>
      <c r="AD15"/>
      <c r="AE15"/>
    </row>
    <row r="16" spans="1:31" x14ac:dyDescent="0.2">
      <c r="A16" s="232" t="s">
        <v>115</v>
      </c>
      <c r="B16" s="437">
        <v>76</v>
      </c>
      <c r="C16" s="18">
        <v>31</v>
      </c>
      <c r="D16" s="175">
        <f t="shared" si="1"/>
        <v>107</v>
      </c>
      <c r="E16" s="18">
        <f t="shared" si="2"/>
        <v>13</v>
      </c>
      <c r="F16" s="18"/>
      <c r="G16" s="18"/>
      <c r="H16" s="18"/>
      <c r="I16" s="18"/>
      <c r="J16" s="18">
        <f t="shared" si="3"/>
        <v>6</v>
      </c>
      <c r="K16" s="18"/>
      <c r="L16" s="175">
        <f t="shared" si="4"/>
        <v>50</v>
      </c>
      <c r="M16" s="507">
        <f t="shared" si="0"/>
        <v>23.833333333333336</v>
      </c>
      <c r="N16" s="18">
        <v>69</v>
      </c>
      <c r="O16" s="18">
        <v>104</v>
      </c>
      <c r="P16" s="18">
        <v>20</v>
      </c>
      <c r="Q16" s="175">
        <f t="shared" si="5"/>
        <v>193</v>
      </c>
      <c r="R16" s="53"/>
      <c r="S16" s="480">
        <f t="shared" si="6"/>
        <v>236.83333333333334</v>
      </c>
      <c r="T16" s="53"/>
      <c r="U16" s="485">
        <f t="shared" si="7"/>
        <v>0.10063335679099226</v>
      </c>
      <c r="V16" s="639"/>
      <c r="W16" s="509">
        <v>5</v>
      </c>
      <c r="X16" s="509">
        <v>8</v>
      </c>
      <c r="Y16" s="351">
        <v>6</v>
      </c>
      <c r="Z16" s="351">
        <v>0</v>
      </c>
      <c r="AC16"/>
      <c r="AD16"/>
      <c r="AE16"/>
    </row>
    <row r="17" spans="1:31" ht="13.5" x14ac:dyDescent="0.25">
      <c r="A17" s="107" t="s">
        <v>200</v>
      </c>
      <c r="B17" s="439">
        <v>74</v>
      </c>
      <c r="C17" s="70">
        <v>60</v>
      </c>
      <c r="D17" s="27">
        <f t="shared" si="1"/>
        <v>134</v>
      </c>
      <c r="E17" s="70">
        <f t="shared" si="2"/>
        <v>81</v>
      </c>
      <c r="F17" s="70">
        <v>29</v>
      </c>
      <c r="G17" s="70">
        <v>15</v>
      </c>
      <c r="H17" s="70">
        <v>2</v>
      </c>
      <c r="I17" s="70">
        <v>3</v>
      </c>
      <c r="J17" s="501">
        <f t="shared" si="3"/>
        <v>27</v>
      </c>
      <c r="K17" s="70">
        <v>36</v>
      </c>
      <c r="L17" s="27">
        <f t="shared" si="4"/>
        <v>253</v>
      </c>
      <c r="M17" s="514">
        <f t="shared" si="0"/>
        <v>222.875</v>
      </c>
      <c r="N17" s="70">
        <v>241</v>
      </c>
      <c r="O17" s="501">
        <v>599</v>
      </c>
      <c r="P17" s="501">
        <v>318</v>
      </c>
      <c r="Q17" s="26">
        <f t="shared" si="5"/>
        <v>1158</v>
      </c>
      <c r="R17" s="53"/>
      <c r="S17" s="479">
        <f t="shared" si="6"/>
        <v>1698.875</v>
      </c>
      <c r="T17" s="53"/>
      <c r="U17" s="489">
        <f t="shared" si="7"/>
        <v>0.13118975792804061</v>
      </c>
      <c r="V17" s="639"/>
      <c r="W17" s="509">
        <v>6</v>
      </c>
      <c r="X17" s="509">
        <v>75</v>
      </c>
      <c r="Y17" s="351">
        <v>27</v>
      </c>
      <c r="Z17" s="351">
        <v>0</v>
      </c>
      <c r="AC17"/>
      <c r="AD17"/>
      <c r="AE17"/>
    </row>
    <row r="18" spans="1:31" x14ac:dyDescent="0.2">
      <c r="A18" s="232" t="s">
        <v>117</v>
      </c>
      <c r="B18" s="437">
        <v>14</v>
      </c>
      <c r="C18" s="18">
        <v>0</v>
      </c>
      <c r="D18" s="175">
        <f t="shared" si="1"/>
        <v>14</v>
      </c>
      <c r="E18" s="18">
        <f t="shared" si="2"/>
        <v>10</v>
      </c>
      <c r="F18" s="18"/>
      <c r="G18" s="18"/>
      <c r="H18" s="18"/>
      <c r="I18" s="18"/>
      <c r="J18" s="18">
        <f t="shared" si="3"/>
        <v>0</v>
      </c>
      <c r="K18" s="18">
        <v>36</v>
      </c>
      <c r="L18" s="175">
        <f t="shared" si="4"/>
        <v>46</v>
      </c>
      <c r="M18" s="507">
        <f t="shared" si="0"/>
        <v>46</v>
      </c>
      <c r="N18" s="18">
        <v>26</v>
      </c>
      <c r="O18" s="18">
        <v>69</v>
      </c>
      <c r="P18" s="18">
        <v>32</v>
      </c>
      <c r="Q18" s="175">
        <f t="shared" si="5"/>
        <v>127</v>
      </c>
      <c r="R18" s="53"/>
      <c r="S18" s="480">
        <f t="shared" si="6"/>
        <v>205</v>
      </c>
      <c r="T18" s="53"/>
      <c r="U18" s="485">
        <f t="shared" si="7"/>
        <v>0.22439024390243903</v>
      </c>
      <c r="V18" s="639"/>
      <c r="W18" s="509">
        <v>0</v>
      </c>
      <c r="X18" s="509">
        <v>10</v>
      </c>
      <c r="AC18"/>
      <c r="AD18"/>
      <c r="AE18"/>
    </row>
    <row r="19" spans="1:31" x14ac:dyDescent="0.2">
      <c r="A19" s="233" t="s">
        <v>116</v>
      </c>
      <c r="B19" s="438">
        <v>60</v>
      </c>
      <c r="C19" s="21">
        <v>60</v>
      </c>
      <c r="D19" s="197">
        <f t="shared" si="1"/>
        <v>120</v>
      </c>
      <c r="E19" s="21">
        <f t="shared" si="2"/>
        <v>63</v>
      </c>
      <c r="F19" s="21">
        <v>29</v>
      </c>
      <c r="G19" s="21">
        <v>15</v>
      </c>
      <c r="H19" s="21">
        <v>2</v>
      </c>
      <c r="I19" s="21">
        <v>3</v>
      </c>
      <c r="J19" s="21">
        <f t="shared" si="3"/>
        <v>27</v>
      </c>
      <c r="K19" s="21"/>
      <c r="L19" s="197">
        <f t="shared" si="4"/>
        <v>199</v>
      </c>
      <c r="M19" s="515">
        <f t="shared" si="0"/>
        <v>171.875</v>
      </c>
      <c r="N19" s="21">
        <v>197</v>
      </c>
      <c r="O19" s="21">
        <v>502</v>
      </c>
      <c r="P19" s="21">
        <v>272</v>
      </c>
      <c r="Q19" s="197">
        <f t="shared" si="5"/>
        <v>971</v>
      </c>
      <c r="R19" s="53"/>
      <c r="S19" s="481">
        <f t="shared" si="6"/>
        <v>1414.875</v>
      </c>
      <c r="T19" s="53"/>
      <c r="U19" s="486">
        <f t="shared" si="7"/>
        <v>0.12147716229348883</v>
      </c>
      <c r="V19" s="639"/>
      <c r="W19" s="509">
        <v>0</v>
      </c>
      <c r="X19" s="509">
        <v>63</v>
      </c>
      <c r="Y19" s="351">
        <v>27</v>
      </c>
      <c r="Z19" s="351">
        <v>0</v>
      </c>
      <c r="AC19"/>
      <c r="AD19"/>
      <c r="AE19"/>
    </row>
    <row r="20" spans="1:31" x14ac:dyDescent="0.2">
      <c r="A20" s="232" t="s">
        <v>484</v>
      </c>
      <c r="B20" s="437"/>
      <c r="C20" s="18"/>
      <c r="D20" s="197">
        <f t="shared" si="1"/>
        <v>0</v>
      </c>
      <c r="E20" s="18">
        <f t="shared" si="2"/>
        <v>8</v>
      </c>
      <c r="F20" s="18"/>
      <c r="G20" s="18"/>
      <c r="H20" s="18"/>
      <c r="I20" s="18"/>
      <c r="J20" s="18">
        <f t="shared" si="3"/>
        <v>0</v>
      </c>
      <c r="K20" s="18"/>
      <c r="L20" s="175">
        <f t="shared" si="4"/>
        <v>8</v>
      </c>
      <c r="M20" s="507">
        <f t="shared" si="0"/>
        <v>5</v>
      </c>
      <c r="N20" s="18">
        <v>18</v>
      </c>
      <c r="O20" s="18">
        <v>28</v>
      </c>
      <c r="P20" s="18">
        <v>14</v>
      </c>
      <c r="Q20" s="175">
        <f t="shared" si="5"/>
        <v>60</v>
      </c>
      <c r="R20" s="53"/>
      <c r="S20" s="480">
        <f t="shared" si="6"/>
        <v>79</v>
      </c>
      <c r="T20" s="53"/>
      <c r="U20" s="485">
        <f t="shared" si="7"/>
        <v>6.3291139240506333E-2</v>
      </c>
      <c r="V20" s="639"/>
      <c r="W20" s="509">
        <v>6</v>
      </c>
      <c r="X20" s="509">
        <v>2</v>
      </c>
      <c r="AC20"/>
      <c r="AD20"/>
      <c r="AE20"/>
    </row>
    <row r="21" spans="1:31" ht="13.5" x14ac:dyDescent="0.25">
      <c r="A21" s="107" t="s">
        <v>201</v>
      </c>
      <c r="B21" s="439">
        <v>458</v>
      </c>
      <c r="C21" s="70">
        <v>430</v>
      </c>
      <c r="D21" s="27">
        <f t="shared" si="1"/>
        <v>888</v>
      </c>
      <c r="E21" s="70">
        <f t="shared" si="2"/>
        <v>202</v>
      </c>
      <c r="F21" s="70">
        <v>26</v>
      </c>
      <c r="G21" s="70">
        <v>43</v>
      </c>
      <c r="H21" s="70">
        <v>1</v>
      </c>
      <c r="I21" s="70">
        <v>36</v>
      </c>
      <c r="J21" s="501">
        <f t="shared" si="3"/>
        <v>118</v>
      </c>
      <c r="K21" s="70">
        <v>204</v>
      </c>
      <c r="L21" s="27">
        <f t="shared" si="4"/>
        <v>1060</v>
      </c>
      <c r="M21" s="514">
        <f t="shared" si="0"/>
        <v>697.33333333333337</v>
      </c>
      <c r="N21" s="70">
        <v>771</v>
      </c>
      <c r="O21" s="501">
        <v>1478</v>
      </c>
      <c r="P21" s="501">
        <v>575</v>
      </c>
      <c r="Q21" s="26">
        <f t="shared" si="5"/>
        <v>2824</v>
      </c>
      <c r="R21" s="53"/>
      <c r="S21" s="479">
        <f t="shared" si="6"/>
        <v>4096.3333333333339</v>
      </c>
      <c r="T21" s="53"/>
      <c r="U21" s="489">
        <f t="shared" si="7"/>
        <v>0.17023354219220441</v>
      </c>
      <c r="V21" s="639"/>
      <c r="W21" s="509">
        <v>28</v>
      </c>
      <c r="X21" s="509">
        <v>174</v>
      </c>
      <c r="Y21" s="351">
        <v>113</v>
      </c>
      <c r="Z21" s="351">
        <v>5</v>
      </c>
      <c r="AC21"/>
      <c r="AD21"/>
      <c r="AE21"/>
    </row>
    <row r="22" spans="1:31" x14ac:dyDescent="0.2">
      <c r="A22" s="232" t="s">
        <v>118</v>
      </c>
      <c r="B22" s="437">
        <v>337</v>
      </c>
      <c r="C22" s="18">
        <v>207</v>
      </c>
      <c r="D22" s="175">
        <f t="shared" si="1"/>
        <v>544</v>
      </c>
      <c r="E22" s="18">
        <f t="shared" si="2"/>
        <v>136</v>
      </c>
      <c r="F22" s="18">
        <v>24</v>
      </c>
      <c r="G22" s="18">
        <v>13</v>
      </c>
      <c r="H22" s="18"/>
      <c r="I22" s="18">
        <v>20</v>
      </c>
      <c r="J22" s="18">
        <f t="shared" si="3"/>
        <v>45</v>
      </c>
      <c r="K22" s="18">
        <v>45</v>
      </c>
      <c r="L22" s="175">
        <f t="shared" si="4"/>
        <v>490</v>
      </c>
      <c r="M22" s="507">
        <f t="shared" si="0"/>
        <v>336</v>
      </c>
      <c r="N22" s="18">
        <v>445</v>
      </c>
      <c r="O22" s="18">
        <v>794</v>
      </c>
      <c r="P22" s="18">
        <v>323</v>
      </c>
      <c r="Q22" s="175">
        <f t="shared" si="5"/>
        <v>1562</v>
      </c>
      <c r="R22" s="53"/>
      <c r="S22" s="480">
        <f t="shared" si="6"/>
        <v>2221</v>
      </c>
      <c r="T22" s="53"/>
      <c r="U22" s="485">
        <f t="shared" si="7"/>
        <v>0.15128320576316975</v>
      </c>
      <c r="V22" s="639"/>
      <c r="W22" s="509">
        <v>0</v>
      </c>
      <c r="X22" s="509">
        <v>136</v>
      </c>
      <c r="Y22" s="351">
        <v>45</v>
      </c>
      <c r="Z22" s="351">
        <v>0</v>
      </c>
      <c r="AC22"/>
      <c r="AD22"/>
      <c r="AE22"/>
    </row>
    <row r="23" spans="1:31" x14ac:dyDescent="0.2">
      <c r="A23" s="232" t="s">
        <v>119</v>
      </c>
      <c r="B23" s="437">
        <v>19</v>
      </c>
      <c r="C23" s="18">
        <v>49</v>
      </c>
      <c r="D23" s="175">
        <f t="shared" si="1"/>
        <v>68</v>
      </c>
      <c r="E23" s="18">
        <f t="shared" si="2"/>
        <v>23</v>
      </c>
      <c r="F23" s="18"/>
      <c r="G23" s="18">
        <v>25</v>
      </c>
      <c r="H23" s="18"/>
      <c r="I23" s="18">
        <v>1</v>
      </c>
      <c r="J23" s="18">
        <f t="shared" si="3"/>
        <v>48</v>
      </c>
      <c r="K23" s="18">
        <v>86</v>
      </c>
      <c r="L23" s="175">
        <f t="shared" si="4"/>
        <v>232</v>
      </c>
      <c r="M23" s="507">
        <f t="shared" si="0"/>
        <v>171.95833333333331</v>
      </c>
      <c r="N23" s="18">
        <v>116</v>
      </c>
      <c r="O23" s="18">
        <v>265</v>
      </c>
      <c r="P23" s="18">
        <v>69</v>
      </c>
      <c r="Q23" s="175">
        <f t="shared" si="5"/>
        <v>450</v>
      </c>
      <c r="R23" s="53"/>
      <c r="S23" s="480">
        <f t="shared" si="6"/>
        <v>690.95833333333326</v>
      </c>
      <c r="T23" s="53"/>
      <c r="U23" s="485">
        <f t="shared" si="7"/>
        <v>0.24886932400651268</v>
      </c>
      <c r="V23" s="639"/>
      <c r="W23" s="509">
        <v>10</v>
      </c>
      <c r="X23" s="509">
        <v>13</v>
      </c>
      <c r="Y23" s="351">
        <v>43</v>
      </c>
      <c r="Z23" s="351">
        <v>5</v>
      </c>
      <c r="AC23"/>
      <c r="AD23"/>
      <c r="AE23"/>
    </row>
    <row r="24" spans="1:31" x14ac:dyDescent="0.2">
      <c r="A24" s="232" t="s">
        <v>120</v>
      </c>
      <c r="B24" s="437">
        <v>4</v>
      </c>
      <c r="C24" s="18">
        <v>2</v>
      </c>
      <c r="D24" s="175">
        <f t="shared" si="1"/>
        <v>6</v>
      </c>
      <c r="E24" s="18">
        <f t="shared" si="2"/>
        <v>12</v>
      </c>
      <c r="F24" s="18">
        <v>2</v>
      </c>
      <c r="G24" s="18"/>
      <c r="H24" s="18"/>
      <c r="I24" s="18">
        <v>7</v>
      </c>
      <c r="J24" s="18">
        <f t="shared" si="3"/>
        <v>0</v>
      </c>
      <c r="K24" s="18"/>
      <c r="L24" s="175">
        <f t="shared" si="4"/>
        <v>23</v>
      </c>
      <c r="M24" s="507">
        <f t="shared" si="0"/>
        <v>12.541666666666668</v>
      </c>
      <c r="N24" s="18">
        <v>15</v>
      </c>
      <c r="O24" s="18">
        <v>15</v>
      </c>
      <c r="P24" s="18">
        <v>15</v>
      </c>
      <c r="Q24" s="175">
        <f t="shared" si="5"/>
        <v>45</v>
      </c>
      <c r="R24" s="53"/>
      <c r="S24" s="480">
        <f t="shared" si="6"/>
        <v>72.541666666666671</v>
      </c>
      <c r="T24" s="53"/>
      <c r="U24" s="485">
        <f t="shared" si="7"/>
        <v>0.17288914417001724</v>
      </c>
      <c r="V24" s="639"/>
      <c r="W24" s="509">
        <v>10</v>
      </c>
      <c r="X24" s="509">
        <v>2</v>
      </c>
      <c r="AC24"/>
      <c r="AD24"/>
      <c r="AE24"/>
    </row>
    <row r="25" spans="1:31" x14ac:dyDescent="0.2">
      <c r="A25" s="233" t="s">
        <v>121</v>
      </c>
      <c r="B25" s="437">
        <v>28</v>
      </c>
      <c r="C25" s="21">
        <v>0</v>
      </c>
      <c r="D25" s="197">
        <f t="shared" si="1"/>
        <v>28</v>
      </c>
      <c r="E25" s="18">
        <f t="shared" si="2"/>
        <v>10</v>
      </c>
      <c r="F25" s="21"/>
      <c r="G25" s="21"/>
      <c r="H25" s="21"/>
      <c r="I25" s="21">
        <v>2</v>
      </c>
      <c r="J25" s="21">
        <f t="shared" si="3"/>
        <v>9</v>
      </c>
      <c r="K25" s="21"/>
      <c r="L25" s="197">
        <f t="shared" si="4"/>
        <v>21</v>
      </c>
      <c r="M25" s="515">
        <f t="shared" si="0"/>
        <v>14.75</v>
      </c>
      <c r="N25" s="21">
        <v>71</v>
      </c>
      <c r="O25" s="21">
        <v>110</v>
      </c>
      <c r="P25" s="21">
        <v>25</v>
      </c>
      <c r="Q25" s="197">
        <f t="shared" si="5"/>
        <v>206</v>
      </c>
      <c r="R25" s="53"/>
      <c r="S25" s="481">
        <f t="shared" si="6"/>
        <v>245.75</v>
      </c>
      <c r="T25" s="53"/>
      <c r="U25" s="486">
        <f t="shared" si="7"/>
        <v>6.002034587995931E-2</v>
      </c>
      <c r="V25" s="639"/>
      <c r="W25" s="509">
        <v>0</v>
      </c>
      <c r="X25" s="509">
        <v>10</v>
      </c>
      <c r="Y25" s="351">
        <v>9</v>
      </c>
      <c r="Z25" s="351">
        <v>0</v>
      </c>
      <c r="AC25"/>
      <c r="AD25"/>
      <c r="AE25"/>
    </row>
    <row r="26" spans="1:31" s="351" customFormat="1" x14ac:dyDescent="0.2">
      <c r="A26" s="503" t="s">
        <v>122</v>
      </c>
      <c r="B26" s="504">
        <v>70</v>
      </c>
      <c r="C26" s="505">
        <v>172</v>
      </c>
      <c r="D26" s="506">
        <f t="shared" si="1"/>
        <v>242</v>
      </c>
      <c r="E26" s="505">
        <f t="shared" si="2"/>
        <v>21</v>
      </c>
      <c r="F26" s="505"/>
      <c r="G26" s="505">
        <v>5</v>
      </c>
      <c r="H26" s="505">
        <v>1</v>
      </c>
      <c r="I26" s="505">
        <v>6</v>
      </c>
      <c r="J26" s="505">
        <f t="shared" si="3"/>
        <v>16</v>
      </c>
      <c r="K26" s="505">
        <v>73</v>
      </c>
      <c r="L26" s="506">
        <f t="shared" si="4"/>
        <v>294</v>
      </c>
      <c r="M26" s="507">
        <f t="shared" si="0"/>
        <v>162.08333333333334</v>
      </c>
      <c r="N26" s="505">
        <v>124</v>
      </c>
      <c r="O26" s="505">
        <v>294</v>
      </c>
      <c r="P26" s="505">
        <v>143</v>
      </c>
      <c r="Q26" s="506">
        <f t="shared" si="5"/>
        <v>561</v>
      </c>
      <c r="R26" s="508"/>
      <c r="S26" s="507">
        <f t="shared" si="6"/>
        <v>866.08333333333337</v>
      </c>
      <c r="T26" s="508"/>
      <c r="U26" s="485">
        <f t="shared" si="7"/>
        <v>0.1871451938804965</v>
      </c>
      <c r="V26" s="639"/>
      <c r="W26" s="509">
        <v>8</v>
      </c>
      <c r="X26" s="509">
        <v>13</v>
      </c>
      <c r="Y26" s="351">
        <v>16</v>
      </c>
      <c r="Z26" s="351">
        <v>0</v>
      </c>
    </row>
    <row r="27" spans="1:31" ht="13.5" x14ac:dyDescent="0.25">
      <c r="A27" s="107" t="s">
        <v>202</v>
      </c>
      <c r="B27" s="439">
        <v>90</v>
      </c>
      <c r="C27" s="70">
        <v>71</v>
      </c>
      <c r="D27" s="27">
        <f t="shared" si="1"/>
        <v>161</v>
      </c>
      <c r="E27" s="70">
        <f t="shared" si="2"/>
        <v>82</v>
      </c>
      <c r="F27" s="70">
        <v>12</v>
      </c>
      <c r="G27" s="70">
        <v>12</v>
      </c>
      <c r="H27" s="70">
        <v>5</v>
      </c>
      <c r="I27" s="70">
        <v>1</v>
      </c>
      <c r="J27" s="501">
        <f t="shared" si="3"/>
        <v>29</v>
      </c>
      <c r="K27" s="70">
        <v>52</v>
      </c>
      <c r="L27" s="27">
        <f t="shared" si="4"/>
        <v>264</v>
      </c>
      <c r="M27" s="514">
        <f t="shared" si="0"/>
        <v>212.29166666666669</v>
      </c>
      <c r="N27" s="70">
        <v>243</v>
      </c>
      <c r="O27" s="501">
        <v>570</v>
      </c>
      <c r="P27" s="501">
        <v>245</v>
      </c>
      <c r="Q27" s="26">
        <f t="shared" si="5"/>
        <v>1058</v>
      </c>
      <c r="R27" s="53"/>
      <c r="S27" s="479">
        <f t="shared" si="6"/>
        <v>1515.2916666666667</v>
      </c>
      <c r="T27" s="53"/>
      <c r="U27" s="489">
        <f t="shared" si="7"/>
        <v>0.14009954079247669</v>
      </c>
      <c r="V27" s="639"/>
      <c r="W27" s="509">
        <v>2</v>
      </c>
      <c r="X27" s="509">
        <v>80</v>
      </c>
      <c r="Y27" s="351">
        <v>29</v>
      </c>
      <c r="Z27" s="351">
        <v>0</v>
      </c>
      <c r="AC27"/>
      <c r="AD27"/>
      <c r="AE27"/>
    </row>
    <row r="28" spans="1:31" x14ac:dyDescent="0.2">
      <c r="A28" s="233" t="s">
        <v>123</v>
      </c>
      <c r="B28" s="438">
        <v>85</v>
      </c>
      <c r="C28" s="21">
        <v>71</v>
      </c>
      <c r="D28" s="197">
        <f t="shared" si="1"/>
        <v>156</v>
      </c>
      <c r="E28" s="21">
        <f t="shared" si="2"/>
        <v>82</v>
      </c>
      <c r="F28" s="21">
        <v>11</v>
      </c>
      <c r="G28" s="21">
        <v>12</v>
      </c>
      <c r="H28" s="21">
        <v>5</v>
      </c>
      <c r="I28" s="21">
        <v>1</v>
      </c>
      <c r="J28" s="21">
        <f t="shared" si="3"/>
        <v>27</v>
      </c>
      <c r="K28" s="21">
        <v>36</v>
      </c>
      <c r="L28" s="197">
        <f t="shared" si="4"/>
        <v>245</v>
      </c>
      <c r="M28" s="515">
        <f t="shared" si="0"/>
        <v>193.29166666666669</v>
      </c>
      <c r="N28" s="21">
        <v>226</v>
      </c>
      <c r="O28" s="21">
        <v>539</v>
      </c>
      <c r="P28" s="21">
        <v>235</v>
      </c>
      <c r="Q28" s="197">
        <f t="shared" si="5"/>
        <v>1000</v>
      </c>
      <c r="R28" s="53"/>
      <c r="S28" s="481">
        <f t="shared" si="6"/>
        <v>1428.2916666666667</v>
      </c>
      <c r="T28" s="53"/>
      <c r="U28" s="486">
        <f t="shared" si="7"/>
        <v>0.13533066892266402</v>
      </c>
      <c r="V28" s="639"/>
      <c r="W28" s="509">
        <v>2</v>
      </c>
      <c r="X28" s="509">
        <v>80</v>
      </c>
      <c r="Y28" s="351">
        <v>27</v>
      </c>
      <c r="Z28" s="351">
        <v>0</v>
      </c>
      <c r="AC28"/>
      <c r="AD28"/>
      <c r="AE28"/>
    </row>
    <row r="29" spans="1:31" x14ac:dyDescent="0.2">
      <c r="A29" s="232" t="s">
        <v>441</v>
      </c>
      <c r="B29" s="437">
        <v>5</v>
      </c>
      <c r="C29" s="18">
        <v>0</v>
      </c>
      <c r="D29" s="175">
        <f t="shared" si="1"/>
        <v>5</v>
      </c>
      <c r="E29" s="18">
        <f t="shared" si="2"/>
        <v>0</v>
      </c>
      <c r="F29" s="18">
        <v>1</v>
      </c>
      <c r="G29" s="18"/>
      <c r="H29" s="18"/>
      <c r="I29" s="18"/>
      <c r="J29" s="18">
        <f t="shared" si="3"/>
        <v>2</v>
      </c>
      <c r="K29" s="18">
        <v>16</v>
      </c>
      <c r="L29" s="175">
        <f t="shared" si="4"/>
        <v>19</v>
      </c>
      <c r="M29" s="507">
        <f t="shared" si="0"/>
        <v>19</v>
      </c>
      <c r="N29" s="18">
        <v>17</v>
      </c>
      <c r="O29" s="18">
        <v>31</v>
      </c>
      <c r="P29" s="18">
        <v>10</v>
      </c>
      <c r="Q29" s="175">
        <f t="shared" si="5"/>
        <v>58</v>
      </c>
      <c r="R29" s="53"/>
      <c r="S29" s="480">
        <f t="shared" si="6"/>
        <v>87</v>
      </c>
      <c r="T29" s="53"/>
      <c r="U29" s="485">
        <f t="shared" si="7"/>
        <v>0.21839080459770116</v>
      </c>
      <c r="V29" s="639"/>
      <c r="W29" s="509"/>
      <c r="X29" s="509"/>
      <c r="Y29" s="351">
        <v>2</v>
      </c>
      <c r="Z29" s="351">
        <v>0</v>
      </c>
      <c r="AC29"/>
      <c r="AD29"/>
      <c r="AE29"/>
    </row>
    <row r="30" spans="1:31" ht="13.5" x14ac:dyDescent="0.25">
      <c r="A30" s="107" t="s">
        <v>203</v>
      </c>
      <c r="B30" s="439">
        <v>193</v>
      </c>
      <c r="C30" s="70">
        <v>125</v>
      </c>
      <c r="D30" s="27">
        <f t="shared" si="1"/>
        <v>318</v>
      </c>
      <c r="E30" s="70">
        <f t="shared" si="2"/>
        <v>76</v>
      </c>
      <c r="F30" s="70">
        <v>77</v>
      </c>
      <c r="G30" s="70">
        <v>16</v>
      </c>
      <c r="H30" s="70">
        <v>3</v>
      </c>
      <c r="I30" s="70"/>
      <c r="J30" s="501">
        <f t="shared" si="3"/>
        <v>44</v>
      </c>
      <c r="K30" s="70">
        <v>14</v>
      </c>
      <c r="L30" s="27">
        <f t="shared" si="4"/>
        <v>355</v>
      </c>
      <c r="M30" s="514">
        <f t="shared" si="0"/>
        <v>326.16666666666663</v>
      </c>
      <c r="N30" s="70">
        <v>284</v>
      </c>
      <c r="O30" s="501">
        <v>704</v>
      </c>
      <c r="P30" s="501">
        <v>300</v>
      </c>
      <c r="Q30" s="26">
        <f t="shared" si="5"/>
        <v>1288</v>
      </c>
      <c r="R30" s="53"/>
      <c r="S30" s="479">
        <f t="shared" si="6"/>
        <v>1914.1666666666665</v>
      </c>
      <c r="T30" s="53"/>
      <c r="U30" s="489">
        <f t="shared" si="7"/>
        <v>0.17039616891597736</v>
      </c>
      <c r="V30" s="639"/>
      <c r="W30" s="509">
        <v>2</v>
      </c>
      <c r="X30" s="509">
        <v>74</v>
      </c>
      <c r="Y30" s="351">
        <v>43</v>
      </c>
      <c r="Z30" s="351">
        <v>1</v>
      </c>
      <c r="AC30"/>
      <c r="AD30"/>
      <c r="AE30"/>
    </row>
    <row r="31" spans="1:31" x14ac:dyDescent="0.2">
      <c r="A31" s="232" t="s">
        <v>442</v>
      </c>
      <c r="B31" s="437">
        <v>179</v>
      </c>
      <c r="C31" s="18">
        <v>123</v>
      </c>
      <c r="D31" s="175">
        <f t="shared" si="1"/>
        <v>302</v>
      </c>
      <c r="E31" s="18">
        <f t="shared" si="2"/>
        <v>74</v>
      </c>
      <c r="F31" s="18">
        <v>77</v>
      </c>
      <c r="G31" s="18">
        <v>16</v>
      </c>
      <c r="H31" s="18">
        <v>3</v>
      </c>
      <c r="I31" s="18"/>
      <c r="J31" s="18">
        <f t="shared" si="3"/>
        <v>44</v>
      </c>
      <c r="K31" s="18">
        <v>14</v>
      </c>
      <c r="L31" s="175">
        <f t="shared" si="4"/>
        <v>351</v>
      </c>
      <c r="M31" s="507">
        <f t="shared" si="0"/>
        <v>323.5</v>
      </c>
      <c r="N31" s="18">
        <v>264</v>
      </c>
      <c r="O31" s="18">
        <v>667</v>
      </c>
      <c r="P31" s="18">
        <v>282</v>
      </c>
      <c r="Q31" s="175">
        <f t="shared" si="5"/>
        <v>1213</v>
      </c>
      <c r="R31" s="53"/>
      <c r="S31" s="480">
        <f t="shared" si="6"/>
        <v>1818.5</v>
      </c>
      <c r="T31" s="53"/>
      <c r="U31" s="485">
        <f t="shared" si="7"/>
        <v>0.17789386857299971</v>
      </c>
      <c r="V31" s="639"/>
      <c r="W31" s="509">
        <v>2</v>
      </c>
      <c r="X31" s="509">
        <v>72</v>
      </c>
      <c r="Y31" s="351">
        <v>43</v>
      </c>
      <c r="Z31" s="351">
        <v>1</v>
      </c>
      <c r="AC31"/>
      <c r="AD31"/>
      <c r="AE31"/>
    </row>
    <row r="32" spans="1:31" x14ac:dyDescent="0.2">
      <c r="A32" s="233" t="s">
        <v>605</v>
      </c>
      <c r="B32" s="438">
        <v>14</v>
      </c>
      <c r="C32" s="21">
        <v>2</v>
      </c>
      <c r="D32" s="197">
        <f t="shared" si="1"/>
        <v>16</v>
      </c>
      <c r="E32" s="21">
        <f t="shared" si="2"/>
        <v>2</v>
      </c>
      <c r="F32" s="21"/>
      <c r="G32" s="21"/>
      <c r="H32" s="21"/>
      <c r="I32" s="21"/>
      <c r="J32" s="21">
        <f t="shared" si="3"/>
        <v>0</v>
      </c>
      <c r="K32" s="21"/>
      <c r="L32" s="197">
        <f t="shared" si="4"/>
        <v>4</v>
      </c>
      <c r="M32" s="515">
        <f t="shared" si="0"/>
        <v>2.6666666666666665</v>
      </c>
      <c r="N32" s="21">
        <v>20</v>
      </c>
      <c r="O32" s="21">
        <v>37</v>
      </c>
      <c r="P32" s="21">
        <v>18</v>
      </c>
      <c r="Q32" s="197">
        <f t="shared" si="5"/>
        <v>75</v>
      </c>
      <c r="R32" s="114"/>
      <c r="S32" s="481">
        <f t="shared" si="6"/>
        <v>95.666666666666671</v>
      </c>
      <c r="T32" s="114"/>
      <c r="U32" s="486">
        <f t="shared" si="7"/>
        <v>2.787456445993031E-2</v>
      </c>
      <c r="V32" s="639"/>
      <c r="W32" s="509">
        <v>0</v>
      </c>
      <c r="X32" s="509">
        <v>2</v>
      </c>
      <c r="AC32"/>
      <c r="AD32"/>
      <c r="AE32"/>
    </row>
    <row r="33" spans="1:31" ht="13.5" x14ac:dyDescent="0.25">
      <c r="A33" s="107" t="s">
        <v>204</v>
      </c>
      <c r="B33" s="439">
        <v>15</v>
      </c>
      <c r="C33" s="70">
        <v>29</v>
      </c>
      <c r="D33" s="27">
        <f t="shared" si="1"/>
        <v>44</v>
      </c>
      <c r="E33" s="70">
        <f t="shared" si="2"/>
        <v>19</v>
      </c>
      <c r="F33" s="70">
        <v>20</v>
      </c>
      <c r="G33" s="70"/>
      <c r="H33" s="70"/>
      <c r="I33" s="70">
        <v>9</v>
      </c>
      <c r="J33" s="501">
        <f t="shared" si="3"/>
        <v>23</v>
      </c>
      <c r="K33" s="70">
        <v>13</v>
      </c>
      <c r="L33" s="27">
        <f t="shared" si="4"/>
        <v>113</v>
      </c>
      <c r="M33" s="514">
        <f t="shared" si="0"/>
        <v>91.791666666666657</v>
      </c>
      <c r="N33" s="70">
        <v>35</v>
      </c>
      <c r="O33" s="501">
        <v>118</v>
      </c>
      <c r="P33" s="501">
        <v>73</v>
      </c>
      <c r="Q33" s="26">
        <f t="shared" si="5"/>
        <v>226</v>
      </c>
      <c r="R33" s="53"/>
      <c r="S33" s="479">
        <f t="shared" si="6"/>
        <v>390.79166666666663</v>
      </c>
      <c r="T33" s="53"/>
      <c r="U33" s="489">
        <f t="shared" si="7"/>
        <v>0.23488644844866191</v>
      </c>
      <c r="V33" s="639"/>
      <c r="W33" s="509">
        <v>5</v>
      </c>
      <c r="X33" s="509">
        <v>14</v>
      </c>
      <c r="Y33" s="351">
        <v>23</v>
      </c>
      <c r="Z33" s="351">
        <v>0</v>
      </c>
      <c r="AC33"/>
      <c r="AD33"/>
      <c r="AE33"/>
    </row>
    <row r="34" spans="1:31" x14ac:dyDescent="0.2">
      <c r="A34" s="234" t="s">
        <v>124</v>
      </c>
      <c r="B34" s="440">
        <v>15</v>
      </c>
      <c r="C34" s="24">
        <v>29</v>
      </c>
      <c r="D34" s="207">
        <f t="shared" si="1"/>
        <v>44</v>
      </c>
      <c r="E34" s="24">
        <f t="shared" si="2"/>
        <v>19</v>
      </c>
      <c r="F34" s="24">
        <v>20</v>
      </c>
      <c r="G34" s="24"/>
      <c r="H34" s="24"/>
      <c r="I34" s="24">
        <v>9</v>
      </c>
      <c r="J34" s="24">
        <f t="shared" si="3"/>
        <v>23</v>
      </c>
      <c r="K34" s="24">
        <v>13</v>
      </c>
      <c r="L34" s="207">
        <f t="shared" si="4"/>
        <v>113</v>
      </c>
      <c r="M34" s="516">
        <f t="shared" si="0"/>
        <v>91.791666666666657</v>
      </c>
      <c r="N34" s="24">
        <v>35</v>
      </c>
      <c r="O34" s="24">
        <v>118</v>
      </c>
      <c r="P34" s="24">
        <v>73</v>
      </c>
      <c r="Q34" s="207">
        <f t="shared" si="5"/>
        <v>226</v>
      </c>
      <c r="R34" s="53"/>
      <c r="S34" s="482">
        <f t="shared" si="6"/>
        <v>390.79166666666663</v>
      </c>
      <c r="T34" s="53"/>
      <c r="U34" s="487">
        <f t="shared" si="7"/>
        <v>0.23488644844866191</v>
      </c>
      <c r="V34" s="639"/>
      <c r="W34" s="509">
        <v>5</v>
      </c>
      <c r="X34" s="509">
        <v>14</v>
      </c>
      <c r="Y34" s="351">
        <v>23</v>
      </c>
      <c r="Z34" s="351">
        <v>0</v>
      </c>
      <c r="AC34"/>
      <c r="AD34"/>
      <c r="AE34"/>
    </row>
    <row r="35" spans="1:31" ht="13.5" x14ac:dyDescent="0.25">
      <c r="A35" s="107" t="s">
        <v>205</v>
      </c>
      <c r="B35" s="439">
        <v>303</v>
      </c>
      <c r="C35" s="70">
        <v>233</v>
      </c>
      <c r="D35" s="27">
        <f t="shared" si="1"/>
        <v>536</v>
      </c>
      <c r="E35" s="70">
        <f t="shared" si="2"/>
        <v>339</v>
      </c>
      <c r="F35" s="70">
        <v>105</v>
      </c>
      <c r="G35" s="70">
        <v>25</v>
      </c>
      <c r="H35" s="70">
        <v>9</v>
      </c>
      <c r="I35" s="70">
        <v>31</v>
      </c>
      <c r="J35" s="501">
        <f t="shared" si="3"/>
        <v>222</v>
      </c>
      <c r="K35" s="70">
        <v>153</v>
      </c>
      <c r="L35" s="27">
        <f t="shared" si="4"/>
        <v>1117</v>
      </c>
      <c r="M35" s="514">
        <f t="shared" si="0"/>
        <v>932.04166666666674</v>
      </c>
      <c r="N35" s="70">
        <v>671</v>
      </c>
      <c r="O35" s="501">
        <v>1593</v>
      </c>
      <c r="P35" s="501">
        <v>723</v>
      </c>
      <c r="Q35" s="26">
        <f t="shared" si="5"/>
        <v>2987</v>
      </c>
      <c r="R35" s="53"/>
      <c r="S35" s="479">
        <f t="shared" si="6"/>
        <v>4642.041666666667</v>
      </c>
      <c r="T35" s="53"/>
      <c r="U35" s="489">
        <f t="shared" si="7"/>
        <v>0.20078270157707187</v>
      </c>
      <c r="V35" s="639"/>
      <c r="W35" s="509">
        <v>63</v>
      </c>
      <c r="X35" s="509">
        <v>276</v>
      </c>
      <c r="Y35" s="351">
        <v>152</v>
      </c>
      <c r="Z35" s="351">
        <v>70</v>
      </c>
      <c r="AC35"/>
      <c r="AD35"/>
      <c r="AE35"/>
    </row>
    <row r="36" spans="1:31" x14ac:dyDescent="0.2">
      <c r="A36" s="231" t="s">
        <v>530</v>
      </c>
      <c r="B36" s="436">
        <v>73</v>
      </c>
      <c r="C36" s="15">
        <v>29</v>
      </c>
      <c r="D36" s="174">
        <f t="shared" si="1"/>
        <v>102</v>
      </c>
      <c r="E36" s="15">
        <f t="shared" si="2"/>
        <v>11</v>
      </c>
      <c r="F36" s="15"/>
      <c r="G36" s="15">
        <v>1</v>
      </c>
      <c r="H36" s="15"/>
      <c r="I36" s="15"/>
      <c r="J36" s="15">
        <f t="shared" si="3"/>
        <v>3</v>
      </c>
      <c r="K36" s="15">
        <v>2</v>
      </c>
      <c r="L36" s="174">
        <f t="shared" si="4"/>
        <v>46</v>
      </c>
      <c r="M36" s="517">
        <f t="shared" si="0"/>
        <v>23.666666666666664</v>
      </c>
      <c r="N36" s="15"/>
      <c r="O36" s="15"/>
      <c r="P36" s="15"/>
      <c r="Q36" s="174">
        <f t="shared" si="5"/>
        <v>0</v>
      </c>
      <c r="R36" s="53"/>
      <c r="S36" s="483">
        <f t="shared" si="6"/>
        <v>23.666666666666664</v>
      </c>
      <c r="T36" s="53"/>
      <c r="U36" s="488">
        <f t="shared" si="7"/>
        <v>1</v>
      </c>
      <c r="V36" s="639"/>
      <c r="W36" s="509">
        <v>3</v>
      </c>
      <c r="X36" s="509">
        <v>8</v>
      </c>
      <c r="Y36" s="351">
        <v>3</v>
      </c>
      <c r="Z36" s="351">
        <v>0</v>
      </c>
      <c r="AC36"/>
      <c r="AD36"/>
      <c r="AE36"/>
    </row>
    <row r="37" spans="1:31" x14ac:dyDescent="0.2">
      <c r="A37" s="232" t="s">
        <v>412</v>
      </c>
      <c r="B37" s="437"/>
      <c r="C37" s="18"/>
      <c r="D37" s="175">
        <f t="shared" si="1"/>
        <v>0</v>
      </c>
      <c r="E37" s="15">
        <f t="shared" si="2"/>
        <v>0</v>
      </c>
      <c r="F37" s="18"/>
      <c r="G37" s="18"/>
      <c r="H37" s="18"/>
      <c r="I37" s="18"/>
      <c r="J37" s="18">
        <f t="shared" si="3"/>
        <v>3</v>
      </c>
      <c r="K37" s="18">
        <v>21</v>
      </c>
      <c r="L37" s="175">
        <f t="shared" si="4"/>
        <v>24</v>
      </c>
      <c r="M37" s="507">
        <f t="shared" si="0"/>
        <v>22.5</v>
      </c>
      <c r="N37" s="18">
        <v>1</v>
      </c>
      <c r="O37" s="18">
        <v>3</v>
      </c>
      <c r="P37" s="18"/>
      <c r="Q37" s="175">
        <f t="shared" si="5"/>
        <v>4</v>
      </c>
      <c r="R37" s="53"/>
      <c r="S37" s="480">
        <f t="shared" si="6"/>
        <v>26.5</v>
      </c>
      <c r="T37" s="53"/>
      <c r="U37" s="485">
        <f t="shared" si="7"/>
        <v>0.84905660377358494</v>
      </c>
      <c r="V37" s="639"/>
      <c r="W37" s="509"/>
      <c r="X37" s="509"/>
      <c r="Y37" s="351">
        <v>3</v>
      </c>
      <c r="Z37" s="351">
        <v>0</v>
      </c>
      <c r="AC37"/>
      <c r="AD37"/>
      <c r="AE37"/>
    </row>
    <row r="38" spans="1:31" x14ac:dyDescent="0.2">
      <c r="A38" s="232" t="s">
        <v>606</v>
      </c>
      <c r="B38" s="437">
        <v>61</v>
      </c>
      <c r="C38" s="18">
        <v>51</v>
      </c>
      <c r="D38" s="175">
        <f t="shared" si="1"/>
        <v>112</v>
      </c>
      <c r="E38" s="15">
        <f t="shared" si="2"/>
        <v>63</v>
      </c>
      <c r="F38" s="18">
        <v>1</v>
      </c>
      <c r="G38" s="18">
        <v>6</v>
      </c>
      <c r="H38" s="18">
        <v>1</v>
      </c>
      <c r="I38" s="18"/>
      <c r="J38" s="18">
        <f t="shared" si="3"/>
        <v>57</v>
      </c>
      <c r="K38" s="18">
        <v>23</v>
      </c>
      <c r="L38" s="175">
        <f t="shared" si="4"/>
        <v>202</v>
      </c>
      <c r="M38" s="507">
        <f t="shared" si="0"/>
        <v>139</v>
      </c>
      <c r="N38" s="18">
        <v>99</v>
      </c>
      <c r="O38" s="18">
        <v>216</v>
      </c>
      <c r="P38" s="18">
        <v>113</v>
      </c>
      <c r="Q38" s="175">
        <f t="shared" si="5"/>
        <v>428</v>
      </c>
      <c r="R38" s="53"/>
      <c r="S38" s="480">
        <f t="shared" si="6"/>
        <v>680</v>
      </c>
      <c r="T38" s="53"/>
      <c r="U38" s="485">
        <f t="shared" si="7"/>
        <v>0.20441176470588235</v>
      </c>
      <c r="V38" s="639"/>
      <c r="W38" s="509">
        <v>5</v>
      </c>
      <c r="X38" s="509">
        <v>58</v>
      </c>
      <c r="Y38" s="351">
        <v>55</v>
      </c>
      <c r="Z38" s="351">
        <v>2</v>
      </c>
      <c r="AC38"/>
      <c r="AD38"/>
      <c r="AE38"/>
    </row>
    <row r="39" spans="1:31" x14ac:dyDescent="0.2">
      <c r="A39" s="232" t="s">
        <v>607</v>
      </c>
      <c r="B39" s="437">
        <v>11</v>
      </c>
      <c r="C39" s="18">
        <v>4</v>
      </c>
      <c r="D39" s="175">
        <f t="shared" si="1"/>
        <v>15</v>
      </c>
      <c r="E39" s="15">
        <f t="shared" si="2"/>
        <v>91</v>
      </c>
      <c r="F39" s="18">
        <v>12</v>
      </c>
      <c r="G39" s="18">
        <v>6</v>
      </c>
      <c r="H39" s="18">
        <v>3</v>
      </c>
      <c r="I39" s="18">
        <v>10</v>
      </c>
      <c r="J39" s="18">
        <f t="shared" si="3"/>
        <v>39</v>
      </c>
      <c r="K39" s="18">
        <v>6</v>
      </c>
      <c r="L39" s="175">
        <f t="shared" si="4"/>
        <v>171</v>
      </c>
      <c r="M39" s="507">
        <f t="shared" si="0"/>
        <v>137.08333333333331</v>
      </c>
      <c r="N39" s="18">
        <v>193</v>
      </c>
      <c r="O39" s="18">
        <v>430</v>
      </c>
      <c r="P39" s="18">
        <v>89</v>
      </c>
      <c r="Q39" s="175">
        <f t="shared" si="5"/>
        <v>712</v>
      </c>
      <c r="R39" s="53"/>
      <c r="S39" s="480">
        <f t="shared" si="6"/>
        <v>938.08333333333326</v>
      </c>
      <c r="T39" s="53"/>
      <c r="U39" s="485">
        <f t="shared" si="7"/>
        <v>0.14613129608243758</v>
      </c>
      <c r="V39" s="639"/>
      <c r="W39" s="509">
        <v>33</v>
      </c>
      <c r="X39" s="509">
        <v>58</v>
      </c>
      <c r="Y39" s="351">
        <v>36</v>
      </c>
      <c r="Z39" s="351">
        <v>3</v>
      </c>
      <c r="AC39"/>
      <c r="AD39"/>
      <c r="AE39"/>
    </row>
    <row r="40" spans="1:31" x14ac:dyDescent="0.2">
      <c r="A40" s="232" t="s">
        <v>125</v>
      </c>
      <c r="B40" s="437">
        <v>108</v>
      </c>
      <c r="C40" s="18">
        <v>47</v>
      </c>
      <c r="D40" s="175">
        <f t="shared" si="1"/>
        <v>155</v>
      </c>
      <c r="E40" s="15">
        <f t="shared" si="2"/>
        <v>114</v>
      </c>
      <c r="F40" s="18">
        <v>43</v>
      </c>
      <c r="G40" s="18">
        <v>8</v>
      </c>
      <c r="H40" s="18">
        <v>3</v>
      </c>
      <c r="I40" s="18">
        <v>21</v>
      </c>
      <c r="J40" s="18">
        <f t="shared" si="3"/>
        <v>70</v>
      </c>
      <c r="K40" s="18">
        <v>101</v>
      </c>
      <c r="L40" s="175">
        <f t="shared" si="4"/>
        <v>407</v>
      </c>
      <c r="M40" s="507">
        <f t="shared" si="0"/>
        <v>386.79166666666663</v>
      </c>
      <c r="N40" s="18">
        <v>203</v>
      </c>
      <c r="O40" s="18">
        <v>459</v>
      </c>
      <c r="P40" s="18">
        <v>359</v>
      </c>
      <c r="Q40" s="175">
        <f t="shared" si="5"/>
        <v>1021</v>
      </c>
      <c r="R40" s="53"/>
      <c r="S40" s="480">
        <f t="shared" si="6"/>
        <v>1766.7916666666665</v>
      </c>
      <c r="T40" s="53"/>
      <c r="U40" s="485">
        <f t="shared" si="7"/>
        <v>0.21892318939697664</v>
      </c>
      <c r="V40" s="639"/>
      <c r="W40" s="509">
        <v>22</v>
      </c>
      <c r="X40" s="509">
        <v>92</v>
      </c>
      <c r="Y40" s="351">
        <v>5</v>
      </c>
      <c r="Z40" s="351">
        <v>65</v>
      </c>
      <c r="AC40"/>
      <c r="AD40"/>
      <c r="AE40"/>
    </row>
    <row r="41" spans="1:31" x14ac:dyDescent="0.2">
      <c r="A41" s="232" t="s">
        <v>126</v>
      </c>
      <c r="B41" s="437">
        <v>49</v>
      </c>
      <c r="C41" s="18">
        <v>100</v>
      </c>
      <c r="D41" s="175">
        <f t="shared" si="1"/>
        <v>149</v>
      </c>
      <c r="E41" s="15">
        <f t="shared" si="2"/>
        <v>60</v>
      </c>
      <c r="F41" s="18">
        <v>46</v>
      </c>
      <c r="G41" s="18">
        <v>4</v>
      </c>
      <c r="H41" s="18">
        <v>2</v>
      </c>
      <c r="I41" s="18"/>
      <c r="J41" s="18">
        <f t="shared" si="3"/>
        <v>49</v>
      </c>
      <c r="K41" s="18"/>
      <c r="L41" s="175">
        <f t="shared" si="4"/>
        <v>261</v>
      </c>
      <c r="M41" s="507">
        <f t="shared" si="0"/>
        <v>215.83333333333334</v>
      </c>
      <c r="N41" s="18">
        <v>165</v>
      </c>
      <c r="O41" s="18">
        <v>462</v>
      </c>
      <c r="P41" s="18">
        <v>153</v>
      </c>
      <c r="Q41" s="175">
        <f t="shared" si="5"/>
        <v>780</v>
      </c>
      <c r="R41" s="53"/>
      <c r="S41" s="480">
        <f t="shared" si="6"/>
        <v>1148.8333333333335</v>
      </c>
      <c r="T41" s="53"/>
      <c r="U41" s="485">
        <f t="shared" si="7"/>
        <v>0.18787175395328592</v>
      </c>
      <c r="V41" s="639"/>
      <c r="W41" s="509">
        <v>0</v>
      </c>
      <c r="X41" s="509">
        <v>60</v>
      </c>
      <c r="Y41" s="351">
        <v>49</v>
      </c>
      <c r="Z41" s="351">
        <v>0</v>
      </c>
      <c r="AC41"/>
      <c r="AD41"/>
      <c r="AE41"/>
    </row>
    <row r="42" spans="1:31" x14ac:dyDescent="0.2">
      <c r="A42" s="233" t="s">
        <v>483</v>
      </c>
      <c r="B42" s="438">
        <v>1</v>
      </c>
      <c r="C42" s="21">
        <v>2</v>
      </c>
      <c r="D42" s="197">
        <f t="shared" si="1"/>
        <v>3</v>
      </c>
      <c r="E42" s="15">
        <f t="shared" si="2"/>
        <v>0</v>
      </c>
      <c r="F42" s="21">
        <v>3</v>
      </c>
      <c r="G42" s="21"/>
      <c r="H42" s="21"/>
      <c r="I42" s="21"/>
      <c r="J42" s="21">
        <f t="shared" si="3"/>
        <v>1</v>
      </c>
      <c r="K42" s="21"/>
      <c r="L42" s="197">
        <f t="shared" si="4"/>
        <v>6</v>
      </c>
      <c r="M42" s="515">
        <f t="shared" si="0"/>
        <v>7.166666666666667</v>
      </c>
      <c r="N42" s="21">
        <v>10</v>
      </c>
      <c r="O42" s="21">
        <v>23</v>
      </c>
      <c r="P42" s="21">
        <v>9</v>
      </c>
      <c r="Q42" s="197">
        <f t="shared" si="5"/>
        <v>42</v>
      </c>
      <c r="R42" s="53"/>
      <c r="S42" s="481">
        <f t="shared" si="6"/>
        <v>58.166666666666671</v>
      </c>
      <c r="T42" s="53"/>
      <c r="U42" s="486">
        <f t="shared" si="7"/>
        <v>0.12320916905444125</v>
      </c>
      <c r="V42" s="639"/>
      <c r="W42" s="509"/>
      <c r="X42" s="509"/>
      <c r="Y42" s="351">
        <v>1</v>
      </c>
      <c r="Z42" s="351">
        <v>0</v>
      </c>
      <c r="AC42"/>
      <c r="AD42"/>
      <c r="AE42"/>
    </row>
    <row r="43" spans="1:31" s="511" customFormat="1" ht="13.5" x14ac:dyDescent="0.25">
      <c r="A43" s="449" t="s">
        <v>206</v>
      </c>
      <c r="B43" s="502">
        <v>94</v>
      </c>
      <c r="C43" s="501">
        <v>58</v>
      </c>
      <c r="D43" s="27">
        <f t="shared" si="1"/>
        <v>152</v>
      </c>
      <c r="E43" s="501">
        <f t="shared" si="2"/>
        <v>69</v>
      </c>
      <c r="F43" s="501">
        <v>41</v>
      </c>
      <c r="G43" s="501">
        <v>20</v>
      </c>
      <c r="H43" s="501"/>
      <c r="I43" s="501"/>
      <c r="J43" s="501">
        <f t="shared" si="3"/>
        <v>21</v>
      </c>
      <c r="K43" s="501">
        <v>5</v>
      </c>
      <c r="L43" s="27">
        <f t="shared" si="4"/>
        <v>214</v>
      </c>
      <c r="M43" s="520">
        <f t="shared" si="0"/>
        <v>205.83333333333331</v>
      </c>
      <c r="N43" s="501">
        <v>265</v>
      </c>
      <c r="O43" s="501">
        <v>544</v>
      </c>
      <c r="P43" s="501">
        <v>277</v>
      </c>
      <c r="Q43" s="463">
        <f t="shared" si="5"/>
        <v>1086</v>
      </c>
      <c r="R43" s="510"/>
      <c r="S43" s="479">
        <f t="shared" si="6"/>
        <v>1568.8333333333333</v>
      </c>
      <c r="T43" s="510"/>
      <c r="U43" s="447">
        <f t="shared" si="7"/>
        <v>0.13120152979921385</v>
      </c>
      <c r="V43" s="639"/>
      <c r="W43" s="509">
        <v>0</v>
      </c>
      <c r="X43" s="509">
        <v>69</v>
      </c>
      <c r="Y43" s="351">
        <v>21</v>
      </c>
      <c r="Z43" s="351">
        <v>0</v>
      </c>
    </row>
    <row r="44" spans="1:31" x14ac:dyDescent="0.2">
      <c r="A44" s="231" t="s">
        <v>127</v>
      </c>
      <c r="B44" s="436">
        <v>86</v>
      </c>
      <c r="C44" s="15">
        <v>58</v>
      </c>
      <c r="D44" s="174">
        <f t="shared" si="1"/>
        <v>144</v>
      </c>
      <c r="E44" s="15">
        <f t="shared" si="2"/>
        <v>69</v>
      </c>
      <c r="F44" s="15">
        <v>41</v>
      </c>
      <c r="G44" s="15">
        <v>20</v>
      </c>
      <c r="H44" s="15"/>
      <c r="I44" s="15"/>
      <c r="J44" s="15">
        <f t="shared" si="3"/>
        <v>20</v>
      </c>
      <c r="K44" s="15">
        <v>5</v>
      </c>
      <c r="L44" s="174">
        <f t="shared" si="4"/>
        <v>213</v>
      </c>
      <c r="M44" s="517">
        <f t="shared" si="0"/>
        <v>205.33333333333331</v>
      </c>
      <c r="N44" s="15">
        <v>252</v>
      </c>
      <c r="O44" s="15">
        <v>526</v>
      </c>
      <c r="P44" s="15">
        <v>276</v>
      </c>
      <c r="Q44" s="174">
        <f t="shared" si="5"/>
        <v>1054</v>
      </c>
      <c r="R44" s="53"/>
      <c r="S44" s="483">
        <f t="shared" si="6"/>
        <v>1535.3333333333333</v>
      </c>
      <c r="T44" s="53"/>
      <c r="U44" s="488">
        <f t="shared" si="7"/>
        <v>0.1337386018237082</v>
      </c>
      <c r="V44" s="639"/>
      <c r="W44" s="509">
        <v>0</v>
      </c>
      <c r="X44" s="509">
        <v>69</v>
      </c>
      <c r="Y44" s="351">
        <v>20</v>
      </c>
      <c r="Z44" s="351">
        <v>0</v>
      </c>
      <c r="AC44"/>
      <c r="AD44"/>
      <c r="AE44"/>
    </row>
    <row r="45" spans="1:31" x14ac:dyDescent="0.2">
      <c r="A45" s="233" t="s">
        <v>128</v>
      </c>
      <c r="B45" s="438">
        <v>8</v>
      </c>
      <c r="C45" s="21">
        <v>0</v>
      </c>
      <c r="D45" s="197">
        <f t="shared" si="1"/>
        <v>8</v>
      </c>
      <c r="E45" s="21">
        <f t="shared" si="2"/>
        <v>0</v>
      </c>
      <c r="F45" s="21"/>
      <c r="G45" s="21"/>
      <c r="H45" s="21"/>
      <c r="I45" s="21"/>
      <c r="J45" s="21">
        <f t="shared" si="3"/>
        <v>1</v>
      </c>
      <c r="K45" s="21"/>
      <c r="L45" s="197">
        <f t="shared" si="4"/>
        <v>1</v>
      </c>
      <c r="M45" s="515">
        <f t="shared" si="0"/>
        <v>0.5</v>
      </c>
      <c r="N45" s="21">
        <v>13</v>
      </c>
      <c r="O45" s="21">
        <v>18</v>
      </c>
      <c r="P45" s="21">
        <v>1</v>
      </c>
      <c r="Q45" s="197">
        <f t="shared" si="5"/>
        <v>32</v>
      </c>
      <c r="R45" s="53"/>
      <c r="S45" s="481">
        <f t="shared" si="6"/>
        <v>33.5</v>
      </c>
      <c r="T45" s="53"/>
      <c r="U45" s="486">
        <f t="shared" si="7"/>
        <v>1.4925373134328358E-2</v>
      </c>
      <c r="V45" s="639"/>
      <c r="W45" s="509"/>
      <c r="X45" s="509"/>
      <c r="Y45" s="351">
        <v>1</v>
      </c>
      <c r="Z45" s="351">
        <v>0</v>
      </c>
      <c r="AC45"/>
      <c r="AD45"/>
      <c r="AE45"/>
    </row>
    <row r="46" spans="1:31" ht="13.5" x14ac:dyDescent="0.25">
      <c r="A46" s="107" t="s">
        <v>207</v>
      </c>
      <c r="B46" s="439">
        <v>1176</v>
      </c>
      <c r="C46" s="70">
        <v>5</v>
      </c>
      <c r="D46" s="27">
        <f t="shared" si="1"/>
        <v>1181</v>
      </c>
      <c r="E46" s="70">
        <f t="shared" si="2"/>
        <v>142</v>
      </c>
      <c r="F46" s="70">
        <v>3</v>
      </c>
      <c r="G46" s="70">
        <v>24</v>
      </c>
      <c r="H46" s="70">
        <v>2</v>
      </c>
      <c r="I46" s="70">
        <v>9</v>
      </c>
      <c r="J46" s="501">
        <f t="shared" si="3"/>
        <v>83</v>
      </c>
      <c r="K46" s="70">
        <v>254</v>
      </c>
      <c r="L46" s="27">
        <f t="shared" si="4"/>
        <v>522</v>
      </c>
      <c r="M46" s="520">
        <f t="shared" si="0"/>
        <v>461.29166666666663</v>
      </c>
      <c r="N46" s="70">
        <v>705</v>
      </c>
      <c r="O46" s="501">
        <v>1491</v>
      </c>
      <c r="P46" s="501">
        <v>650</v>
      </c>
      <c r="Q46" s="26">
        <f t="shared" si="5"/>
        <v>2846</v>
      </c>
      <c r="R46" s="53"/>
      <c r="S46" s="479">
        <f t="shared" si="6"/>
        <v>3957.2916666666665</v>
      </c>
      <c r="T46" s="53"/>
      <c r="U46" s="489">
        <f t="shared" si="7"/>
        <v>0.11656751776783364</v>
      </c>
      <c r="V46" s="639"/>
      <c r="W46" s="509">
        <v>23</v>
      </c>
      <c r="X46" s="509">
        <v>119</v>
      </c>
      <c r="Y46" s="351">
        <v>82</v>
      </c>
      <c r="Z46" s="351">
        <v>1</v>
      </c>
      <c r="AC46"/>
      <c r="AD46"/>
      <c r="AE46"/>
    </row>
    <row r="47" spans="1:31" x14ac:dyDescent="0.2">
      <c r="A47" s="231" t="s">
        <v>129</v>
      </c>
      <c r="B47" s="436">
        <v>105</v>
      </c>
      <c r="C47" s="15">
        <v>4</v>
      </c>
      <c r="D47" s="174">
        <f t="shared" si="1"/>
        <v>109</v>
      </c>
      <c r="E47" s="15">
        <f t="shared" si="2"/>
        <v>10</v>
      </c>
      <c r="F47" s="15"/>
      <c r="G47" s="15">
        <v>3</v>
      </c>
      <c r="H47" s="15"/>
      <c r="I47" s="15"/>
      <c r="J47" s="15">
        <f t="shared" si="3"/>
        <v>15</v>
      </c>
      <c r="K47" s="15">
        <v>72</v>
      </c>
      <c r="L47" s="174">
        <f t="shared" si="4"/>
        <v>104</v>
      </c>
      <c r="M47" s="517">
        <f t="shared" si="0"/>
        <v>93.833333333333343</v>
      </c>
      <c r="N47" s="15">
        <v>113</v>
      </c>
      <c r="O47" s="15">
        <v>272</v>
      </c>
      <c r="P47" s="15">
        <v>146</v>
      </c>
      <c r="Q47" s="174">
        <f t="shared" si="5"/>
        <v>531</v>
      </c>
      <c r="R47" s="53"/>
      <c r="S47" s="483">
        <f t="shared" si="6"/>
        <v>770.83333333333337</v>
      </c>
      <c r="T47" s="53"/>
      <c r="U47" s="488">
        <f t="shared" si="7"/>
        <v>0.12172972972972973</v>
      </c>
      <c r="V47" s="639"/>
      <c r="W47" s="509">
        <v>0</v>
      </c>
      <c r="X47" s="509">
        <v>10</v>
      </c>
      <c r="Y47" s="351">
        <v>15</v>
      </c>
      <c r="Z47" s="351">
        <v>0</v>
      </c>
      <c r="AC47"/>
      <c r="AD47"/>
      <c r="AE47"/>
    </row>
    <row r="48" spans="1:31" x14ac:dyDescent="0.2">
      <c r="A48" s="232" t="s">
        <v>427</v>
      </c>
      <c r="B48" s="437">
        <v>857</v>
      </c>
      <c r="C48" s="18">
        <v>0</v>
      </c>
      <c r="D48" s="175">
        <f t="shared" si="1"/>
        <v>857</v>
      </c>
      <c r="E48" s="18">
        <f t="shared" si="2"/>
        <v>109</v>
      </c>
      <c r="F48" s="18">
        <v>1</v>
      </c>
      <c r="G48" s="18">
        <v>21</v>
      </c>
      <c r="H48" s="18">
        <v>1</v>
      </c>
      <c r="I48" s="18">
        <v>4</v>
      </c>
      <c r="J48" s="18">
        <f t="shared" si="3"/>
        <v>51</v>
      </c>
      <c r="K48" s="18">
        <v>176</v>
      </c>
      <c r="L48" s="175">
        <f t="shared" si="4"/>
        <v>363</v>
      </c>
      <c r="M48" s="507">
        <f t="shared" si="0"/>
        <v>326.5</v>
      </c>
      <c r="N48" s="18">
        <v>453</v>
      </c>
      <c r="O48" s="18">
        <v>1029</v>
      </c>
      <c r="P48" s="18">
        <v>431</v>
      </c>
      <c r="Q48" s="175">
        <f t="shared" si="5"/>
        <v>1913</v>
      </c>
      <c r="R48" s="53"/>
      <c r="S48" s="480">
        <f t="shared" si="6"/>
        <v>2670.5</v>
      </c>
      <c r="T48" s="53"/>
      <c r="U48" s="485">
        <f t="shared" si="7"/>
        <v>0.12226174873619172</v>
      </c>
      <c r="V48" s="639"/>
      <c r="W48" s="509">
        <v>17</v>
      </c>
      <c r="X48" s="509">
        <v>92</v>
      </c>
      <c r="Y48" s="351">
        <v>51</v>
      </c>
      <c r="Z48" s="351">
        <v>0</v>
      </c>
      <c r="AC48"/>
      <c r="AD48"/>
      <c r="AE48"/>
    </row>
    <row r="49" spans="1:31" x14ac:dyDescent="0.2">
      <c r="A49" s="232" t="s">
        <v>130</v>
      </c>
      <c r="B49" s="437">
        <v>0</v>
      </c>
      <c r="C49" s="18">
        <v>1</v>
      </c>
      <c r="D49" s="175">
        <f t="shared" si="1"/>
        <v>1</v>
      </c>
      <c r="E49" s="18">
        <f t="shared" si="2"/>
        <v>8</v>
      </c>
      <c r="F49" s="18"/>
      <c r="G49" s="18"/>
      <c r="H49" s="18">
        <v>1</v>
      </c>
      <c r="I49" s="18">
        <v>5</v>
      </c>
      <c r="J49" s="18">
        <f t="shared" si="3"/>
        <v>6</v>
      </c>
      <c r="K49" s="18"/>
      <c r="L49" s="175">
        <f t="shared" si="4"/>
        <v>21</v>
      </c>
      <c r="M49" s="507">
        <f t="shared" si="0"/>
        <v>9.9583333333333339</v>
      </c>
      <c r="N49" s="18">
        <v>15</v>
      </c>
      <c r="O49" s="18">
        <v>24</v>
      </c>
      <c r="P49" s="18">
        <v>12</v>
      </c>
      <c r="Q49" s="175">
        <f t="shared" si="5"/>
        <v>51</v>
      </c>
      <c r="R49" s="53"/>
      <c r="S49" s="480">
        <f t="shared" si="6"/>
        <v>72.958333333333343</v>
      </c>
      <c r="T49" s="53"/>
      <c r="U49" s="485">
        <f t="shared" si="7"/>
        <v>0.13649343232438604</v>
      </c>
      <c r="V49" s="639"/>
      <c r="W49" s="509">
        <v>6</v>
      </c>
      <c r="X49" s="509">
        <v>2</v>
      </c>
      <c r="Y49" s="351">
        <v>6</v>
      </c>
      <c r="Z49" s="351">
        <v>0</v>
      </c>
      <c r="AC49"/>
      <c r="AD49"/>
      <c r="AE49"/>
    </row>
    <row r="50" spans="1:31" x14ac:dyDescent="0.2">
      <c r="A50" s="233" t="s">
        <v>131</v>
      </c>
      <c r="B50" s="438">
        <v>214</v>
      </c>
      <c r="C50" s="21">
        <v>0</v>
      </c>
      <c r="D50" s="197">
        <f t="shared" si="1"/>
        <v>214</v>
      </c>
      <c r="E50" s="21">
        <f t="shared" si="2"/>
        <v>15</v>
      </c>
      <c r="F50" s="21">
        <v>2</v>
      </c>
      <c r="G50" s="21"/>
      <c r="H50" s="21"/>
      <c r="I50" s="21"/>
      <c r="J50" s="21">
        <f t="shared" si="3"/>
        <v>11</v>
      </c>
      <c r="K50" s="21">
        <v>6</v>
      </c>
      <c r="L50" s="197">
        <f t="shared" si="4"/>
        <v>34</v>
      </c>
      <c r="M50" s="515">
        <f t="shared" si="0"/>
        <v>31</v>
      </c>
      <c r="N50" s="21">
        <v>124</v>
      </c>
      <c r="O50" s="21">
        <v>166</v>
      </c>
      <c r="P50" s="21">
        <v>61</v>
      </c>
      <c r="Q50" s="197">
        <f t="shared" si="5"/>
        <v>351</v>
      </c>
      <c r="R50" s="53"/>
      <c r="S50" s="481">
        <f t="shared" si="6"/>
        <v>443</v>
      </c>
      <c r="T50" s="53"/>
      <c r="U50" s="486">
        <f t="shared" si="7"/>
        <v>6.9977426636568849E-2</v>
      </c>
      <c r="V50" s="639"/>
      <c r="W50" s="509">
        <v>0</v>
      </c>
      <c r="X50" s="509">
        <v>15</v>
      </c>
      <c r="Y50" s="351">
        <v>10</v>
      </c>
      <c r="Z50" s="351">
        <v>1</v>
      </c>
      <c r="AC50"/>
      <c r="AD50"/>
      <c r="AE50"/>
    </row>
    <row r="51" spans="1:31" ht="13.5" x14ac:dyDescent="0.25">
      <c r="A51" s="107" t="s">
        <v>208</v>
      </c>
      <c r="B51" s="439">
        <v>20</v>
      </c>
      <c r="C51" s="70">
        <v>14</v>
      </c>
      <c r="D51" s="27">
        <f t="shared" si="1"/>
        <v>34</v>
      </c>
      <c r="E51" s="70">
        <f t="shared" si="2"/>
        <v>32</v>
      </c>
      <c r="F51" s="70">
        <v>20</v>
      </c>
      <c r="G51" s="70">
        <v>4</v>
      </c>
      <c r="H51" s="70"/>
      <c r="I51" s="70"/>
      <c r="J51" s="501">
        <f t="shared" si="3"/>
        <v>11</v>
      </c>
      <c r="K51" s="70">
        <v>8</v>
      </c>
      <c r="L51" s="27">
        <f t="shared" si="4"/>
        <v>89</v>
      </c>
      <c r="M51" s="520">
        <f t="shared" si="0"/>
        <v>92.666666666666657</v>
      </c>
      <c r="N51" s="70">
        <v>63</v>
      </c>
      <c r="O51" s="501">
        <v>217</v>
      </c>
      <c r="P51" s="501">
        <v>79</v>
      </c>
      <c r="Q51" s="26">
        <f t="shared" si="5"/>
        <v>359</v>
      </c>
      <c r="R51" s="53"/>
      <c r="S51" s="479">
        <f t="shared" si="6"/>
        <v>530.66666666666663</v>
      </c>
      <c r="T51" s="53"/>
      <c r="U51" s="489">
        <f t="shared" si="7"/>
        <v>0.17462311557788945</v>
      </c>
      <c r="V51" s="639"/>
      <c r="W51" s="509">
        <v>5</v>
      </c>
      <c r="X51" s="509">
        <v>27</v>
      </c>
      <c r="Y51" s="351">
        <v>9</v>
      </c>
      <c r="Z51" s="351">
        <v>2</v>
      </c>
      <c r="AC51"/>
      <c r="AD51"/>
      <c r="AE51"/>
    </row>
    <row r="52" spans="1:31" x14ac:dyDescent="0.2">
      <c r="A52" s="234" t="s">
        <v>428</v>
      </c>
      <c r="B52" s="440">
        <v>20</v>
      </c>
      <c r="C52" s="24">
        <v>14</v>
      </c>
      <c r="D52" s="207">
        <f t="shared" si="1"/>
        <v>34</v>
      </c>
      <c r="E52" s="24">
        <f t="shared" si="2"/>
        <v>32</v>
      </c>
      <c r="F52" s="24">
        <v>20</v>
      </c>
      <c r="G52" s="24">
        <v>4</v>
      </c>
      <c r="H52" s="24"/>
      <c r="I52" s="24"/>
      <c r="J52" s="24">
        <f t="shared" si="3"/>
        <v>11</v>
      </c>
      <c r="K52" s="24">
        <v>8</v>
      </c>
      <c r="L52" s="207">
        <f t="shared" si="4"/>
        <v>89</v>
      </c>
      <c r="M52" s="516">
        <f t="shared" si="0"/>
        <v>92.666666666666657</v>
      </c>
      <c r="N52" s="24">
        <v>63</v>
      </c>
      <c r="O52" s="24">
        <v>217</v>
      </c>
      <c r="P52" s="24">
        <v>79</v>
      </c>
      <c r="Q52" s="207">
        <f t="shared" si="5"/>
        <v>359</v>
      </c>
      <c r="R52" s="53"/>
      <c r="S52" s="482">
        <f t="shared" si="6"/>
        <v>530.66666666666663</v>
      </c>
      <c r="T52" s="53"/>
      <c r="U52" s="487">
        <f t="shared" si="7"/>
        <v>0.17462311557788945</v>
      </c>
      <c r="V52" s="639"/>
      <c r="W52" s="509">
        <v>5</v>
      </c>
      <c r="X52" s="509">
        <v>27</v>
      </c>
      <c r="Y52" s="351">
        <v>9</v>
      </c>
      <c r="Z52" s="351">
        <v>2</v>
      </c>
      <c r="AC52"/>
      <c r="AD52"/>
      <c r="AE52"/>
    </row>
    <row r="53" spans="1:31" ht="13.5" x14ac:dyDescent="0.25">
      <c r="A53" s="107" t="s">
        <v>429</v>
      </c>
      <c r="B53" s="439">
        <v>12</v>
      </c>
      <c r="C53" s="70">
        <v>0</v>
      </c>
      <c r="D53" s="27">
        <f t="shared" si="1"/>
        <v>12</v>
      </c>
      <c r="E53" s="70">
        <f t="shared" si="2"/>
        <v>5</v>
      </c>
      <c r="F53" s="70">
        <v>23</v>
      </c>
      <c r="G53" s="70">
        <v>1</v>
      </c>
      <c r="H53" s="70"/>
      <c r="I53" s="70"/>
      <c r="J53" s="501">
        <f t="shared" si="3"/>
        <v>2</v>
      </c>
      <c r="K53" s="70"/>
      <c r="L53" s="27">
        <f t="shared" si="4"/>
        <v>31</v>
      </c>
      <c r="M53" s="520">
        <f t="shared" si="0"/>
        <v>52</v>
      </c>
      <c r="N53" s="70">
        <v>7</v>
      </c>
      <c r="O53" s="501">
        <v>55</v>
      </c>
      <c r="P53" s="501">
        <v>38</v>
      </c>
      <c r="Q53" s="26">
        <f t="shared" si="5"/>
        <v>100</v>
      </c>
      <c r="R53" s="53"/>
      <c r="S53" s="479">
        <f t="shared" si="6"/>
        <v>190</v>
      </c>
      <c r="T53" s="53"/>
      <c r="U53" s="489">
        <f t="shared" si="7"/>
        <v>0.27368421052631581</v>
      </c>
      <c r="V53" s="639"/>
      <c r="W53" s="509">
        <v>2</v>
      </c>
      <c r="X53" s="509">
        <v>3</v>
      </c>
      <c r="Y53" s="351">
        <v>2</v>
      </c>
      <c r="Z53" s="351">
        <v>0</v>
      </c>
      <c r="AC53"/>
      <c r="AD53"/>
      <c r="AE53"/>
    </row>
    <row r="54" spans="1:31" x14ac:dyDescent="0.2">
      <c r="A54" s="234" t="s">
        <v>430</v>
      </c>
      <c r="B54" s="440">
        <v>12</v>
      </c>
      <c r="C54" s="24">
        <v>0</v>
      </c>
      <c r="D54" s="207">
        <f t="shared" si="1"/>
        <v>12</v>
      </c>
      <c r="E54" s="24">
        <f t="shared" si="2"/>
        <v>5</v>
      </c>
      <c r="F54" s="24">
        <v>23</v>
      </c>
      <c r="G54" s="24">
        <v>1</v>
      </c>
      <c r="H54" s="24"/>
      <c r="I54" s="24"/>
      <c r="J54" s="24">
        <f t="shared" si="3"/>
        <v>2</v>
      </c>
      <c r="K54" s="24"/>
      <c r="L54" s="207">
        <f t="shared" si="4"/>
        <v>31</v>
      </c>
      <c r="M54" s="516">
        <f t="shared" si="0"/>
        <v>52</v>
      </c>
      <c r="N54" s="24">
        <v>7</v>
      </c>
      <c r="O54" s="24">
        <v>55</v>
      </c>
      <c r="P54" s="24">
        <v>38</v>
      </c>
      <c r="Q54" s="207">
        <f t="shared" si="5"/>
        <v>100</v>
      </c>
      <c r="R54" s="53"/>
      <c r="S54" s="482">
        <f t="shared" si="6"/>
        <v>190</v>
      </c>
      <c r="T54" s="53"/>
      <c r="U54" s="487">
        <f t="shared" si="7"/>
        <v>0.27368421052631581</v>
      </c>
      <c r="V54" s="639"/>
      <c r="W54" s="509">
        <v>2</v>
      </c>
      <c r="X54" s="509">
        <v>3</v>
      </c>
      <c r="Y54" s="351">
        <v>2</v>
      </c>
      <c r="Z54" s="351">
        <v>0</v>
      </c>
      <c r="AC54"/>
      <c r="AD54"/>
      <c r="AE54"/>
    </row>
    <row r="55" spans="1:31" ht="13.5" x14ac:dyDescent="0.25">
      <c r="A55" s="107" t="s">
        <v>443</v>
      </c>
      <c r="B55" s="439">
        <v>5</v>
      </c>
      <c r="C55" s="70">
        <v>19</v>
      </c>
      <c r="D55" s="27">
        <f t="shared" si="1"/>
        <v>24</v>
      </c>
      <c r="E55" s="70">
        <f t="shared" si="2"/>
        <v>13</v>
      </c>
      <c r="F55" s="70">
        <v>19</v>
      </c>
      <c r="G55" s="70">
        <v>1</v>
      </c>
      <c r="H55" s="70"/>
      <c r="I55" s="70"/>
      <c r="J55" s="501">
        <f t="shared" si="3"/>
        <v>1</v>
      </c>
      <c r="K55" s="70">
        <v>13</v>
      </c>
      <c r="L55" s="27">
        <f t="shared" si="4"/>
        <v>66</v>
      </c>
      <c r="M55" s="520">
        <f t="shared" si="0"/>
        <v>69.833333333333329</v>
      </c>
      <c r="N55" s="70">
        <v>29</v>
      </c>
      <c r="O55" s="501">
        <v>126</v>
      </c>
      <c r="P55" s="501">
        <v>66</v>
      </c>
      <c r="Q55" s="26">
        <f t="shared" si="5"/>
        <v>221</v>
      </c>
      <c r="R55" s="53"/>
      <c r="S55" s="479">
        <f t="shared" si="6"/>
        <v>356.83333333333331</v>
      </c>
      <c r="T55" s="53"/>
      <c r="U55" s="489">
        <f t="shared" si="7"/>
        <v>0.19570294255021017</v>
      </c>
      <c r="V55" s="639"/>
      <c r="W55" s="509">
        <v>5</v>
      </c>
      <c r="X55" s="509">
        <v>8</v>
      </c>
      <c r="Y55" s="351">
        <v>0</v>
      </c>
      <c r="Z55" s="351">
        <v>1</v>
      </c>
      <c r="AC55"/>
      <c r="AD55"/>
      <c r="AE55"/>
    </row>
    <row r="56" spans="1:31" x14ac:dyDescent="0.2">
      <c r="A56" s="231" t="s">
        <v>366</v>
      </c>
      <c r="B56" s="436">
        <v>2</v>
      </c>
      <c r="C56" s="15">
        <v>0</v>
      </c>
      <c r="D56" s="174">
        <f t="shared" si="1"/>
        <v>2</v>
      </c>
      <c r="E56" s="15">
        <f t="shared" si="2"/>
        <v>3</v>
      </c>
      <c r="F56" s="15">
        <v>4</v>
      </c>
      <c r="G56" s="15"/>
      <c r="H56" s="15"/>
      <c r="I56" s="15"/>
      <c r="J56" s="15">
        <f t="shared" si="3"/>
        <v>0</v>
      </c>
      <c r="K56" s="15"/>
      <c r="L56" s="174">
        <f t="shared" si="4"/>
        <v>7</v>
      </c>
      <c r="M56" s="517">
        <f t="shared" si="0"/>
        <v>11</v>
      </c>
      <c r="N56" s="15"/>
      <c r="O56" s="15">
        <v>25</v>
      </c>
      <c r="P56" s="15">
        <v>15</v>
      </c>
      <c r="Q56" s="174">
        <f t="shared" si="5"/>
        <v>40</v>
      </c>
      <c r="R56" s="53"/>
      <c r="S56" s="483">
        <f t="shared" si="6"/>
        <v>66</v>
      </c>
      <c r="T56" s="53"/>
      <c r="U56" s="488">
        <f t="shared" si="7"/>
        <v>0.16666666666666666</v>
      </c>
      <c r="V56" s="639"/>
      <c r="W56" s="509">
        <v>0</v>
      </c>
      <c r="X56" s="509">
        <v>3</v>
      </c>
      <c r="AC56"/>
      <c r="AD56"/>
      <c r="AE56"/>
    </row>
    <row r="57" spans="1:31" x14ac:dyDescent="0.2">
      <c r="A57" s="232" t="s">
        <v>132</v>
      </c>
      <c r="B57" s="437">
        <v>2</v>
      </c>
      <c r="C57" s="18">
        <v>8</v>
      </c>
      <c r="D57" s="175">
        <f t="shared" si="1"/>
        <v>10</v>
      </c>
      <c r="E57" s="18">
        <f t="shared" si="2"/>
        <v>3</v>
      </c>
      <c r="F57" s="18">
        <v>15</v>
      </c>
      <c r="G57" s="18"/>
      <c r="H57" s="18"/>
      <c r="I57" s="18"/>
      <c r="J57" s="18">
        <f t="shared" si="3"/>
        <v>1</v>
      </c>
      <c r="K57" s="18">
        <v>4</v>
      </c>
      <c r="L57" s="175">
        <f t="shared" si="4"/>
        <v>31</v>
      </c>
      <c r="M57" s="507">
        <f t="shared" si="0"/>
        <v>39.666666666666664</v>
      </c>
      <c r="N57" s="18">
        <v>13</v>
      </c>
      <c r="O57" s="18">
        <v>50</v>
      </c>
      <c r="P57" s="18">
        <v>18</v>
      </c>
      <c r="Q57" s="175">
        <f t="shared" si="5"/>
        <v>81</v>
      </c>
      <c r="R57" s="53"/>
      <c r="S57" s="480">
        <f t="shared" si="6"/>
        <v>138.66666666666666</v>
      </c>
      <c r="T57" s="53"/>
      <c r="U57" s="485">
        <f t="shared" si="7"/>
        <v>0.28605769230769229</v>
      </c>
      <c r="V57" s="639"/>
      <c r="W57" s="509">
        <v>2</v>
      </c>
      <c r="X57" s="509">
        <v>1</v>
      </c>
      <c r="Y57" s="351">
        <v>0</v>
      </c>
      <c r="Z57" s="351">
        <v>1</v>
      </c>
      <c r="AC57"/>
      <c r="AD57"/>
      <c r="AE57"/>
    </row>
    <row r="58" spans="1:31" x14ac:dyDescent="0.2">
      <c r="A58" s="233" t="s">
        <v>133</v>
      </c>
      <c r="B58" s="438">
        <v>1</v>
      </c>
      <c r="C58" s="21">
        <v>11</v>
      </c>
      <c r="D58" s="197">
        <f t="shared" si="1"/>
        <v>12</v>
      </c>
      <c r="E58" s="21">
        <f t="shared" si="2"/>
        <v>7</v>
      </c>
      <c r="F58" s="21"/>
      <c r="G58" s="21">
        <v>1</v>
      </c>
      <c r="H58" s="21"/>
      <c r="I58" s="21"/>
      <c r="J58" s="21">
        <f t="shared" si="3"/>
        <v>0</v>
      </c>
      <c r="K58" s="21">
        <v>9</v>
      </c>
      <c r="L58" s="197">
        <f t="shared" si="4"/>
        <v>28</v>
      </c>
      <c r="M58" s="515">
        <f t="shared" si="0"/>
        <v>19.166666666666664</v>
      </c>
      <c r="N58" s="21">
        <v>16</v>
      </c>
      <c r="O58" s="21">
        <v>51</v>
      </c>
      <c r="P58" s="21">
        <v>33</v>
      </c>
      <c r="Q58" s="197">
        <f t="shared" si="5"/>
        <v>100</v>
      </c>
      <c r="R58" s="53"/>
      <c r="S58" s="481">
        <f t="shared" si="6"/>
        <v>152.16666666666666</v>
      </c>
      <c r="T58" s="53"/>
      <c r="U58" s="486">
        <f t="shared" si="7"/>
        <v>0.12595837897042717</v>
      </c>
      <c r="V58" s="639"/>
      <c r="W58" s="509">
        <v>3</v>
      </c>
      <c r="X58" s="509">
        <v>4</v>
      </c>
      <c r="AC58"/>
      <c r="AD58"/>
      <c r="AE58"/>
    </row>
    <row r="59" spans="1:31" ht="13.5" x14ac:dyDescent="0.25">
      <c r="A59" s="107" t="s">
        <v>209</v>
      </c>
      <c r="B59" s="439">
        <v>15</v>
      </c>
      <c r="C59" s="70">
        <v>7</v>
      </c>
      <c r="D59" s="27">
        <f t="shared" si="1"/>
        <v>22</v>
      </c>
      <c r="E59" s="70">
        <f t="shared" si="2"/>
        <v>23</v>
      </c>
      <c r="F59" s="70">
        <v>45</v>
      </c>
      <c r="G59" s="70">
        <v>1</v>
      </c>
      <c r="H59" s="70"/>
      <c r="I59" s="70"/>
      <c r="J59" s="501">
        <f t="shared" si="3"/>
        <v>10</v>
      </c>
      <c r="K59" s="70">
        <v>2</v>
      </c>
      <c r="L59" s="27">
        <f t="shared" si="4"/>
        <v>88</v>
      </c>
      <c r="M59" s="520">
        <f t="shared" si="0"/>
        <v>118.33333333333334</v>
      </c>
      <c r="N59" s="70">
        <v>92</v>
      </c>
      <c r="O59" s="501">
        <v>227</v>
      </c>
      <c r="P59" s="501">
        <v>109</v>
      </c>
      <c r="Q59" s="26">
        <f t="shared" si="5"/>
        <v>428</v>
      </c>
      <c r="R59" s="53"/>
      <c r="S59" s="479">
        <f t="shared" si="6"/>
        <v>655.33333333333337</v>
      </c>
      <c r="T59" s="53"/>
      <c r="U59" s="489">
        <f t="shared" si="7"/>
        <v>0.18056968463886064</v>
      </c>
      <c r="V59" s="639"/>
      <c r="W59" s="509">
        <v>10</v>
      </c>
      <c r="X59" s="509">
        <v>13</v>
      </c>
      <c r="Y59" s="351">
        <v>10</v>
      </c>
      <c r="Z59" s="351">
        <v>0</v>
      </c>
      <c r="AC59"/>
      <c r="AD59"/>
      <c r="AE59"/>
    </row>
    <row r="60" spans="1:31" x14ac:dyDescent="0.2">
      <c r="A60" s="234" t="s">
        <v>134</v>
      </c>
      <c r="B60" s="440">
        <v>15</v>
      </c>
      <c r="C60" s="24">
        <v>7</v>
      </c>
      <c r="D60" s="207">
        <f t="shared" si="1"/>
        <v>22</v>
      </c>
      <c r="E60" s="24">
        <f t="shared" si="2"/>
        <v>23</v>
      </c>
      <c r="F60" s="24">
        <v>45</v>
      </c>
      <c r="G60" s="24">
        <v>1</v>
      </c>
      <c r="H60" s="24"/>
      <c r="I60" s="24"/>
      <c r="J60" s="24">
        <f t="shared" si="3"/>
        <v>10</v>
      </c>
      <c r="K60" s="24">
        <v>2</v>
      </c>
      <c r="L60" s="207">
        <f t="shared" si="4"/>
        <v>88</v>
      </c>
      <c r="M60" s="516">
        <f t="shared" si="0"/>
        <v>118.33333333333334</v>
      </c>
      <c r="N60" s="24">
        <v>92</v>
      </c>
      <c r="O60" s="24">
        <v>227</v>
      </c>
      <c r="P60" s="24">
        <v>109</v>
      </c>
      <c r="Q60" s="207">
        <f t="shared" si="5"/>
        <v>428</v>
      </c>
      <c r="R60" s="53"/>
      <c r="S60" s="482">
        <f t="shared" si="6"/>
        <v>655.33333333333337</v>
      </c>
      <c r="T60" s="53"/>
      <c r="U60" s="487">
        <f t="shared" si="7"/>
        <v>0.18056968463886064</v>
      </c>
      <c r="V60" s="639"/>
      <c r="W60" s="509">
        <v>10</v>
      </c>
      <c r="X60" s="509">
        <v>13</v>
      </c>
      <c r="Y60" s="351">
        <v>10</v>
      </c>
      <c r="Z60" s="351">
        <v>0</v>
      </c>
      <c r="AC60"/>
      <c r="AD60"/>
      <c r="AE60"/>
    </row>
    <row r="61" spans="1:31" ht="13.5" x14ac:dyDescent="0.25">
      <c r="A61" s="107" t="s">
        <v>210</v>
      </c>
      <c r="B61" s="439">
        <v>581</v>
      </c>
      <c r="C61" s="70">
        <v>235</v>
      </c>
      <c r="D61" s="27">
        <f t="shared" si="1"/>
        <v>816</v>
      </c>
      <c r="E61" s="70">
        <f t="shared" si="2"/>
        <v>334</v>
      </c>
      <c r="F61" s="70">
        <v>197</v>
      </c>
      <c r="G61" s="70">
        <v>42</v>
      </c>
      <c r="H61" s="70">
        <v>8</v>
      </c>
      <c r="I61" s="70">
        <v>19</v>
      </c>
      <c r="J61" s="501">
        <f t="shared" si="3"/>
        <v>200</v>
      </c>
      <c r="K61" s="70">
        <v>18</v>
      </c>
      <c r="L61" s="27">
        <f t="shared" si="4"/>
        <v>1053</v>
      </c>
      <c r="M61" s="520">
        <f t="shared" si="0"/>
        <v>933.70833333333326</v>
      </c>
      <c r="N61" s="70">
        <v>948</v>
      </c>
      <c r="O61" s="501">
        <v>2112</v>
      </c>
      <c r="P61" s="501">
        <v>833</v>
      </c>
      <c r="Q61" s="26">
        <f t="shared" si="5"/>
        <v>3893</v>
      </c>
      <c r="R61" s="53"/>
      <c r="S61" s="479">
        <f t="shared" si="6"/>
        <v>5659.708333333333</v>
      </c>
      <c r="T61" s="53"/>
      <c r="U61" s="489">
        <f t="shared" si="7"/>
        <v>0.16497463797457171</v>
      </c>
      <c r="V61" s="639"/>
      <c r="W61" s="509">
        <v>90</v>
      </c>
      <c r="X61" s="509">
        <v>244</v>
      </c>
      <c r="Y61" s="351">
        <v>196</v>
      </c>
      <c r="Z61" s="351">
        <v>4</v>
      </c>
      <c r="AC61"/>
      <c r="AD61"/>
      <c r="AE61"/>
    </row>
    <row r="62" spans="1:31" x14ac:dyDescent="0.2">
      <c r="A62" s="231" t="s">
        <v>135</v>
      </c>
      <c r="B62" s="436">
        <v>26</v>
      </c>
      <c r="C62" s="15">
        <v>22</v>
      </c>
      <c r="D62" s="174">
        <f t="shared" si="1"/>
        <v>48</v>
      </c>
      <c r="E62" s="15">
        <f t="shared" si="2"/>
        <v>48</v>
      </c>
      <c r="F62" s="15">
        <v>20</v>
      </c>
      <c r="G62" s="15">
        <v>3</v>
      </c>
      <c r="H62" s="15"/>
      <c r="I62" s="15"/>
      <c r="J62" s="15">
        <f t="shared" si="3"/>
        <v>21</v>
      </c>
      <c r="K62" s="15"/>
      <c r="L62" s="174">
        <f t="shared" si="4"/>
        <v>114</v>
      </c>
      <c r="M62" s="517">
        <f t="shared" si="0"/>
        <v>103.33333333333333</v>
      </c>
      <c r="N62" s="15">
        <v>90</v>
      </c>
      <c r="O62" s="15">
        <v>236</v>
      </c>
      <c r="P62" s="15">
        <v>139</v>
      </c>
      <c r="Q62" s="174">
        <f t="shared" si="5"/>
        <v>465</v>
      </c>
      <c r="R62" s="53"/>
      <c r="S62" s="483">
        <f t="shared" si="6"/>
        <v>707.33333333333326</v>
      </c>
      <c r="T62" s="53"/>
      <c r="U62" s="488">
        <f t="shared" si="7"/>
        <v>0.1460885956644675</v>
      </c>
      <c r="V62" s="639"/>
      <c r="W62" s="509">
        <v>11</v>
      </c>
      <c r="X62" s="509">
        <v>37</v>
      </c>
      <c r="Y62" s="351">
        <v>21</v>
      </c>
      <c r="Z62" s="351">
        <v>0</v>
      </c>
      <c r="AC62"/>
      <c r="AD62"/>
      <c r="AE62"/>
    </row>
    <row r="63" spans="1:31" s="461" customFormat="1" x14ac:dyDescent="0.2">
      <c r="A63" s="231" t="s">
        <v>608</v>
      </c>
      <c r="B63" s="436">
        <v>41</v>
      </c>
      <c r="C63" s="15">
        <v>10</v>
      </c>
      <c r="D63" s="174">
        <f t="shared" si="1"/>
        <v>51</v>
      </c>
      <c r="E63" s="15">
        <f t="shared" si="2"/>
        <v>10</v>
      </c>
      <c r="F63" s="15"/>
      <c r="G63" s="15"/>
      <c r="H63" s="15"/>
      <c r="I63" s="15">
        <v>2</v>
      </c>
      <c r="J63" s="15">
        <f t="shared" si="3"/>
        <v>2</v>
      </c>
      <c r="K63" s="15">
        <v>9</v>
      </c>
      <c r="L63" s="174">
        <f t="shared" si="4"/>
        <v>33</v>
      </c>
      <c r="M63" s="517">
        <f t="shared" si="0"/>
        <v>23.583333333333336</v>
      </c>
      <c r="N63" s="15">
        <v>45</v>
      </c>
      <c r="O63" s="15">
        <v>61</v>
      </c>
      <c r="P63" s="15">
        <v>26</v>
      </c>
      <c r="Q63" s="174">
        <f t="shared" si="5"/>
        <v>132</v>
      </c>
      <c r="R63" s="53"/>
      <c r="S63" s="483">
        <f t="shared" si="6"/>
        <v>181.58333333333334</v>
      </c>
      <c r="T63" s="53"/>
      <c r="U63" s="488">
        <f t="shared" si="7"/>
        <v>0.12987608994951813</v>
      </c>
      <c r="V63" s="639"/>
      <c r="W63" s="509">
        <v>0</v>
      </c>
      <c r="X63" s="509">
        <v>10</v>
      </c>
      <c r="Y63" s="351">
        <v>2</v>
      </c>
      <c r="Z63" s="351">
        <v>0</v>
      </c>
    </row>
    <row r="64" spans="1:31" x14ac:dyDescent="0.2">
      <c r="A64" s="645" t="s">
        <v>656</v>
      </c>
      <c r="B64" s="647"/>
      <c r="C64" s="641"/>
      <c r="D64" s="643"/>
      <c r="E64" s="641"/>
      <c r="F64" s="641"/>
      <c r="G64" s="641"/>
      <c r="H64" s="641"/>
      <c r="I64" s="641"/>
      <c r="J64" s="641"/>
      <c r="K64" s="641"/>
      <c r="L64" s="643">
        <f t="shared" ref="L64" si="8">C64+SUM(E64:K64)</f>
        <v>0</v>
      </c>
      <c r="M64" s="517">
        <f t="shared" si="0"/>
        <v>0</v>
      </c>
      <c r="N64" s="641">
        <v>21</v>
      </c>
      <c r="O64" s="641">
        <v>36</v>
      </c>
      <c r="P64" s="641">
        <v>12</v>
      </c>
      <c r="Q64" s="643">
        <f t="shared" si="5"/>
        <v>69</v>
      </c>
      <c r="R64" s="53"/>
      <c r="S64" s="483">
        <f t="shared" si="6"/>
        <v>81</v>
      </c>
      <c r="T64" s="53"/>
      <c r="U64" s="488"/>
      <c r="V64" s="639"/>
      <c r="W64" s="509"/>
      <c r="X64" s="509"/>
      <c r="AC64"/>
      <c r="AD64"/>
      <c r="AE64"/>
    </row>
    <row r="65" spans="1:31" x14ac:dyDescent="0.2">
      <c r="A65" s="232" t="s">
        <v>482</v>
      </c>
      <c r="B65" s="437">
        <v>400</v>
      </c>
      <c r="C65" s="18">
        <v>182</v>
      </c>
      <c r="D65" s="175">
        <f t="shared" si="1"/>
        <v>582</v>
      </c>
      <c r="E65" s="18">
        <f t="shared" ref="E65:E74" si="9">W65+X65</f>
        <v>220</v>
      </c>
      <c r="F65" s="18">
        <v>159</v>
      </c>
      <c r="G65" s="18">
        <v>26</v>
      </c>
      <c r="H65" s="18">
        <v>7</v>
      </c>
      <c r="I65" s="18"/>
      <c r="J65" s="18">
        <f t="shared" ref="J65:J74" si="10">Y65+Z65</f>
        <v>135</v>
      </c>
      <c r="K65" s="18"/>
      <c r="L65" s="175">
        <f t="shared" si="4"/>
        <v>729</v>
      </c>
      <c r="M65" s="507">
        <f t="shared" si="0"/>
        <v>673.16666666666663</v>
      </c>
      <c r="N65" s="18">
        <v>595</v>
      </c>
      <c r="O65" s="18">
        <v>1302</v>
      </c>
      <c r="P65" s="18">
        <v>417</v>
      </c>
      <c r="Q65" s="175">
        <f t="shared" si="5"/>
        <v>2314</v>
      </c>
      <c r="R65" s="53"/>
      <c r="S65" s="480">
        <f t="shared" si="6"/>
        <v>3404.1666666666665</v>
      </c>
      <c r="T65" s="53"/>
      <c r="U65" s="485">
        <f t="shared" si="7"/>
        <v>0.19774785801713585</v>
      </c>
      <c r="V65" s="639"/>
      <c r="W65" s="509">
        <v>56</v>
      </c>
      <c r="X65" s="509">
        <v>164</v>
      </c>
      <c r="Y65" s="351">
        <v>131</v>
      </c>
      <c r="Z65" s="351">
        <v>4</v>
      </c>
      <c r="AC65"/>
      <c r="AD65"/>
      <c r="AE65"/>
    </row>
    <row r="66" spans="1:31" x14ac:dyDescent="0.2">
      <c r="A66" s="232" t="s">
        <v>136</v>
      </c>
      <c r="B66" s="437"/>
      <c r="C66" s="18"/>
      <c r="D66" s="175">
        <f t="shared" si="1"/>
        <v>0</v>
      </c>
      <c r="E66" s="18">
        <f t="shared" si="9"/>
        <v>4</v>
      </c>
      <c r="F66" s="18"/>
      <c r="G66" s="18"/>
      <c r="H66" s="18">
        <v>1</v>
      </c>
      <c r="I66" s="18">
        <v>16</v>
      </c>
      <c r="J66" s="18">
        <f t="shared" si="10"/>
        <v>0</v>
      </c>
      <c r="K66" s="18"/>
      <c r="L66" s="175">
        <f t="shared" si="4"/>
        <v>21</v>
      </c>
      <c r="M66" s="507">
        <f t="shared" si="0"/>
        <v>6.5</v>
      </c>
      <c r="N66" s="18">
        <v>7</v>
      </c>
      <c r="O66" s="18">
        <v>25</v>
      </c>
      <c r="P66" s="18">
        <v>5</v>
      </c>
      <c r="Q66" s="175">
        <f t="shared" si="5"/>
        <v>37</v>
      </c>
      <c r="R66" s="53"/>
      <c r="S66" s="480">
        <f t="shared" si="6"/>
        <v>48.5</v>
      </c>
      <c r="T66" s="53"/>
      <c r="U66" s="485">
        <f t="shared" si="7"/>
        <v>0.13402061855670103</v>
      </c>
      <c r="V66" s="639"/>
      <c r="W66" s="509">
        <v>1</v>
      </c>
      <c r="X66" s="509">
        <v>3</v>
      </c>
      <c r="AC66"/>
      <c r="AD66"/>
      <c r="AE66"/>
    </row>
    <row r="67" spans="1:31" x14ac:dyDescent="0.2">
      <c r="A67" s="232" t="s">
        <v>137</v>
      </c>
      <c r="B67" s="437">
        <v>60</v>
      </c>
      <c r="C67" s="18">
        <v>0</v>
      </c>
      <c r="D67" s="175">
        <f t="shared" si="1"/>
        <v>60</v>
      </c>
      <c r="E67" s="18">
        <f t="shared" si="9"/>
        <v>18</v>
      </c>
      <c r="F67" s="18">
        <v>9</v>
      </c>
      <c r="G67" s="18">
        <v>4</v>
      </c>
      <c r="H67" s="18"/>
      <c r="I67" s="18"/>
      <c r="J67" s="18">
        <f t="shared" si="10"/>
        <v>21</v>
      </c>
      <c r="K67" s="18"/>
      <c r="L67" s="175">
        <f t="shared" si="4"/>
        <v>52</v>
      </c>
      <c r="M67" s="507">
        <f t="shared" si="0"/>
        <v>50.5</v>
      </c>
      <c r="N67" s="18">
        <v>89</v>
      </c>
      <c r="O67" s="18">
        <v>225</v>
      </c>
      <c r="P67" s="18">
        <v>100</v>
      </c>
      <c r="Q67" s="175">
        <f t="shared" si="5"/>
        <v>414</v>
      </c>
      <c r="R67" s="53"/>
      <c r="S67" s="480">
        <f t="shared" si="6"/>
        <v>564.5</v>
      </c>
      <c r="T67" s="53"/>
      <c r="U67" s="485">
        <f t="shared" si="7"/>
        <v>8.9459698848538535E-2</v>
      </c>
      <c r="V67" s="639"/>
      <c r="W67" s="509">
        <v>0</v>
      </c>
      <c r="X67" s="509">
        <v>18</v>
      </c>
      <c r="Y67" s="351">
        <v>21</v>
      </c>
      <c r="Z67" s="351">
        <v>0</v>
      </c>
      <c r="AC67"/>
      <c r="AD67"/>
      <c r="AE67"/>
    </row>
    <row r="68" spans="1:31" x14ac:dyDescent="0.2">
      <c r="A68" s="232" t="s">
        <v>138</v>
      </c>
      <c r="B68" s="437">
        <v>18</v>
      </c>
      <c r="C68" s="18">
        <v>0</v>
      </c>
      <c r="D68" s="175">
        <f t="shared" si="1"/>
        <v>18</v>
      </c>
      <c r="E68" s="18">
        <f t="shared" si="9"/>
        <v>3</v>
      </c>
      <c r="F68" s="18">
        <v>3</v>
      </c>
      <c r="G68" s="18"/>
      <c r="H68" s="18"/>
      <c r="I68" s="18"/>
      <c r="J68" s="18">
        <f t="shared" si="10"/>
        <v>1</v>
      </c>
      <c r="K68" s="18">
        <v>2</v>
      </c>
      <c r="L68" s="175">
        <f t="shared" si="4"/>
        <v>9</v>
      </c>
      <c r="M68" s="507">
        <f t="shared" si="0"/>
        <v>11.5</v>
      </c>
      <c r="N68" s="18">
        <v>13</v>
      </c>
      <c r="O68" s="18">
        <v>15</v>
      </c>
      <c r="P68" s="18">
        <v>2</v>
      </c>
      <c r="Q68" s="175">
        <f t="shared" si="5"/>
        <v>30</v>
      </c>
      <c r="R68" s="53"/>
      <c r="S68" s="480">
        <f t="shared" si="6"/>
        <v>43.5</v>
      </c>
      <c r="T68" s="53"/>
      <c r="U68" s="485">
        <f t="shared" si="7"/>
        <v>0.26436781609195403</v>
      </c>
      <c r="V68" s="639"/>
      <c r="W68" s="509">
        <v>0</v>
      </c>
      <c r="X68" s="509">
        <v>3</v>
      </c>
      <c r="Y68" s="351">
        <v>1</v>
      </c>
      <c r="Z68" s="351">
        <v>0</v>
      </c>
      <c r="AC68"/>
      <c r="AD68"/>
      <c r="AE68"/>
    </row>
    <row r="69" spans="1:31" x14ac:dyDescent="0.2">
      <c r="A69" s="233" t="s">
        <v>655</v>
      </c>
      <c r="B69" s="438">
        <v>36</v>
      </c>
      <c r="C69" s="21">
        <v>21</v>
      </c>
      <c r="D69" s="197">
        <f t="shared" si="1"/>
        <v>57</v>
      </c>
      <c r="E69" s="21">
        <f t="shared" si="9"/>
        <v>31</v>
      </c>
      <c r="F69" s="21">
        <v>6</v>
      </c>
      <c r="G69" s="21">
        <v>9</v>
      </c>
      <c r="H69" s="21"/>
      <c r="I69" s="21">
        <v>1</v>
      </c>
      <c r="J69" s="21">
        <f t="shared" si="10"/>
        <v>20</v>
      </c>
      <c r="K69" s="21">
        <v>7</v>
      </c>
      <c r="L69" s="197">
        <f t="shared" si="4"/>
        <v>95</v>
      </c>
      <c r="M69" s="515">
        <f t="shared" si="0"/>
        <v>65.125</v>
      </c>
      <c r="N69" s="21">
        <v>88</v>
      </c>
      <c r="O69" s="21">
        <v>212</v>
      </c>
      <c r="P69" s="21">
        <v>132</v>
      </c>
      <c r="Q69" s="197">
        <f t="shared" si="5"/>
        <v>432</v>
      </c>
      <c r="R69" s="53"/>
      <c r="S69" s="481">
        <f t="shared" si="6"/>
        <v>629.125</v>
      </c>
      <c r="T69" s="53"/>
      <c r="U69" s="486">
        <f t="shared" si="7"/>
        <v>0.10351678919133718</v>
      </c>
      <c r="V69" s="639"/>
      <c r="W69" s="509">
        <v>22</v>
      </c>
      <c r="X69" s="509">
        <v>9</v>
      </c>
      <c r="Y69" s="351">
        <v>20</v>
      </c>
      <c r="Z69" s="351">
        <v>0</v>
      </c>
      <c r="AC69"/>
      <c r="AD69"/>
      <c r="AE69"/>
    </row>
    <row r="70" spans="1:31" ht="13.5" x14ac:dyDescent="0.25">
      <c r="A70" s="107" t="s">
        <v>211</v>
      </c>
      <c r="B70" s="439">
        <v>123</v>
      </c>
      <c r="C70" s="70">
        <v>58</v>
      </c>
      <c r="D70" s="27">
        <f t="shared" si="1"/>
        <v>181</v>
      </c>
      <c r="E70" s="70">
        <f t="shared" si="9"/>
        <v>53</v>
      </c>
      <c r="F70" s="70">
        <v>33</v>
      </c>
      <c r="G70" s="70">
        <v>6</v>
      </c>
      <c r="H70" s="70"/>
      <c r="I70" s="70">
        <v>13</v>
      </c>
      <c r="J70" s="501">
        <f t="shared" si="10"/>
        <v>8</v>
      </c>
      <c r="K70" s="70">
        <v>2</v>
      </c>
      <c r="L70" s="27">
        <f t="shared" si="4"/>
        <v>173</v>
      </c>
      <c r="M70" s="520">
        <f t="shared" si="0"/>
        <v>151.45833333333331</v>
      </c>
      <c r="N70" s="70">
        <v>147</v>
      </c>
      <c r="O70" s="501">
        <v>346</v>
      </c>
      <c r="P70" s="501">
        <v>179</v>
      </c>
      <c r="Q70" s="26">
        <f t="shared" si="5"/>
        <v>672</v>
      </c>
      <c r="R70" s="53"/>
      <c r="S70" s="479">
        <f t="shared" si="6"/>
        <v>1002.4583333333333</v>
      </c>
      <c r="T70" s="53"/>
      <c r="U70" s="489">
        <f t="shared" si="7"/>
        <v>0.15108691134294858</v>
      </c>
      <c r="V70" s="639"/>
      <c r="W70" s="509">
        <v>1</v>
      </c>
      <c r="X70" s="509">
        <v>52</v>
      </c>
      <c r="Y70" s="351">
        <v>8</v>
      </c>
      <c r="Z70" s="351">
        <v>0</v>
      </c>
      <c r="AC70"/>
      <c r="AD70"/>
      <c r="AE70"/>
    </row>
    <row r="71" spans="1:31" x14ac:dyDescent="0.2">
      <c r="A71" s="231" t="s">
        <v>139</v>
      </c>
      <c r="B71" s="436">
        <v>123</v>
      </c>
      <c r="C71" s="15">
        <v>58</v>
      </c>
      <c r="D71" s="174">
        <f t="shared" si="1"/>
        <v>181</v>
      </c>
      <c r="E71" s="15">
        <f t="shared" si="9"/>
        <v>53</v>
      </c>
      <c r="F71" s="15">
        <v>33</v>
      </c>
      <c r="G71" s="15">
        <v>6</v>
      </c>
      <c r="H71" s="15"/>
      <c r="I71" s="15">
        <v>13</v>
      </c>
      <c r="J71" s="15">
        <f t="shared" si="10"/>
        <v>8</v>
      </c>
      <c r="K71" s="15">
        <v>2</v>
      </c>
      <c r="L71" s="174">
        <f t="shared" si="4"/>
        <v>173</v>
      </c>
      <c r="M71" s="517">
        <f t="shared" si="0"/>
        <v>151.45833333333331</v>
      </c>
      <c r="N71" s="15">
        <v>147</v>
      </c>
      <c r="O71" s="15">
        <v>346</v>
      </c>
      <c r="P71" s="15">
        <v>179</v>
      </c>
      <c r="Q71" s="174">
        <f t="shared" si="5"/>
        <v>672</v>
      </c>
      <c r="R71" s="53"/>
      <c r="S71" s="483">
        <f t="shared" ref="S71:S130" si="11">M71+N71+O71+P71*2</f>
        <v>1002.4583333333333</v>
      </c>
      <c r="T71" s="53"/>
      <c r="U71" s="488">
        <f t="shared" ref="U71:U130" si="12">M71/S71</f>
        <v>0.15108691134294858</v>
      </c>
      <c r="V71" s="639"/>
      <c r="W71" s="509">
        <v>1</v>
      </c>
      <c r="X71" s="509">
        <v>52</v>
      </c>
      <c r="Y71" s="351">
        <v>8</v>
      </c>
      <c r="Z71" s="351">
        <v>0</v>
      </c>
      <c r="AC71"/>
      <c r="AD71"/>
      <c r="AE71"/>
    </row>
    <row r="72" spans="1:31" ht="13.5" x14ac:dyDescent="0.25">
      <c r="A72" s="107" t="s">
        <v>212</v>
      </c>
      <c r="B72" s="439">
        <v>642</v>
      </c>
      <c r="C72" s="70">
        <v>560</v>
      </c>
      <c r="D72" s="27">
        <f t="shared" si="1"/>
        <v>1202</v>
      </c>
      <c r="E72" s="70">
        <f t="shared" si="9"/>
        <v>241</v>
      </c>
      <c r="F72" s="70">
        <v>57</v>
      </c>
      <c r="G72" s="70">
        <v>71</v>
      </c>
      <c r="H72" s="70">
        <v>14</v>
      </c>
      <c r="I72" s="70">
        <v>42</v>
      </c>
      <c r="J72" s="501">
        <f t="shared" si="10"/>
        <v>128</v>
      </c>
      <c r="K72" s="70">
        <v>107</v>
      </c>
      <c r="L72" s="27">
        <f t="shared" si="4"/>
        <v>1220</v>
      </c>
      <c r="M72" s="520">
        <f t="shared" si="0"/>
        <v>800.91666666666663</v>
      </c>
      <c r="N72" s="70">
        <v>991</v>
      </c>
      <c r="O72" s="501">
        <v>2183</v>
      </c>
      <c r="P72" s="501">
        <v>1009</v>
      </c>
      <c r="Q72" s="26">
        <f t="shared" si="5"/>
        <v>4183</v>
      </c>
      <c r="R72" s="53"/>
      <c r="S72" s="479">
        <f t="shared" si="11"/>
        <v>5992.9166666666661</v>
      </c>
      <c r="T72" s="53"/>
      <c r="U72" s="489">
        <f t="shared" si="12"/>
        <v>0.13364388514218176</v>
      </c>
      <c r="V72" s="639"/>
      <c r="W72" s="509">
        <v>41</v>
      </c>
      <c r="X72" s="509">
        <v>200</v>
      </c>
      <c r="Y72" s="351">
        <v>91</v>
      </c>
      <c r="Z72" s="351">
        <v>37</v>
      </c>
      <c r="AC72"/>
      <c r="AD72"/>
      <c r="AE72"/>
    </row>
    <row r="73" spans="1:31" x14ac:dyDescent="0.2">
      <c r="A73" s="232" t="s">
        <v>140</v>
      </c>
      <c r="B73" s="437">
        <v>339</v>
      </c>
      <c r="C73" s="18">
        <v>252</v>
      </c>
      <c r="D73" s="175">
        <f t="shared" si="1"/>
        <v>591</v>
      </c>
      <c r="E73" s="18">
        <f t="shared" si="9"/>
        <v>41</v>
      </c>
      <c r="F73" s="18">
        <v>15</v>
      </c>
      <c r="G73" s="18">
        <v>1</v>
      </c>
      <c r="H73" s="18"/>
      <c r="I73" s="18"/>
      <c r="J73" s="18">
        <f t="shared" si="10"/>
        <v>4</v>
      </c>
      <c r="K73" s="18">
        <v>72</v>
      </c>
      <c r="L73" s="175">
        <f t="shared" si="4"/>
        <v>385</v>
      </c>
      <c r="M73" s="507">
        <f t="shared" ref="M73:M136" si="13">C73/3+W73/2+X73+F73*2+G73+H73+I73/8+Y73/2+Z73+K73</f>
        <v>215.5</v>
      </c>
      <c r="N73" s="18">
        <v>294</v>
      </c>
      <c r="O73" s="18">
        <v>766</v>
      </c>
      <c r="P73" s="18">
        <v>351</v>
      </c>
      <c r="Q73" s="175">
        <f t="shared" si="5"/>
        <v>1411</v>
      </c>
      <c r="R73" s="53"/>
      <c r="S73" s="480">
        <f t="shared" si="11"/>
        <v>1977.5</v>
      </c>
      <c r="T73" s="53"/>
      <c r="U73" s="485">
        <f t="shared" si="12"/>
        <v>0.10897597977243995</v>
      </c>
      <c r="V73" s="639"/>
      <c r="W73" s="509">
        <v>29</v>
      </c>
      <c r="X73" s="509">
        <v>12</v>
      </c>
      <c r="Y73" s="351">
        <v>4</v>
      </c>
      <c r="Z73" s="351">
        <v>0</v>
      </c>
      <c r="AC73"/>
      <c r="AD73"/>
      <c r="AE73"/>
    </row>
    <row r="74" spans="1:31" x14ac:dyDescent="0.2">
      <c r="A74" s="231" t="s">
        <v>141</v>
      </c>
      <c r="B74" s="436">
        <v>162</v>
      </c>
      <c r="C74" s="15">
        <v>0</v>
      </c>
      <c r="D74" s="174">
        <f t="shared" si="1"/>
        <v>162</v>
      </c>
      <c r="E74" s="15">
        <f t="shared" si="9"/>
        <v>74</v>
      </c>
      <c r="F74" s="15">
        <v>12</v>
      </c>
      <c r="G74" s="15">
        <v>19</v>
      </c>
      <c r="H74" s="15">
        <v>12</v>
      </c>
      <c r="I74" s="15">
        <v>2</v>
      </c>
      <c r="J74" s="15">
        <f t="shared" si="10"/>
        <v>36</v>
      </c>
      <c r="K74" s="15"/>
      <c r="L74" s="174">
        <f t="shared" si="4"/>
        <v>155</v>
      </c>
      <c r="M74" s="517">
        <f t="shared" si="13"/>
        <v>164.75</v>
      </c>
      <c r="N74" s="15">
        <v>185</v>
      </c>
      <c r="O74" s="15">
        <v>375</v>
      </c>
      <c r="P74" s="15">
        <v>109</v>
      </c>
      <c r="Q74" s="174">
        <f t="shared" si="5"/>
        <v>669</v>
      </c>
      <c r="R74" s="53"/>
      <c r="S74" s="483">
        <f t="shared" si="11"/>
        <v>942.75</v>
      </c>
      <c r="T74" s="53"/>
      <c r="U74" s="488">
        <f t="shared" si="12"/>
        <v>0.17475470697427739</v>
      </c>
      <c r="V74" s="639"/>
      <c r="W74" s="509">
        <v>1</v>
      </c>
      <c r="X74" s="509">
        <v>73</v>
      </c>
      <c r="Y74" s="351">
        <v>0</v>
      </c>
      <c r="Z74" s="351">
        <v>36</v>
      </c>
      <c r="AC74"/>
      <c r="AD74"/>
      <c r="AE74"/>
    </row>
    <row r="75" spans="1:31" x14ac:dyDescent="0.2">
      <c r="A75" s="232" t="s">
        <v>142</v>
      </c>
      <c r="B75" s="437">
        <v>61</v>
      </c>
      <c r="C75" s="18">
        <v>7</v>
      </c>
      <c r="D75" s="175">
        <f t="shared" ref="D75:D136" si="14">B75+C75</f>
        <v>68</v>
      </c>
      <c r="E75" s="18">
        <f t="shared" ref="E75:E136" si="15">W75+X75</f>
        <v>72</v>
      </c>
      <c r="F75" s="18"/>
      <c r="G75" s="18">
        <v>20</v>
      </c>
      <c r="H75" s="18">
        <v>1</v>
      </c>
      <c r="I75" s="18">
        <v>28</v>
      </c>
      <c r="J75" s="18">
        <f t="shared" ref="J75:J136" si="16">Y75+Z75</f>
        <v>53</v>
      </c>
      <c r="K75" s="18">
        <v>4</v>
      </c>
      <c r="L75" s="175">
        <f t="shared" ref="L75:L136" si="17">C75+SUM(E75:K75)</f>
        <v>185</v>
      </c>
      <c r="M75" s="507">
        <f t="shared" si="13"/>
        <v>128.83333333333331</v>
      </c>
      <c r="N75" s="18">
        <v>129</v>
      </c>
      <c r="O75" s="18">
        <v>261</v>
      </c>
      <c r="P75" s="18">
        <v>88</v>
      </c>
      <c r="Q75" s="175">
        <f t="shared" ref="Q75:Q136" si="18">SUM(N75:P75)</f>
        <v>478</v>
      </c>
      <c r="R75" s="53"/>
      <c r="S75" s="480">
        <f t="shared" si="11"/>
        <v>694.83333333333326</v>
      </c>
      <c r="T75" s="53"/>
      <c r="U75" s="485">
        <f t="shared" si="12"/>
        <v>0.18541616694650995</v>
      </c>
      <c r="V75" s="639"/>
      <c r="W75" s="509">
        <v>2</v>
      </c>
      <c r="X75" s="509">
        <v>70</v>
      </c>
      <c r="Y75" s="351">
        <v>52</v>
      </c>
      <c r="Z75" s="351">
        <v>1</v>
      </c>
      <c r="AC75"/>
      <c r="AD75"/>
      <c r="AE75"/>
    </row>
    <row r="76" spans="1:31" x14ac:dyDescent="0.2">
      <c r="A76" s="232" t="s">
        <v>527</v>
      </c>
      <c r="B76" s="437">
        <v>6</v>
      </c>
      <c r="C76" s="18">
        <v>0</v>
      </c>
      <c r="D76" s="175">
        <f t="shared" si="14"/>
        <v>6</v>
      </c>
      <c r="E76" s="18">
        <f t="shared" si="15"/>
        <v>2</v>
      </c>
      <c r="F76" s="18"/>
      <c r="G76" s="18"/>
      <c r="H76" s="18"/>
      <c r="I76" s="18"/>
      <c r="J76" s="18">
        <f t="shared" si="16"/>
        <v>1</v>
      </c>
      <c r="K76" s="18"/>
      <c r="L76" s="175">
        <f t="shared" si="17"/>
        <v>3</v>
      </c>
      <c r="M76" s="507">
        <f t="shared" si="13"/>
        <v>2</v>
      </c>
      <c r="N76" s="18">
        <v>46</v>
      </c>
      <c r="O76" s="18">
        <v>88</v>
      </c>
      <c r="P76" s="18">
        <v>49</v>
      </c>
      <c r="Q76" s="175">
        <f t="shared" si="18"/>
        <v>183</v>
      </c>
      <c r="R76" s="53"/>
      <c r="S76" s="480">
        <f t="shared" si="11"/>
        <v>234</v>
      </c>
      <c r="T76" s="53"/>
      <c r="U76" s="485">
        <f t="shared" si="12"/>
        <v>8.5470085470085479E-3</v>
      </c>
      <c r="V76" s="639"/>
      <c r="W76" s="509">
        <v>1</v>
      </c>
      <c r="X76" s="509">
        <v>1</v>
      </c>
      <c r="Y76" s="351">
        <v>1</v>
      </c>
      <c r="Z76" s="351">
        <v>0</v>
      </c>
      <c r="AC76"/>
      <c r="AD76"/>
      <c r="AE76"/>
    </row>
    <row r="77" spans="1:31" x14ac:dyDescent="0.2">
      <c r="A77" s="232" t="s">
        <v>143</v>
      </c>
      <c r="B77" s="437">
        <v>49</v>
      </c>
      <c r="C77" s="18">
        <v>125</v>
      </c>
      <c r="D77" s="175">
        <f t="shared" si="14"/>
        <v>174</v>
      </c>
      <c r="E77" s="18">
        <f t="shared" si="15"/>
        <v>8</v>
      </c>
      <c r="F77" s="18"/>
      <c r="G77" s="18">
        <v>15</v>
      </c>
      <c r="H77" s="18">
        <v>1</v>
      </c>
      <c r="I77" s="18"/>
      <c r="J77" s="18">
        <f t="shared" si="16"/>
        <v>2</v>
      </c>
      <c r="K77" s="18"/>
      <c r="L77" s="175">
        <f t="shared" si="17"/>
        <v>151</v>
      </c>
      <c r="M77" s="507">
        <f t="shared" si="13"/>
        <v>66.166666666666657</v>
      </c>
      <c r="N77" s="18">
        <v>67</v>
      </c>
      <c r="O77" s="18">
        <v>105</v>
      </c>
      <c r="P77" s="18">
        <v>139</v>
      </c>
      <c r="Q77" s="175">
        <f t="shared" si="18"/>
        <v>311</v>
      </c>
      <c r="R77" s="53"/>
      <c r="S77" s="480">
        <f t="shared" si="11"/>
        <v>516.16666666666663</v>
      </c>
      <c r="T77" s="53"/>
      <c r="U77" s="485">
        <f t="shared" si="12"/>
        <v>0.12818856958346786</v>
      </c>
      <c r="V77" s="639"/>
      <c r="W77" s="509">
        <v>1</v>
      </c>
      <c r="X77" s="509">
        <v>7</v>
      </c>
      <c r="Y77" s="351">
        <v>2</v>
      </c>
      <c r="Z77" s="351">
        <v>0</v>
      </c>
      <c r="AC77"/>
      <c r="AD77"/>
      <c r="AE77"/>
    </row>
    <row r="78" spans="1:31" x14ac:dyDescent="0.2">
      <c r="A78" s="232" t="s">
        <v>266</v>
      </c>
      <c r="B78" s="437"/>
      <c r="C78" s="18"/>
      <c r="D78" s="175">
        <f t="shared" si="14"/>
        <v>0</v>
      </c>
      <c r="E78" s="18">
        <f t="shared" si="15"/>
        <v>0</v>
      </c>
      <c r="F78" s="18">
        <v>29</v>
      </c>
      <c r="G78" s="18"/>
      <c r="H78" s="18"/>
      <c r="I78" s="18"/>
      <c r="J78" s="18">
        <f t="shared" si="16"/>
        <v>2</v>
      </c>
      <c r="K78" s="18"/>
      <c r="L78" s="175">
        <f t="shared" si="17"/>
        <v>31</v>
      </c>
      <c r="M78" s="507">
        <f t="shared" si="13"/>
        <v>59</v>
      </c>
      <c r="N78" s="18">
        <v>1</v>
      </c>
      <c r="O78" s="18"/>
      <c r="P78" s="18">
        <v>3</v>
      </c>
      <c r="Q78" s="175">
        <f t="shared" si="18"/>
        <v>4</v>
      </c>
      <c r="R78" s="53"/>
      <c r="S78" s="480">
        <f t="shared" si="11"/>
        <v>66</v>
      </c>
      <c r="T78" s="53"/>
      <c r="U78" s="485">
        <f t="shared" si="12"/>
        <v>0.89393939393939392</v>
      </c>
      <c r="V78" s="639"/>
      <c r="W78" s="509"/>
      <c r="X78" s="509"/>
      <c r="Y78" s="351">
        <v>2</v>
      </c>
      <c r="Z78" s="351">
        <v>0</v>
      </c>
      <c r="AC78"/>
      <c r="AD78"/>
      <c r="AE78"/>
    </row>
    <row r="79" spans="1:31" x14ac:dyDescent="0.2">
      <c r="A79" s="232" t="s">
        <v>144</v>
      </c>
      <c r="B79" s="437"/>
      <c r="C79" s="18"/>
      <c r="D79" s="175">
        <f t="shared" si="14"/>
        <v>0</v>
      </c>
      <c r="E79" s="18">
        <f t="shared" si="15"/>
        <v>2</v>
      </c>
      <c r="F79" s="18"/>
      <c r="G79" s="18"/>
      <c r="H79" s="18"/>
      <c r="I79" s="18"/>
      <c r="J79" s="18">
        <f t="shared" si="16"/>
        <v>4</v>
      </c>
      <c r="K79" s="18"/>
      <c r="L79" s="175">
        <f t="shared" si="17"/>
        <v>6</v>
      </c>
      <c r="M79" s="507">
        <f t="shared" si="13"/>
        <v>4</v>
      </c>
      <c r="N79" s="18">
        <v>2</v>
      </c>
      <c r="O79" s="18">
        <v>6</v>
      </c>
      <c r="P79" s="18"/>
      <c r="Q79" s="175">
        <f t="shared" si="18"/>
        <v>8</v>
      </c>
      <c r="R79" s="53"/>
      <c r="S79" s="480">
        <f t="shared" si="11"/>
        <v>12</v>
      </c>
      <c r="T79" s="53"/>
      <c r="U79" s="485">
        <f t="shared" si="12"/>
        <v>0.33333333333333331</v>
      </c>
      <c r="V79" s="639"/>
      <c r="W79" s="509">
        <v>0</v>
      </c>
      <c r="X79" s="509">
        <v>2</v>
      </c>
      <c r="Y79" s="351">
        <v>4</v>
      </c>
      <c r="Z79" s="351">
        <v>0</v>
      </c>
      <c r="AC79"/>
      <c r="AD79"/>
      <c r="AE79"/>
    </row>
    <row r="80" spans="1:31" x14ac:dyDescent="0.2">
      <c r="A80" s="232" t="s">
        <v>145</v>
      </c>
      <c r="B80" s="437">
        <v>0</v>
      </c>
      <c r="C80" s="18">
        <v>4</v>
      </c>
      <c r="D80" s="175">
        <f t="shared" si="14"/>
        <v>4</v>
      </c>
      <c r="E80" s="18">
        <f t="shared" si="15"/>
        <v>11</v>
      </c>
      <c r="F80" s="18"/>
      <c r="G80" s="18">
        <v>3</v>
      </c>
      <c r="H80" s="18"/>
      <c r="I80" s="18">
        <v>11</v>
      </c>
      <c r="J80" s="18">
        <f t="shared" si="16"/>
        <v>5</v>
      </c>
      <c r="K80" s="18"/>
      <c r="L80" s="175">
        <f t="shared" si="17"/>
        <v>34</v>
      </c>
      <c r="M80" s="507">
        <f t="shared" si="13"/>
        <v>15.708333333333332</v>
      </c>
      <c r="N80" s="18">
        <v>15</v>
      </c>
      <c r="O80" s="18">
        <v>28</v>
      </c>
      <c r="P80" s="18">
        <v>5</v>
      </c>
      <c r="Q80" s="175">
        <f t="shared" si="18"/>
        <v>48</v>
      </c>
      <c r="R80" s="53"/>
      <c r="S80" s="480">
        <f t="shared" si="11"/>
        <v>68.708333333333329</v>
      </c>
      <c r="T80" s="53"/>
      <c r="U80" s="485">
        <f t="shared" si="12"/>
        <v>0.22862340812613705</v>
      </c>
      <c r="V80" s="639"/>
      <c r="W80" s="509">
        <v>7</v>
      </c>
      <c r="X80" s="509">
        <v>4</v>
      </c>
      <c r="Y80" s="351">
        <v>5</v>
      </c>
      <c r="Z80" s="351">
        <v>0</v>
      </c>
      <c r="AC80"/>
      <c r="AD80"/>
      <c r="AE80"/>
    </row>
    <row r="81" spans="1:31" x14ac:dyDescent="0.2">
      <c r="A81" s="503" t="s">
        <v>146</v>
      </c>
      <c r="B81" s="504">
        <v>25</v>
      </c>
      <c r="C81" s="505">
        <v>60</v>
      </c>
      <c r="D81" s="506">
        <f t="shared" si="14"/>
        <v>85</v>
      </c>
      <c r="E81" s="505">
        <f t="shared" si="15"/>
        <v>9</v>
      </c>
      <c r="F81" s="505">
        <v>1</v>
      </c>
      <c r="G81" s="505">
        <v>4</v>
      </c>
      <c r="H81" s="505"/>
      <c r="I81" s="505"/>
      <c r="J81" s="505">
        <f t="shared" si="16"/>
        <v>8</v>
      </c>
      <c r="K81" s="505"/>
      <c r="L81" s="506">
        <f t="shared" si="17"/>
        <v>82</v>
      </c>
      <c r="M81" s="507">
        <f t="shared" si="13"/>
        <v>39</v>
      </c>
      <c r="N81" s="505">
        <v>142</v>
      </c>
      <c r="O81" s="505">
        <v>269</v>
      </c>
      <c r="P81" s="505">
        <v>100</v>
      </c>
      <c r="Q81" s="506">
        <f t="shared" si="18"/>
        <v>511</v>
      </c>
      <c r="R81" s="508"/>
      <c r="S81" s="507">
        <f t="shared" si="11"/>
        <v>650</v>
      </c>
      <c r="T81" s="508"/>
      <c r="U81" s="485">
        <f t="shared" si="12"/>
        <v>0.06</v>
      </c>
      <c r="V81" s="639"/>
      <c r="W81" s="509">
        <v>0</v>
      </c>
      <c r="X81" s="509">
        <v>9</v>
      </c>
      <c r="Y81" s="351">
        <v>8</v>
      </c>
      <c r="Z81" s="351">
        <v>0</v>
      </c>
      <c r="AC81"/>
      <c r="AD81"/>
      <c r="AE81"/>
    </row>
    <row r="82" spans="1:31" s="351" customFormat="1" x14ac:dyDescent="0.2">
      <c r="A82" s="232" t="s">
        <v>147</v>
      </c>
      <c r="B82" s="437">
        <v>0</v>
      </c>
      <c r="C82" s="18">
        <v>112</v>
      </c>
      <c r="D82" s="175">
        <f t="shared" si="14"/>
        <v>112</v>
      </c>
      <c r="E82" s="18">
        <f t="shared" si="15"/>
        <v>22</v>
      </c>
      <c r="F82" s="18"/>
      <c r="G82" s="18">
        <v>9</v>
      </c>
      <c r="H82" s="18"/>
      <c r="I82" s="18">
        <v>1</v>
      </c>
      <c r="J82" s="18">
        <f t="shared" si="16"/>
        <v>13</v>
      </c>
      <c r="K82" s="18">
        <v>31</v>
      </c>
      <c r="L82" s="175">
        <f t="shared" si="17"/>
        <v>188</v>
      </c>
      <c r="M82" s="507">
        <f t="shared" si="13"/>
        <v>105.95833333333334</v>
      </c>
      <c r="N82" s="18">
        <v>110</v>
      </c>
      <c r="O82" s="18">
        <v>285</v>
      </c>
      <c r="P82" s="18">
        <v>165</v>
      </c>
      <c r="Q82" s="175">
        <f t="shared" si="18"/>
        <v>560</v>
      </c>
      <c r="R82" s="53"/>
      <c r="S82" s="480">
        <f t="shared" si="11"/>
        <v>830.95833333333337</v>
      </c>
      <c r="T82" s="53"/>
      <c r="U82" s="485">
        <f t="shared" si="12"/>
        <v>0.12751341322769894</v>
      </c>
      <c r="V82" s="639"/>
      <c r="W82" s="509">
        <v>0</v>
      </c>
      <c r="X82" s="509">
        <v>22</v>
      </c>
      <c r="Y82" s="351">
        <v>13</v>
      </c>
      <c r="Z82" s="351">
        <v>0</v>
      </c>
    </row>
    <row r="83" spans="1:31" ht="13.5" x14ac:dyDescent="0.25">
      <c r="A83" s="107" t="s">
        <v>213</v>
      </c>
      <c r="B83" s="439">
        <v>527</v>
      </c>
      <c r="C83" s="70">
        <v>282</v>
      </c>
      <c r="D83" s="27">
        <f t="shared" si="14"/>
        <v>809</v>
      </c>
      <c r="E83" s="70">
        <f t="shared" si="15"/>
        <v>163</v>
      </c>
      <c r="F83" s="70">
        <v>20</v>
      </c>
      <c r="G83" s="70">
        <v>25</v>
      </c>
      <c r="H83" s="70">
        <v>2</v>
      </c>
      <c r="I83" s="70">
        <v>4</v>
      </c>
      <c r="J83" s="501">
        <f t="shared" si="16"/>
        <v>87</v>
      </c>
      <c r="K83" s="70">
        <v>92</v>
      </c>
      <c r="L83" s="27">
        <f t="shared" si="17"/>
        <v>675</v>
      </c>
      <c r="M83" s="520">
        <f t="shared" si="13"/>
        <v>443.5</v>
      </c>
      <c r="N83" s="70">
        <v>636</v>
      </c>
      <c r="O83" s="501">
        <v>1327</v>
      </c>
      <c r="P83" s="501">
        <v>488</v>
      </c>
      <c r="Q83" s="26">
        <f t="shared" si="18"/>
        <v>2451</v>
      </c>
      <c r="R83" s="53"/>
      <c r="S83" s="479">
        <f t="shared" si="11"/>
        <v>3382.5</v>
      </c>
      <c r="T83" s="53"/>
      <c r="U83" s="489">
        <f t="shared" si="12"/>
        <v>0.13111603843311159</v>
      </c>
      <c r="V83" s="639"/>
      <c r="W83" s="509">
        <v>33</v>
      </c>
      <c r="X83" s="509">
        <v>130</v>
      </c>
      <c r="Y83" s="351">
        <v>87</v>
      </c>
      <c r="Z83" s="351">
        <v>0</v>
      </c>
      <c r="AC83"/>
      <c r="AD83"/>
      <c r="AE83"/>
    </row>
    <row r="84" spans="1:31" x14ac:dyDescent="0.2">
      <c r="A84" s="232" t="s">
        <v>404</v>
      </c>
      <c r="B84" s="437">
        <v>451</v>
      </c>
      <c r="C84" s="18">
        <v>152</v>
      </c>
      <c r="D84" s="175">
        <f t="shared" si="14"/>
        <v>603</v>
      </c>
      <c r="E84" s="18">
        <f t="shared" si="15"/>
        <v>78</v>
      </c>
      <c r="F84" s="18"/>
      <c r="G84" s="18">
        <v>6</v>
      </c>
      <c r="H84" s="18"/>
      <c r="I84" s="18"/>
      <c r="J84" s="18">
        <f t="shared" si="16"/>
        <v>33</v>
      </c>
      <c r="K84" s="18">
        <v>23</v>
      </c>
      <c r="L84" s="175">
        <f t="shared" si="17"/>
        <v>292</v>
      </c>
      <c r="M84" s="507">
        <f t="shared" si="13"/>
        <v>161.66666666666666</v>
      </c>
      <c r="N84" s="18">
        <v>389</v>
      </c>
      <c r="O84" s="18">
        <v>746</v>
      </c>
      <c r="P84" s="18">
        <v>333</v>
      </c>
      <c r="Q84" s="175">
        <f t="shared" si="18"/>
        <v>1468</v>
      </c>
      <c r="R84" s="53"/>
      <c r="S84" s="480">
        <f t="shared" si="11"/>
        <v>1962.6666666666665</v>
      </c>
      <c r="T84" s="53"/>
      <c r="U84" s="485">
        <f t="shared" si="12"/>
        <v>8.2370923913043487E-2</v>
      </c>
      <c r="V84" s="639"/>
      <c r="W84" s="509">
        <v>25</v>
      </c>
      <c r="X84" s="509">
        <v>53</v>
      </c>
      <c r="Y84" s="351">
        <v>33</v>
      </c>
      <c r="Z84" s="351">
        <v>0</v>
      </c>
      <c r="AC84"/>
      <c r="AD84"/>
      <c r="AE84"/>
    </row>
    <row r="85" spans="1:31" x14ac:dyDescent="0.2">
      <c r="A85" s="231" t="s">
        <v>148</v>
      </c>
      <c r="B85" s="436">
        <v>27</v>
      </c>
      <c r="C85" s="15">
        <v>66</v>
      </c>
      <c r="D85" s="174">
        <f t="shared" si="14"/>
        <v>93</v>
      </c>
      <c r="E85" s="15">
        <f t="shared" si="15"/>
        <v>50</v>
      </c>
      <c r="F85" s="15">
        <v>1</v>
      </c>
      <c r="G85" s="15">
        <v>14</v>
      </c>
      <c r="H85" s="15"/>
      <c r="I85" s="15"/>
      <c r="J85" s="15">
        <f t="shared" si="16"/>
        <v>27</v>
      </c>
      <c r="K85" s="15">
        <v>60</v>
      </c>
      <c r="L85" s="174">
        <f t="shared" si="17"/>
        <v>218</v>
      </c>
      <c r="M85" s="517">
        <f t="shared" si="13"/>
        <v>160.5</v>
      </c>
      <c r="N85" s="15">
        <v>139</v>
      </c>
      <c r="O85" s="15">
        <v>299</v>
      </c>
      <c r="P85" s="15">
        <v>69</v>
      </c>
      <c r="Q85" s="174">
        <f t="shared" si="18"/>
        <v>507</v>
      </c>
      <c r="R85" s="53"/>
      <c r="S85" s="483">
        <f t="shared" si="11"/>
        <v>736.5</v>
      </c>
      <c r="T85" s="53"/>
      <c r="U85" s="488">
        <f t="shared" si="12"/>
        <v>0.21792260692464357</v>
      </c>
      <c r="V85" s="639"/>
      <c r="W85" s="509">
        <v>2</v>
      </c>
      <c r="X85" s="509">
        <v>48</v>
      </c>
      <c r="Y85" s="351">
        <v>27</v>
      </c>
      <c r="Z85" s="351">
        <v>0</v>
      </c>
      <c r="AC85"/>
      <c r="AD85"/>
      <c r="AE85"/>
    </row>
    <row r="86" spans="1:31" x14ac:dyDescent="0.2">
      <c r="A86" s="232" t="s">
        <v>149</v>
      </c>
      <c r="B86" s="437">
        <v>20</v>
      </c>
      <c r="C86" s="18">
        <v>8</v>
      </c>
      <c r="D86" s="175">
        <f t="shared" si="14"/>
        <v>28</v>
      </c>
      <c r="E86" s="18">
        <f t="shared" si="15"/>
        <v>1</v>
      </c>
      <c r="F86" s="18"/>
      <c r="G86" s="18"/>
      <c r="H86" s="18"/>
      <c r="I86" s="18"/>
      <c r="J86" s="18">
        <f t="shared" si="16"/>
        <v>1</v>
      </c>
      <c r="K86" s="18"/>
      <c r="L86" s="175">
        <f t="shared" si="17"/>
        <v>10</v>
      </c>
      <c r="M86" s="507">
        <f t="shared" si="13"/>
        <v>4.1666666666666661</v>
      </c>
      <c r="N86" s="18">
        <v>12</v>
      </c>
      <c r="O86" s="18">
        <v>25</v>
      </c>
      <c r="P86" s="18">
        <v>5</v>
      </c>
      <c r="Q86" s="175">
        <f t="shared" si="18"/>
        <v>42</v>
      </c>
      <c r="R86" s="53"/>
      <c r="S86" s="480">
        <f t="shared" si="11"/>
        <v>51.166666666666664</v>
      </c>
      <c r="T86" s="53"/>
      <c r="U86" s="485">
        <f t="shared" si="12"/>
        <v>8.143322475570032E-2</v>
      </c>
      <c r="V86" s="639"/>
      <c r="W86" s="509">
        <v>0</v>
      </c>
      <c r="X86" s="509">
        <v>1</v>
      </c>
      <c r="Y86" s="351">
        <v>1</v>
      </c>
      <c r="Z86" s="351">
        <v>0</v>
      </c>
      <c r="AC86"/>
      <c r="AD86"/>
      <c r="AE86"/>
    </row>
    <row r="87" spans="1:31" x14ac:dyDescent="0.2">
      <c r="A87" s="232" t="s">
        <v>150</v>
      </c>
      <c r="B87" s="437">
        <v>0</v>
      </c>
      <c r="C87" s="18">
        <v>23</v>
      </c>
      <c r="D87" s="175">
        <f t="shared" si="14"/>
        <v>23</v>
      </c>
      <c r="E87" s="18">
        <f t="shared" si="15"/>
        <v>6</v>
      </c>
      <c r="F87" s="18">
        <v>5</v>
      </c>
      <c r="G87" s="18"/>
      <c r="H87" s="18">
        <v>2</v>
      </c>
      <c r="I87" s="18"/>
      <c r="J87" s="18">
        <f t="shared" si="16"/>
        <v>10</v>
      </c>
      <c r="K87" s="18">
        <v>6</v>
      </c>
      <c r="L87" s="175">
        <f t="shared" si="17"/>
        <v>52</v>
      </c>
      <c r="M87" s="507">
        <f t="shared" si="13"/>
        <v>34.666666666666671</v>
      </c>
      <c r="N87" s="18">
        <v>14</v>
      </c>
      <c r="O87" s="18">
        <v>58</v>
      </c>
      <c r="P87" s="18">
        <v>14</v>
      </c>
      <c r="Q87" s="175">
        <f t="shared" si="18"/>
        <v>86</v>
      </c>
      <c r="R87" s="53"/>
      <c r="S87" s="480">
        <f t="shared" si="11"/>
        <v>134.66666666666669</v>
      </c>
      <c r="T87" s="53"/>
      <c r="U87" s="485">
        <f t="shared" si="12"/>
        <v>0.25742574257425743</v>
      </c>
      <c r="V87" s="639"/>
      <c r="W87" s="509">
        <v>4</v>
      </c>
      <c r="X87" s="509">
        <v>2</v>
      </c>
      <c r="Y87" s="351">
        <v>10</v>
      </c>
      <c r="Z87" s="351">
        <v>0</v>
      </c>
      <c r="AC87"/>
      <c r="AD87"/>
      <c r="AE87"/>
    </row>
    <row r="88" spans="1:31" x14ac:dyDescent="0.2">
      <c r="A88" s="232" t="s">
        <v>151</v>
      </c>
      <c r="B88" s="437">
        <v>29</v>
      </c>
      <c r="C88" s="18">
        <v>33</v>
      </c>
      <c r="D88" s="175">
        <f t="shared" si="14"/>
        <v>62</v>
      </c>
      <c r="E88" s="18">
        <f t="shared" si="15"/>
        <v>28</v>
      </c>
      <c r="F88" s="18">
        <v>14</v>
      </c>
      <c r="G88" s="18">
        <v>5</v>
      </c>
      <c r="H88" s="18"/>
      <c r="I88" s="18">
        <v>4</v>
      </c>
      <c r="J88" s="18">
        <f t="shared" si="16"/>
        <v>16</v>
      </c>
      <c r="K88" s="18">
        <v>3</v>
      </c>
      <c r="L88" s="175">
        <f t="shared" si="17"/>
        <v>103</v>
      </c>
      <c r="M88" s="507">
        <f t="shared" si="13"/>
        <v>82.5</v>
      </c>
      <c r="N88" s="18">
        <v>82</v>
      </c>
      <c r="O88" s="18">
        <v>199</v>
      </c>
      <c r="P88" s="18">
        <v>67</v>
      </c>
      <c r="Q88" s="175">
        <f t="shared" si="18"/>
        <v>348</v>
      </c>
      <c r="R88" s="53"/>
      <c r="S88" s="480">
        <f t="shared" si="11"/>
        <v>497.5</v>
      </c>
      <c r="T88" s="53"/>
      <c r="U88" s="485">
        <f t="shared" si="12"/>
        <v>0.16582914572864321</v>
      </c>
      <c r="V88" s="639"/>
      <c r="W88" s="509">
        <v>2</v>
      </c>
      <c r="X88" s="509">
        <v>26</v>
      </c>
      <c r="Y88" s="351">
        <v>16</v>
      </c>
      <c r="Z88" s="351">
        <v>0</v>
      </c>
      <c r="AC88"/>
      <c r="AD88"/>
      <c r="AE88"/>
    </row>
    <row r="89" spans="1:31" ht="13.5" x14ac:dyDescent="0.25">
      <c r="A89" s="449" t="s">
        <v>214</v>
      </c>
      <c r="B89" s="502">
        <v>409</v>
      </c>
      <c r="C89" s="501">
        <v>219</v>
      </c>
      <c r="D89" s="27">
        <f t="shared" si="14"/>
        <v>628</v>
      </c>
      <c r="E89" s="501">
        <f t="shared" si="15"/>
        <v>195</v>
      </c>
      <c r="F89" s="501">
        <v>23</v>
      </c>
      <c r="G89" s="501">
        <v>35</v>
      </c>
      <c r="H89" s="501">
        <v>3</v>
      </c>
      <c r="I89" s="501">
        <v>23</v>
      </c>
      <c r="J89" s="501">
        <f t="shared" si="16"/>
        <v>78</v>
      </c>
      <c r="K89" s="501"/>
      <c r="L89" s="27">
        <f t="shared" si="17"/>
        <v>576</v>
      </c>
      <c r="M89" s="520">
        <f t="shared" si="13"/>
        <v>384.875</v>
      </c>
      <c r="N89" s="501">
        <v>639</v>
      </c>
      <c r="O89" s="501">
        <v>1340</v>
      </c>
      <c r="P89" s="501">
        <v>533</v>
      </c>
      <c r="Q89" s="463">
        <f t="shared" si="18"/>
        <v>2512</v>
      </c>
      <c r="R89" s="510"/>
      <c r="S89" s="479">
        <f t="shared" si="11"/>
        <v>3429.875</v>
      </c>
      <c r="T89" s="510"/>
      <c r="U89" s="447">
        <f t="shared" si="12"/>
        <v>0.11221254418892816</v>
      </c>
      <c r="V89" s="639"/>
      <c r="W89" s="509">
        <v>18</v>
      </c>
      <c r="X89" s="509">
        <v>177</v>
      </c>
      <c r="Y89" s="351">
        <v>78</v>
      </c>
      <c r="Z89" s="351">
        <v>0</v>
      </c>
      <c r="AC89"/>
      <c r="AD89"/>
      <c r="AE89"/>
    </row>
    <row r="90" spans="1:31" x14ac:dyDescent="0.2">
      <c r="A90" s="503" t="s">
        <v>152</v>
      </c>
      <c r="B90" s="504">
        <v>409</v>
      </c>
      <c r="C90" s="505">
        <v>219</v>
      </c>
      <c r="D90" s="506">
        <f t="shared" si="14"/>
        <v>628</v>
      </c>
      <c r="E90" s="505">
        <f t="shared" si="15"/>
        <v>195</v>
      </c>
      <c r="F90" s="505">
        <v>23</v>
      </c>
      <c r="G90" s="505">
        <v>35</v>
      </c>
      <c r="H90" s="505">
        <v>3</v>
      </c>
      <c r="I90" s="505">
        <v>23</v>
      </c>
      <c r="J90" s="505">
        <f t="shared" si="16"/>
        <v>78</v>
      </c>
      <c r="K90" s="505"/>
      <c r="L90" s="506">
        <f t="shared" si="17"/>
        <v>576</v>
      </c>
      <c r="M90" s="507">
        <f t="shared" si="13"/>
        <v>384.875</v>
      </c>
      <c r="N90" s="505">
        <v>639</v>
      </c>
      <c r="O90" s="505">
        <v>1340</v>
      </c>
      <c r="P90" s="505">
        <v>533</v>
      </c>
      <c r="Q90" s="506">
        <f t="shared" si="18"/>
        <v>2512</v>
      </c>
      <c r="R90" s="508"/>
      <c r="S90" s="507">
        <f t="shared" si="11"/>
        <v>3429.875</v>
      </c>
      <c r="T90" s="508"/>
      <c r="U90" s="485">
        <f t="shared" si="12"/>
        <v>0.11221254418892816</v>
      </c>
      <c r="V90" s="639"/>
      <c r="W90" s="509">
        <v>18</v>
      </c>
      <c r="X90" s="509">
        <v>177</v>
      </c>
      <c r="Y90" s="351">
        <v>78</v>
      </c>
      <c r="Z90" s="351">
        <v>0</v>
      </c>
      <c r="AC90"/>
      <c r="AD90"/>
      <c r="AE90"/>
    </row>
    <row r="91" spans="1:31" s="511" customFormat="1" ht="13.5" x14ac:dyDescent="0.25">
      <c r="A91" s="107" t="s">
        <v>215</v>
      </c>
      <c r="B91" s="439">
        <v>346</v>
      </c>
      <c r="C91" s="70">
        <v>231</v>
      </c>
      <c r="D91" s="27">
        <f t="shared" si="14"/>
        <v>577</v>
      </c>
      <c r="E91" s="70">
        <f t="shared" si="15"/>
        <v>130</v>
      </c>
      <c r="F91" s="70">
        <v>76</v>
      </c>
      <c r="G91" s="70">
        <v>38</v>
      </c>
      <c r="H91" s="70">
        <v>1</v>
      </c>
      <c r="I91" s="70">
        <v>7</v>
      </c>
      <c r="J91" s="501">
        <f t="shared" si="16"/>
        <v>95</v>
      </c>
      <c r="K91" s="70">
        <v>186</v>
      </c>
      <c r="L91" s="27">
        <f t="shared" si="17"/>
        <v>764</v>
      </c>
      <c r="M91" s="520">
        <f t="shared" si="13"/>
        <v>632.375</v>
      </c>
      <c r="N91" s="70">
        <v>615</v>
      </c>
      <c r="O91" s="501">
        <v>1340</v>
      </c>
      <c r="P91" s="501">
        <v>591</v>
      </c>
      <c r="Q91" s="26">
        <f t="shared" si="18"/>
        <v>2546</v>
      </c>
      <c r="R91" s="53"/>
      <c r="S91" s="479">
        <f t="shared" si="11"/>
        <v>3769.375</v>
      </c>
      <c r="T91" s="53"/>
      <c r="U91" s="489">
        <f t="shared" si="12"/>
        <v>0.16776653954568066</v>
      </c>
      <c r="V91" s="639"/>
      <c r="W91" s="509">
        <v>1</v>
      </c>
      <c r="X91" s="509">
        <v>129</v>
      </c>
      <c r="Y91" s="351">
        <v>94</v>
      </c>
      <c r="Z91" s="351">
        <v>1</v>
      </c>
    </row>
    <row r="92" spans="1:31" s="351" customFormat="1" x14ac:dyDescent="0.2">
      <c r="A92" s="232" t="s">
        <v>154</v>
      </c>
      <c r="B92" s="437">
        <v>57</v>
      </c>
      <c r="C92" s="18">
        <v>67</v>
      </c>
      <c r="D92" s="175">
        <f t="shared" si="14"/>
        <v>124</v>
      </c>
      <c r="E92" s="18">
        <f t="shared" si="15"/>
        <v>39</v>
      </c>
      <c r="F92" s="18">
        <v>30</v>
      </c>
      <c r="G92" s="18">
        <v>9</v>
      </c>
      <c r="H92" s="18">
        <v>1</v>
      </c>
      <c r="I92" s="18">
        <v>3</v>
      </c>
      <c r="J92" s="18">
        <f t="shared" si="16"/>
        <v>40</v>
      </c>
      <c r="K92" s="18">
        <v>40</v>
      </c>
      <c r="L92" s="175">
        <f t="shared" si="17"/>
        <v>229</v>
      </c>
      <c r="M92" s="507">
        <f t="shared" si="13"/>
        <v>191.70833333333331</v>
      </c>
      <c r="N92" s="18">
        <v>150</v>
      </c>
      <c r="O92" s="18">
        <v>344</v>
      </c>
      <c r="P92" s="18">
        <v>135</v>
      </c>
      <c r="Q92" s="175">
        <f t="shared" si="18"/>
        <v>629</v>
      </c>
      <c r="R92" s="53"/>
      <c r="S92" s="480">
        <f t="shared" si="11"/>
        <v>955.70833333333326</v>
      </c>
      <c r="T92" s="53"/>
      <c r="U92" s="485">
        <f t="shared" si="12"/>
        <v>0.20059292845620613</v>
      </c>
      <c r="V92" s="639"/>
      <c r="W92" s="509">
        <v>0</v>
      </c>
      <c r="X92" s="509">
        <v>39</v>
      </c>
      <c r="Y92" s="351">
        <v>40</v>
      </c>
      <c r="Z92" s="351">
        <v>0</v>
      </c>
    </row>
    <row r="93" spans="1:31" x14ac:dyDescent="0.2">
      <c r="A93" s="231" t="s">
        <v>155</v>
      </c>
      <c r="B93" s="436">
        <v>15</v>
      </c>
      <c r="C93" s="15">
        <v>75</v>
      </c>
      <c r="D93" s="174">
        <f t="shared" si="14"/>
        <v>90</v>
      </c>
      <c r="E93" s="15">
        <f t="shared" si="15"/>
        <v>32</v>
      </c>
      <c r="F93" s="15">
        <v>1</v>
      </c>
      <c r="G93" s="15">
        <v>7</v>
      </c>
      <c r="H93" s="15"/>
      <c r="I93" s="15"/>
      <c r="J93" s="15">
        <f t="shared" si="16"/>
        <v>8</v>
      </c>
      <c r="K93" s="15">
        <v>41</v>
      </c>
      <c r="L93" s="174">
        <f t="shared" si="17"/>
        <v>164</v>
      </c>
      <c r="M93" s="517">
        <f t="shared" si="13"/>
        <v>111</v>
      </c>
      <c r="N93" s="15">
        <v>106</v>
      </c>
      <c r="O93" s="15">
        <v>240</v>
      </c>
      <c r="P93" s="15">
        <v>113</v>
      </c>
      <c r="Q93" s="174">
        <f t="shared" si="18"/>
        <v>459</v>
      </c>
      <c r="R93" s="53"/>
      <c r="S93" s="483">
        <f t="shared" si="11"/>
        <v>683</v>
      </c>
      <c r="T93" s="53"/>
      <c r="U93" s="488">
        <f t="shared" si="12"/>
        <v>0.16251830161054173</v>
      </c>
      <c r="V93" s="639"/>
      <c r="W93" s="509">
        <v>0</v>
      </c>
      <c r="X93" s="509">
        <v>32</v>
      </c>
      <c r="Y93" s="351">
        <v>8</v>
      </c>
      <c r="Z93" s="351">
        <v>0</v>
      </c>
      <c r="AC93"/>
      <c r="AD93"/>
      <c r="AE93"/>
    </row>
    <row r="94" spans="1:31" x14ac:dyDescent="0.2">
      <c r="A94" s="232" t="s">
        <v>153</v>
      </c>
      <c r="B94" s="437">
        <v>253</v>
      </c>
      <c r="C94" s="18">
        <v>56</v>
      </c>
      <c r="D94" s="175">
        <f t="shared" si="14"/>
        <v>309</v>
      </c>
      <c r="E94" s="18">
        <f t="shared" si="15"/>
        <v>58</v>
      </c>
      <c r="F94" s="18">
        <v>45</v>
      </c>
      <c r="G94" s="18">
        <v>21</v>
      </c>
      <c r="H94" s="18"/>
      <c r="I94" s="18">
        <v>4</v>
      </c>
      <c r="J94" s="18">
        <f t="shared" si="16"/>
        <v>47</v>
      </c>
      <c r="K94" s="18">
        <v>53</v>
      </c>
      <c r="L94" s="175">
        <f t="shared" si="17"/>
        <v>284</v>
      </c>
      <c r="M94" s="507">
        <f t="shared" si="13"/>
        <v>264.66666666666669</v>
      </c>
      <c r="N94" s="18">
        <v>316</v>
      </c>
      <c r="O94" s="18">
        <v>704</v>
      </c>
      <c r="P94" s="18">
        <v>336</v>
      </c>
      <c r="Q94" s="175">
        <f t="shared" si="18"/>
        <v>1356</v>
      </c>
      <c r="R94" s="53"/>
      <c r="S94" s="480">
        <f t="shared" si="11"/>
        <v>1956.6666666666667</v>
      </c>
      <c r="T94" s="53"/>
      <c r="U94" s="485">
        <f t="shared" si="12"/>
        <v>0.13526405451448043</v>
      </c>
      <c r="V94" s="639"/>
      <c r="W94" s="509">
        <v>1</v>
      </c>
      <c r="X94" s="509">
        <v>57</v>
      </c>
      <c r="Y94" s="351">
        <v>46</v>
      </c>
      <c r="Z94" s="351">
        <v>1</v>
      </c>
      <c r="AC94"/>
      <c r="AD94"/>
      <c r="AE94"/>
    </row>
    <row r="95" spans="1:31" x14ac:dyDescent="0.2">
      <c r="A95" s="232" t="s">
        <v>610</v>
      </c>
      <c r="B95" s="437">
        <v>21</v>
      </c>
      <c r="C95" s="18">
        <v>33</v>
      </c>
      <c r="D95" s="175">
        <f t="shared" si="14"/>
        <v>54</v>
      </c>
      <c r="E95" s="18">
        <f t="shared" si="15"/>
        <v>1</v>
      </c>
      <c r="F95" s="18"/>
      <c r="G95" s="18">
        <v>1</v>
      </c>
      <c r="H95" s="18"/>
      <c r="I95" s="18"/>
      <c r="J95" s="18">
        <f t="shared" si="16"/>
        <v>0</v>
      </c>
      <c r="K95" s="18">
        <v>52</v>
      </c>
      <c r="L95" s="175">
        <f t="shared" si="17"/>
        <v>87</v>
      </c>
      <c r="M95" s="507">
        <f t="shared" si="13"/>
        <v>65</v>
      </c>
      <c r="N95" s="18">
        <v>43</v>
      </c>
      <c r="O95" s="18">
        <v>52</v>
      </c>
      <c r="P95" s="18">
        <v>7</v>
      </c>
      <c r="Q95" s="175">
        <f t="shared" si="18"/>
        <v>102</v>
      </c>
      <c r="R95" s="53"/>
      <c r="S95" s="480">
        <f t="shared" si="11"/>
        <v>174</v>
      </c>
      <c r="T95" s="53"/>
      <c r="U95" s="485">
        <f t="shared" si="12"/>
        <v>0.37356321839080459</v>
      </c>
      <c r="V95" s="639"/>
      <c r="W95" s="509">
        <v>0</v>
      </c>
      <c r="X95" s="509">
        <v>1</v>
      </c>
      <c r="AC95"/>
      <c r="AD95"/>
      <c r="AE95"/>
    </row>
    <row r="96" spans="1:31" ht="13.5" x14ac:dyDescent="0.25">
      <c r="A96" s="107" t="s">
        <v>216</v>
      </c>
      <c r="B96" s="439">
        <v>213</v>
      </c>
      <c r="C96" s="70">
        <v>215</v>
      </c>
      <c r="D96" s="27">
        <f t="shared" si="14"/>
        <v>428</v>
      </c>
      <c r="E96" s="70">
        <f t="shared" si="15"/>
        <v>113</v>
      </c>
      <c r="F96" s="70">
        <v>27</v>
      </c>
      <c r="G96" s="70">
        <v>21</v>
      </c>
      <c r="H96" s="70">
        <v>3</v>
      </c>
      <c r="I96" s="70">
        <v>7</v>
      </c>
      <c r="J96" s="501">
        <f t="shared" si="16"/>
        <v>28</v>
      </c>
      <c r="K96" s="70">
        <v>44</v>
      </c>
      <c r="L96" s="27">
        <f t="shared" si="17"/>
        <v>458</v>
      </c>
      <c r="M96" s="520">
        <f t="shared" si="13"/>
        <v>297.54166666666669</v>
      </c>
      <c r="N96" s="70">
        <v>364</v>
      </c>
      <c r="O96" s="501">
        <v>772</v>
      </c>
      <c r="P96" s="501">
        <v>283</v>
      </c>
      <c r="Q96" s="26">
        <f t="shared" si="18"/>
        <v>1419</v>
      </c>
      <c r="R96" s="53"/>
      <c r="S96" s="479">
        <f t="shared" si="11"/>
        <v>1999.5416666666667</v>
      </c>
      <c r="T96" s="53"/>
      <c r="U96" s="489">
        <f t="shared" si="12"/>
        <v>0.14880493446414803</v>
      </c>
      <c r="V96" s="639"/>
      <c r="W96" s="509">
        <v>50</v>
      </c>
      <c r="X96" s="509">
        <v>63</v>
      </c>
      <c r="Y96" s="351">
        <v>26</v>
      </c>
      <c r="Z96" s="351">
        <v>2</v>
      </c>
      <c r="AC96"/>
      <c r="AD96"/>
      <c r="AE96"/>
    </row>
    <row r="97" spans="1:31" s="461" customFormat="1" x14ac:dyDescent="0.2">
      <c r="A97" s="453" t="s">
        <v>611</v>
      </c>
      <c r="B97" s="437">
        <v>144</v>
      </c>
      <c r="C97" s="18">
        <v>213</v>
      </c>
      <c r="D97" s="464">
        <f t="shared" si="14"/>
        <v>357</v>
      </c>
      <c r="E97" s="15">
        <f t="shared" si="15"/>
        <v>86</v>
      </c>
      <c r="F97" s="18">
        <v>27</v>
      </c>
      <c r="G97" s="18">
        <v>20</v>
      </c>
      <c r="H97" s="18">
        <v>2</v>
      </c>
      <c r="I97" s="18"/>
      <c r="J97" s="18">
        <f t="shared" si="16"/>
        <v>26</v>
      </c>
      <c r="K97" s="18">
        <v>3</v>
      </c>
      <c r="L97" s="464">
        <f t="shared" si="17"/>
        <v>377</v>
      </c>
      <c r="M97" s="507">
        <f t="shared" si="13"/>
        <v>226</v>
      </c>
      <c r="N97" s="18">
        <v>278</v>
      </c>
      <c r="O97" s="18">
        <v>533</v>
      </c>
      <c r="P97" s="18">
        <v>187</v>
      </c>
      <c r="Q97" s="464">
        <f t="shared" si="18"/>
        <v>998</v>
      </c>
      <c r="R97" s="53"/>
      <c r="S97" s="480"/>
      <c r="T97" s="53"/>
      <c r="U97" s="485"/>
      <c r="V97" s="639"/>
      <c r="W97" s="509">
        <v>46</v>
      </c>
      <c r="X97" s="509">
        <v>40</v>
      </c>
      <c r="Y97" s="351">
        <v>26</v>
      </c>
      <c r="Z97" s="351">
        <v>0</v>
      </c>
    </row>
    <row r="98" spans="1:31" x14ac:dyDescent="0.2">
      <c r="A98" s="231" t="s">
        <v>612</v>
      </c>
      <c r="B98" s="436">
        <v>13</v>
      </c>
      <c r="C98" s="15">
        <v>2</v>
      </c>
      <c r="D98" s="174">
        <f t="shared" si="14"/>
        <v>15</v>
      </c>
      <c r="E98" s="15">
        <f t="shared" si="15"/>
        <v>0</v>
      </c>
      <c r="F98" s="15"/>
      <c r="G98" s="15"/>
      <c r="H98" s="15"/>
      <c r="I98" s="15">
        <v>7</v>
      </c>
      <c r="J98" s="15">
        <f t="shared" si="16"/>
        <v>2</v>
      </c>
      <c r="K98" s="15"/>
      <c r="L98" s="174">
        <f t="shared" si="17"/>
        <v>11</v>
      </c>
      <c r="M98" s="517">
        <f t="shared" si="13"/>
        <v>3.5416666666666665</v>
      </c>
      <c r="N98" s="15">
        <v>14</v>
      </c>
      <c r="O98" s="15">
        <v>17</v>
      </c>
      <c r="P98" s="15"/>
      <c r="Q98" s="174">
        <f t="shared" si="18"/>
        <v>31</v>
      </c>
      <c r="R98" s="53"/>
      <c r="S98" s="483">
        <f t="shared" si="11"/>
        <v>34.541666666666671</v>
      </c>
      <c r="T98" s="53"/>
      <c r="U98" s="488">
        <f t="shared" si="12"/>
        <v>0.10253317249698431</v>
      </c>
      <c r="V98" s="639"/>
      <c r="W98" s="509"/>
      <c r="X98" s="509"/>
      <c r="Y98" s="351">
        <v>0</v>
      </c>
      <c r="Z98" s="351">
        <v>2</v>
      </c>
      <c r="AC98"/>
      <c r="AD98"/>
      <c r="AE98"/>
    </row>
    <row r="99" spans="1:31" x14ac:dyDescent="0.2">
      <c r="A99" s="231" t="s">
        <v>156</v>
      </c>
      <c r="B99" s="436">
        <v>56</v>
      </c>
      <c r="C99" s="15">
        <v>0</v>
      </c>
      <c r="D99" s="174">
        <f t="shared" si="14"/>
        <v>56</v>
      </c>
      <c r="E99" s="15">
        <f t="shared" si="15"/>
        <v>27</v>
      </c>
      <c r="F99" s="15"/>
      <c r="G99" s="15">
        <v>1</v>
      </c>
      <c r="H99" s="15">
        <v>1</v>
      </c>
      <c r="I99" s="15"/>
      <c r="J99" s="15">
        <f t="shared" si="16"/>
        <v>0</v>
      </c>
      <c r="K99" s="15">
        <v>41</v>
      </c>
      <c r="L99" s="174">
        <f t="shared" si="17"/>
        <v>70</v>
      </c>
      <c r="M99" s="517">
        <f t="shared" si="13"/>
        <v>68</v>
      </c>
      <c r="N99" s="15">
        <v>72</v>
      </c>
      <c r="O99" s="15">
        <v>222</v>
      </c>
      <c r="P99" s="15">
        <v>96</v>
      </c>
      <c r="Q99" s="174">
        <f t="shared" si="18"/>
        <v>390</v>
      </c>
      <c r="R99" s="53"/>
      <c r="S99" s="483">
        <f t="shared" si="11"/>
        <v>554</v>
      </c>
      <c r="T99" s="53"/>
      <c r="U99" s="488">
        <f t="shared" si="12"/>
        <v>0.12274368231046931</v>
      </c>
      <c r="V99" s="639"/>
      <c r="W99" s="509">
        <v>4</v>
      </c>
      <c r="X99" s="509">
        <v>23</v>
      </c>
      <c r="AC99"/>
      <c r="AD99"/>
      <c r="AE99"/>
    </row>
    <row r="100" spans="1:31" s="461" customFormat="1" ht="13.5" x14ac:dyDescent="0.25">
      <c r="A100" s="107" t="s">
        <v>227</v>
      </c>
      <c r="B100" s="439">
        <v>155</v>
      </c>
      <c r="C100" s="70">
        <v>177</v>
      </c>
      <c r="D100" s="27">
        <f t="shared" si="14"/>
        <v>332</v>
      </c>
      <c r="E100" s="70">
        <f t="shared" si="15"/>
        <v>147</v>
      </c>
      <c r="F100" s="70">
        <v>91</v>
      </c>
      <c r="G100" s="70">
        <v>21</v>
      </c>
      <c r="H100" s="70">
        <v>1</v>
      </c>
      <c r="I100" s="70">
        <v>3</v>
      </c>
      <c r="J100" s="501">
        <f t="shared" si="16"/>
        <v>45</v>
      </c>
      <c r="K100" s="70">
        <v>97</v>
      </c>
      <c r="L100" s="27">
        <f t="shared" si="17"/>
        <v>582</v>
      </c>
      <c r="M100" s="520">
        <f t="shared" si="13"/>
        <v>529.375</v>
      </c>
      <c r="N100" s="70">
        <v>375</v>
      </c>
      <c r="O100" s="501">
        <v>961</v>
      </c>
      <c r="P100" s="501">
        <v>423</v>
      </c>
      <c r="Q100" s="26">
        <f t="shared" si="18"/>
        <v>1759</v>
      </c>
      <c r="R100" s="53"/>
      <c r="S100" s="479">
        <f t="shared" si="11"/>
        <v>2711.375</v>
      </c>
      <c r="T100" s="53"/>
      <c r="U100" s="489">
        <f t="shared" si="12"/>
        <v>0.19524226637776035</v>
      </c>
      <c r="V100" s="639"/>
      <c r="W100" s="509">
        <v>2</v>
      </c>
      <c r="X100" s="509">
        <v>145</v>
      </c>
      <c r="Y100" s="351">
        <v>44</v>
      </c>
      <c r="Z100" s="351">
        <v>1</v>
      </c>
    </row>
    <row r="101" spans="1:31" x14ac:dyDescent="0.2">
      <c r="A101" s="231" t="s">
        <v>405</v>
      </c>
      <c r="B101" s="436">
        <v>7</v>
      </c>
      <c r="C101" s="15">
        <v>6</v>
      </c>
      <c r="D101" s="174">
        <f t="shared" si="14"/>
        <v>13</v>
      </c>
      <c r="E101" s="15">
        <f t="shared" si="15"/>
        <v>3</v>
      </c>
      <c r="F101" s="15"/>
      <c r="G101" s="15"/>
      <c r="H101" s="15"/>
      <c r="I101" s="15"/>
      <c r="J101" s="15">
        <f t="shared" si="16"/>
        <v>10</v>
      </c>
      <c r="K101" s="15">
        <v>12</v>
      </c>
      <c r="L101" s="174">
        <f t="shared" si="17"/>
        <v>31</v>
      </c>
      <c r="M101" s="517">
        <f t="shared" si="13"/>
        <v>22</v>
      </c>
      <c r="N101" s="15">
        <v>23</v>
      </c>
      <c r="O101" s="15">
        <v>41</v>
      </c>
      <c r="P101" s="15">
        <v>22</v>
      </c>
      <c r="Q101" s="174">
        <f t="shared" si="18"/>
        <v>86</v>
      </c>
      <c r="R101" s="53"/>
      <c r="S101" s="483">
        <f t="shared" si="11"/>
        <v>130</v>
      </c>
      <c r="T101" s="53"/>
      <c r="U101" s="488">
        <f t="shared" si="12"/>
        <v>0.16923076923076924</v>
      </c>
      <c r="V101" s="639"/>
      <c r="W101" s="509">
        <v>0</v>
      </c>
      <c r="X101" s="509">
        <v>3</v>
      </c>
      <c r="Y101" s="351">
        <v>10</v>
      </c>
      <c r="Z101" s="351">
        <v>0</v>
      </c>
      <c r="AC101"/>
      <c r="AD101"/>
      <c r="AE101"/>
    </row>
    <row r="102" spans="1:31" x14ac:dyDescent="0.2">
      <c r="A102" s="232" t="s">
        <v>157</v>
      </c>
      <c r="B102" s="437">
        <v>83</v>
      </c>
      <c r="C102" s="18">
        <v>96</v>
      </c>
      <c r="D102" s="175">
        <f t="shared" si="14"/>
        <v>179</v>
      </c>
      <c r="E102" s="18">
        <f t="shared" si="15"/>
        <v>50</v>
      </c>
      <c r="F102" s="18">
        <v>91</v>
      </c>
      <c r="G102" s="18">
        <v>4</v>
      </c>
      <c r="H102" s="18">
        <v>1</v>
      </c>
      <c r="I102" s="18"/>
      <c r="J102" s="18">
        <f t="shared" si="16"/>
        <v>10</v>
      </c>
      <c r="K102" s="18"/>
      <c r="L102" s="175">
        <f t="shared" si="17"/>
        <v>252</v>
      </c>
      <c r="M102" s="507">
        <f t="shared" si="13"/>
        <v>273</v>
      </c>
      <c r="N102" s="18">
        <v>165</v>
      </c>
      <c r="O102" s="18">
        <v>420</v>
      </c>
      <c r="P102" s="18">
        <v>252</v>
      </c>
      <c r="Q102" s="175">
        <f t="shared" si="18"/>
        <v>837</v>
      </c>
      <c r="R102" s="53"/>
      <c r="S102" s="480">
        <f t="shared" si="11"/>
        <v>1362</v>
      </c>
      <c r="T102" s="53"/>
      <c r="U102" s="485">
        <f t="shared" si="12"/>
        <v>0.20044052863436124</v>
      </c>
      <c r="V102" s="639"/>
      <c r="W102" s="509">
        <v>2</v>
      </c>
      <c r="X102" s="509">
        <v>48</v>
      </c>
      <c r="Y102" s="351">
        <v>10</v>
      </c>
      <c r="Z102" s="351">
        <v>0</v>
      </c>
      <c r="AC102"/>
      <c r="AD102"/>
      <c r="AE102"/>
    </row>
    <row r="103" spans="1:31" x14ac:dyDescent="0.2">
      <c r="A103" s="232" t="s">
        <v>158</v>
      </c>
      <c r="B103" s="437">
        <v>65</v>
      </c>
      <c r="C103" s="18">
        <v>75</v>
      </c>
      <c r="D103" s="175">
        <f t="shared" si="14"/>
        <v>140</v>
      </c>
      <c r="E103" s="18">
        <f t="shared" si="15"/>
        <v>94</v>
      </c>
      <c r="F103" s="18"/>
      <c r="G103" s="18">
        <v>17</v>
      </c>
      <c r="H103" s="18"/>
      <c r="I103" s="18">
        <v>3</v>
      </c>
      <c r="J103" s="18">
        <f t="shared" si="16"/>
        <v>25</v>
      </c>
      <c r="K103" s="18">
        <v>85</v>
      </c>
      <c r="L103" s="175">
        <f t="shared" si="17"/>
        <v>299</v>
      </c>
      <c r="M103" s="507">
        <f t="shared" si="13"/>
        <v>234.375</v>
      </c>
      <c r="N103" s="18">
        <v>187</v>
      </c>
      <c r="O103" s="18">
        <v>500</v>
      </c>
      <c r="P103" s="18">
        <v>149</v>
      </c>
      <c r="Q103" s="175">
        <f t="shared" si="18"/>
        <v>836</v>
      </c>
      <c r="R103" s="53"/>
      <c r="S103" s="480">
        <f t="shared" si="11"/>
        <v>1219.375</v>
      </c>
      <c r="T103" s="53"/>
      <c r="U103" s="485">
        <f t="shared" si="12"/>
        <v>0.19220912352639671</v>
      </c>
      <c r="V103" s="639"/>
      <c r="W103" s="509">
        <v>0</v>
      </c>
      <c r="X103" s="509">
        <v>94</v>
      </c>
      <c r="Y103" s="351">
        <v>24</v>
      </c>
      <c r="Z103" s="351">
        <v>1</v>
      </c>
      <c r="AC103"/>
      <c r="AD103"/>
      <c r="AE103"/>
    </row>
    <row r="104" spans="1:31" ht="13.5" x14ac:dyDescent="0.25">
      <c r="A104" s="107" t="s">
        <v>217</v>
      </c>
      <c r="B104" s="439">
        <v>2309</v>
      </c>
      <c r="C104" s="70">
        <v>1480</v>
      </c>
      <c r="D104" s="27">
        <f t="shared" si="14"/>
        <v>3789</v>
      </c>
      <c r="E104" s="70">
        <v>866</v>
      </c>
      <c r="F104" s="70">
        <v>124</v>
      </c>
      <c r="G104" s="70">
        <v>120</v>
      </c>
      <c r="H104" s="70">
        <v>77</v>
      </c>
      <c r="I104" s="70">
        <v>198</v>
      </c>
      <c r="J104" s="501">
        <v>366</v>
      </c>
      <c r="K104" s="70">
        <v>119</v>
      </c>
      <c r="L104" s="27">
        <f t="shared" si="17"/>
        <v>3350</v>
      </c>
      <c r="M104" s="520">
        <f t="shared" si="13"/>
        <v>1975.5833333333333</v>
      </c>
      <c r="N104" s="70">
        <v>2592</v>
      </c>
      <c r="O104" s="501">
        <v>4239</v>
      </c>
      <c r="P104" s="501">
        <v>802</v>
      </c>
      <c r="Q104" s="26">
        <f t="shared" si="18"/>
        <v>7633</v>
      </c>
      <c r="R104" s="53"/>
      <c r="S104" s="479">
        <f t="shared" si="11"/>
        <v>10410.583333333332</v>
      </c>
      <c r="T104" s="53"/>
      <c r="U104" s="489">
        <f t="shared" si="12"/>
        <v>0.1897668238251139</v>
      </c>
      <c r="V104" s="639"/>
      <c r="W104" s="509">
        <v>329</v>
      </c>
      <c r="X104" s="663">
        <v>537</v>
      </c>
      <c r="Y104" s="663">
        <v>348</v>
      </c>
      <c r="Z104" s="663">
        <v>18</v>
      </c>
      <c r="AC104"/>
      <c r="AD104"/>
      <c r="AE104"/>
    </row>
    <row r="105" spans="1:31" x14ac:dyDescent="0.2">
      <c r="A105" s="233" t="s">
        <v>613</v>
      </c>
      <c r="B105" s="438">
        <v>90</v>
      </c>
      <c r="C105" s="21">
        <v>271</v>
      </c>
      <c r="D105" s="197">
        <f t="shared" si="14"/>
        <v>361</v>
      </c>
      <c r="E105" s="21">
        <f t="shared" si="15"/>
        <v>210</v>
      </c>
      <c r="F105" s="21">
        <v>1</v>
      </c>
      <c r="G105" s="21">
        <v>6</v>
      </c>
      <c r="H105" s="21">
        <v>4</v>
      </c>
      <c r="I105" s="21">
        <v>8</v>
      </c>
      <c r="J105" s="21">
        <f t="shared" si="16"/>
        <v>51</v>
      </c>
      <c r="K105" s="21">
        <v>38</v>
      </c>
      <c r="L105" s="197">
        <f t="shared" si="17"/>
        <v>589</v>
      </c>
      <c r="M105" s="515">
        <f t="shared" si="13"/>
        <v>292.83333333333331</v>
      </c>
      <c r="N105" s="21">
        <v>288</v>
      </c>
      <c r="O105" s="21">
        <v>431</v>
      </c>
      <c r="P105" s="21">
        <v>92</v>
      </c>
      <c r="Q105" s="197">
        <f t="shared" si="18"/>
        <v>811</v>
      </c>
      <c r="R105" s="53"/>
      <c r="S105" s="481">
        <f t="shared" si="11"/>
        <v>1195.8333333333333</v>
      </c>
      <c r="T105" s="53"/>
      <c r="U105" s="486">
        <f t="shared" si="12"/>
        <v>0.2448780487804878</v>
      </c>
      <c r="V105" s="639"/>
      <c r="W105" s="509">
        <v>171</v>
      </c>
      <c r="X105" s="509">
        <v>39</v>
      </c>
      <c r="Y105" s="351">
        <v>48</v>
      </c>
      <c r="Z105" s="351">
        <v>3</v>
      </c>
      <c r="AC105"/>
      <c r="AD105"/>
      <c r="AE105"/>
    </row>
    <row r="106" spans="1:31" x14ac:dyDescent="0.2">
      <c r="A106" s="232" t="s">
        <v>614</v>
      </c>
      <c r="B106" s="437">
        <v>76</v>
      </c>
      <c r="C106" s="18">
        <v>60</v>
      </c>
      <c r="D106" s="175">
        <f t="shared" si="14"/>
        <v>136</v>
      </c>
      <c r="E106" s="18">
        <f t="shared" si="15"/>
        <v>94</v>
      </c>
      <c r="F106" s="18">
        <v>8</v>
      </c>
      <c r="G106" s="18">
        <v>3</v>
      </c>
      <c r="H106" s="18">
        <v>5</v>
      </c>
      <c r="I106" s="18">
        <v>83</v>
      </c>
      <c r="J106" s="18">
        <f t="shared" si="16"/>
        <v>30</v>
      </c>
      <c r="K106" s="18">
        <v>3</v>
      </c>
      <c r="L106" s="175">
        <f t="shared" si="17"/>
        <v>286</v>
      </c>
      <c r="M106" s="507">
        <f t="shared" si="13"/>
        <v>152.875</v>
      </c>
      <c r="N106" s="18">
        <v>133</v>
      </c>
      <c r="O106" s="18">
        <v>117</v>
      </c>
      <c r="P106" s="18">
        <v>46</v>
      </c>
      <c r="Q106" s="175">
        <f t="shared" si="18"/>
        <v>296</v>
      </c>
      <c r="R106" s="53"/>
      <c r="S106" s="480">
        <f t="shared" si="11"/>
        <v>494.875</v>
      </c>
      <c r="T106" s="53"/>
      <c r="U106" s="485">
        <f t="shared" si="12"/>
        <v>0.30891639302854257</v>
      </c>
      <c r="V106" s="639"/>
      <c r="W106" s="509">
        <v>27</v>
      </c>
      <c r="X106" s="509">
        <v>67</v>
      </c>
      <c r="Y106" s="351">
        <v>30</v>
      </c>
      <c r="Z106" s="351">
        <v>0</v>
      </c>
      <c r="AC106"/>
      <c r="AD106"/>
      <c r="AE106"/>
    </row>
    <row r="107" spans="1:31" x14ac:dyDescent="0.2">
      <c r="A107" s="231" t="s">
        <v>615</v>
      </c>
      <c r="B107" s="436">
        <v>68</v>
      </c>
      <c r="C107" s="15">
        <v>43</v>
      </c>
      <c r="D107" s="174">
        <f t="shared" si="14"/>
        <v>111</v>
      </c>
      <c r="E107" s="15">
        <f t="shared" si="15"/>
        <v>72</v>
      </c>
      <c r="F107" s="15"/>
      <c r="G107" s="15">
        <v>27</v>
      </c>
      <c r="H107" s="15">
        <v>4</v>
      </c>
      <c r="I107" s="15">
        <v>10</v>
      </c>
      <c r="J107" s="15">
        <f t="shared" si="16"/>
        <v>30</v>
      </c>
      <c r="K107" s="15"/>
      <c r="L107" s="174">
        <f t="shared" si="17"/>
        <v>186</v>
      </c>
      <c r="M107" s="517">
        <f t="shared" si="13"/>
        <v>130.08333333333334</v>
      </c>
      <c r="N107" s="15">
        <v>139</v>
      </c>
      <c r="O107" s="15">
        <v>256</v>
      </c>
      <c r="P107" s="15">
        <v>48</v>
      </c>
      <c r="Q107" s="174">
        <f t="shared" si="18"/>
        <v>443</v>
      </c>
      <c r="R107" s="53"/>
      <c r="S107" s="483">
        <f t="shared" si="11"/>
        <v>621.08333333333337</v>
      </c>
      <c r="T107" s="53"/>
      <c r="U107" s="488">
        <f t="shared" si="12"/>
        <v>0.20944586072722393</v>
      </c>
      <c r="V107" s="639"/>
      <c r="W107" s="509">
        <v>8</v>
      </c>
      <c r="X107" s="509">
        <v>64</v>
      </c>
      <c r="Y107" s="351">
        <v>29</v>
      </c>
      <c r="Z107" s="351">
        <v>1</v>
      </c>
      <c r="AC107"/>
      <c r="AD107"/>
      <c r="AE107"/>
    </row>
    <row r="108" spans="1:31" x14ac:dyDescent="0.2">
      <c r="A108" s="232" t="s">
        <v>159</v>
      </c>
      <c r="B108" s="437">
        <v>19</v>
      </c>
      <c r="C108" s="18">
        <v>15</v>
      </c>
      <c r="D108" s="175">
        <f t="shared" si="14"/>
        <v>34</v>
      </c>
      <c r="E108" s="18">
        <f t="shared" si="15"/>
        <v>19</v>
      </c>
      <c r="F108" s="18">
        <v>12</v>
      </c>
      <c r="G108" s="18"/>
      <c r="H108" s="18"/>
      <c r="I108" s="18">
        <v>5</v>
      </c>
      <c r="J108" s="18">
        <f t="shared" si="16"/>
        <v>101</v>
      </c>
      <c r="K108" s="18">
        <v>1</v>
      </c>
      <c r="L108" s="175">
        <f t="shared" si="17"/>
        <v>153</v>
      </c>
      <c r="M108" s="507">
        <f t="shared" si="13"/>
        <v>97.625</v>
      </c>
      <c r="N108" s="18">
        <v>115</v>
      </c>
      <c r="O108" s="18">
        <v>239</v>
      </c>
      <c r="P108" s="18">
        <v>32</v>
      </c>
      <c r="Q108" s="175">
        <f t="shared" si="18"/>
        <v>386</v>
      </c>
      <c r="R108" s="53"/>
      <c r="S108" s="480">
        <f t="shared" si="11"/>
        <v>515.625</v>
      </c>
      <c r="T108" s="53"/>
      <c r="U108" s="485">
        <f t="shared" si="12"/>
        <v>0.18933333333333333</v>
      </c>
      <c r="V108" s="639"/>
      <c r="W108" s="509">
        <v>5</v>
      </c>
      <c r="X108" s="509">
        <v>14</v>
      </c>
      <c r="Y108" s="351">
        <v>101</v>
      </c>
      <c r="Z108" s="351">
        <v>0</v>
      </c>
      <c r="AC108"/>
      <c r="AD108"/>
      <c r="AE108"/>
    </row>
    <row r="109" spans="1:31" x14ac:dyDescent="0.2">
      <c r="A109" s="232" t="s">
        <v>616</v>
      </c>
      <c r="B109" s="437">
        <v>25</v>
      </c>
      <c r="C109" s="18">
        <v>5</v>
      </c>
      <c r="D109" s="175">
        <f t="shared" si="14"/>
        <v>30</v>
      </c>
      <c r="E109" s="18">
        <f t="shared" si="15"/>
        <v>28</v>
      </c>
      <c r="F109" s="18"/>
      <c r="G109" s="18"/>
      <c r="H109" s="18"/>
      <c r="I109" s="18">
        <v>3</v>
      </c>
      <c r="J109" s="18">
        <f t="shared" si="16"/>
        <v>4</v>
      </c>
      <c r="K109" s="18"/>
      <c r="L109" s="175">
        <f t="shared" si="17"/>
        <v>40</v>
      </c>
      <c r="M109" s="507">
        <f t="shared" si="13"/>
        <v>34.041666666666671</v>
      </c>
      <c r="N109" s="18">
        <v>24</v>
      </c>
      <c r="O109" s="18">
        <v>9</v>
      </c>
      <c r="P109" s="18"/>
      <c r="Q109" s="175">
        <f t="shared" si="18"/>
        <v>33</v>
      </c>
      <c r="R109" s="53"/>
      <c r="S109" s="480">
        <f t="shared" si="11"/>
        <v>67.041666666666671</v>
      </c>
      <c r="T109" s="53"/>
      <c r="U109" s="485">
        <f t="shared" si="12"/>
        <v>0.5077688004972033</v>
      </c>
      <c r="V109" s="639"/>
      <c r="W109" s="509">
        <v>0</v>
      </c>
      <c r="X109" s="509">
        <v>28</v>
      </c>
      <c r="Y109" s="351">
        <v>0</v>
      </c>
      <c r="Z109" s="351">
        <v>4</v>
      </c>
      <c r="AC109"/>
      <c r="AD109"/>
      <c r="AE109"/>
    </row>
    <row r="110" spans="1:31" x14ac:dyDescent="0.2">
      <c r="A110" s="232" t="s">
        <v>160</v>
      </c>
      <c r="B110" s="437">
        <v>22</v>
      </c>
      <c r="C110" s="18">
        <v>92</v>
      </c>
      <c r="D110" s="175">
        <f t="shared" si="14"/>
        <v>114</v>
      </c>
      <c r="E110" s="18">
        <f t="shared" si="15"/>
        <v>59</v>
      </c>
      <c r="F110" s="18">
        <v>1</v>
      </c>
      <c r="G110" s="18"/>
      <c r="H110" s="18">
        <v>3</v>
      </c>
      <c r="I110" s="18">
        <v>18</v>
      </c>
      <c r="J110" s="18">
        <f t="shared" si="16"/>
        <v>19</v>
      </c>
      <c r="K110" s="18">
        <v>20</v>
      </c>
      <c r="L110" s="175">
        <f t="shared" si="17"/>
        <v>212</v>
      </c>
      <c r="M110" s="507">
        <f t="shared" si="13"/>
        <v>100.91666666666667</v>
      </c>
      <c r="N110" s="18">
        <v>106</v>
      </c>
      <c r="O110" s="18">
        <v>184</v>
      </c>
      <c r="P110" s="18">
        <v>19</v>
      </c>
      <c r="Q110" s="175">
        <f t="shared" si="18"/>
        <v>309</v>
      </c>
      <c r="R110" s="53"/>
      <c r="S110" s="480">
        <f t="shared" si="11"/>
        <v>428.91666666666669</v>
      </c>
      <c r="T110" s="53"/>
      <c r="U110" s="485">
        <f t="shared" si="12"/>
        <v>0.23528268894501653</v>
      </c>
      <c r="V110" s="639"/>
      <c r="W110" s="509">
        <v>53</v>
      </c>
      <c r="X110" s="509">
        <v>6</v>
      </c>
      <c r="Y110" s="351">
        <v>17</v>
      </c>
      <c r="Z110" s="351">
        <v>2</v>
      </c>
      <c r="AC110"/>
      <c r="AD110"/>
      <c r="AE110"/>
    </row>
    <row r="111" spans="1:31" x14ac:dyDescent="0.2">
      <c r="A111" s="453" t="s">
        <v>467</v>
      </c>
      <c r="B111" s="437"/>
      <c r="C111" s="18"/>
      <c r="D111" s="464">
        <f t="shared" si="14"/>
        <v>0</v>
      </c>
      <c r="E111" s="18">
        <f t="shared" si="15"/>
        <v>0</v>
      </c>
      <c r="F111" s="18"/>
      <c r="G111" s="18"/>
      <c r="H111" s="18"/>
      <c r="I111" s="18"/>
      <c r="J111" s="18">
        <f t="shared" si="16"/>
        <v>0</v>
      </c>
      <c r="K111" s="18"/>
      <c r="L111" s="464">
        <f t="shared" si="17"/>
        <v>0</v>
      </c>
      <c r="M111" s="507">
        <f t="shared" si="13"/>
        <v>0</v>
      </c>
      <c r="N111" s="18">
        <v>10</v>
      </c>
      <c r="O111" s="18">
        <v>3</v>
      </c>
      <c r="P111" s="18"/>
      <c r="Q111" s="464">
        <f t="shared" si="18"/>
        <v>13</v>
      </c>
      <c r="R111" s="53"/>
      <c r="S111" s="480">
        <f t="shared" si="11"/>
        <v>13</v>
      </c>
      <c r="T111" s="53"/>
      <c r="U111" s="485">
        <f t="shared" si="12"/>
        <v>0</v>
      </c>
      <c r="V111" s="639"/>
      <c r="W111" s="509"/>
      <c r="X111" s="509"/>
      <c r="AC111"/>
      <c r="AD111"/>
      <c r="AE111"/>
    </row>
    <row r="112" spans="1:31" x14ac:dyDescent="0.2">
      <c r="A112" s="232" t="s">
        <v>367</v>
      </c>
      <c r="B112" s="437">
        <v>2</v>
      </c>
      <c r="C112" s="18">
        <v>0</v>
      </c>
      <c r="D112" s="175">
        <f t="shared" si="14"/>
        <v>2</v>
      </c>
      <c r="E112" s="18">
        <f t="shared" si="15"/>
        <v>0</v>
      </c>
      <c r="F112" s="18"/>
      <c r="G112" s="18"/>
      <c r="H112" s="18"/>
      <c r="I112" s="18"/>
      <c r="J112" s="18">
        <f t="shared" si="16"/>
        <v>0</v>
      </c>
      <c r="K112" s="18"/>
      <c r="L112" s="175">
        <f t="shared" si="17"/>
        <v>0</v>
      </c>
      <c r="M112" s="507">
        <f t="shared" si="13"/>
        <v>0</v>
      </c>
      <c r="N112" s="18">
        <v>12</v>
      </c>
      <c r="O112" s="18">
        <v>23</v>
      </c>
      <c r="P112" s="18"/>
      <c r="Q112" s="175">
        <f t="shared" si="18"/>
        <v>35</v>
      </c>
      <c r="R112" s="53"/>
      <c r="S112" s="480">
        <f t="shared" si="11"/>
        <v>35</v>
      </c>
      <c r="T112" s="53"/>
      <c r="U112" s="485">
        <f t="shared" si="12"/>
        <v>0</v>
      </c>
      <c r="V112" s="639"/>
      <c r="W112" s="509"/>
      <c r="X112" s="509"/>
      <c r="AC112"/>
      <c r="AD112"/>
      <c r="AE112"/>
    </row>
    <row r="113" spans="1:31" x14ac:dyDescent="0.2">
      <c r="A113" s="232" t="s">
        <v>161</v>
      </c>
      <c r="B113" s="437">
        <v>175</v>
      </c>
      <c r="C113" s="18">
        <v>25</v>
      </c>
      <c r="D113" s="175">
        <f t="shared" si="14"/>
        <v>200</v>
      </c>
      <c r="E113" s="18">
        <f t="shared" si="15"/>
        <v>13</v>
      </c>
      <c r="F113" s="18"/>
      <c r="G113" s="18"/>
      <c r="H113" s="18">
        <v>2</v>
      </c>
      <c r="I113" s="18"/>
      <c r="J113" s="18">
        <f t="shared" si="16"/>
        <v>2</v>
      </c>
      <c r="K113" s="18">
        <v>3</v>
      </c>
      <c r="L113" s="175">
        <f t="shared" si="17"/>
        <v>45</v>
      </c>
      <c r="M113" s="507">
        <f t="shared" si="13"/>
        <v>20.833333333333336</v>
      </c>
      <c r="N113" s="18">
        <v>108</v>
      </c>
      <c r="O113" s="18">
        <v>60</v>
      </c>
      <c r="P113" s="18">
        <v>14</v>
      </c>
      <c r="Q113" s="175">
        <f t="shared" si="18"/>
        <v>182</v>
      </c>
      <c r="R113" s="53"/>
      <c r="S113" s="480">
        <f t="shared" si="11"/>
        <v>216.83333333333334</v>
      </c>
      <c r="T113" s="53"/>
      <c r="U113" s="485">
        <f t="shared" si="12"/>
        <v>9.6079938508839363E-2</v>
      </c>
      <c r="V113" s="639"/>
      <c r="W113" s="509">
        <v>13</v>
      </c>
      <c r="X113" s="509">
        <v>0</v>
      </c>
      <c r="Y113" s="351">
        <v>2</v>
      </c>
      <c r="Z113" s="351">
        <v>0</v>
      </c>
      <c r="AC113"/>
      <c r="AD113"/>
      <c r="AE113"/>
    </row>
    <row r="114" spans="1:31" x14ac:dyDescent="0.2">
      <c r="A114" s="232" t="s">
        <v>162</v>
      </c>
      <c r="B114" s="437">
        <v>206</v>
      </c>
      <c r="C114" s="18">
        <v>48</v>
      </c>
      <c r="D114" s="175">
        <f t="shared" si="14"/>
        <v>254</v>
      </c>
      <c r="E114" s="18">
        <f t="shared" si="15"/>
        <v>8</v>
      </c>
      <c r="F114" s="18">
        <v>5</v>
      </c>
      <c r="G114" s="18">
        <v>6</v>
      </c>
      <c r="H114" s="18">
        <v>1</v>
      </c>
      <c r="I114" s="18"/>
      <c r="J114" s="18">
        <f t="shared" si="16"/>
        <v>3</v>
      </c>
      <c r="K114" s="18">
        <v>17</v>
      </c>
      <c r="L114" s="175">
        <f t="shared" si="17"/>
        <v>88</v>
      </c>
      <c r="M114" s="507">
        <f t="shared" si="13"/>
        <v>56</v>
      </c>
      <c r="N114" s="18">
        <v>46</v>
      </c>
      <c r="O114" s="18">
        <v>70</v>
      </c>
      <c r="P114" s="18">
        <v>29</v>
      </c>
      <c r="Q114" s="175">
        <f t="shared" si="18"/>
        <v>145</v>
      </c>
      <c r="R114" s="53"/>
      <c r="S114" s="480">
        <f t="shared" si="11"/>
        <v>230</v>
      </c>
      <c r="T114" s="53"/>
      <c r="U114" s="485">
        <f t="shared" si="12"/>
        <v>0.24347826086956523</v>
      </c>
      <c r="V114" s="639"/>
      <c r="W114" s="509">
        <v>7</v>
      </c>
      <c r="X114" s="509">
        <v>1</v>
      </c>
      <c r="Y114" s="351">
        <v>3</v>
      </c>
      <c r="Z114" s="351">
        <v>0</v>
      </c>
      <c r="AC114"/>
      <c r="AD114"/>
      <c r="AE114"/>
    </row>
    <row r="115" spans="1:31" s="461" customFormat="1" x14ac:dyDescent="0.2">
      <c r="A115" s="232" t="s">
        <v>163</v>
      </c>
      <c r="B115" s="437">
        <v>12</v>
      </c>
      <c r="C115" s="18">
        <v>51</v>
      </c>
      <c r="D115" s="175">
        <f t="shared" si="14"/>
        <v>63</v>
      </c>
      <c r="E115" s="18">
        <f t="shared" si="15"/>
        <v>0</v>
      </c>
      <c r="F115" s="18">
        <v>53</v>
      </c>
      <c r="G115" s="18">
        <v>1</v>
      </c>
      <c r="H115" s="18"/>
      <c r="I115" s="18"/>
      <c r="J115" s="18">
        <f t="shared" si="16"/>
        <v>3</v>
      </c>
      <c r="K115" s="18">
        <v>18</v>
      </c>
      <c r="L115" s="175">
        <f t="shared" si="17"/>
        <v>126</v>
      </c>
      <c r="M115" s="507">
        <f t="shared" si="13"/>
        <v>143.5</v>
      </c>
      <c r="N115" s="18">
        <v>68</v>
      </c>
      <c r="O115" s="18">
        <v>151</v>
      </c>
      <c r="P115" s="18">
        <v>79</v>
      </c>
      <c r="Q115" s="175">
        <f t="shared" si="18"/>
        <v>298</v>
      </c>
      <c r="R115" s="53"/>
      <c r="S115" s="480">
        <f t="shared" si="11"/>
        <v>520.5</v>
      </c>
      <c r="T115" s="53"/>
      <c r="U115" s="485">
        <f t="shared" si="12"/>
        <v>0.27569644572526419</v>
      </c>
      <c r="V115" s="639"/>
      <c r="W115" s="509"/>
      <c r="X115" s="509"/>
      <c r="Y115" s="351">
        <v>3</v>
      </c>
      <c r="Z115" s="351">
        <v>0</v>
      </c>
    </row>
    <row r="116" spans="1:31" x14ac:dyDescent="0.2">
      <c r="A116" s="646" t="s">
        <v>531</v>
      </c>
      <c r="B116" s="648"/>
      <c r="C116" s="642"/>
      <c r="D116" s="644"/>
      <c r="E116" s="642"/>
      <c r="F116" s="642"/>
      <c r="G116" s="642"/>
      <c r="H116" s="642"/>
      <c r="I116" s="642"/>
      <c r="J116" s="642"/>
      <c r="K116" s="642"/>
      <c r="L116" s="660">
        <f t="shared" ref="L116" si="19">C116+SUM(E116:K116)</f>
        <v>0</v>
      </c>
      <c r="M116" s="662">
        <f t="shared" si="13"/>
        <v>0</v>
      </c>
      <c r="N116" s="642">
        <v>12</v>
      </c>
      <c r="O116" s="642">
        <v>28</v>
      </c>
      <c r="P116" s="642">
        <v>2</v>
      </c>
      <c r="Q116" s="644">
        <f t="shared" ref="Q116" si="20">SUM(N116:P116)</f>
        <v>42</v>
      </c>
      <c r="R116" s="53"/>
      <c r="S116" s="480">
        <f t="shared" ref="S116" si="21">M116+N116+O116+P116*2</f>
        <v>44</v>
      </c>
      <c r="T116" s="53"/>
      <c r="U116" s="485">
        <f t="shared" ref="U116" si="22">M116/S116</f>
        <v>0</v>
      </c>
      <c r="V116" s="639"/>
      <c r="W116" s="509"/>
      <c r="X116" s="509"/>
      <c r="AC116"/>
      <c r="AD116"/>
      <c r="AE116"/>
    </row>
    <row r="117" spans="1:31" x14ac:dyDescent="0.2">
      <c r="A117" s="232" t="s">
        <v>164</v>
      </c>
      <c r="B117" s="437">
        <v>65</v>
      </c>
      <c r="C117" s="18">
        <v>6</v>
      </c>
      <c r="D117" s="175">
        <f t="shared" si="14"/>
        <v>71</v>
      </c>
      <c r="E117" s="18">
        <f t="shared" si="15"/>
        <v>18</v>
      </c>
      <c r="F117" s="18"/>
      <c r="G117" s="18"/>
      <c r="H117" s="18"/>
      <c r="I117" s="18">
        <v>17</v>
      </c>
      <c r="J117" s="18">
        <f t="shared" si="16"/>
        <v>0</v>
      </c>
      <c r="K117" s="18"/>
      <c r="L117" s="175">
        <f t="shared" si="17"/>
        <v>41</v>
      </c>
      <c r="M117" s="507">
        <f t="shared" si="13"/>
        <v>22.125</v>
      </c>
      <c r="N117" s="18">
        <v>114</v>
      </c>
      <c r="O117" s="18">
        <v>65</v>
      </c>
      <c r="P117" s="18">
        <v>9</v>
      </c>
      <c r="Q117" s="175">
        <f t="shared" si="18"/>
        <v>188</v>
      </c>
      <c r="R117" s="53"/>
      <c r="S117" s="480">
        <f t="shared" si="11"/>
        <v>219.125</v>
      </c>
      <c r="T117" s="53"/>
      <c r="U117" s="485">
        <f t="shared" si="12"/>
        <v>0.10096976611523104</v>
      </c>
      <c r="V117" s="639"/>
      <c r="W117" s="509">
        <v>0</v>
      </c>
      <c r="X117" s="509">
        <v>18</v>
      </c>
      <c r="AC117"/>
      <c r="AD117"/>
      <c r="AE117"/>
    </row>
    <row r="118" spans="1:31" x14ac:dyDescent="0.2">
      <c r="A118" s="232" t="s">
        <v>368</v>
      </c>
      <c r="B118" s="437">
        <v>4</v>
      </c>
      <c r="C118" s="18">
        <v>0</v>
      </c>
      <c r="D118" s="175">
        <f t="shared" si="14"/>
        <v>4</v>
      </c>
      <c r="E118" s="18">
        <f t="shared" si="15"/>
        <v>0</v>
      </c>
      <c r="F118" s="18"/>
      <c r="G118" s="18"/>
      <c r="H118" s="18"/>
      <c r="I118" s="18"/>
      <c r="J118" s="18">
        <f t="shared" si="16"/>
        <v>11</v>
      </c>
      <c r="K118" s="18"/>
      <c r="L118" s="175">
        <f t="shared" si="17"/>
        <v>11</v>
      </c>
      <c r="M118" s="507">
        <f t="shared" si="13"/>
        <v>5.5</v>
      </c>
      <c r="N118" s="18">
        <v>13</v>
      </c>
      <c r="O118" s="18">
        <v>17</v>
      </c>
      <c r="P118" s="18">
        <v>1</v>
      </c>
      <c r="Q118" s="175">
        <f t="shared" si="18"/>
        <v>31</v>
      </c>
      <c r="R118" s="53"/>
      <c r="S118" s="480">
        <f t="shared" si="11"/>
        <v>37.5</v>
      </c>
      <c r="T118" s="53"/>
      <c r="U118" s="485">
        <f t="shared" si="12"/>
        <v>0.14666666666666667</v>
      </c>
      <c r="V118" s="639"/>
      <c r="W118" s="509"/>
      <c r="X118" s="509"/>
      <c r="Y118" s="351">
        <v>11</v>
      </c>
      <c r="Z118" s="351">
        <v>0</v>
      </c>
      <c r="AC118"/>
      <c r="AD118"/>
      <c r="AE118"/>
    </row>
    <row r="119" spans="1:31" x14ac:dyDescent="0.2">
      <c r="A119" s="232" t="s">
        <v>165</v>
      </c>
      <c r="B119" s="437">
        <v>22</v>
      </c>
      <c r="C119" s="18">
        <v>114</v>
      </c>
      <c r="D119" s="175">
        <f t="shared" si="14"/>
        <v>136</v>
      </c>
      <c r="E119" s="18">
        <f t="shared" si="15"/>
        <v>23</v>
      </c>
      <c r="F119" s="18">
        <v>4</v>
      </c>
      <c r="G119" s="18"/>
      <c r="H119" s="18"/>
      <c r="I119" s="18">
        <v>16</v>
      </c>
      <c r="J119" s="18">
        <f t="shared" si="16"/>
        <v>10</v>
      </c>
      <c r="K119" s="18"/>
      <c r="L119" s="175">
        <f t="shared" si="17"/>
        <v>167</v>
      </c>
      <c r="M119" s="507">
        <f t="shared" si="13"/>
        <v>66.5</v>
      </c>
      <c r="N119" s="18">
        <v>68</v>
      </c>
      <c r="O119" s="18">
        <v>1</v>
      </c>
      <c r="P119" s="18">
        <v>15</v>
      </c>
      <c r="Q119" s="175">
        <f t="shared" si="18"/>
        <v>84</v>
      </c>
      <c r="R119" s="53"/>
      <c r="S119" s="480">
        <f t="shared" si="11"/>
        <v>165.5</v>
      </c>
      <c r="T119" s="53"/>
      <c r="U119" s="485">
        <f t="shared" si="12"/>
        <v>0.40181268882175225</v>
      </c>
      <c r="V119" s="639"/>
      <c r="W119" s="509">
        <v>23</v>
      </c>
      <c r="X119" s="509">
        <v>0</v>
      </c>
      <c r="Y119" s="351">
        <v>6</v>
      </c>
      <c r="Z119" s="351">
        <v>4</v>
      </c>
      <c r="AC119"/>
      <c r="AD119"/>
      <c r="AE119"/>
    </row>
    <row r="120" spans="1:31" x14ac:dyDescent="0.2">
      <c r="A120" s="232" t="s">
        <v>166</v>
      </c>
      <c r="B120" s="437">
        <v>0</v>
      </c>
      <c r="C120" s="18">
        <v>24</v>
      </c>
      <c r="D120" s="175">
        <f t="shared" si="14"/>
        <v>24</v>
      </c>
      <c r="E120" s="18">
        <f t="shared" si="15"/>
        <v>5</v>
      </c>
      <c r="F120" s="18">
        <v>1</v>
      </c>
      <c r="G120" s="18">
        <v>25</v>
      </c>
      <c r="H120" s="18">
        <v>17</v>
      </c>
      <c r="I120" s="18"/>
      <c r="J120" s="18">
        <f t="shared" si="16"/>
        <v>4</v>
      </c>
      <c r="K120" s="18"/>
      <c r="L120" s="175">
        <f t="shared" si="17"/>
        <v>76</v>
      </c>
      <c r="M120" s="507">
        <f t="shared" si="13"/>
        <v>59</v>
      </c>
      <c r="N120" s="18">
        <v>75</v>
      </c>
      <c r="O120" s="18">
        <v>144</v>
      </c>
      <c r="P120" s="18">
        <v>15</v>
      </c>
      <c r="Q120" s="175">
        <f t="shared" si="18"/>
        <v>234</v>
      </c>
      <c r="R120" s="53"/>
      <c r="S120" s="480">
        <f t="shared" si="11"/>
        <v>308</v>
      </c>
      <c r="T120" s="53"/>
      <c r="U120" s="485">
        <f t="shared" si="12"/>
        <v>0.19155844155844157</v>
      </c>
      <c r="V120" s="639"/>
      <c r="W120" s="509">
        <v>0</v>
      </c>
      <c r="X120" s="509">
        <v>5</v>
      </c>
      <c r="Y120" s="351">
        <v>4</v>
      </c>
      <c r="Z120" s="351">
        <v>0</v>
      </c>
      <c r="AC120"/>
      <c r="AD120"/>
      <c r="AE120"/>
    </row>
    <row r="121" spans="1:31" x14ac:dyDescent="0.2">
      <c r="A121" s="232" t="s">
        <v>167</v>
      </c>
      <c r="B121" s="437">
        <v>19</v>
      </c>
      <c r="C121" s="18">
        <v>0</v>
      </c>
      <c r="D121" s="175">
        <f t="shared" si="14"/>
        <v>19</v>
      </c>
      <c r="E121" s="18">
        <f t="shared" si="15"/>
        <v>4</v>
      </c>
      <c r="F121" s="18"/>
      <c r="G121" s="18"/>
      <c r="H121" s="18"/>
      <c r="I121" s="18"/>
      <c r="J121" s="18">
        <f t="shared" si="16"/>
        <v>0</v>
      </c>
      <c r="K121" s="18"/>
      <c r="L121" s="175">
        <f t="shared" si="17"/>
        <v>4</v>
      </c>
      <c r="M121" s="507">
        <f t="shared" si="13"/>
        <v>4</v>
      </c>
      <c r="N121" s="18"/>
      <c r="O121" s="18"/>
      <c r="P121" s="18"/>
      <c r="Q121" s="175">
        <f t="shared" si="18"/>
        <v>0</v>
      </c>
      <c r="R121" s="53"/>
      <c r="S121" s="480">
        <f t="shared" si="11"/>
        <v>4</v>
      </c>
      <c r="T121" s="53"/>
      <c r="U121" s="485">
        <f t="shared" si="12"/>
        <v>1</v>
      </c>
      <c r="V121" s="639"/>
      <c r="W121" s="509">
        <v>0</v>
      </c>
      <c r="X121" s="509">
        <v>4</v>
      </c>
      <c r="AC121"/>
      <c r="AD121"/>
      <c r="AE121"/>
    </row>
    <row r="122" spans="1:31" x14ac:dyDescent="0.2">
      <c r="A122" s="232" t="s">
        <v>168</v>
      </c>
      <c r="B122" s="437">
        <v>35</v>
      </c>
      <c r="C122" s="18">
        <v>6</v>
      </c>
      <c r="D122" s="175">
        <f t="shared" si="14"/>
        <v>41</v>
      </c>
      <c r="E122" s="18">
        <f t="shared" si="15"/>
        <v>0</v>
      </c>
      <c r="F122" s="18"/>
      <c r="G122" s="18"/>
      <c r="H122" s="18"/>
      <c r="I122" s="18"/>
      <c r="J122" s="18">
        <f t="shared" si="16"/>
        <v>0</v>
      </c>
      <c r="K122" s="18"/>
      <c r="L122" s="175">
        <f t="shared" si="17"/>
        <v>6</v>
      </c>
      <c r="M122" s="507">
        <f t="shared" si="13"/>
        <v>2</v>
      </c>
      <c r="N122" s="18">
        <v>22</v>
      </c>
      <c r="O122" s="18">
        <v>18</v>
      </c>
      <c r="P122" s="18"/>
      <c r="Q122" s="175">
        <f t="shared" si="18"/>
        <v>40</v>
      </c>
      <c r="R122" s="53"/>
      <c r="S122" s="480">
        <f t="shared" si="11"/>
        <v>42</v>
      </c>
      <c r="T122" s="53"/>
      <c r="U122" s="485">
        <f t="shared" si="12"/>
        <v>4.7619047619047616E-2</v>
      </c>
      <c r="V122" s="639"/>
      <c r="W122" s="509"/>
      <c r="X122" s="509"/>
      <c r="AC122"/>
      <c r="AD122"/>
      <c r="AE122"/>
    </row>
    <row r="123" spans="1:31" x14ac:dyDescent="0.2">
      <c r="A123" s="232" t="s">
        <v>169</v>
      </c>
      <c r="B123" s="437">
        <v>22</v>
      </c>
      <c r="C123" s="18">
        <v>18</v>
      </c>
      <c r="D123" s="175">
        <f t="shared" si="14"/>
        <v>40</v>
      </c>
      <c r="E123" s="18">
        <f t="shared" si="15"/>
        <v>4</v>
      </c>
      <c r="F123" s="18">
        <v>1</v>
      </c>
      <c r="G123" s="18"/>
      <c r="H123" s="18"/>
      <c r="I123" s="18">
        <v>2</v>
      </c>
      <c r="J123" s="18">
        <f t="shared" si="16"/>
        <v>0</v>
      </c>
      <c r="K123" s="18"/>
      <c r="L123" s="175">
        <f t="shared" si="17"/>
        <v>25</v>
      </c>
      <c r="M123" s="507">
        <f t="shared" si="13"/>
        <v>12.25</v>
      </c>
      <c r="N123" s="18">
        <v>70</v>
      </c>
      <c r="O123" s="18">
        <v>137</v>
      </c>
      <c r="P123" s="18">
        <v>3</v>
      </c>
      <c r="Q123" s="175">
        <f t="shared" si="18"/>
        <v>210</v>
      </c>
      <c r="R123" s="53"/>
      <c r="S123" s="480">
        <f t="shared" si="11"/>
        <v>225.25</v>
      </c>
      <c r="T123" s="53"/>
      <c r="U123" s="485">
        <f t="shared" si="12"/>
        <v>5.4384017758046618E-2</v>
      </c>
      <c r="V123" s="639"/>
      <c r="W123" s="509">
        <v>0</v>
      </c>
      <c r="X123" s="509">
        <v>4</v>
      </c>
      <c r="AC123"/>
      <c r="AD123"/>
      <c r="AE123"/>
    </row>
    <row r="124" spans="1:31" x14ac:dyDescent="0.2">
      <c r="A124" s="232" t="s">
        <v>170</v>
      </c>
      <c r="B124" s="437">
        <v>16</v>
      </c>
      <c r="C124" s="18">
        <v>15</v>
      </c>
      <c r="D124" s="175">
        <f t="shared" si="14"/>
        <v>31</v>
      </c>
      <c r="E124" s="18">
        <f t="shared" si="15"/>
        <v>4</v>
      </c>
      <c r="F124" s="18"/>
      <c r="G124" s="18"/>
      <c r="H124" s="18"/>
      <c r="I124" s="18"/>
      <c r="J124" s="18">
        <f t="shared" si="16"/>
        <v>0</v>
      </c>
      <c r="K124" s="18"/>
      <c r="L124" s="175">
        <f t="shared" si="17"/>
        <v>19</v>
      </c>
      <c r="M124" s="507">
        <f t="shared" si="13"/>
        <v>9</v>
      </c>
      <c r="N124" s="18">
        <v>37</v>
      </c>
      <c r="O124" s="18">
        <v>43</v>
      </c>
      <c r="P124" s="18">
        <v>2</v>
      </c>
      <c r="Q124" s="175">
        <f t="shared" si="18"/>
        <v>82</v>
      </c>
      <c r="R124" s="53"/>
      <c r="S124" s="480">
        <f t="shared" si="11"/>
        <v>93</v>
      </c>
      <c r="T124" s="53"/>
      <c r="U124" s="485">
        <f t="shared" si="12"/>
        <v>9.6774193548387094E-2</v>
      </c>
      <c r="V124" s="639"/>
      <c r="W124" s="509">
        <v>0</v>
      </c>
      <c r="X124" s="509">
        <v>4</v>
      </c>
      <c r="AC124"/>
      <c r="AD124"/>
      <c r="AE124"/>
    </row>
    <row r="125" spans="1:31" s="32" customFormat="1" x14ac:dyDescent="0.2">
      <c r="A125" s="650" t="s">
        <v>706</v>
      </c>
      <c r="B125" s="651">
        <v>603</v>
      </c>
      <c r="C125" s="652">
        <v>221</v>
      </c>
      <c r="D125" s="653">
        <f t="shared" ref="D125" si="23">B125+C125</f>
        <v>824</v>
      </c>
      <c r="E125" s="652">
        <f t="shared" ref="E125" si="24">W125+X125</f>
        <v>150</v>
      </c>
      <c r="F125" s="652">
        <v>17</v>
      </c>
      <c r="G125" s="652">
        <v>17</v>
      </c>
      <c r="H125" s="652">
        <v>19</v>
      </c>
      <c r="I125" s="652">
        <v>7</v>
      </c>
      <c r="J125" s="652">
        <f t="shared" ref="J125" si="25">Y125+Z125</f>
        <v>56</v>
      </c>
      <c r="K125" s="652">
        <v>15</v>
      </c>
      <c r="L125" s="653">
        <f t="shared" ref="L125" si="26">C125+SUM(E125:K125)</f>
        <v>502</v>
      </c>
      <c r="M125" s="654">
        <f t="shared" si="13"/>
        <v>332.04166666666669</v>
      </c>
      <c r="N125" s="652">
        <v>517</v>
      </c>
      <c r="O125" s="652">
        <v>1015</v>
      </c>
      <c r="P125" s="652">
        <v>158</v>
      </c>
      <c r="Q125" s="653">
        <f t="shared" ref="Q125" si="27">SUM(N125:P125)</f>
        <v>1690</v>
      </c>
      <c r="R125" s="655"/>
      <c r="S125" s="656">
        <f t="shared" ref="S125" si="28">M125+N125+O125+P125*2</f>
        <v>2180.041666666667</v>
      </c>
      <c r="T125" s="655"/>
      <c r="U125" s="657">
        <f t="shared" ref="U125" si="29">M125/S125</f>
        <v>0.15230978001184992</v>
      </c>
      <c r="V125" s="639"/>
      <c r="W125" s="509">
        <v>14</v>
      </c>
      <c r="X125" s="509">
        <v>136</v>
      </c>
      <c r="Y125" s="361">
        <v>53</v>
      </c>
      <c r="Z125" s="361">
        <v>3</v>
      </c>
    </row>
    <row r="126" spans="1:31" s="461" customFormat="1" x14ac:dyDescent="0.2">
      <c r="A126" s="453" t="s">
        <v>485</v>
      </c>
      <c r="B126" s="437">
        <v>828</v>
      </c>
      <c r="C126" s="18">
        <v>466</v>
      </c>
      <c r="D126" s="464">
        <f t="shared" ref="D126" si="30">B126+C126</f>
        <v>1294</v>
      </c>
      <c r="E126" s="18">
        <f t="shared" ref="E126" si="31">W126+X126</f>
        <v>155</v>
      </c>
      <c r="F126" s="18">
        <v>21</v>
      </c>
      <c r="G126" s="18">
        <v>35</v>
      </c>
      <c r="H126" s="18">
        <v>22</v>
      </c>
      <c r="I126" s="18">
        <v>29</v>
      </c>
      <c r="J126" s="18">
        <f t="shared" ref="J126" si="32">Y126+Z126</f>
        <v>42</v>
      </c>
      <c r="K126" s="18">
        <v>4</v>
      </c>
      <c r="L126" s="464">
        <f t="shared" ref="L126" si="33">C126+SUM(E126:K126)</f>
        <v>774</v>
      </c>
      <c r="M126" s="507">
        <f t="shared" si="13"/>
        <v>434.45833333333337</v>
      </c>
      <c r="N126" s="18">
        <v>615</v>
      </c>
      <c r="O126" s="18">
        <v>1228</v>
      </c>
      <c r="P126" s="18">
        <v>238</v>
      </c>
      <c r="Q126" s="464">
        <f t="shared" ref="Q126" si="34">SUM(N126:P126)</f>
        <v>2081</v>
      </c>
      <c r="R126" s="53"/>
      <c r="S126" s="480">
        <f t="shared" ref="S126" si="35">M126+N126+O126+P126*2</f>
        <v>2753.4583333333335</v>
      </c>
      <c r="T126" s="53"/>
      <c r="U126" s="485">
        <f t="shared" ref="U126" si="36">M126/S126</f>
        <v>0.15778642010804594</v>
      </c>
      <c r="V126" s="639"/>
      <c r="W126" s="509">
        <v>8</v>
      </c>
      <c r="X126" s="509">
        <v>147</v>
      </c>
      <c r="Y126" s="351">
        <v>41</v>
      </c>
      <c r="Z126" s="351">
        <v>1</v>
      </c>
    </row>
    <row r="127" spans="1:31" ht="13.5" x14ac:dyDescent="0.25">
      <c r="A127" s="107" t="s">
        <v>218</v>
      </c>
      <c r="B127" s="439">
        <v>129</v>
      </c>
      <c r="C127" s="70">
        <v>150</v>
      </c>
      <c r="D127" s="27">
        <f t="shared" si="14"/>
        <v>279</v>
      </c>
      <c r="E127" s="70">
        <f t="shared" si="15"/>
        <v>94</v>
      </c>
      <c r="F127" s="70">
        <v>3</v>
      </c>
      <c r="G127" s="70">
        <v>19</v>
      </c>
      <c r="H127" s="70">
        <v>4</v>
      </c>
      <c r="I127" s="70"/>
      <c r="J127" s="501">
        <f t="shared" si="16"/>
        <v>48</v>
      </c>
      <c r="K127" s="70">
        <v>39</v>
      </c>
      <c r="L127" s="27">
        <f t="shared" si="17"/>
        <v>357</v>
      </c>
      <c r="M127" s="520">
        <f t="shared" si="13"/>
        <v>236</v>
      </c>
      <c r="N127" s="70">
        <v>339</v>
      </c>
      <c r="O127" s="501">
        <v>805</v>
      </c>
      <c r="P127" s="501">
        <v>395</v>
      </c>
      <c r="Q127" s="26">
        <f t="shared" si="18"/>
        <v>1539</v>
      </c>
      <c r="R127" s="53"/>
      <c r="S127" s="479">
        <f t="shared" si="11"/>
        <v>2170</v>
      </c>
      <c r="T127" s="53"/>
      <c r="U127" s="489">
        <f t="shared" si="12"/>
        <v>0.10875576036866359</v>
      </c>
      <c r="V127" s="639"/>
      <c r="W127" s="509">
        <v>0</v>
      </c>
      <c r="X127" s="509">
        <v>94</v>
      </c>
      <c r="Y127" s="351">
        <v>48</v>
      </c>
      <c r="Z127" s="351">
        <v>0</v>
      </c>
      <c r="AC127"/>
      <c r="AD127"/>
      <c r="AE127"/>
    </row>
    <row r="128" spans="1:31" x14ac:dyDescent="0.2">
      <c r="A128" s="232" t="s">
        <v>172</v>
      </c>
      <c r="B128" s="437">
        <v>0</v>
      </c>
      <c r="C128" s="18">
        <v>83</v>
      </c>
      <c r="D128" s="175">
        <f t="shared" si="14"/>
        <v>83</v>
      </c>
      <c r="E128" s="18">
        <f t="shared" si="15"/>
        <v>11</v>
      </c>
      <c r="F128" s="18">
        <v>2</v>
      </c>
      <c r="G128" s="18">
        <v>3</v>
      </c>
      <c r="H128" s="18">
        <v>1</v>
      </c>
      <c r="I128" s="18"/>
      <c r="J128" s="18">
        <f t="shared" si="16"/>
        <v>14</v>
      </c>
      <c r="K128" s="18">
        <v>1</v>
      </c>
      <c r="L128" s="175">
        <f t="shared" si="17"/>
        <v>115</v>
      </c>
      <c r="M128" s="507">
        <f t="shared" si="13"/>
        <v>54.666666666666671</v>
      </c>
      <c r="N128" s="18">
        <v>66</v>
      </c>
      <c r="O128" s="18">
        <v>167</v>
      </c>
      <c r="P128" s="18">
        <v>95</v>
      </c>
      <c r="Q128" s="175">
        <f t="shared" si="18"/>
        <v>328</v>
      </c>
      <c r="R128" s="53"/>
      <c r="S128" s="480">
        <f t="shared" si="11"/>
        <v>477.66666666666669</v>
      </c>
      <c r="T128" s="53"/>
      <c r="U128" s="485">
        <f t="shared" si="12"/>
        <v>0.11444521981856247</v>
      </c>
      <c r="V128" s="639"/>
      <c r="W128" s="509">
        <v>0</v>
      </c>
      <c r="X128" s="509">
        <v>11</v>
      </c>
      <c r="Y128" s="351">
        <v>14</v>
      </c>
      <c r="Z128" s="351">
        <v>0</v>
      </c>
      <c r="AC128"/>
      <c r="AD128"/>
      <c r="AE128"/>
    </row>
    <row r="129" spans="1:31" x14ac:dyDescent="0.2">
      <c r="A129" s="232" t="s">
        <v>171</v>
      </c>
      <c r="B129" s="437">
        <v>104</v>
      </c>
      <c r="C129" s="18">
        <v>65</v>
      </c>
      <c r="D129" s="175">
        <f t="shared" si="14"/>
        <v>169</v>
      </c>
      <c r="E129" s="18">
        <f t="shared" si="15"/>
        <v>77</v>
      </c>
      <c r="F129" s="18"/>
      <c r="G129" s="18">
        <v>16</v>
      </c>
      <c r="H129" s="18">
        <v>3</v>
      </c>
      <c r="I129" s="18"/>
      <c r="J129" s="18">
        <f t="shared" si="16"/>
        <v>34</v>
      </c>
      <c r="K129" s="18">
        <v>37</v>
      </c>
      <c r="L129" s="175">
        <f t="shared" si="17"/>
        <v>232</v>
      </c>
      <c r="M129" s="507">
        <f t="shared" si="13"/>
        <v>171.66666666666669</v>
      </c>
      <c r="N129" s="18">
        <v>256</v>
      </c>
      <c r="O129" s="18">
        <v>606</v>
      </c>
      <c r="P129" s="18">
        <v>292</v>
      </c>
      <c r="Q129" s="175">
        <f t="shared" si="18"/>
        <v>1154</v>
      </c>
      <c r="R129" s="53"/>
      <c r="S129" s="480">
        <f t="shared" si="11"/>
        <v>1617.6666666666667</v>
      </c>
      <c r="T129" s="53"/>
      <c r="U129" s="485">
        <f t="shared" si="12"/>
        <v>0.10611992581908099</v>
      </c>
      <c r="V129" s="639"/>
      <c r="W129" s="509">
        <v>0</v>
      </c>
      <c r="X129" s="509">
        <v>77</v>
      </c>
      <c r="Y129" s="351">
        <v>34</v>
      </c>
      <c r="Z129" s="351">
        <v>0</v>
      </c>
      <c r="AC129"/>
      <c r="AD129"/>
      <c r="AE129"/>
    </row>
    <row r="130" spans="1:31" s="461" customFormat="1" x14ac:dyDescent="0.2">
      <c r="A130" s="232" t="s">
        <v>173</v>
      </c>
      <c r="B130" s="437">
        <v>25</v>
      </c>
      <c r="C130" s="18">
        <v>2</v>
      </c>
      <c r="D130" s="175">
        <f t="shared" si="14"/>
        <v>27</v>
      </c>
      <c r="E130" s="18">
        <f t="shared" si="15"/>
        <v>6</v>
      </c>
      <c r="F130" s="18">
        <v>1</v>
      </c>
      <c r="G130" s="18"/>
      <c r="H130" s="18"/>
      <c r="I130" s="18"/>
      <c r="J130" s="18">
        <f t="shared" si="16"/>
        <v>0</v>
      </c>
      <c r="K130" s="18">
        <v>1</v>
      </c>
      <c r="L130" s="175">
        <f t="shared" si="17"/>
        <v>10</v>
      </c>
      <c r="M130" s="507">
        <f t="shared" si="13"/>
        <v>9.6666666666666679</v>
      </c>
      <c r="N130" s="18">
        <v>17</v>
      </c>
      <c r="O130" s="18">
        <v>32</v>
      </c>
      <c r="P130" s="18">
        <v>8</v>
      </c>
      <c r="Q130" s="175">
        <f t="shared" si="18"/>
        <v>57</v>
      </c>
      <c r="R130" s="53"/>
      <c r="S130" s="480">
        <f t="shared" si="11"/>
        <v>74.666666666666671</v>
      </c>
      <c r="T130" s="53"/>
      <c r="U130" s="485">
        <f t="shared" si="12"/>
        <v>0.12946428571428573</v>
      </c>
      <c r="V130" s="639"/>
      <c r="W130" s="509">
        <v>0</v>
      </c>
      <c r="X130" s="509">
        <v>6</v>
      </c>
      <c r="Y130" s="351"/>
      <c r="Z130" s="351"/>
    </row>
    <row r="131" spans="1:31" ht="13.5" x14ac:dyDescent="0.25">
      <c r="A131" s="107" t="s">
        <v>219</v>
      </c>
      <c r="B131" s="439">
        <v>252</v>
      </c>
      <c r="C131" s="70">
        <v>23</v>
      </c>
      <c r="D131" s="27">
        <f t="shared" si="14"/>
        <v>275</v>
      </c>
      <c r="E131" s="70">
        <f t="shared" si="15"/>
        <v>38</v>
      </c>
      <c r="F131" s="70">
        <v>39</v>
      </c>
      <c r="G131" s="70">
        <v>5</v>
      </c>
      <c r="H131" s="70"/>
      <c r="I131" s="70"/>
      <c r="J131" s="501">
        <f t="shared" si="16"/>
        <v>29</v>
      </c>
      <c r="K131" s="70">
        <v>50</v>
      </c>
      <c r="L131" s="27">
        <f t="shared" si="17"/>
        <v>184</v>
      </c>
      <c r="M131" s="520">
        <f t="shared" si="13"/>
        <v>193.16666666666666</v>
      </c>
      <c r="N131" s="70">
        <v>234</v>
      </c>
      <c r="O131" s="501">
        <v>534</v>
      </c>
      <c r="P131" s="501">
        <v>240</v>
      </c>
      <c r="Q131" s="26">
        <f t="shared" si="18"/>
        <v>1008</v>
      </c>
      <c r="R131" s="53"/>
      <c r="S131" s="479">
        <f t="shared" ref="S131:S171" si="37">M131+N131+O131+P131*2</f>
        <v>1441.1666666666665</v>
      </c>
      <c r="T131" s="53"/>
      <c r="U131" s="489">
        <f t="shared" ref="U131:U175" si="38">M131/S131</f>
        <v>0.13403492540765585</v>
      </c>
      <c r="V131" s="639"/>
      <c r="W131" s="509">
        <v>0</v>
      </c>
      <c r="X131" s="509">
        <v>38</v>
      </c>
      <c r="Y131" s="351">
        <v>29</v>
      </c>
      <c r="Z131" s="351">
        <v>0</v>
      </c>
      <c r="AC131"/>
      <c r="AD131"/>
      <c r="AE131"/>
    </row>
    <row r="132" spans="1:31" x14ac:dyDescent="0.2">
      <c r="A132" s="232" t="s">
        <v>174</v>
      </c>
      <c r="B132" s="437">
        <v>172</v>
      </c>
      <c r="C132" s="18">
        <v>9</v>
      </c>
      <c r="D132" s="175">
        <f t="shared" si="14"/>
        <v>181</v>
      </c>
      <c r="E132" s="18">
        <f t="shared" si="15"/>
        <v>38</v>
      </c>
      <c r="F132" s="18">
        <v>35</v>
      </c>
      <c r="G132" s="18">
        <v>5</v>
      </c>
      <c r="H132" s="18"/>
      <c r="I132" s="18"/>
      <c r="J132" s="18">
        <f t="shared" si="16"/>
        <v>29</v>
      </c>
      <c r="K132" s="18"/>
      <c r="L132" s="175">
        <f t="shared" si="17"/>
        <v>116</v>
      </c>
      <c r="M132" s="507">
        <f t="shared" si="13"/>
        <v>130.5</v>
      </c>
      <c r="N132" s="18">
        <v>197</v>
      </c>
      <c r="O132" s="18">
        <v>477</v>
      </c>
      <c r="P132" s="18">
        <v>228</v>
      </c>
      <c r="Q132" s="175">
        <f t="shared" si="18"/>
        <v>902</v>
      </c>
      <c r="R132" s="53"/>
      <c r="S132" s="480">
        <f t="shared" si="37"/>
        <v>1260.5</v>
      </c>
      <c r="T132" s="53"/>
      <c r="U132" s="485">
        <f t="shared" si="38"/>
        <v>0.10353034510115033</v>
      </c>
      <c r="V132" s="639"/>
      <c r="W132" s="509">
        <v>0</v>
      </c>
      <c r="X132" s="509">
        <v>38</v>
      </c>
      <c r="Y132" s="351">
        <v>29</v>
      </c>
      <c r="Z132" s="351">
        <v>0</v>
      </c>
      <c r="AC132"/>
      <c r="AD132"/>
      <c r="AE132"/>
    </row>
    <row r="133" spans="1:31" x14ac:dyDescent="0.2">
      <c r="A133" s="232" t="s">
        <v>175</v>
      </c>
      <c r="B133" s="437">
        <v>80</v>
      </c>
      <c r="C133" s="18">
        <v>14</v>
      </c>
      <c r="D133" s="175">
        <f t="shared" si="14"/>
        <v>94</v>
      </c>
      <c r="E133" s="18">
        <f t="shared" si="15"/>
        <v>0</v>
      </c>
      <c r="F133" s="18">
        <v>4</v>
      </c>
      <c r="G133" s="18"/>
      <c r="H133" s="18"/>
      <c r="I133" s="18"/>
      <c r="J133" s="18">
        <f t="shared" si="16"/>
        <v>0</v>
      </c>
      <c r="K133" s="18">
        <v>50</v>
      </c>
      <c r="L133" s="175">
        <f t="shared" si="17"/>
        <v>68</v>
      </c>
      <c r="M133" s="507">
        <f t="shared" si="13"/>
        <v>62.666666666666671</v>
      </c>
      <c r="N133" s="18">
        <v>37</v>
      </c>
      <c r="O133" s="18">
        <v>57</v>
      </c>
      <c r="P133" s="18">
        <v>12</v>
      </c>
      <c r="Q133" s="175">
        <f t="shared" si="18"/>
        <v>106</v>
      </c>
      <c r="R133" s="53"/>
      <c r="S133" s="480">
        <f t="shared" si="37"/>
        <v>180.66666666666669</v>
      </c>
      <c r="T133" s="53"/>
      <c r="U133" s="485">
        <f t="shared" si="38"/>
        <v>0.34686346863468631</v>
      </c>
      <c r="V133" s="639"/>
      <c r="W133" s="509"/>
      <c r="X133" s="509"/>
      <c r="AC133"/>
      <c r="AD133"/>
      <c r="AE133"/>
    </row>
    <row r="134" spans="1:31" ht="13.5" x14ac:dyDescent="0.25">
      <c r="A134" s="107" t="s">
        <v>220</v>
      </c>
      <c r="B134" s="439">
        <v>662</v>
      </c>
      <c r="C134" s="70">
        <v>134</v>
      </c>
      <c r="D134" s="27">
        <f t="shared" si="14"/>
        <v>796</v>
      </c>
      <c r="E134" s="70">
        <f t="shared" si="15"/>
        <v>151</v>
      </c>
      <c r="F134" s="70">
        <v>43</v>
      </c>
      <c r="G134" s="70">
        <v>26</v>
      </c>
      <c r="H134" s="70">
        <v>6</v>
      </c>
      <c r="I134" s="70">
        <v>9</v>
      </c>
      <c r="J134" s="501">
        <f t="shared" si="16"/>
        <v>104</v>
      </c>
      <c r="K134" s="70">
        <v>264</v>
      </c>
      <c r="L134" s="27">
        <f t="shared" si="17"/>
        <v>737</v>
      </c>
      <c r="M134" s="520">
        <f t="shared" si="13"/>
        <v>638.79166666666663</v>
      </c>
      <c r="N134" s="70">
        <v>663</v>
      </c>
      <c r="O134" s="501">
        <v>1659</v>
      </c>
      <c r="P134" s="501">
        <v>789</v>
      </c>
      <c r="Q134" s="26">
        <f t="shared" si="18"/>
        <v>3111</v>
      </c>
      <c r="R134" s="53"/>
      <c r="S134" s="479">
        <f>M134+N134+O134+P134*2</f>
        <v>4538.7916666666661</v>
      </c>
      <c r="T134" s="53"/>
      <c r="U134" s="489">
        <f t="shared" si="38"/>
        <v>0.14074046873709045</v>
      </c>
      <c r="V134" s="639"/>
      <c r="W134" s="509">
        <v>9</v>
      </c>
      <c r="X134" s="509">
        <v>142</v>
      </c>
      <c r="Y134" s="351">
        <v>79</v>
      </c>
      <c r="Z134" s="351">
        <v>25</v>
      </c>
      <c r="AC134"/>
      <c r="AD134"/>
      <c r="AE134"/>
    </row>
    <row r="135" spans="1:31" x14ac:dyDescent="0.2">
      <c r="A135" s="233" t="s">
        <v>176</v>
      </c>
      <c r="B135" s="438">
        <v>93</v>
      </c>
      <c r="C135" s="21">
        <v>64</v>
      </c>
      <c r="D135" s="197">
        <f t="shared" si="14"/>
        <v>157</v>
      </c>
      <c r="E135" s="21">
        <f t="shared" si="15"/>
        <v>47</v>
      </c>
      <c r="F135" s="21"/>
      <c r="G135" s="21">
        <v>8</v>
      </c>
      <c r="H135" s="21"/>
      <c r="I135" s="21">
        <v>3</v>
      </c>
      <c r="J135" s="21">
        <f t="shared" si="16"/>
        <v>4</v>
      </c>
      <c r="K135" s="21">
        <v>92</v>
      </c>
      <c r="L135" s="197">
        <f t="shared" si="17"/>
        <v>218</v>
      </c>
      <c r="M135" s="515">
        <f t="shared" si="13"/>
        <v>170.70833333333331</v>
      </c>
      <c r="N135" s="21">
        <v>134</v>
      </c>
      <c r="O135" s="21">
        <v>432</v>
      </c>
      <c r="P135" s="21">
        <v>279</v>
      </c>
      <c r="Q135" s="197">
        <f t="shared" si="18"/>
        <v>845</v>
      </c>
      <c r="R135" s="53"/>
      <c r="S135" s="481">
        <f t="shared" si="37"/>
        <v>1294.7083333333333</v>
      </c>
      <c r="T135" s="53"/>
      <c r="U135" s="486">
        <f t="shared" si="38"/>
        <v>0.13185080294789689</v>
      </c>
      <c r="V135" s="639"/>
      <c r="W135" s="509">
        <v>0</v>
      </c>
      <c r="X135" s="509">
        <v>47</v>
      </c>
      <c r="Y135" s="351">
        <v>4</v>
      </c>
      <c r="Z135" s="351">
        <v>0</v>
      </c>
      <c r="AC135"/>
      <c r="AD135"/>
      <c r="AE135"/>
    </row>
    <row r="136" spans="1:31" x14ac:dyDescent="0.2">
      <c r="A136" s="232" t="s">
        <v>177</v>
      </c>
      <c r="B136" s="437">
        <v>4</v>
      </c>
      <c r="C136" s="18">
        <v>5</v>
      </c>
      <c r="D136" s="175">
        <f t="shared" si="14"/>
        <v>9</v>
      </c>
      <c r="E136" s="18">
        <f t="shared" si="15"/>
        <v>3</v>
      </c>
      <c r="F136" s="18"/>
      <c r="G136" s="18"/>
      <c r="H136" s="18"/>
      <c r="I136" s="18"/>
      <c r="J136" s="18">
        <f t="shared" si="16"/>
        <v>0</v>
      </c>
      <c r="K136" s="18"/>
      <c r="L136" s="175">
        <f t="shared" si="17"/>
        <v>8</v>
      </c>
      <c r="M136" s="507">
        <f t="shared" si="13"/>
        <v>4.666666666666667</v>
      </c>
      <c r="N136" s="18">
        <v>10</v>
      </c>
      <c r="O136" s="18">
        <v>27</v>
      </c>
      <c r="P136" s="18">
        <v>20</v>
      </c>
      <c r="Q136" s="175">
        <f t="shared" si="18"/>
        <v>57</v>
      </c>
      <c r="R136" s="53"/>
      <c r="S136" s="480">
        <f t="shared" si="37"/>
        <v>81.666666666666671</v>
      </c>
      <c r="T136" s="53"/>
      <c r="U136" s="485">
        <f t="shared" si="38"/>
        <v>5.7142857142857141E-2</v>
      </c>
      <c r="V136" s="639"/>
      <c r="W136" s="509">
        <v>0</v>
      </c>
      <c r="X136" s="509">
        <v>3</v>
      </c>
      <c r="AC136"/>
      <c r="AD136"/>
      <c r="AE136"/>
    </row>
    <row r="137" spans="1:31" x14ac:dyDescent="0.2">
      <c r="A137" s="231" t="s">
        <v>178</v>
      </c>
      <c r="B137" s="436">
        <v>52</v>
      </c>
      <c r="C137" s="15">
        <v>3</v>
      </c>
      <c r="D137" s="174">
        <f t="shared" ref="D137:D172" si="39">B137+C137</f>
        <v>55</v>
      </c>
      <c r="E137" s="15">
        <f t="shared" ref="E137:E162" si="40">W137+X137</f>
        <v>13</v>
      </c>
      <c r="F137" s="15">
        <v>43</v>
      </c>
      <c r="G137" s="15">
        <v>1</v>
      </c>
      <c r="H137" s="15">
        <v>1</v>
      </c>
      <c r="I137" s="15"/>
      <c r="J137" s="15">
        <f t="shared" ref="J137:J172" si="41">Y137+Z137</f>
        <v>13</v>
      </c>
      <c r="K137" s="15">
        <v>28</v>
      </c>
      <c r="L137" s="174">
        <f t="shared" ref="L137:L172" si="42">C137+SUM(E137:K137)</f>
        <v>102</v>
      </c>
      <c r="M137" s="517">
        <f t="shared" ref="M137:M171" si="43">C137/3+W137/2+X137+F137*2+G137+H137+I137/8+Y137/2+Z137+K137</f>
        <v>134.5</v>
      </c>
      <c r="N137" s="15">
        <v>65</v>
      </c>
      <c r="O137" s="15">
        <v>182</v>
      </c>
      <c r="P137" s="15">
        <v>129</v>
      </c>
      <c r="Q137" s="174">
        <f t="shared" ref="Q137:Q175" si="44">SUM(N137:P137)</f>
        <v>376</v>
      </c>
      <c r="R137" s="53"/>
      <c r="S137" s="483">
        <f t="shared" si="37"/>
        <v>639.5</v>
      </c>
      <c r="T137" s="53"/>
      <c r="U137" s="488">
        <f t="shared" si="38"/>
        <v>0.21032056293979673</v>
      </c>
      <c r="V137" s="639"/>
      <c r="W137" s="509">
        <v>4</v>
      </c>
      <c r="X137" s="509">
        <v>9</v>
      </c>
      <c r="Y137" s="351">
        <v>13</v>
      </c>
      <c r="Z137" s="351">
        <v>0</v>
      </c>
      <c r="AC137"/>
      <c r="AD137"/>
      <c r="AE137"/>
    </row>
    <row r="138" spans="1:31" x14ac:dyDescent="0.2">
      <c r="A138" s="232" t="s">
        <v>179</v>
      </c>
      <c r="B138" s="437">
        <v>424</v>
      </c>
      <c r="C138" s="18">
        <v>0</v>
      </c>
      <c r="D138" s="175">
        <f t="shared" si="39"/>
        <v>424</v>
      </c>
      <c r="E138" s="18">
        <f t="shared" si="40"/>
        <v>38</v>
      </c>
      <c r="F138" s="18"/>
      <c r="G138" s="18">
        <v>2</v>
      </c>
      <c r="H138" s="18"/>
      <c r="I138" s="18"/>
      <c r="J138" s="18">
        <f t="shared" si="41"/>
        <v>39</v>
      </c>
      <c r="K138" s="18">
        <v>105</v>
      </c>
      <c r="L138" s="175">
        <f t="shared" si="42"/>
        <v>184</v>
      </c>
      <c r="M138" s="507">
        <f t="shared" si="43"/>
        <v>164.5</v>
      </c>
      <c r="N138" s="18">
        <v>260</v>
      </c>
      <c r="O138" s="18">
        <v>541</v>
      </c>
      <c r="P138" s="18">
        <v>192</v>
      </c>
      <c r="Q138" s="175">
        <f t="shared" si="44"/>
        <v>993</v>
      </c>
      <c r="R138" s="53"/>
      <c r="S138" s="480">
        <f t="shared" si="37"/>
        <v>1349.5</v>
      </c>
      <c r="T138" s="53"/>
      <c r="U138" s="485">
        <f t="shared" si="38"/>
        <v>0.12189699888847721</v>
      </c>
      <c r="V138" s="639"/>
      <c r="W138" s="509">
        <v>0</v>
      </c>
      <c r="X138" s="509">
        <v>38</v>
      </c>
      <c r="Y138" s="351">
        <v>39</v>
      </c>
      <c r="Z138" s="351">
        <v>0</v>
      </c>
      <c r="AC138"/>
      <c r="AD138"/>
      <c r="AE138"/>
    </row>
    <row r="139" spans="1:31" x14ac:dyDescent="0.2">
      <c r="A139" s="233" t="s">
        <v>180</v>
      </c>
      <c r="B139" s="438">
        <v>39</v>
      </c>
      <c r="C139" s="21">
        <v>43</v>
      </c>
      <c r="D139" s="197">
        <f t="shared" si="39"/>
        <v>82</v>
      </c>
      <c r="E139" s="21">
        <f t="shared" si="40"/>
        <v>40</v>
      </c>
      <c r="F139" s="21"/>
      <c r="G139" s="21">
        <v>14</v>
      </c>
      <c r="H139" s="21">
        <v>5</v>
      </c>
      <c r="I139" s="21">
        <v>1</v>
      </c>
      <c r="J139" s="21">
        <f t="shared" si="41"/>
        <v>39</v>
      </c>
      <c r="K139" s="21">
        <v>29</v>
      </c>
      <c r="L139" s="197">
        <f t="shared" si="42"/>
        <v>171</v>
      </c>
      <c r="M139" s="515">
        <f t="shared" si="43"/>
        <v>133.45833333333334</v>
      </c>
      <c r="N139" s="21">
        <v>118</v>
      </c>
      <c r="O139" s="21">
        <v>339</v>
      </c>
      <c r="P139" s="21">
        <v>118</v>
      </c>
      <c r="Q139" s="197">
        <f t="shared" si="44"/>
        <v>575</v>
      </c>
      <c r="R139" s="53"/>
      <c r="S139" s="481">
        <f t="shared" si="37"/>
        <v>826.45833333333337</v>
      </c>
      <c r="T139" s="53"/>
      <c r="U139" s="486">
        <f t="shared" si="38"/>
        <v>0.1614822283841694</v>
      </c>
      <c r="V139" s="639"/>
      <c r="W139" s="509">
        <v>1</v>
      </c>
      <c r="X139" s="509">
        <v>39</v>
      </c>
      <c r="Y139" s="351">
        <v>15</v>
      </c>
      <c r="Z139" s="351">
        <v>24</v>
      </c>
      <c r="AC139"/>
      <c r="AD139"/>
      <c r="AE139"/>
    </row>
    <row r="140" spans="1:31" x14ac:dyDescent="0.2">
      <c r="A140" s="233" t="s">
        <v>468</v>
      </c>
      <c r="B140" s="438"/>
      <c r="C140" s="21"/>
      <c r="D140" s="197">
        <f t="shared" si="39"/>
        <v>0</v>
      </c>
      <c r="E140" s="21">
        <f t="shared" si="40"/>
        <v>0</v>
      </c>
      <c r="F140" s="21"/>
      <c r="G140" s="21"/>
      <c r="H140" s="21"/>
      <c r="I140" s="21"/>
      <c r="J140" s="21">
        <f t="shared" si="41"/>
        <v>0</v>
      </c>
      <c r="K140" s="21"/>
      <c r="L140" s="197">
        <f t="shared" si="42"/>
        <v>0</v>
      </c>
      <c r="M140" s="515">
        <f t="shared" si="43"/>
        <v>0</v>
      </c>
      <c r="N140" s="21">
        <v>5</v>
      </c>
      <c r="O140" s="21">
        <v>9</v>
      </c>
      <c r="P140" s="21"/>
      <c r="Q140" s="197">
        <f t="shared" si="44"/>
        <v>14</v>
      </c>
      <c r="R140" s="53"/>
      <c r="S140" s="481">
        <f t="shared" si="37"/>
        <v>14</v>
      </c>
      <c r="T140" s="53"/>
      <c r="U140" s="486">
        <f t="shared" si="38"/>
        <v>0</v>
      </c>
      <c r="V140" s="639"/>
      <c r="W140" s="509"/>
      <c r="X140" s="509"/>
      <c r="AC140"/>
      <c r="AD140"/>
      <c r="AE140"/>
    </row>
    <row r="141" spans="1:31" x14ac:dyDescent="0.2">
      <c r="A141" s="232" t="s">
        <v>369</v>
      </c>
      <c r="B141" s="437">
        <v>3</v>
      </c>
      <c r="C141" s="18">
        <v>15</v>
      </c>
      <c r="D141" s="175">
        <f t="shared" si="39"/>
        <v>18</v>
      </c>
      <c r="E141" s="18">
        <f t="shared" si="40"/>
        <v>2</v>
      </c>
      <c r="F141" s="18"/>
      <c r="G141" s="18"/>
      <c r="H141" s="18"/>
      <c r="I141" s="18"/>
      <c r="J141" s="18">
        <f t="shared" si="41"/>
        <v>0</v>
      </c>
      <c r="K141" s="18"/>
      <c r="L141" s="175">
        <f t="shared" si="42"/>
        <v>17</v>
      </c>
      <c r="M141" s="507">
        <f t="shared" si="43"/>
        <v>7</v>
      </c>
      <c r="N141" s="18">
        <v>12</v>
      </c>
      <c r="O141" s="18">
        <v>8</v>
      </c>
      <c r="P141" s="18">
        <v>12</v>
      </c>
      <c r="Q141" s="175">
        <f t="shared" si="44"/>
        <v>32</v>
      </c>
      <c r="R141" s="53"/>
      <c r="S141" s="480">
        <f t="shared" si="37"/>
        <v>51</v>
      </c>
      <c r="T141" s="53"/>
      <c r="U141" s="485">
        <f t="shared" si="38"/>
        <v>0.13725490196078433</v>
      </c>
      <c r="V141" s="639"/>
      <c r="W141" s="509">
        <v>0</v>
      </c>
      <c r="X141" s="509">
        <v>2</v>
      </c>
      <c r="AC141"/>
      <c r="AD141"/>
      <c r="AE141"/>
    </row>
    <row r="142" spans="1:31" x14ac:dyDescent="0.2">
      <c r="A142" s="231" t="s">
        <v>532</v>
      </c>
      <c r="B142" s="436">
        <v>3</v>
      </c>
      <c r="C142" s="15">
        <v>3</v>
      </c>
      <c r="D142" s="174">
        <f t="shared" si="39"/>
        <v>6</v>
      </c>
      <c r="E142" s="15">
        <f t="shared" si="40"/>
        <v>1</v>
      </c>
      <c r="F142" s="15"/>
      <c r="G142" s="15"/>
      <c r="H142" s="15"/>
      <c r="I142" s="15"/>
      <c r="J142" s="15">
        <f t="shared" si="41"/>
        <v>0</v>
      </c>
      <c r="K142" s="15">
        <v>2</v>
      </c>
      <c r="L142" s="174">
        <f t="shared" si="42"/>
        <v>6</v>
      </c>
      <c r="M142" s="517">
        <f t="shared" si="43"/>
        <v>3.5</v>
      </c>
      <c r="N142" s="15">
        <v>12</v>
      </c>
      <c r="O142" s="15">
        <v>16</v>
      </c>
      <c r="P142" s="15">
        <v>10</v>
      </c>
      <c r="Q142" s="174">
        <f t="shared" si="44"/>
        <v>38</v>
      </c>
      <c r="R142" s="53"/>
      <c r="S142" s="483">
        <f t="shared" si="37"/>
        <v>51.5</v>
      </c>
      <c r="T142" s="53"/>
      <c r="U142" s="488">
        <f t="shared" si="38"/>
        <v>6.7961165048543687E-2</v>
      </c>
      <c r="V142" s="639"/>
      <c r="W142" s="509">
        <v>1</v>
      </c>
      <c r="X142" s="509">
        <v>0</v>
      </c>
      <c r="AC142"/>
      <c r="AD142"/>
      <c r="AE142"/>
    </row>
    <row r="143" spans="1:31" x14ac:dyDescent="0.2">
      <c r="A143" s="233" t="s">
        <v>181</v>
      </c>
      <c r="B143" s="438">
        <v>1</v>
      </c>
      <c r="C143" s="21">
        <v>0</v>
      </c>
      <c r="D143" s="197">
        <f t="shared" si="39"/>
        <v>1</v>
      </c>
      <c r="E143" s="21">
        <f t="shared" si="40"/>
        <v>5</v>
      </c>
      <c r="F143" s="21"/>
      <c r="G143" s="21">
        <v>1</v>
      </c>
      <c r="H143" s="21"/>
      <c r="I143" s="21">
        <v>4</v>
      </c>
      <c r="J143" s="21">
        <f t="shared" si="41"/>
        <v>8</v>
      </c>
      <c r="K143" s="21"/>
      <c r="L143" s="197">
        <f t="shared" si="42"/>
        <v>18</v>
      </c>
      <c r="M143" s="515">
        <f t="shared" si="43"/>
        <v>9</v>
      </c>
      <c r="N143" s="21">
        <v>7</v>
      </c>
      <c r="O143" s="21">
        <v>14</v>
      </c>
      <c r="P143" s="21">
        <v>7</v>
      </c>
      <c r="Q143" s="197">
        <f t="shared" si="44"/>
        <v>28</v>
      </c>
      <c r="R143" s="53"/>
      <c r="S143" s="481">
        <f t="shared" si="37"/>
        <v>44</v>
      </c>
      <c r="T143" s="53"/>
      <c r="U143" s="486">
        <f t="shared" si="38"/>
        <v>0.20454545454545456</v>
      </c>
      <c r="V143" s="639"/>
      <c r="W143" s="509">
        <v>3</v>
      </c>
      <c r="X143" s="509">
        <v>2</v>
      </c>
      <c r="Y143" s="351">
        <v>8</v>
      </c>
      <c r="Z143" s="351">
        <v>0</v>
      </c>
      <c r="AC143"/>
      <c r="AD143"/>
      <c r="AE143"/>
    </row>
    <row r="144" spans="1:31" s="461" customFormat="1" x14ac:dyDescent="0.2">
      <c r="A144" s="232" t="s">
        <v>182</v>
      </c>
      <c r="B144" s="437">
        <v>43</v>
      </c>
      <c r="C144" s="18">
        <v>1</v>
      </c>
      <c r="D144" s="175">
        <f t="shared" si="39"/>
        <v>44</v>
      </c>
      <c r="E144" s="18">
        <f t="shared" si="40"/>
        <v>2</v>
      </c>
      <c r="F144" s="18"/>
      <c r="G144" s="18"/>
      <c r="H144" s="18"/>
      <c r="I144" s="18">
        <v>1</v>
      </c>
      <c r="J144" s="18">
        <f t="shared" si="41"/>
        <v>1</v>
      </c>
      <c r="K144" s="18">
        <v>8</v>
      </c>
      <c r="L144" s="175">
        <f t="shared" si="42"/>
        <v>13</v>
      </c>
      <c r="M144" s="507">
        <f t="shared" si="43"/>
        <v>11.458333333333334</v>
      </c>
      <c r="N144" s="18">
        <v>40</v>
      </c>
      <c r="O144" s="18">
        <v>91</v>
      </c>
      <c r="P144" s="18">
        <v>22</v>
      </c>
      <c r="Q144" s="175">
        <f t="shared" si="44"/>
        <v>153</v>
      </c>
      <c r="R144" s="53"/>
      <c r="S144" s="480">
        <f t="shared" si="37"/>
        <v>186.45833333333334</v>
      </c>
      <c r="T144" s="53"/>
      <c r="U144" s="485">
        <f t="shared" si="38"/>
        <v>6.1452513966480445E-2</v>
      </c>
      <c r="V144" s="639"/>
      <c r="W144" s="509">
        <v>0</v>
      </c>
      <c r="X144" s="509">
        <v>2</v>
      </c>
      <c r="Y144" s="351">
        <v>0</v>
      </c>
      <c r="Z144" s="351">
        <v>1</v>
      </c>
    </row>
    <row r="145" spans="1:31" ht="13.5" x14ac:dyDescent="0.25">
      <c r="A145" s="107" t="s">
        <v>221</v>
      </c>
      <c r="B145" s="439">
        <v>137</v>
      </c>
      <c r="C145" s="70">
        <v>64</v>
      </c>
      <c r="D145" s="27">
        <f t="shared" si="39"/>
        <v>201</v>
      </c>
      <c r="E145" s="70">
        <f t="shared" si="40"/>
        <v>122</v>
      </c>
      <c r="F145" s="70">
        <v>86</v>
      </c>
      <c r="G145" s="70">
        <v>12</v>
      </c>
      <c r="H145" s="70">
        <v>1</v>
      </c>
      <c r="I145" s="70"/>
      <c r="J145" s="501">
        <f t="shared" si="41"/>
        <v>0</v>
      </c>
      <c r="K145" s="70">
        <v>44</v>
      </c>
      <c r="L145" s="27">
        <f t="shared" si="42"/>
        <v>329</v>
      </c>
      <c r="M145" s="520">
        <f t="shared" si="43"/>
        <v>353.83333333333331</v>
      </c>
      <c r="N145" s="70">
        <v>309</v>
      </c>
      <c r="O145" s="501">
        <v>761</v>
      </c>
      <c r="P145" s="501">
        <v>341</v>
      </c>
      <c r="Q145" s="26">
        <f t="shared" si="44"/>
        <v>1411</v>
      </c>
      <c r="R145" s="53"/>
      <c r="S145" s="479">
        <f t="shared" si="37"/>
        <v>2105.833333333333</v>
      </c>
      <c r="T145" s="53"/>
      <c r="U145" s="489">
        <f t="shared" si="38"/>
        <v>0.16802532647407994</v>
      </c>
      <c r="V145" s="639"/>
      <c r="W145" s="509">
        <v>37</v>
      </c>
      <c r="X145" s="509">
        <v>85</v>
      </c>
      <c r="AC145"/>
      <c r="AD145"/>
      <c r="AE145"/>
    </row>
    <row r="146" spans="1:31" x14ac:dyDescent="0.2">
      <c r="A146" s="232" t="s">
        <v>184</v>
      </c>
      <c r="B146" s="437">
        <v>22</v>
      </c>
      <c r="C146" s="18">
        <v>9</v>
      </c>
      <c r="D146" s="175">
        <f t="shared" si="39"/>
        <v>31</v>
      </c>
      <c r="E146" s="18">
        <f t="shared" si="40"/>
        <v>41</v>
      </c>
      <c r="F146" s="18">
        <v>33</v>
      </c>
      <c r="G146" s="18"/>
      <c r="H146" s="18">
        <v>1</v>
      </c>
      <c r="I146" s="18"/>
      <c r="J146" s="18">
        <f t="shared" si="41"/>
        <v>0</v>
      </c>
      <c r="K146" s="18"/>
      <c r="L146" s="175">
        <f t="shared" si="42"/>
        <v>84</v>
      </c>
      <c r="M146" s="507">
        <f t="shared" si="43"/>
        <v>103.5</v>
      </c>
      <c r="N146" s="18">
        <v>65</v>
      </c>
      <c r="O146" s="18">
        <v>183</v>
      </c>
      <c r="P146" s="18">
        <v>87</v>
      </c>
      <c r="Q146" s="175">
        <f t="shared" si="44"/>
        <v>335</v>
      </c>
      <c r="R146" s="53"/>
      <c r="S146" s="480">
        <f t="shared" si="37"/>
        <v>525.5</v>
      </c>
      <c r="T146" s="53"/>
      <c r="U146" s="485">
        <f t="shared" si="38"/>
        <v>0.19695528068506185</v>
      </c>
      <c r="V146" s="639"/>
      <c r="W146" s="509">
        <v>15</v>
      </c>
      <c r="X146" s="509">
        <v>26</v>
      </c>
      <c r="AC146"/>
      <c r="AD146"/>
      <c r="AE146"/>
    </row>
    <row r="147" spans="1:31" x14ac:dyDescent="0.2">
      <c r="A147" s="232" t="s">
        <v>183</v>
      </c>
      <c r="B147" s="437">
        <v>92</v>
      </c>
      <c r="C147" s="18">
        <v>44</v>
      </c>
      <c r="D147" s="175">
        <f t="shared" si="39"/>
        <v>136</v>
      </c>
      <c r="E147" s="18">
        <f t="shared" si="40"/>
        <v>71</v>
      </c>
      <c r="F147" s="18">
        <v>49</v>
      </c>
      <c r="G147" s="18">
        <v>10</v>
      </c>
      <c r="H147" s="18"/>
      <c r="I147" s="18"/>
      <c r="J147" s="18">
        <f t="shared" si="41"/>
        <v>0</v>
      </c>
      <c r="K147" s="18">
        <v>42</v>
      </c>
      <c r="L147" s="175">
        <f t="shared" si="42"/>
        <v>216</v>
      </c>
      <c r="M147" s="507">
        <f t="shared" si="43"/>
        <v>225.16666666666666</v>
      </c>
      <c r="N147" s="18">
        <v>211</v>
      </c>
      <c r="O147" s="18">
        <v>515</v>
      </c>
      <c r="P147" s="18">
        <v>225</v>
      </c>
      <c r="Q147" s="175">
        <f t="shared" si="44"/>
        <v>951</v>
      </c>
      <c r="R147" s="53"/>
      <c r="S147" s="480">
        <f t="shared" si="37"/>
        <v>1401.1666666666665</v>
      </c>
      <c r="T147" s="53"/>
      <c r="U147" s="485">
        <f t="shared" si="38"/>
        <v>0.16069941715237304</v>
      </c>
      <c r="V147" s="639"/>
      <c r="W147" s="509">
        <v>21</v>
      </c>
      <c r="X147" s="509">
        <v>50</v>
      </c>
      <c r="AC147"/>
      <c r="AD147"/>
      <c r="AE147"/>
    </row>
    <row r="148" spans="1:31" x14ac:dyDescent="0.2">
      <c r="A148" s="232" t="s">
        <v>185</v>
      </c>
      <c r="B148" s="437">
        <v>23</v>
      </c>
      <c r="C148" s="18">
        <v>11</v>
      </c>
      <c r="D148" s="175">
        <f t="shared" si="39"/>
        <v>34</v>
      </c>
      <c r="E148" s="18">
        <f t="shared" si="40"/>
        <v>10</v>
      </c>
      <c r="F148" s="18">
        <v>4</v>
      </c>
      <c r="G148" s="18">
        <v>2</v>
      </c>
      <c r="H148" s="18"/>
      <c r="I148" s="18"/>
      <c r="J148" s="18">
        <f t="shared" si="41"/>
        <v>0</v>
      </c>
      <c r="K148" s="18">
        <v>2</v>
      </c>
      <c r="L148" s="175">
        <f t="shared" si="42"/>
        <v>29</v>
      </c>
      <c r="M148" s="507">
        <f t="shared" si="43"/>
        <v>25.166666666666664</v>
      </c>
      <c r="N148" s="18">
        <v>33</v>
      </c>
      <c r="O148" s="18">
        <v>63</v>
      </c>
      <c r="P148" s="18">
        <v>29</v>
      </c>
      <c r="Q148" s="175">
        <f t="shared" si="44"/>
        <v>125</v>
      </c>
      <c r="R148" s="53"/>
      <c r="S148" s="480">
        <f t="shared" si="37"/>
        <v>179.16666666666666</v>
      </c>
      <c r="T148" s="53"/>
      <c r="U148" s="485">
        <f t="shared" si="38"/>
        <v>0.14046511627906977</v>
      </c>
      <c r="V148" s="639"/>
      <c r="W148" s="509">
        <v>1</v>
      </c>
      <c r="X148" s="509">
        <v>9</v>
      </c>
      <c r="AC148"/>
      <c r="AD148"/>
      <c r="AE148"/>
    </row>
    <row r="149" spans="1:31" ht="13.5" x14ac:dyDescent="0.25">
      <c r="A149" s="107" t="s">
        <v>222</v>
      </c>
      <c r="B149" s="439">
        <v>439</v>
      </c>
      <c r="C149" s="70">
        <v>290</v>
      </c>
      <c r="D149" s="27">
        <f t="shared" si="39"/>
        <v>729</v>
      </c>
      <c r="E149" s="70">
        <f t="shared" si="40"/>
        <v>148</v>
      </c>
      <c r="F149" s="70">
        <v>18</v>
      </c>
      <c r="G149" s="70">
        <v>25</v>
      </c>
      <c r="H149" s="70">
        <v>21</v>
      </c>
      <c r="I149" s="70"/>
      <c r="J149" s="501">
        <f t="shared" si="41"/>
        <v>89</v>
      </c>
      <c r="K149" s="70">
        <v>115</v>
      </c>
      <c r="L149" s="27">
        <f t="shared" si="42"/>
        <v>706</v>
      </c>
      <c r="M149" s="520">
        <f t="shared" si="43"/>
        <v>475.16666666666669</v>
      </c>
      <c r="N149" s="70">
        <v>585</v>
      </c>
      <c r="O149" s="501">
        <v>1103</v>
      </c>
      <c r="P149" s="501">
        <v>427</v>
      </c>
      <c r="Q149" s="26">
        <f t="shared" si="44"/>
        <v>2115</v>
      </c>
      <c r="R149" s="53"/>
      <c r="S149" s="479">
        <f t="shared" si="37"/>
        <v>3017.166666666667</v>
      </c>
      <c r="T149" s="53"/>
      <c r="U149" s="489">
        <f t="shared" si="38"/>
        <v>0.15748770921946637</v>
      </c>
      <c r="V149" s="639"/>
      <c r="W149" s="509">
        <v>24</v>
      </c>
      <c r="X149" s="509">
        <v>124</v>
      </c>
      <c r="Y149" s="351">
        <v>87</v>
      </c>
      <c r="Z149" s="351">
        <v>2</v>
      </c>
      <c r="AC149"/>
      <c r="AD149"/>
      <c r="AE149"/>
    </row>
    <row r="150" spans="1:31" x14ac:dyDescent="0.2">
      <c r="A150" s="232" t="s">
        <v>187</v>
      </c>
      <c r="B150" s="437">
        <v>53</v>
      </c>
      <c r="C150" s="18">
        <v>19</v>
      </c>
      <c r="D150" s="175">
        <f t="shared" si="39"/>
        <v>72</v>
      </c>
      <c r="E150" s="18">
        <f t="shared" si="40"/>
        <v>19</v>
      </c>
      <c r="F150" s="18"/>
      <c r="G150" s="18">
        <v>5</v>
      </c>
      <c r="H150" s="18"/>
      <c r="I150" s="18"/>
      <c r="J150" s="18">
        <f t="shared" si="41"/>
        <v>10</v>
      </c>
      <c r="K150" s="18">
        <v>17</v>
      </c>
      <c r="L150" s="175">
        <f t="shared" si="42"/>
        <v>70</v>
      </c>
      <c r="M150" s="507">
        <f t="shared" si="43"/>
        <v>51.333333333333329</v>
      </c>
      <c r="N150" s="18">
        <v>98</v>
      </c>
      <c r="O150" s="18">
        <v>240</v>
      </c>
      <c r="P150" s="18">
        <v>115</v>
      </c>
      <c r="Q150" s="175">
        <f t="shared" si="44"/>
        <v>453</v>
      </c>
      <c r="R150" s="53"/>
      <c r="S150" s="480">
        <f t="shared" si="37"/>
        <v>619.33333333333326</v>
      </c>
      <c r="T150" s="53"/>
      <c r="U150" s="485">
        <f t="shared" si="38"/>
        <v>8.288482238966631E-2</v>
      </c>
      <c r="V150" s="639"/>
      <c r="W150" s="509">
        <v>2</v>
      </c>
      <c r="X150" s="509">
        <v>17</v>
      </c>
      <c r="Y150" s="351">
        <v>10</v>
      </c>
      <c r="Z150" s="351">
        <v>0</v>
      </c>
      <c r="AC150"/>
      <c r="AD150"/>
      <c r="AE150"/>
    </row>
    <row r="151" spans="1:31" x14ac:dyDescent="0.2">
      <c r="A151" s="232" t="s">
        <v>186</v>
      </c>
      <c r="B151" s="437">
        <v>385</v>
      </c>
      <c r="C151" s="18">
        <v>268</v>
      </c>
      <c r="D151" s="175">
        <f t="shared" si="39"/>
        <v>653</v>
      </c>
      <c r="E151" s="18">
        <f t="shared" si="40"/>
        <v>123</v>
      </c>
      <c r="F151" s="18">
        <v>15</v>
      </c>
      <c r="G151" s="18">
        <v>19</v>
      </c>
      <c r="H151" s="18">
        <v>21</v>
      </c>
      <c r="I151" s="18"/>
      <c r="J151" s="18">
        <f t="shared" si="41"/>
        <v>70</v>
      </c>
      <c r="K151" s="18">
        <v>96</v>
      </c>
      <c r="L151" s="175">
        <f t="shared" si="42"/>
        <v>612</v>
      </c>
      <c r="M151" s="507">
        <f t="shared" si="43"/>
        <v>406.33333333333331</v>
      </c>
      <c r="N151" s="18">
        <v>475</v>
      </c>
      <c r="O151" s="18">
        <v>809</v>
      </c>
      <c r="P151" s="18">
        <v>281</v>
      </c>
      <c r="Q151" s="175">
        <f t="shared" si="44"/>
        <v>1565</v>
      </c>
      <c r="R151" s="53"/>
      <c r="S151" s="480">
        <f t="shared" si="37"/>
        <v>2252.333333333333</v>
      </c>
      <c r="T151" s="53"/>
      <c r="U151" s="485">
        <f t="shared" si="38"/>
        <v>0.18040550540180555</v>
      </c>
      <c r="V151" s="639"/>
      <c r="W151" s="509">
        <v>16</v>
      </c>
      <c r="X151" s="509">
        <v>107</v>
      </c>
      <c r="Y151" s="351">
        <v>68</v>
      </c>
      <c r="Z151" s="351">
        <v>2</v>
      </c>
      <c r="AC151"/>
      <c r="AD151"/>
      <c r="AE151"/>
    </row>
    <row r="152" spans="1:31" x14ac:dyDescent="0.2">
      <c r="A152" s="232" t="s">
        <v>188</v>
      </c>
      <c r="B152" s="437">
        <v>1</v>
      </c>
      <c r="C152" s="18">
        <v>3</v>
      </c>
      <c r="D152" s="175">
        <f t="shared" si="39"/>
        <v>4</v>
      </c>
      <c r="E152" s="18">
        <f t="shared" si="40"/>
        <v>6</v>
      </c>
      <c r="F152" s="18">
        <v>3</v>
      </c>
      <c r="G152" s="18">
        <v>1</v>
      </c>
      <c r="H152" s="18"/>
      <c r="I152" s="18"/>
      <c r="J152" s="18">
        <f t="shared" si="41"/>
        <v>9</v>
      </c>
      <c r="K152" s="18">
        <v>2</v>
      </c>
      <c r="L152" s="175">
        <f t="shared" si="42"/>
        <v>24</v>
      </c>
      <c r="M152" s="507">
        <f t="shared" si="43"/>
        <v>17.5</v>
      </c>
      <c r="N152" s="18">
        <v>12</v>
      </c>
      <c r="O152" s="18">
        <v>54</v>
      </c>
      <c r="P152" s="18">
        <v>31</v>
      </c>
      <c r="Q152" s="175">
        <f t="shared" si="44"/>
        <v>97</v>
      </c>
      <c r="R152" s="53"/>
      <c r="S152" s="480">
        <f t="shared" si="37"/>
        <v>145.5</v>
      </c>
      <c r="T152" s="53"/>
      <c r="U152" s="485">
        <f t="shared" si="38"/>
        <v>0.12027491408934708</v>
      </c>
      <c r="V152" s="639"/>
      <c r="W152" s="509">
        <v>6</v>
      </c>
      <c r="X152" s="509">
        <v>0</v>
      </c>
      <c r="Y152" s="351">
        <v>9</v>
      </c>
      <c r="Z152" s="351">
        <v>0</v>
      </c>
      <c r="AC152"/>
      <c r="AD152"/>
      <c r="AE152"/>
    </row>
    <row r="153" spans="1:31" ht="13.5" x14ac:dyDescent="0.25">
      <c r="A153" s="107" t="s">
        <v>223</v>
      </c>
      <c r="B153" s="439">
        <v>412</v>
      </c>
      <c r="C153" s="70">
        <v>618</v>
      </c>
      <c r="D153" s="27">
        <f t="shared" si="39"/>
        <v>1030</v>
      </c>
      <c r="E153" s="70">
        <f t="shared" si="40"/>
        <v>293</v>
      </c>
      <c r="F153" s="70">
        <v>55</v>
      </c>
      <c r="G153" s="70">
        <v>28</v>
      </c>
      <c r="H153" s="70"/>
      <c r="I153" s="70">
        <v>10</v>
      </c>
      <c r="J153" s="501">
        <f t="shared" si="41"/>
        <v>122</v>
      </c>
      <c r="K153" s="70">
        <v>45</v>
      </c>
      <c r="L153" s="27">
        <f t="shared" si="42"/>
        <v>1171</v>
      </c>
      <c r="M153" s="520">
        <f t="shared" si="43"/>
        <v>675.75</v>
      </c>
      <c r="N153" s="70">
        <v>880</v>
      </c>
      <c r="O153" s="501">
        <v>1836</v>
      </c>
      <c r="P153" s="501">
        <v>728</v>
      </c>
      <c r="Q153" s="26">
        <f t="shared" si="44"/>
        <v>3444</v>
      </c>
      <c r="R153" s="53"/>
      <c r="S153" s="479">
        <f t="shared" si="37"/>
        <v>4847.75</v>
      </c>
      <c r="T153" s="53"/>
      <c r="U153" s="489">
        <f t="shared" si="38"/>
        <v>0.13939456448868032</v>
      </c>
      <c r="V153" s="639"/>
      <c r="W153" s="509">
        <v>140</v>
      </c>
      <c r="X153" s="509">
        <v>153</v>
      </c>
      <c r="Y153" s="351">
        <v>119</v>
      </c>
      <c r="Z153" s="351">
        <v>3</v>
      </c>
      <c r="AC153"/>
      <c r="AD153"/>
      <c r="AE153"/>
    </row>
    <row r="154" spans="1:31" x14ac:dyDescent="0.2">
      <c r="A154" s="233" t="s">
        <v>617</v>
      </c>
      <c r="B154" s="438">
        <v>8</v>
      </c>
      <c r="C154" s="21">
        <v>0</v>
      </c>
      <c r="D154" s="197">
        <f t="shared" si="39"/>
        <v>8</v>
      </c>
      <c r="E154" s="21">
        <f t="shared" si="40"/>
        <v>0</v>
      </c>
      <c r="F154" s="21">
        <v>3</v>
      </c>
      <c r="G154" s="21"/>
      <c r="H154" s="21"/>
      <c r="I154" s="21"/>
      <c r="J154" s="21">
        <f t="shared" si="41"/>
        <v>0</v>
      </c>
      <c r="K154" s="21"/>
      <c r="L154" s="197">
        <f t="shared" si="42"/>
        <v>3</v>
      </c>
      <c r="M154" s="515">
        <f t="shared" si="43"/>
        <v>6</v>
      </c>
      <c r="N154" s="21">
        <v>14</v>
      </c>
      <c r="O154" s="21">
        <v>69</v>
      </c>
      <c r="P154" s="21">
        <v>29</v>
      </c>
      <c r="Q154" s="197">
        <f t="shared" si="44"/>
        <v>112</v>
      </c>
      <c r="R154" s="53"/>
      <c r="S154" s="481">
        <f t="shared" si="37"/>
        <v>147</v>
      </c>
      <c r="T154" s="53"/>
      <c r="U154" s="486">
        <f t="shared" si="38"/>
        <v>4.0816326530612242E-2</v>
      </c>
      <c r="V154" s="639"/>
      <c r="W154" s="509"/>
      <c r="X154" s="509"/>
      <c r="AC154"/>
      <c r="AD154"/>
      <c r="AE154"/>
    </row>
    <row r="155" spans="1:31" x14ac:dyDescent="0.2">
      <c r="A155" s="232" t="s">
        <v>189</v>
      </c>
      <c r="B155" s="437">
        <v>14</v>
      </c>
      <c r="C155" s="18">
        <v>0</v>
      </c>
      <c r="D155" s="175">
        <f t="shared" si="39"/>
        <v>14</v>
      </c>
      <c r="E155" s="18">
        <f t="shared" si="40"/>
        <v>7</v>
      </c>
      <c r="F155" s="18"/>
      <c r="G155" s="18"/>
      <c r="H155" s="18"/>
      <c r="I155" s="18"/>
      <c r="J155" s="18">
        <f t="shared" si="41"/>
        <v>0</v>
      </c>
      <c r="K155" s="18">
        <v>7</v>
      </c>
      <c r="L155" s="175">
        <f t="shared" si="42"/>
        <v>14</v>
      </c>
      <c r="M155" s="507">
        <f t="shared" si="43"/>
        <v>12</v>
      </c>
      <c r="N155" s="18">
        <v>16</v>
      </c>
      <c r="O155" s="18">
        <v>38</v>
      </c>
      <c r="P155" s="18">
        <v>31</v>
      </c>
      <c r="Q155" s="175">
        <f t="shared" si="44"/>
        <v>85</v>
      </c>
      <c r="R155" s="53"/>
      <c r="S155" s="480">
        <f t="shared" si="37"/>
        <v>128</v>
      </c>
      <c r="T155" s="53"/>
      <c r="U155" s="485">
        <f t="shared" si="38"/>
        <v>9.375E-2</v>
      </c>
      <c r="V155" s="639"/>
      <c r="W155" s="509">
        <v>4</v>
      </c>
      <c r="X155" s="509">
        <v>3</v>
      </c>
      <c r="AC155"/>
      <c r="AD155"/>
      <c r="AE155"/>
    </row>
    <row r="156" spans="1:31" x14ac:dyDescent="0.2">
      <c r="A156" s="231" t="s">
        <v>190</v>
      </c>
      <c r="B156" s="436">
        <v>114</v>
      </c>
      <c r="C156" s="15">
        <v>1</v>
      </c>
      <c r="D156" s="174">
        <f t="shared" si="39"/>
        <v>115</v>
      </c>
      <c r="E156" s="15">
        <f t="shared" si="40"/>
        <v>83</v>
      </c>
      <c r="F156" s="15">
        <v>8</v>
      </c>
      <c r="G156" s="15"/>
      <c r="H156" s="15"/>
      <c r="I156" s="15">
        <v>1</v>
      </c>
      <c r="J156" s="15">
        <f t="shared" si="41"/>
        <v>24</v>
      </c>
      <c r="K156" s="15">
        <v>22</v>
      </c>
      <c r="L156" s="174">
        <f t="shared" si="42"/>
        <v>139</v>
      </c>
      <c r="M156" s="517">
        <f t="shared" si="43"/>
        <v>94.958333333333343</v>
      </c>
      <c r="N156" s="15">
        <v>127</v>
      </c>
      <c r="O156" s="15">
        <v>170</v>
      </c>
      <c r="P156" s="15">
        <v>52</v>
      </c>
      <c r="Q156" s="174">
        <f t="shared" si="44"/>
        <v>349</v>
      </c>
      <c r="R156" s="53"/>
      <c r="S156" s="483">
        <f t="shared" si="37"/>
        <v>495.95833333333337</v>
      </c>
      <c r="T156" s="53"/>
      <c r="U156" s="488">
        <f t="shared" si="38"/>
        <v>0.19146433672183483</v>
      </c>
      <c r="V156" s="639"/>
      <c r="W156" s="509">
        <v>78</v>
      </c>
      <c r="X156" s="509">
        <v>5</v>
      </c>
      <c r="Y156" s="351">
        <v>23</v>
      </c>
      <c r="Z156" s="351">
        <v>1</v>
      </c>
      <c r="AC156"/>
      <c r="AD156"/>
      <c r="AE156"/>
    </row>
    <row r="157" spans="1:31" x14ac:dyDescent="0.2">
      <c r="A157" s="232" t="s">
        <v>191</v>
      </c>
      <c r="B157" s="437">
        <v>45</v>
      </c>
      <c r="C157" s="18">
        <v>75</v>
      </c>
      <c r="D157" s="175">
        <f t="shared" si="39"/>
        <v>120</v>
      </c>
      <c r="E157" s="18">
        <f t="shared" si="40"/>
        <v>94</v>
      </c>
      <c r="F157" s="18">
        <v>9</v>
      </c>
      <c r="G157" s="18">
        <v>27</v>
      </c>
      <c r="H157" s="18"/>
      <c r="I157" s="18"/>
      <c r="J157" s="18">
        <f t="shared" si="41"/>
        <v>50</v>
      </c>
      <c r="K157" s="18"/>
      <c r="L157" s="175">
        <f t="shared" si="42"/>
        <v>255</v>
      </c>
      <c r="M157" s="507">
        <f t="shared" si="43"/>
        <v>168</v>
      </c>
      <c r="N157" s="18">
        <v>188</v>
      </c>
      <c r="O157" s="18">
        <v>491</v>
      </c>
      <c r="P157" s="18">
        <v>244</v>
      </c>
      <c r="Q157" s="175">
        <f t="shared" si="44"/>
        <v>923</v>
      </c>
      <c r="R157" s="53"/>
      <c r="S157" s="480">
        <f t="shared" si="37"/>
        <v>1335</v>
      </c>
      <c r="T157" s="53"/>
      <c r="U157" s="485">
        <f t="shared" si="38"/>
        <v>0.12584269662921349</v>
      </c>
      <c r="V157" s="639"/>
      <c r="W157" s="509">
        <v>42</v>
      </c>
      <c r="X157" s="509">
        <v>52</v>
      </c>
      <c r="Y157" s="351">
        <v>50</v>
      </c>
      <c r="Z157" s="351">
        <v>0</v>
      </c>
      <c r="AC157"/>
      <c r="AD157"/>
      <c r="AE157"/>
    </row>
    <row r="158" spans="1:31" x14ac:dyDescent="0.2">
      <c r="A158" s="233" t="s">
        <v>192</v>
      </c>
      <c r="B158" s="438">
        <v>106</v>
      </c>
      <c r="C158" s="21">
        <v>474</v>
      </c>
      <c r="D158" s="197">
        <f t="shared" si="39"/>
        <v>580</v>
      </c>
      <c r="E158" s="21">
        <f t="shared" si="40"/>
        <v>51</v>
      </c>
      <c r="F158" s="21">
        <v>15</v>
      </c>
      <c r="G158" s="21"/>
      <c r="H158" s="21"/>
      <c r="I158" s="21">
        <v>6</v>
      </c>
      <c r="J158" s="21">
        <f t="shared" si="41"/>
        <v>36</v>
      </c>
      <c r="K158" s="21">
        <v>15</v>
      </c>
      <c r="L158" s="197">
        <f t="shared" si="42"/>
        <v>597</v>
      </c>
      <c r="M158" s="515">
        <f t="shared" si="43"/>
        <v>273.25</v>
      </c>
      <c r="N158" s="21">
        <v>358</v>
      </c>
      <c r="O158" s="21">
        <v>795</v>
      </c>
      <c r="P158" s="21">
        <v>300</v>
      </c>
      <c r="Q158" s="197">
        <f t="shared" si="44"/>
        <v>1453</v>
      </c>
      <c r="R158" s="53"/>
      <c r="S158" s="481">
        <f t="shared" si="37"/>
        <v>2026.25</v>
      </c>
      <c r="T158" s="53"/>
      <c r="U158" s="486">
        <f t="shared" si="38"/>
        <v>0.13485502776064157</v>
      </c>
      <c r="V158" s="639"/>
      <c r="W158" s="509">
        <v>0</v>
      </c>
      <c r="X158" s="509">
        <v>51</v>
      </c>
      <c r="Y158" s="351">
        <v>35</v>
      </c>
      <c r="Z158" s="351">
        <v>1</v>
      </c>
      <c r="AC158"/>
      <c r="AD158"/>
      <c r="AE158"/>
    </row>
    <row r="159" spans="1:31" x14ac:dyDescent="0.2">
      <c r="A159" s="232" t="s">
        <v>193</v>
      </c>
      <c r="B159" s="437">
        <v>1</v>
      </c>
      <c r="C159" s="18">
        <v>1</v>
      </c>
      <c r="D159" s="175">
        <f t="shared" si="39"/>
        <v>2</v>
      </c>
      <c r="E159" s="18">
        <f t="shared" si="40"/>
        <v>16</v>
      </c>
      <c r="F159" s="18">
        <v>1</v>
      </c>
      <c r="G159" s="18"/>
      <c r="H159" s="18"/>
      <c r="I159" s="18">
        <v>3</v>
      </c>
      <c r="J159" s="18">
        <f t="shared" si="41"/>
        <v>3</v>
      </c>
      <c r="K159" s="18"/>
      <c r="L159" s="175">
        <f t="shared" si="42"/>
        <v>24</v>
      </c>
      <c r="M159" s="507">
        <f t="shared" si="43"/>
        <v>12.708333333333332</v>
      </c>
      <c r="N159" s="18">
        <v>13</v>
      </c>
      <c r="O159" s="18">
        <v>17</v>
      </c>
      <c r="P159" s="18">
        <v>5</v>
      </c>
      <c r="Q159" s="175">
        <f t="shared" si="44"/>
        <v>35</v>
      </c>
      <c r="R159" s="53"/>
      <c r="S159" s="480">
        <f t="shared" si="37"/>
        <v>52.708333333333329</v>
      </c>
      <c r="T159" s="53"/>
      <c r="U159" s="485">
        <f t="shared" si="38"/>
        <v>0.24110671936758893</v>
      </c>
      <c r="V159" s="639"/>
      <c r="W159" s="509">
        <v>15</v>
      </c>
      <c r="X159" s="509">
        <v>1</v>
      </c>
      <c r="Y159" s="351">
        <v>3</v>
      </c>
      <c r="Z159" s="351">
        <v>0</v>
      </c>
      <c r="AC159"/>
      <c r="AD159"/>
      <c r="AE159"/>
    </row>
    <row r="160" spans="1:31" x14ac:dyDescent="0.2">
      <c r="A160" s="231" t="s">
        <v>194</v>
      </c>
      <c r="B160" s="436">
        <v>89</v>
      </c>
      <c r="C160" s="15">
        <v>55</v>
      </c>
      <c r="D160" s="174">
        <f t="shared" si="39"/>
        <v>144</v>
      </c>
      <c r="E160" s="15">
        <f t="shared" si="40"/>
        <v>25</v>
      </c>
      <c r="F160" s="15">
        <v>10</v>
      </c>
      <c r="G160" s="15">
        <v>1</v>
      </c>
      <c r="H160" s="15"/>
      <c r="I160" s="15"/>
      <c r="J160" s="15">
        <f t="shared" si="41"/>
        <v>4</v>
      </c>
      <c r="K160" s="15"/>
      <c r="L160" s="174">
        <f t="shared" si="42"/>
        <v>95</v>
      </c>
      <c r="M160" s="517">
        <f t="shared" si="43"/>
        <v>66.333333333333329</v>
      </c>
      <c r="N160" s="15">
        <v>102</v>
      </c>
      <c r="O160" s="15">
        <v>157</v>
      </c>
      <c r="P160" s="15">
        <v>27</v>
      </c>
      <c r="Q160" s="174">
        <f t="shared" si="44"/>
        <v>286</v>
      </c>
      <c r="R160" s="53"/>
      <c r="S160" s="483">
        <f t="shared" si="37"/>
        <v>379.33333333333331</v>
      </c>
      <c r="T160" s="53"/>
      <c r="U160" s="488">
        <f t="shared" si="38"/>
        <v>0.17486818980667837</v>
      </c>
      <c r="V160" s="639"/>
      <c r="W160" s="509">
        <v>1</v>
      </c>
      <c r="X160" s="509">
        <v>24</v>
      </c>
      <c r="Y160" s="351">
        <v>3</v>
      </c>
      <c r="Z160" s="351">
        <v>1</v>
      </c>
      <c r="AC160"/>
      <c r="AD160"/>
      <c r="AE160"/>
    </row>
    <row r="161" spans="1:31" x14ac:dyDescent="0.2">
      <c r="A161" s="232" t="s">
        <v>195</v>
      </c>
      <c r="B161" s="437">
        <v>35</v>
      </c>
      <c r="C161" s="18">
        <v>12</v>
      </c>
      <c r="D161" s="175">
        <f t="shared" si="39"/>
        <v>47</v>
      </c>
      <c r="E161" s="18">
        <f t="shared" si="40"/>
        <v>17</v>
      </c>
      <c r="F161" s="18">
        <v>9</v>
      </c>
      <c r="G161" s="18"/>
      <c r="H161" s="18"/>
      <c r="I161" s="18"/>
      <c r="J161" s="18">
        <f t="shared" si="41"/>
        <v>5</v>
      </c>
      <c r="K161" s="18">
        <v>1</v>
      </c>
      <c r="L161" s="175">
        <f t="shared" si="42"/>
        <v>44</v>
      </c>
      <c r="M161" s="507">
        <f t="shared" si="43"/>
        <v>42.5</v>
      </c>
      <c r="N161" s="18">
        <v>62</v>
      </c>
      <c r="O161" s="18">
        <v>99</v>
      </c>
      <c r="P161" s="18">
        <v>40</v>
      </c>
      <c r="Q161" s="175">
        <f t="shared" si="44"/>
        <v>201</v>
      </c>
      <c r="R161" s="53"/>
      <c r="S161" s="480">
        <f t="shared" si="37"/>
        <v>283.5</v>
      </c>
      <c r="T161" s="53"/>
      <c r="U161" s="485">
        <f t="shared" si="38"/>
        <v>0.14991181657848324</v>
      </c>
      <c r="V161" s="639"/>
      <c r="W161" s="509">
        <v>0</v>
      </c>
      <c r="X161" s="509">
        <v>17</v>
      </c>
      <c r="Y161" s="351">
        <v>5</v>
      </c>
      <c r="Z161" s="351">
        <v>0</v>
      </c>
      <c r="AC161"/>
      <c r="AD161"/>
      <c r="AE161"/>
    </row>
    <row r="162" spans="1:31" ht="13.5" x14ac:dyDescent="0.25">
      <c r="A162" s="107" t="s">
        <v>224</v>
      </c>
      <c r="B162" s="439">
        <v>594</v>
      </c>
      <c r="C162" s="70">
        <v>477</v>
      </c>
      <c r="D162" s="27">
        <f t="shared" si="39"/>
        <v>1071</v>
      </c>
      <c r="E162" s="70">
        <f t="shared" si="40"/>
        <v>311</v>
      </c>
      <c r="F162" s="70">
        <v>182</v>
      </c>
      <c r="G162" s="70">
        <v>39</v>
      </c>
      <c r="H162" s="70">
        <v>7</v>
      </c>
      <c r="I162" s="70">
        <v>48</v>
      </c>
      <c r="J162" s="501">
        <f t="shared" si="41"/>
        <v>160</v>
      </c>
      <c r="K162" s="70">
        <v>269</v>
      </c>
      <c r="L162" s="27">
        <f t="shared" si="42"/>
        <v>1493</v>
      </c>
      <c r="M162" s="520">
        <f t="shared" si="43"/>
        <v>1213.5</v>
      </c>
      <c r="N162" s="70">
        <v>1121</v>
      </c>
      <c r="O162" s="501">
        <v>2226</v>
      </c>
      <c r="P162" s="501">
        <v>913</v>
      </c>
      <c r="Q162" s="26">
        <f t="shared" si="44"/>
        <v>4260</v>
      </c>
      <c r="R162" s="53"/>
      <c r="S162" s="479">
        <f t="shared" si="37"/>
        <v>6386.5</v>
      </c>
      <c r="T162" s="53"/>
      <c r="U162" s="489">
        <f t="shared" si="38"/>
        <v>0.19001017771862522</v>
      </c>
      <c r="V162" s="639"/>
      <c r="W162" s="509">
        <v>45</v>
      </c>
      <c r="X162" s="509">
        <v>266</v>
      </c>
      <c r="Y162" s="351">
        <v>158</v>
      </c>
      <c r="Z162" s="351">
        <v>2</v>
      </c>
      <c r="AC162"/>
      <c r="AD162"/>
      <c r="AE162"/>
    </row>
    <row r="163" spans="1:31" x14ac:dyDescent="0.2">
      <c r="A163" s="232" t="s">
        <v>411</v>
      </c>
      <c r="B163" s="437">
        <v>75</v>
      </c>
      <c r="C163" s="18">
        <v>13</v>
      </c>
      <c r="D163" s="175">
        <f t="shared" si="39"/>
        <v>88</v>
      </c>
      <c r="E163" s="18">
        <f>W163+X163</f>
        <v>4</v>
      </c>
      <c r="F163" s="18"/>
      <c r="G163" s="18"/>
      <c r="H163" s="18"/>
      <c r="I163" s="18"/>
      <c r="J163" s="18">
        <f t="shared" si="41"/>
        <v>0</v>
      </c>
      <c r="K163" s="18">
        <v>62</v>
      </c>
      <c r="L163" s="175">
        <f t="shared" si="42"/>
        <v>79</v>
      </c>
      <c r="M163" s="507">
        <f t="shared" si="43"/>
        <v>70.333333333333329</v>
      </c>
      <c r="N163" s="18">
        <v>42</v>
      </c>
      <c r="O163" s="18">
        <v>29</v>
      </c>
      <c r="P163" s="18">
        <v>9</v>
      </c>
      <c r="Q163" s="175">
        <f t="shared" si="44"/>
        <v>80</v>
      </c>
      <c r="R163" s="53"/>
      <c r="S163" s="480">
        <f t="shared" si="37"/>
        <v>159.33333333333331</v>
      </c>
      <c r="T163" s="53"/>
      <c r="U163" s="485">
        <f t="shared" si="38"/>
        <v>0.44142259414225943</v>
      </c>
      <c r="V163" s="639"/>
      <c r="W163" s="509">
        <v>0</v>
      </c>
      <c r="X163" s="509">
        <v>4</v>
      </c>
      <c r="AC163"/>
      <c r="AD163"/>
      <c r="AE163"/>
    </row>
    <row r="164" spans="1:31" x14ac:dyDescent="0.2">
      <c r="A164" s="231" t="s">
        <v>196</v>
      </c>
      <c r="B164" s="436">
        <v>5</v>
      </c>
      <c r="C164" s="15">
        <v>0</v>
      </c>
      <c r="D164" s="174">
        <f t="shared" si="39"/>
        <v>5</v>
      </c>
      <c r="E164" s="15">
        <f t="shared" ref="E164:E172" si="45">W164+X164</f>
        <v>4</v>
      </c>
      <c r="F164" s="15">
        <v>7</v>
      </c>
      <c r="G164" s="15"/>
      <c r="H164" s="15"/>
      <c r="I164" s="15"/>
      <c r="J164" s="15">
        <f t="shared" si="41"/>
        <v>1</v>
      </c>
      <c r="K164" s="15"/>
      <c r="L164" s="174">
        <f t="shared" si="42"/>
        <v>12</v>
      </c>
      <c r="M164" s="517">
        <f t="shared" si="43"/>
        <v>18.5</v>
      </c>
      <c r="N164" s="15">
        <v>8</v>
      </c>
      <c r="O164" s="15">
        <v>24</v>
      </c>
      <c r="P164" s="15">
        <v>21</v>
      </c>
      <c r="Q164" s="174">
        <f t="shared" si="44"/>
        <v>53</v>
      </c>
      <c r="R164" s="53"/>
      <c r="S164" s="483">
        <f t="shared" si="37"/>
        <v>92.5</v>
      </c>
      <c r="T164" s="53"/>
      <c r="U164" s="488">
        <f t="shared" si="38"/>
        <v>0.2</v>
      </c>
      <c r="V164" s="639"/>
      <c r="W164" s="509">
        <v>0</v>
      </c>
      <c r="X164" s="509">
        <v>4</v>
      </c>
      <c r="Y164" s="351">
        <v>1</v>
      </c>
      <c r="Z164" s="351">
        <v>0</v>
      </c>
      <c r="AC164"/>
      <c r="AD164"/>
      <c r="AE164"/>
    </row>
    <row r="165" spans="1:31" x14ac:dyDescent="0.2">
      <c r="A165" s="640" t="s">
        <v>707</v>
      </c>
      <c r="B165" s="437">
        <v>2</v>
      </c>
      <c r="C165" s="18">
        <v>68</v>
      </c>
      <c r="D165" s="175">
        <f t="shared" si="39"/>
        <v>70</v>
      </c>
      <c r="E165" s="18">
        <f t="shared" si="45"/>
        <v>25</v>
      </c>
      <c r="F165" s="18">
        <v>148</v>
      </c>
      <c r="G165" s="18">
        <v>2</v>
      </c>
      <c r="H165" s="18">
        <v>1</v>
      </c>
      <c r="I165" s="18">
        <v>6</v>
      </c>
      <c r="J165" s="18">
        <f t="shared" si="41"/>
        <v>30</v>
      </c>
      <c r="K165" s="18">
        <v>141</v>
      </c>
      <c r="L165" s="175">
        <f t="shared" si="42"/>
        <v>421</v>
      </c>
      <c r="M165" s="507">
        <f t="shared" si="43"/>
        <v>495.91666666666669</v>
      </c>
      <c r="N165" s="18">
        <v>144</v>
      </c>
      <c r="O165" s="18">
        <v>309</v>
      </c>
      <c r="P165" s="18">
        <v>223</v>
      </c>
      <c r="Q165" s="175">
        <f t="shared" si="44"/>
        <v>676</v>
      </c>
      <c r="R165" s="53"/>
      <c r="S165" s="480">
        <f t="shared" si="37"/>
        <v>1394.9166666666667</v>
      </c>
      <c r="T165" s="53"/>
      <c r="U165" s="485">
        <f t="shared" si="38"/>
        <v>0.35551705597705957</v>
      </c>
      <c r="V165" s="639"/>
      <c r="W165" s="509">
        <v>15</v>
      </c>
      <c r="X165" s="509">
        <v>10</v>
      </c>
      <c r="Y165" s="351">
        <v>30</v>
      </c>
      <c r="Z165" s="351">
        <v>0</v>
      </c>
      <c r="AC165"/>
      <c r="AD165"/>
      <c r="AE165"/>
    </row>
    <row r="166" spans="1:31" x14ac:dyDescent="0.2">
      <c r="A166" s="649" t="s">
        <v>530</v>
      </c>
      <c r="B166" s="648"/>
      <c r="C166" s="642"/>
      <c r="D166" s="644"/>
      <c r="E166" s="642"/>
      <c r="F166" s="642"/>
      <c r="G166" s="642"/>
      <c r="H166" s="642"/>
      <c r="I166" s="642"/>
      <c r="J166" s="642"/>
      <c r="K166" s="642"/>
      <c r="L166" s="644"/>
      <c r="M166" s="507">
        <f t="shared" si="43"/>
        <v>0</v>
      </c>
      <c r="N166" s="642">
        <v>50</v>
      </c>
      <c r="O166" s="642">
        <v>66</v>
      </c>
      <c r="P166" s="642">
        <v>34</v>
      </c>
      <c r="Q166" s="644">
        <f t="shared" si="44"/>
        <v>150</v>
      </c>
      <c r="R166" s="53"/>
      <c r="S166" s="480">
        <f t="shared" ref="S166" si="46">M166+N166+O166+P166*2</f>
        <v>184</v>
      </c>
      <c r="T166" s="53"/>
      <c r="U166" s="485">
        <f t="shared" ref="U166" si="47">M166/S166</f>
        <v>0</v>
      </c>
      <c r="V166" s="639"/>
      <c r="W166" s="509"/>
      <c r="X166" s="509"/>
      <c r="AC166"/>
      <c r="AD166"/>
      <c r="AE166"/>
    </row>
    <row r="167" spans="1:31" x14ac:dyDescent="0.2">
      <c r="A167" s="232" t="s">
        <v>197</v>
      </c>
      <c r="B167" s="437">
        <v>37</v>
      </c>
      <c r="C167" s="18">
        <v>37</v>
      </c>
      <c r="D167" s="175">
        <f t="shared" si="39"/>
        <v>74</v>
      </c>
      <c r="E167" s="18">
        <f t="shared" si="45"/>
        <v>29</v>
      </c>
      <c r="F167" s="18">
        <v>9</v>
      </c>
      <c r="G167" s="18"/>
      <c r="H167" s="18">
        <v>1</v>
      </c>
      <c r="I167" s="18"/>
      <c r="J167" s="18">
        <f t="shared" si="41"/>
        <v>38</v>
      </c>
      <c r="K167" s="18">
        <v>5</v>
      </c>
      <c r="L167" s="175">
        <f t="shared" si="42"/>
        <v>119</v>
      </c>
      <c r="M167" s="507">
        <f t="shared" si="43"/>
        <v>74.333333333333343</v>
      </c>
      <c r="N167" s="18">
        <v>84</v>
      </c>
      <c r="O167" s="18">
        <v>184</v>
      </c>
      <c r="P167" s="18">
        <v>114</v>
      </c>
      <c r="Q167" s="175">
        <f t="shared" si="44"/>
        <v>382</v>
      </c>
      <c r="R167" s="53"/>
      <c r="S167" s="480">
        <f t="shared" si="37"/>
        <v>570.33333333333337</v>
      </c>
      <c r="T167" s="53"/>
      <c r="U167" s="485">
        <f t="shared" si="38"/>
        <v>0.13033313851548803</v>
      </c>
      <c r="V167" s="639"/>
      <c r="W167" s="509">
        <v>22</v>
      </c>
      <c r="X167" s="509">
        <v>7</v>
      </c>
      <c r="Y167" s="351">
        <v>36</v>
      </c>
      <c r="Z167" s="351">
        <v>2</v>
      </c>
      <c r="AC167"/>
      <c r="AD167"/>
      <c r="AE167"/>
    </row>
    <row r="168" spans="1:31" x14ac:dyDescent="0.2">
      <c r="A168" s="232" t="s">
        <v>198</v>
      </c>
      <c r="B168" s="437"/>
      <c r="C168" s="18"/>
      <c r="D168" s="175">
        <f t="shared" si="39"/>
        <v>0</v>
      </c>
      <c r="E168" s="18">
        <f t="shared" si="45"/>
        <v>4</v>
      </c>
      <c r="F168" s="18"/>
      <c r="G168" s="18"/>
      <c r="H168" s="18"/>
      <c r="I168" s="18"/>
      <c r="J168" s="18">
        <f t="shared" si="41"/>
        <v>0</v>
      </c>
      <c r="K168" s="18">
        <v>3</v>
      </c>
      <c r="L168" s="175">
        <f t="shared" si="42"/>
        <v>7</v>
      </c>
      <c r="M168" s="507">
        <f t="shared" si="43"/>
        <v>5</v>
      </c>
      <c r="N168" s="18">
        <v>6</v>
      </c>
      <c r="O168" s="18">
        <v>15</v>
      </c>
      <c r="P168" s="18">
        <v>2</v>
      </c>
      <c r="Q168" s="175">
        <f t="shared" si="44"/>
        <v>23</v>
      </c>
      <c r="R168" s="53"/>
      <c r="S168" s="480">
        <f t="shared" si="37"/>
        <v>30</v>
      </c>
      <c r="T168" s="53"/>
      <c r="U168" s="485">
        <f t="shared" si="38"/>
        <v>0.16666666666666666</v>
      </c>
      <c r="V168" s="639"/>
      <c r="W168" s="509">
        <v>4</v>
      </c>
      <c r="X168" s="509">
        <v>0</v>
      </c>
      <c r="AC168"/>
      <c r="AD168"/>
      <c r="AE168"/>
    </row>
    <row r="169" spans="1:31" x14ac:dyDescent="0.2">
      <c r="A169" s="232" t="s">
        <v>199</v>
      </c>
      <c r="B169" s="437">
        <v>60</v>
      </c>
      <c r="C169" s="18">
        <v>111</v>
      </c>
      <c r="D169" s="175">
        <f t="shared" si="39"/>
        <v>171</v>
      </c>
      <c r="E169" s="18">
        <f t="shared" si="45"/>
        <v>161</v>
      </c>
      <c r="F169" s="18">
        <v>7</v>
      </c>
      <c r="G169" s="18">
        <v>27</v>
      </c>
      <c r="H169" s="18">
        <v>3</v>
      </c>
      <c r="I169" s="18">
        <v>41</v>
      </c>
      <c r="J169" s="18">
        <f t="shared" si="41"/>
        <v>49</v>
      </c>
      <c r="K169" s="18">
        <v>1</v>
      </c>
      <c r="L169" s="175">
        <f t="shared" si="42"/>
        <v>400</v>
      </c>
      <c r="M169" s="507">
        <f t="shared" si="43"/>
        <v>271.125</v>
      </c>
      <c r="N169" s="18">
        <v>256</v>
      </c>
      <c r="O169" s="18">
        <v>535</v>
      </c>
      <c r="P169" s="18">
        <v>141</v>
      </c>
      <c r="Q169" s="175">
        <f t="shared" si="44"/>
        <v>932</v>
      </c>
      <c r="R169" s="53"/>
      <c r="S169" s="480">
        <f t="shared" si="37"/>
        <v>1344.125</v>
      </c>
      <c r="T169" s="53"/>
      <c r="U169" s="485">
        <f t="shared" si="38"/>
        <v>0.20171115037663909</v>
      </c>
      <c r="V169" s="639"/>
      <c r="W169" s="509">
        <v>3</v>
      </c>
      <c r="X169" s="509">
        <v>158</v>
      </c>
      <c r="Y169" s="351">
        <v>49</v>
      </c>
      <c r="Z169" s="351">
        <v>0</v>
      </c>
      <c r="AC169"/>
      <c r="AD169"/>
      <c r="AE169"/>
    </row>
    <row r="170" spans="1:31" x14ac:dyDescent="0.2">
      <c r="A170" s="232" t="s">
        <v>618</v>
      </c>
      <c r="B170" s="437">
        <v>345</v>
      </c>
      <c r="C170" s="18">
        <v>229</v>
      </c>
      <c r="D170" s="175">
        <f t="shared" si="39"/>
        <v>574</v>
      </c>
      <c r="E170" s="18">
        <f t="shared" si="45"/>
        <v>45</v>
      </c>
      <c r="F170" s="18">
        <v>11</v>
      </c>
      <c r="G170" s="18">
        <v>5</v>
      </c>
      <c r="H170" s="18"/>
      <c r="I170" s="18"/>
      <c r="J170" s="18">
        <f t="shared" si="41"/>
        <v>29</v>
      </c>
      <c r="K170" s="18"/>
      <c r="L170" s="175">
        <f t="shared" si="42"/>
        <v>319</v>
      </c>
      <c r="M170" s="507">
        <f t="shared" si="43"/>
        <v>162.33333333333331</v>
      </c>
      <c r="N170" s="18">
        <v>391</v>
      </c>
      <c r="O170" s="18">
        <v>786</v>
      </c>
      <c r="P170" s="18">
        <v>265</v>
      </c>
      <c r="Q170" s="175">
        <f t="shared" si="44"/>
        <v>1442</v>
      </c>
      <c r="R170" s="53"/>
      <c r="S170" s="480">
        <f t="shared" si="37"/>
        <v>1869.3333333333333</v>
      </c>
      <c r="T170" s="53"/>
      <c r="U170" s="485">
        <f t="shared" si="38"/>
        <v>8.6840228245363763E-2</v>
      </c>
      <c r="V170" s="639"/>
      <c r="W170" s="509">
        <v>1</v>
      </c>
      <c r="X170" s="509">
        <v>44</v>
      </c>
      <c r="Y170" s="351">
        <v>29</v>
      </c>
      <c r="Z170" s="351">
        <v>0</v>
      </c>
      <c r="AC170"/>
      <c r="AD170"/>
      <c r="AE170"/>
    </row>
    <row r="171" spans="1:31" x14ac:dyDescent="0.2">
      <c r="A171" s="232" t="s">
        <v>370</v>
      </c>
      <c r="B171" s="437"/>
      <c r="C171" s="18"/>
      <c r="D171" s="175">
        <f t="shared" si="39"/>
        <v>0</v>
      </c>
      <c r="E171" s="18">
        <f t="shared" si="45"/>
        <v>3</v>
      </c>
      <c r="F171" s="18"/>
      <c r="G171" s="18"/>
      <c r="H171" s="18"/>
      <c r="I171" s="18"/>
      <c r="J171" s="18">
        <f t="shared" si="41"/>
        <v>0</v>
      </c>
      <c r="K171" s="18"/>
      <c r="L171" s="175">
        <f t="shared" si="42"/>
        <v>3</v>
      </c>
      <c r="M171" s="507">
        <f t="shared" si="43"/>
        <v>3</v>
      </c>
      <c r="N171" s="18">
        <v>4</v>
      </c>
      <c r="O171" s="18">
        <v>14</v>
      </c>
      <c r="P171" s="18">
        <v>13</v>
      </c>
      <c r="Q171" s="175">
        <f t="shared" si="44"/>
        <v>31</v>
      </c>
      <c r="R171" s="53"/>
      <c r="S171" s="480">
        <f t="shared" si="37"/>
        <v>47</v>
      </c>
      <c r="T171" s="53"/>
      <c r="U171" s="485">
        <f t="shared" si="38"/>
        <v>6.3829787234042548E-2</v>
      </c>
      <c r="V171" s="639"/>
      <c r="W171" s="509">
        <v>0</v>
      </c>
      <c r="X171" s="509">
        <v>3</v>
      </c>
      <c r="AC171"/>
      <c r="AD171"/>
      <c r="AE171"/>
    </row>
    <row r="172" spans="1:31" x14ac:dyDescent="0.2">
      <c r="A172" s="233" t="s">
        <v>619</v>
      </c>
      <c r="B172" s="438">
        <v>70</v>
      </c>
      <c r="C172" s="21">
        <v>19</v>
      </c>
      <c r="D172" s="197">
        <f t="shared" si="39"/>
        <v>89</v>
      </c>
      <c r="E172" s="21">
        <f t="shared" si="45"/>
        <v>36</v>
      </c>
      <c r="F172" s="21"/>
      <c r="G172" s="21">
        <v>5</v>
      </c>
      <c r="H172" s="21">
        <v>2</v>
      </c>
      <c r="I172" s="21">
        <v>1</v>
      </c>
      <c r="J172" s="21">
        <f t="shared" si="41"/>
        <v>13</v>
      </c>
      <c r="K172" s="21">
        <v>57</v>
      </c>
      <c r="L172" s="197">
        <f t="shared" si="42"/>
        <v>133</v>
      </c>
      <c r="M172" s="515">
        <f>C172/3+W172/2+X172+F172*2+G172+H172+I172/8+Y172/2+Z172+K172</f>
        <v>112.95833333333334</v>
      </c>
      <c r="N172" s="21">
        <v>136</v>
      </c>
      <c r="O172" s="21">
        <v>264</v>
      </c>
      <c r="P172" s="21">
        <v>91</v>
      </c>
      <c r="Q172" s="197">
        <f t="shared" si="44"/>
        <v>491</v>
      </c>
      <c r="R172" s="53"/>
      <c r="S172" s="481">
        <f>M172+N172+O172+P172*2</f>
        <v>694.95833333333337</v>
      </c>
      <c r="T172" s="53"/>
      <c r="U172" s="486">
        <f t="shared" si="38"/>
        <v>0.16253972060675101</v>
      </c>
      <c r="V172" s="639"/>
      <c r="W172" s="509">
        <v>0</v>
      </c>
      <c r="X172" s="509">
        <v>36</v>
      </c>
      <c r="Y172" s="351">
        <v>13</v>
      </c>
      <c r="Z172" s="351">
        <v>0</v>
      </c>
      <c r="AC172"/>
      <c r="AD172"/>
      <c r="AE172"/>
    </row>
    <row r="173" spans="1:31" s="461" customFormat="1" ht="13.5" x14ac:dyDescent="0.25">
      <c r="A173" s="449" t="s">
        <v>496</v>
      </c>
      <c r="B173" s="502"/>
      <c r="C173" s="501"/>
      <c r="D173" s="27"/>
      <c r="E173" s="501"/>
      <c r="F173" s="501"/>
      <c r="G173" s="501"/>
      <c r="H173" s="501"/>
      <c r="I173" s="501"/>
      <c r="J173" s="501"/>
      <c r="K173" s="501"/>
      <c r="L173" s="27"/>
      <c r="M173" s="520">
        <f t="shared" ref="M173:M177" si="48">C173/3+W173/2+X173+F173*2+G173+H173+I173/8+Y173/2+Z173+K173</f>
        <v>0</v>
      </c>
      <c r="N173" s="501">
        <v>2</v>
      </c>
      <c r="O173" s="501"/>
      <c r="P173" s="501">
        <v>13</v>
      </c>
      <c r="Q173" s="463">
        <f t="shared" si="44"/>
        <v>15</v>
      </c>
      <c r="R173" s="53"/>
      <c r="S173" s="479">
        <f>M173+N173+O173+P173*2</f>
        <v>28</v>
      </c>
      <c r="T173" s="53"/>
      <c r="U173" s="489">
        <f t="shared" si="38"/>
        <v>0</v>
      </c>
      <c r="V173" s="639"/>
      <c r="W173" s="509"/>
      <c r="X173" s="509"/>
      <c r="Y173" s="351"/>
      <c r="Z173" s="351"/>
    </row>
    <row r="174" spans="1:31" s="461" customFormat="1" x14ac:dyDescent="0.2">
      <c r="A174" s="453" t="s">
        <v>494</v>
      </c>
      <c r="B174" s="437"/>
      <c r="C174" s="18"/>
      <c r="D174" s="464"/>
      <c r="E174" s="18"/>
      <c r="F174" s="18"/>
      <c r="G174" s="18"/>
      <c r="H174" s="18"/>
      <c r="I174" s="18"/>
      <c r="J174" s="18"/>
      <c r="K174" s="18"/>
      <c r="L174" s="464"/>
      <c r="M174" s="507">
        <f t="shared" si="48"/>
        <v>0</v>
      </c>
      <c r="N174" s="18">
        <v>2</v>
      </c>
      <c r="O174" s="18"/>
      <c r="P174" s="18">
        <v>6</v>
      </c>
      <c r="Q174" s="464">
        <f t="shared" si="44"/>
        <v>8</v>
      </c>
      <c r="R174" s="53"/>
      <c r="S174" s="480">
        <f>M174+N174+O174+P174*2</f>
        <v>14</v>
      </c>
      <c r="T174" s="53"/>
      <c r="U174" s="485">
        <f t="shared" si="38"/>
        <v>0</v>
      </c>
      <c r="V174" s="639"/>
      <c r="W174" s="509"/>
      <c r="X174" s="509"/>
      <c r="Y174" s="351"/>
      <c r="Z174" s="351"/>
    </row>
    <row r="175" spans="1:31" s="461" customFormat="1" x14ac:dyDescent="0.2">
      <c r="A175" s="453" t="s">
        <v>495</v>
      </c>
      <c r="B175" s="437"/>
      <c r="C175" s="18"/>
      <c r="D175" s="464"/>
      <c r="E175" s="18"/>
      <c r="F175" s="18"/>
      <c r="G175" s="18"/>
      <c r="H175" s="18"/>
      <c r="I175" s="18"/>
      <c r="J175" s="18"/>
      <c r="K175" s="18"/>
      <c r="L175" s="464"/>
      <c r="M175" s="507">
        <f t="shared" si="48"/>
        <v>0</v>
      </c>
      <c r="N175" s="18"/>
      <c r="O175" s="18"/>
      <c r="P175" s="18">
        <v>7</v>
      </c>
      <c r="Q175" s="464">
        <f t="shared" si="44"/>
        <v>7</v>
      </c>
      <c r="R175" s="53"/>
      <c r="S175" s="480">
        <f>M175+N175+O175+P175*2</f>
        <v>14</v>
      </c>
      <c r="T175" s="53"/>
      <c r="U175" s="485">
        <f t="shared" si="38"/>
        <v>0</v>
      </c>
      <c r="V175" s="639"/>
      <c r="W175" s="509"/>
      <c r="X175" s="509"/>
      <c r="Y175" s="351"/>
      <c r="Z175" s="351"/>
    </row>
    <row r="176" spans="1:31" x14ac:dyDescent="0.2">
      <c r="B176" s="661">
        <f t="shared" ref="B176:K176" si="49">SUM(B9:B175)/2</f>
        <v>10848</v>
      </c>
      <c r="C176" s="661">
        <f t="shared" si="49"/>
        <v>6628</v>
      </c>
      <c r="D176" s="661">
        <f t="shared" si="49"/>
        <v>17476</v>
      </c>
      <c r="E176" s="661">
        <f t="shared" si="49"/>
        <v>4798</v>
      </c>
      <c r="F176" s="661">
        <f t="shared" si="49"/>
        <v>1558</v>
      </c>
      <c r="G176" s="661">
        <f t="shared" si="49"/>
        <v>748</v>
      </c>
      <c r="H176" s="661">
        <f t="shared" si="49"/>
        <v>175</v>
      </c>
      <c r="I176" s="661">
        <f t="shared" si="49"/>
        <v>480</v>
      </c>
      <c r="J176" s="661">
        <f t="shared" si="49"/>
        <v>2353</v>
      </c>
      <c r="K176" s="661">
        <f t="shared" si="49"/>
        <v>2322</v>
      </c>
      <c r="L176" s="661"/>
      <c r="M176" s="661"/>
      <c r="N176" s="661"/>
      <c r="O176" s="661"/>
      <c r="P176" s="661"/>
      <c r="Q176" s="661"/>
      <c r="R176" s="661"/>
      <c r="S176" s="661"/>
      <c r="T176" s="661"/>
      <c r="U176" s="661"/>
      <c r="V176" s="639"/>
      <c r="W176" s="509"/>
      <c r="X176" s="509"/>
      <c r="AC176"/>
      <c r="AD176"/>
      <c r="AE176"/>
    </row>
    <row r="177" spans="1:31" ht="13.5" x14ac:dyDescent="0.25">
      <c r="A177" s="95" t="s">
        <v>1</v>
      </c>
      <c r="B177" s="220">
        <f t="shared" ref="B177:L177" si="50">B100+B162+B153+B149+B145+B134+B131+B127+B104+B96+B91+B89+B83+B72+B70+B61+B59+B55+B53+B51+B46+B43+B35+B33+B30+B27+B21+B17+B14+B9</f>
        <v>10848</v>
      </c>
      <c r="C177" s="220">
        <f t="shared" si="50"/>
        <v>6628</v>
      </c>
      <c r="D177" s="27">
        <f t="shared" si="50"/>
        <v>17476</v>
      </c>
      <c r="E177" s="25">
        <f t="shared" si="50"/>
        <v>4798</v>
      </c>
      <c r="F177" s="25">
        <f t="shared" si="50"/>
        <v>1558</v>
      </c>
      <c r="G177" s="25">
        <f t="shared" si="50"/>
        <v>748</v>
      </c>
      <c r="H177" s="25">
        <f t="shared" si="50"/>
        <v>175</v>
      </c>
      <c r="I177" s="25">
        <f t="shared" si="50"/>
        <v>480</v>
      </c>
      <c r="J177" s="25">
        <f t="shared" si="50"/>
        <v>2353</v>
      </c>
      <c r="K177" s="25">
        <f t="shared" si="50"/>
        <v>2322</v>
      </c>
      <c r="L177" s="27">
        <f t="shared" si="50"/>
        <v>19062</v>
      </c>
      <c r="M177" s="520">
        <f t="shared" si="48"/>
        <v>14088.333333333334</v>
      </c>
      <c r="N177" s="25">
        <f>N100+N162+N153+N149+N145+N134+N131+N127+N104+N96+N91+N89+N83+N72+N70+N61+N59+N55+N53+N51+N46+N43+N35+N33+N30+N27+N21+N17+N14+N9+N173</f>
        <v>15844</v>
      </c>
      <c r="O177" s="25">
        <f>O100+O162+O153+O149+O145+O134+O131+O127+O104+O96+O91+O89+O83+O72+O70+O61+O59+O55+O53+O51+O46+O43+O35+O33+O30+O27+O21+O17+O14+O9+O173</f>
        <v>33500</v>
      </c>
      <c r="P177" s="25">
        <f>P100+P162+P153+P149+P145+P134+P131+P127+P104+P96+P91+P89+P83+P72+P70+P61+P59+P55+P53+P51+P46+P43+P35+P33+P30+P27+P21+P17+P14+P9+P173</f>
        <v>13115</v>
      </c>
      <c r="Q177" s="26">
        <f>SUM(N177:P177)</f>
        <v>62459</v>
      </c>
      <c r="S177" s="479">
        <f>M177+N177+O177+P177*2</f>
        <v>89662.333333333343</v>
      </c>
      <c r="U177" s="489">
        <f>M177/S177</f>
        <v>0.15712655258432562</v>
      </c>
      <c r="V177" s="639"/>
      <c r="W177" s="509">
        <v>983</v>
      </c>
      <c r="X177" s="509">
        <v>3718</v>
      </c>
      <c r="Y177" s="351">
        <v>2137</v>
      </c>
      <c r="Z177" s="351">
        <v>180</v>
      </c>
      <c r="AC177"/>
      <c r="AD177"/>
      <c r="AE177"/>
    </row>
    <row r="178" spans="1:31" ht="6.75" customHeight="1" x14ac:dyDescent="0.2">
      <c r="B178" s="513"/>
      <c r="C178" s="513"/>
      <c r="D178" s="513"/>
      <c r="E178" s="513"/>
      <c r="F178" s="513"/>
      <c r="G178" s="513"/>
      <c r="H178" s="513"/>
      <c r="I178" s="513"/>
      <c r="J178" s="513"/>
      <c r="K178" s="513"/>
      <c r="L178" s="513"/>
      <c r="M178" s="513"/>
      <c r="N178" s="513"/>
      <c r="O178" s="513"/>
      <c r="P178" s="513"/>
      <c r="Q178" s="513"/>
      <c r="R178" s="513"/>
      <c r="S178" s="513"/>
      <c r="V178" s="350"/>
      <c r="W178" s="509"/>
      <c r="X178" s="509"/>
      <c r="Y178" s="509"/>
      <c r="Z178" s="509"/>
      <c r="AC178"/>
      <c r="AD178"/>
      <c r="AE178"/>
    </row>
    <row r="179" spans="1:31" ht="29.25" customHeight="1" x14ac:dyDescent="0.2">
      <c r="A179" s="737" t="s">
        <v>562</v>
      </c>
      <c r="B179" s="737"/>
      <c r="C179" s="737"/>
      <c r="D179" s="737"/>
      <c r="E179" s="737"/>
      <c r="F179" s="737"/>
      <c r="G179" s="737"/>
      <c r="H179" s="737"/>
      <c r="I179" s="737"/>
      <c r="J179" s="737"/>
      <c r="K179" s="737"/>
      <c r="L179" s="737"/>
      <c r="M179" s="737"/>
      <c r="N179" s="737"/>
      <c r="O179" s="737"/>
      <c r="P179" s="737"/>
      <c r="Q179" s="737"/>
      <c r="R179" s="737"/>
      <c r="S179" s="737"/>
      <c r="T179" s="737"/>
      <c r="U179" s="737"/>
      <c r="V179" s="350"/>
      <c r="W179" s="509"/>
      <c r="X179" s="509"/>
      <c r="AC179"/>
      <c r="AD179"/>
      <c r="AE179"/>
    </row>
    <row r="180" spans="1:31" ht="12" customHeight="1" x14ac:dyDescent="0.2">
      <c r="A180" s="206"/>
      <c r="C180" s="362"/>
      <c r="D180" s="362"/>
      <c r="E180" s="362"/>
      <c r="F180" s="362"/>
      <c r="G180" s="362"/>
      <c r="H180" s="362"/>
      <c r="I180" s="362"/>
      <c r="J180" s="518"/>
      <c r="K180" s="362"/>
      <c r="L180" s="362"/>
      <c r="M180" s="518"/>
      <c r="N180" s="362"/>
      <c r="O180" s="362"/>
      <c r="P180" s="362"/>
      <c r="Q180" s="362"/>
      <c r="R180" s="362"/>
      <c r="S180" s="362"/>
      <c r="V180" s="350"/>
      <c r="W180" s="509"/>
      <c r="X180" s="509"/>
      <c r="Y180" s="509"/>
      <c r="Z180" s="509"/>
      <c r="AC180"/>
      <c r="AD180"/>
      <c r="AE180"/>
    </row>
    <row r="181" spans="1:31" x14ac:dyDescent="0.2">
      <c r="N181" s="462"/>
      <c r="O181" s="462"/>
      <c r="P181" s="462"/>
      <c r="Q181" s="462"/>
      <c r="V181" s="350"/>
      <c r="AC181"/>
      <c r="AD181"/>
      <c r="AE181"/>
    </row>
    <row r="182" spans="1:31" ht="28.5" customHeight="1" x14ac:dyDescent="0.2">
      <c r="B182" s="513"/>
      <c r="C182" s="513"/>
      <c r="D182" s="513"/>
      <c r="E182" s="362"/>
      <c r="F182" s="362"/>
      <c r="G182" s="362"/>
      <c r="H182" s="362"/>
      <c r="I182" s="362"/>
      <c r="J182" s="362"/>
      <c r="K182" s="513"/>
      <c r="L182" s="513"/>
      <c r="M182" s="513"/>
      <c r="N182" s="362"/>
      <c r="O182" s="362"/>
      <c r="P182" s="362"/>
      <c r="Q182" s="362"/>
      <c r="V182" s="350"/>
      <c r="X182" s="512"/>
      <c r="AC182"/>
      <c r="AD182"/>
      <c r="AE182"/>
    </row>
    <row r="183" spans="1:31" x14ac:dyDescent="0.2">
      <c r="C183" s="362"/>
      <c r="D183" s="362"/>
      <c r="E183" s="362"/>
      <c r="F183" s="362"/>
      <c r="G183" s="362"/>
      <c r="H183" s="362"/>
      <c r="I183" s="362"/>
      <c r="J183" s="362"/>
      <c r="K183" s="362"/>
      <c r="L183" s="362"/>
      <c r="M183" s="362"/>
      <c r="N183" s="362"/>
      <c r="O183" s="362"/>
      <c r="P183" s="362"/>
      <c r="Q183" s="362"/>
      <c r="V183" s="350"/>
      <c r="AC183"/>
      <c r="AD183"/>
      <c r="AE183"/>
    </row>
    <row r="184" spans="1:31" x14ac:dyDescent="0.2">
      <c r="V184" s="350"/>
      <c r="AC184"/>
      <c r="AD184"/>
      <c r="AE184"/>
    </row>
    <row r="185" spans="1:31" x14ac:dyDescent="0.2">
      <c r="V185" s="350"/>
      <c r="AC185"/>
      <c r="AD185"/>
      <c r="AE185"/>
    </row>
    <row r="186" spans="1:31" x14ac:dyDescent="0.2">
      <c r="V186" s="350"/>
      <c r="AA186" s="461"/>
    </row>
    <row r="187" spans="1:31" x14ac:dyDescent="0.2">
      <c r="V187" s="350"/>
      <c r="AA187" s="461"/>
    </row>
    <row r="188" spans="1:31" x14ac:dyDescent="0.2">
      <c r="V188" s="350"/>
      <c r="AA188" s="461"/>
    </row>
    <row r="189" spans="1:31" x14ac:dyDescent="0.2">
      <c r="AA189" s="461"/>
    </row>
    <row r="190" spans="1:31" x14ac:dyDescent="0.2">
      <c r="X190" s="512"/>
      <c r="AA190" s="461"/>
    </row>
    <row r="191" spans="1:31" x14ac:dyDescent="0.2">
      <c r="AA191" s="461"/>
    </row>
    <row r="192" spans="1:31" x14ac:dyDescent="0.2">
      <c r="AA192" s="461"/>
    </row>
    <row r="193" spans="27:27" x14ac:dyDescent="0.2">
      <c r="AA193" s="461"/>
    </row>
    <row r="194" spans="27:27" x14ac:dyDescent="0.2">
      <c r="AA194" s="461"/>
    </row>
    <row r="195" spans="27:27" x14ac:dyDescent="0.2">
      <c r="AA195" s="461"/>
    </row>
    <row r="196" spans="27:27" x14ac:dyDescent="0.2">
      <c r="AA196" s="461"/>
    </row>
    <row r="197" spans="27:27" x14ac:dyDescent="0.2">
      <c r="AA197" s="461"/>
    </row>
    <row r="198" spans="27:27" x14ac:dyDescent="0.2">
      <c r="AA198" s="461"/>
    </row>
    <row r="199" spans="27:27" x14ac:dyDescent="0.2">
      <c r="AA199" s="461"/>
    </row>
    <row r="200" spans="27:27" x14ac:dyDescent="0.2">
      <c r="AA200" s="461"/>
    </row>
    <row r="201" spans="27:27" x14ac:dyDescent="0.2">
      <c r="AA201" s="461"/>
    </row>
    <row r="202" spans="27:27" x14ac:dyDescent="0.2">
      <c r="AA202" s="461"/>
    </row>
    <row r="203" spans="27:27" x14ac:dyDescent="0.2">
      <c r="AA203" s="461"/>
    </row>
    <row r="204" spans="27:27" x14ac:dyDescent="0.2">
      <c r="AA204" s="461"/>
    </row>
    <row r="205" spans="27:27" x14ac:dyDescent="0.2">
      <c r="AA205" s="461"/>
    </row>
    <row r="206" spans="27:27" x14ac:dyDescent="0.2">
      <c r="AA206" s="461"/>
    </row>
    <row r="207" spans="27:27" x14ac:dyDescent="0.2">
      <c r="AA207" s="461"/>
    </row>
    <row r="208" spans="27:27" x14ac:dyDescent="0.2">
      <c r="AA208" s="461"/>
    </row>
  </sheetData>
  <autoFilter ref="A8:AV177"/>
  <mergeCells count="4">
    <mergeCell ref="N6:Q6"/>
    <mergeCell ref="B6:M6"/>
    <mergeCell ref="A3:U3"/>
    <mergeCell ref="A179:U179"/>
  </mergeCells>
  <printOptions horizontalCentered="1"/>
  <pageMargins left="0.70866141732283472" right="0.70866141732283472" top="0.74803149606299213" bottom="0.74803149606299213" header="0.31496062992125984" footer="0.31496062992125984"/>
  <pageSetup paperSize="9" scale="50" firstPageNumber="3" fitToHeight="0" orientation="landscape" r:id="rId1"/>
  <headerFooter>
    <oddFooter>&amp;CPage &amp;P</oddFooter>
  </headerFooter>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rgb="FF00B0F0"/>
    <pageSetUpPr fitToPage="1"/>
  </sheetPr>
  <dimension ref="A2:AM131"/>
  <sheetViews>
    <sheetView showGridLines="0" zoomScale="80" zoomScaleNormal="80" workbookViewId="0">
      <pane ySplit="7" topLeftCell="A20" activePane="bottomLeft" state="frozen"/>
      <selection activeCell="Q28" sqref="Q28"/>
      <selection pane="bottomLeft" activeCell="Q28" sqref="Q28"/>
    </sheetView>
  </sheetViews>
  <sheetFormatPr baseColWidth="10" defaultRowHeight="12.75" x14ac:dyDescent="0.2"/>
  <cols>
    <col min="1" max="1" width="15" customWidth="1"/>
    <col min="2" max="2" width="18.83203125" customWidth="1"/>
    <col min="3" max="3" width="7.33203125" customWidth="1"/>
    <col min="4" max="4" width="11" customWidth="1"/>
    <col min="5" max="5" width="13.33203125" customWidth="1"/>
    <col min="6" max="6" width="14.33203125" customWidth="1"/>
    <col min="7" max="7" width="9.83203125" customWidth="1"/>
    <col min="8" max="8" width="13.33203125" customWidth="1"/>
    <col min="9" max="9" width="17.5" customWidth="1"/>
    <col min="10" max="11" width="12.6640625" customWidth="1"/>
    <col min="12" max="12" width="17.1640625" customWidth="1"/>
    <col min="13" max="13" width="13.5" customWidth="1"/>
    <col min="14" max="15" width="12.1640625" customWidth="1"/>
    <col min="16" max="16" width="8.83203125" customWidth="1"/>
    <col min="17" max="17" width="13.33203125" customWidth="1"/>
    <col min="18" max="18" width="10.1640625" customWidth="1"/>
    <col min="19" max="19" width="17.5" hidden="1" customWidth="1"/>
    <col min="20" max="20" width="21.83203125" style="551" hidden="1" customWidth="1"/>
    <col min="21" max="23" width="0" hidden="1" customWidth="1"/>
    <col min="24" max="24" width="20.83203125" hidden="1" customWidth="1"/>
    <col min="25" max="27" width="0" hidden="1" customWidth="1"/>
    <col min="28" max="28" width="14" hidden="1" customWidth="1"/>
    <col min="29" max="33" width="0" hidden="1" customWidth="1"/>
    <col min="35" max="36" width="12" style="442"/>
  </cols>
  <sheetData>
    <row r="2" spans="1:39" ht="5.25" customHeight="1" x14ac:dyDescent="0.2">
      <c r="S2" s="442"/>
    </row>
    <row r="3" spans="1:39" ht="18.75" x14ac:dyDescent="0.3">
      <c r="A3" s="741" t="s">
        <v>653</v>
      </c>
      <c r="B3" s="741"/>
      <c r="C3" s="741"/>
      <c r="D3" s="741"/>
      <c r="E3" s="741"/>
      <c r="F3" s="741"/>
      <c r="G3" s="741"/>
      <c r="H3" s="741"/>
      <c r="I3" s="741"/>
      <c r="J3" s="741"/>
      <c r="K3" s="741"/>
      <c r="L3" s="741"/>
      <c r="M3" s="741"/>
      <c r="N3" s="741"/>
      <c r="O3" s="741"/>
      <c r="P3" s="741"/>
      <c r="Q3" s="741"/>
    </row>
    <row r="4" spans="1:39" ht="6" customHeight="1" x14ac:dyDescent="0.2"/>
    <row r="6" spans="1:39" ht="15.75" x14ac:dyDescent="0.25">
      <c r="E6" s="738" t="s">
        <v>642</v>
      </c>
      <c r="F6" s="739"/>
      <c r="G6" s="739"/>
      <c r="H6" s="739"/>
      <c r="I6" s="739"/>
      <c r="J6" s="739"/>
      <c r="K6" s="739"/>
      <c r="L6" s="739"/>
      <c r="M6" s="739" t="s">
        <v>375</v>
      </c>
      <c r="N6" s="739"/>
      <c r="O6" s="740"/>
    </row>
    <row r="7" spans="1:39" ht="51" x14ac:dyDescent="0.2">
      <c r="D7" s="223" t="s">
        <v>378</v>
      </c>
      <c r="E7" s="44" t="s">
        <v>371</v>
      </c>
      <c r="F7" s="44" t="s">
        <v>358</v>
      </c>
      <c r="G7" s="244" t="s">
        <v>373</v>
      </c>
      <c r="H7" s="44" t="s">
        <v>374</v>
      </c>
      <c r="I7" s="245" t="s">
        <v>372</v>
      </c>
      <c r="J7" s="44" t="s">
        <v>359</v>
      </c>
      <c r="K7" s="44" t="s">
        <v>440</v>
      </c>
      <c r="L7" s="426" t="s">
        <v>498</v>
      </c>
      <c r="M7" s="44" t="s">
        <v>362</v>
      </c>
      <c r="N7" s="44" t="s">
        <v>363</v>
      </c>
      <c r="O7" s="44" t="s">
        <v>364</v>
      </c>
      <c r="Q7" s="223" t="s">
        <v>379</v>
      </c>
      <c r="U7" t="s">
        <v>522</v>
      </c>
      <c r="V7" t="s">
        <v>523</v>
      </c>
      <c r="W7" t="s">
        <v>371</v>
      </c>
      <c r="X7" t="s">
        <v>358</v>
      </c>
      <c r="Y7" t="s">
        <v>373</v>
      </c>
      <c r="Z7" t="s">
        <v>374</v>
      </c>
      <c r="AA7" t="s">
        <v>372</v>
      </c>
      <c r="AB7" t="s">
        <v>359</v>
      </c>
      <c r="AC7" t="s">
        <v>440</v>
      </c>
      <c r="AD7" t="s">
        <v>534</v>
      </c>
      <c r="AE7" t="s">
        <v>535</v>
      </c>
      <c r="AF7" t="s">
        <v>536</v>
      </c>
      <c r="AM7" s="75"/>
    </row>
    <row r="8" spans="1:39" s="75" customFormat="1" x14ac:dyDescent="0.2">
      <c r="D8" s="85"/>
      <c r="E8" s="267"/>
      <c r="F8" s="267"/>
      <c r="G8" s="267"/>
      <c r="H8" s="267"/>
      <c r="I8" s="267"/>
      <c r="J8" s="267"/>
      <c r="K8" s="267"/>
      <c r="L8" s="85"/>
      <c r="M8" s="267"/>
      <c r="N8" s="267"/>
      <c r="O8" s="267"/>
      <c r="Q8" s="85"/>
      <c r="T8" s="552"/>
      <c r="AM8"/>
    </row>
    <row r="9" spans="1:39" ht="12" customHeight="1" x14ac:dyDescent="0.2">
      <c r="A9" s="742" t="s">
        <v>3</v>
      </c>
      <c r="B9" s="743" t="s">
        <v>78</v>
      </c>
      <c r="C9" s="237" t="s">
        <v>4</v>
      </c>
      <c r="D9" s="165">
        <f t="shared" ref="D9:D40" si="0">E9+F9+L9+M9+N9+O9</f>
        <v>2645</v>
      </c>
      <c r="E9" s="33"/>
      <c r="F9" s="33">
        <v>89</v>
      </c>
      <c r="G9" s="33">
        <v>99</v>
      </c>
      <c r="H9" s="33">
        <v>215</v>
      </c>
      <c r="I9" s="33">
        <v>201</v>
      </c>
      <c r="J9" s="33">
        <v>154</v>
      </c>
      <c r="K9" s="33">
        <v>58</v>
      </c>
      <c r="L9" s="163">
        <f>G9+H9+I9+J9+K9</f>
        <v>727</v>
      </c>
      <c r="M9" s="33">
        <v>609</v>
      </c>
      <c r="N9" s="33">
        <v>1220</v>
      </c>
      <c r="O9" s="33"/>
      <c r="P9" s="659"/>
      <c r="Q9" s="55">
        <f>L9/(M9+N9)</f>
        <v>0.39748496446145437</v>
      </c>
      <c r="R9" s="462"/>
      <c r="T9" s="551">
        <v>1</v>
      </c>
      <c r="W9">
        <f>SUM(U9+V9)</f>
        <v>0</v>
      </c>
      <c r="X9">
        <v>89</v>
      </c>
      <c r="Y9">
        <v>99</v>
      </c>
      <c r="Z9" s="658">
        <v>215</v>
      </c>
      <c r="AA9">
        <v>201</v>
      </c>
      <c r="AB9">
        <v>154</v>
      </c>
      <c r="AC9">
        <v>58</v>
      </c>
      <c r="AD9">
        <v>609</v>
      </c>
      <c r="AE9" s="658">
        <v>1220</v>
      </c>
      <c r="AF9" s="658"/>
    </row>
    <row r="10" spans="1:39" ht="12" customHeight="1" x14ac:dyDescent="0.2">
      <c r="A10" s="742"/>
      <c r="B10" s="744"/>
      <c r="C10" s="238" t="s">
        <v>5</v>
      </c>
      <c r="D10" s="166">
        <f t="shared" si="0"/>
        <v>1899</v>
      </c>
      <c r="E10" s="34"/>
      <c r="F10" s="34">
        <v>33</v>
      </c>
      <c r="G10" s="34">
        <v>55</v>
      </c>
      <c r="H10" s="34">
        <v>213</v>
      </c>
      <c r="I10" s="34">
        <v>158</v>
      </c>
      <c r="J10" s="34">
        <v>93</v>
      </c>
      <c r="K10" s="34">
        <v>44</v>
      </c>
      <c r="L10" s="161">
        <f t="shared" ref="L10:L73" si="1">G10+H10+I10+J10+K10</f>
        <v>563</v>
      </c>
      <c r="M10" s="34">
        <v>497</v>
      </c>
      <c r="N10" s="34">
        <v>806</v>
      </c>
      <c r="O10" s="34"/>
      <c r="P10" s="659"/>
      <c r="Q10" s="56">
        <f t="shared" ref="Q10:Q21" si="2">L10/(M10+N10)</f>
        <v>0.43207981580966998</v>
      </c>
      <c r="R10" s="462"/>
      <c r="T10" s="551">
        <v>2</v>
      </c>
      <c r="U10" s="658"/>
      <c r="V10" s="658"/>
      <c r="W10" s="658">
        <f t="shared" ref="W10:W73" si="3">SUM(U10+V10)</f>
        <v>0</v>
      </c>
      <c r="X10" s="658">
        <v>33</v>
      </c>
      <c r="Y10" s="658">
        <v>55</v>
      </c>
      <c r="Z10" s="658">
        <v>213</v>
      </c>
      <c r="AA10" s="658">
        <v>158</v>
      </c>
      <c r="AB10" s="658">
        <v>93</v>
      </c>
      <c r="AC10" s="658">
        <v>44</v>
      </c>
      <c r="AD10" s="658">
        <v>497</v>
      </c>
      <c r="AE10" s="658">
        <v>806</v>
      </c>
      <c r="AF10" s="658"/>
    </row>
    <row r="11" spans="1:39" ht="12" customHeight="1" x14ac:dyDescent="0.2">
      <c r="A11" s="742"/>
      <c r="B11" s="744"/>
      <c r="C11" s="238" t="s">
        <v>6</v>
      </c>
      <c r="D11" s="166">
        <f t="shared" si="0"/>
        <v>355</v>
      </c>
      <c r="E11" s="34"/>
      <c r="F11" s="34">
        <v>6</v>
      </c>
      <c r="G11" s="34">
        <v>6</v>
      </c>
      <c r="H11" s="34">
        <v>43</v>
      </c>
      <c r="I11" s="34">
        <v>27</v>
      </c>
      <c r="J11" s="34">
        <v>3</v>
      </c>
      <c r="K11" s="34">
        <v>8</v>
      </c>
      <c r="L11" s="161">
        <f t="shared" si="1"/>
        <v>87</v>
      </c>
      <c r="M11" s="34">
        <v>110</v>
      </c>
      <c r="N11" s="34">
        <v>152</v>
      </c>
      <c r="O11" s="34"/>
      <c r="P11" s="659"/>
      <c r="Q11" s="56">
        <f t="shared" si="2"/>
        <v>0.33206106870229007</v>
      </c>
      <c r="R11" s="462"/>
      <c r="T11" s="551">
        <v>3</v>
      </c>
      <c r="U11" s="658"/>
      <c r="V11" s="658"/>
      <c r="W11" s="658">
        <f t="shared" si="3"/>
        <v>0</v>
      </c>
      <c r="X11" s="658">
        <v>6</v>
      </c>
      <c r="Y11" s="658">
        <v>6</v>
      </c>
      <c r="Z11" s="658">
        <v>43</v>
      </c>
      <c r="AA11" s="658">
        <v>27</v>
      </c>
      <c r="AB11" s="658">
        <v>3</v>
      </c>
      <c r="AC11" s="658">
        <v>8</v>
      </c>
      <c r="AD11" s="658">
        <v>110</v>
      </c>
      <c r="AE11" s="658">
        <v>152</v>
      </c>
      <c r="AF11" s="658"/>
    </row>
    <row r="12" spans="1:39" ht="12" customHeight="1" x14ac:dyDescent="0.2">
      <c r="A12" s="742"/>
      <c r="B12" s="744"/>
      <c r="C12" s="239" t="s">
        <v>7</v>
      </c>
      <c r="D12" s="167">
        <f t="shared" si="0"/>
        <v>656</v>
      </c>
      <c r="E12" s="35"/>
      <c r="F12" s="35">
        <v>14</v>
      </c>
      <c r="G12" s="35">
        <v>62</v>
      </c>
      <c r="H12" s="35">
        <v>61</v>
      </c>
      <c r="I12" s="35">
        <v>75</v>
      </c>
      <c r="J12" s="35">
        <v>27</v>
      </c>
      <c r="K12" s="35">
        <v>6</v>
      </c>
      <c r="L12" s="162">
        <f t="shared" si="1"/>
        <v>231</v>
      </c>
      <c r="M12" s="35">
        <v>132</v>
      </c>
      <c r="N12" s="35">
        <v>279</v>
      </c>
      <c r="O12" s="35"/>
      <c r="P12" s="659"/>
      <c r="Q12" s="57">
        <f t="shared" si="2"/>
        <v>0.56204379562043794</v>
      </c>
      <c r="R12" s="462"/>
      <c r="T12" s="551">
        <v>4</v>
      </c>
      <c r="U12" s="658"/>
      <c r="V12" s="658"/>
      <c r="W12" s="658">
        <f t="shared" si="3"/>
        <v>0</v>
      </c>
      <c r="X12" s="658">
        <v>14</v>
      </c>
      <c r="Y12" s="658">
        <v>62</v>
      </c>
      <c r="Z12" s="658">
        <v>61</v>
      </c>
      <c r="AA12" s="658">
        <v>75</v>
      </c>
      <c r="AB12" s="658">
        <v>27</v>
      </c>
      <c r="AC12" s="658">
        <v>6</v>
      </c>
      <c r="AD12" s="658">
        <v>132</v>
      </c>
      <c r="AE12" s="658">
        <v>279</v>
      </c>
      <c r="AF12" s="658"/>
    </row>
    <row r="13" spans="1:39" ht="13.5" x14ac:dyDescent="0.25">
      <c r="A13" s="742"/>
      <c r="B13" s="745" t="s">
        <v>8</v>
      </c>
      <c r="C13" s="746"/>
      <c r="D13" s="247">
        <f t="shared" si="0"/>
        <v>5555</v>
      </c>
      <c r="E13" s="252"/>
      <c r="F13" s="252">
        <v>142</v>
      </c>
      <c r="G13" s="252">
        <v>222</v>
      </c>
      <c r="H13" s="252">
        <v>532</v>
      </c>
      <c r="I13" s="252">
        <v>461</v>
      </c>
      <c r="J13" s="252">
        <v>277</v>
      </c>
      <c r="K13" s="252">
        <v>116</v>
      </c>
      <c r="L13" s="155">
        <f t="shared" si="1"/>
        <v>1608</v>
      </c>
      <c r="M13" s="246">
        <v>1348</v>
      </c>
      <c r="N13" s="246">
        <v>2457</v>
      </c>
      <c r="O13" s="246"/>
      <c r="P13" s="659"/>
      <c r="Q13" s="78">
        <f>L13/(M13+N13)</f>
        <v>0.4226018396846255</v>
      </c>
      <c r="R13" s="462"/>
      <c r="S13" s="427"/>
      <c r="T13" s="551" t="s">
        <v>457</v>
      </c>
      <c r="U13" s="658"/>
      <c r="V13" s="658"/>
      <c r="W13" s="658">
        <f t="shared" si="3"/>
        <v>0</v>
      </c>
      <c r="X13" s="658">
        <v>142</v>
      </c>
      <c r="Y13" s="658">
        <v>222</v>
      </c>
      <c r="Z13" s="658">
        <v>532</v>
      </c>
      <c r="AA13" s="658">
        <v>461</v>
      </c>
      <c r="AB13" s="658">
        <v>277</v>
      </c>
      <c r="AC13" s="658">
        <v>116</v>
      </c>
      <c r="AD13" s="658">
        <v>1348</v>
      </c>
      <c r="AE13" s="658">
        <v>2457</v>
      </c>
      <c r="AF13" s="658"/>
    </row>
    <row r="14" spans="1:39" ht="24.75" customHeight="1" x14ac:dyDescent="0.2">
      <c r="A14" s="742"/>
      <c r="B14" s="747" t="s">
        <v>79</v>
      </c>
      <c r="C14" s="237" t="s">
        <v>9</v>
      </c>
      <c r="D14" s="165">
        <f t="shared" si="0"/>
        <v>2407</v>
      </c>
      <c r="E14" s="33"/>
      <c r="F14" s="33">
        <v>35</v>
      </c>
      <c r="G14" s="33">
        <v>86</v>
      </c>
      <c r="H14" s="33">
        <v>166</v>
      </c>
      <c r="I14" s="33">
        <v>185</v>
      </c>
      <c r="J14" s="33">
        <v>97</v>
      </c>
      <c r="K14" s="33">
        <v>101</v>
      </c>
      <c r="L14" s="163">
        <f t="shared" si="1"/>
        <v>635</v>
      </c>
      <c r="M14" s="33">
        <v>564</v>
      </c>
      <c r="N14" s="33">
        <v>1173</v>
      </c>
      <c r="O14" s="33"/>
      <c r="P14" s="659"/>
      <c r="Q14" s="293">
        <f t="shared" si="2"/>
        <v>0.36557282671272306</v>
      </c>
      <c r="R14" s="462"/>
      <c r="S14" s="427"/>
      <c r="T14" s="551">
        <v>5</v>
      </c>
      <c r="U14" s="658"/>
      <c r="V14" s="658"/>
      <c r="W14" s="658">
        <f t="shared" si="3"/>
        <v>0</v>
      </c>
      <c r="X14" s="658">
        <v>35</v>
      </c>
      <c r="Y14" s="658">
        <v>86</v>
      </c>
      <c r="Z14" s="658">
        <v>166</v>
      </c>
      <c r="AA14" s="658">
        <v>185</v>
      </c>
      <c r="AB14" s="658">
        <v>97</v>
      </c>
      <c r="AC14" s="658">
        <v>101</v>
      </c>
      <c r="AD14" s="658">
        <v>564</v>
      </c>
      <c r="AE14" s="658">
        <v>1173</v>
      </c>
      <c r="AF14" s="658"/>
    </row>
    <row r="15" spans="1:39" ht="24.75" customHeight="1" x14ac:dyDescent="0.2">
      <c r="A15" s="742"/>
      <c r="B15" s="748"/>
      <c r="C15" s="239" t="s">
        <v>10</v>
      </c>
      <c r="D15" s="167">
        <f t="shared" si="0"/>
        <v>5015</v>
      </c>
      <c r="E15" s="35"/>
      <c r="F15" s="35">
        <v>41</v>
      </c>
      <c r="G15" s="35">
        <v>68</v>
      </c>
      <c r="H15" s="35">
        <v>154</v>
      </c>
      <c r="I15" s="35">
        <v>82</v>
      </c>
      <c r="J15" s="35">
        <v>476</v>
      </c>
      <c r="K15" s="35">
        <v>183</v>
      </c>
      <c r="L15" s="162">
        <f t="shared" si="1"/>
        <v>963</v>
      </c>
      <c r="M15" s="35">
        <v>514</v>
      </c>
      <c r="N15" s="35">
        <v>1636</v>
      </c>
      <c r="O15" s="35">
        <v>1861</v>
      </c>
      <c r="P15" s="659"/>
      <c r="Q15" s="294">
        <f t="shared" si="2"/>
        <v>0.44790697674418606</v>
      </c>
      <c r="R15" s="462"/>
      <c r="S15" s="427"/>
      <c r="T15" s="551">
        <v>6</v>
      </c>
      <c r="U15" s="658"/>
      <c r="V15" s="658"/>
      <c r="W15" s="658">
        <f t="shared" si="3"/>
        <v>0</v>
      </c>
      <c r="X15" s="658">
        <v>41</v>
      </c>
      <c r="Y15" s="658">
        <v>68</v>
      </c>
      <c r="Z15" s="658">
        <v>154</v>
      </c>
      <c r="AA15" s="658">
        <v>82</v>
      </c>
      <c r="AB15" s="658">
        <v>476</v>
      </c>
      <c r="AC15" s="658">
        <v>183</v>
      </c>
      <c r="AD15" s="658">
        <v>514</v>
      </c>
      <c r="AE15" s="658">
        <v>1636</v>
      </c>
      <c r="AF15" s="658">
        <v>1861</v>
      </c>
    </row>
    <row r="16" spans="1:39" ht="13.5" x14ac:dyDescent="0.25">
      <c r="A16" s="742"/>
      <c r="B16" s="745" t="s">
        <v>11</v>
      </c>
      <c r="C16" s="746"/>
      <c r="D16" s="264">
        <f t="shared" si="0"/>
        <v>7422</v>
      </c>
      <c r="E16" s="252"/>
      <c r="F16" s="252">
        <v>76</v>
      </c>
      <c r="G16" s="252">
        <v>154</v>
      </c>
      <c r="H16" s="252">
        <v>320</v>
      </c>
      <c r="I16" s="252">
        <v>267</v>
      </c>
      <c r="J16" s="252">
        <v>573</v>
      </c>
      <c r="K16" s="252">
        <v>284</v>
      </c>
      <c r="L16" s="155">
        <f t="shared" si="1"/>
        <v>1598</v>
      </c>
      <c r="M16" s="246">
        <v>1078</v>
      </c>
      <c r="N16" s="246">
        <v>2809</v>
      </c>
      <c r="O16" s="246">
        <v>1861</v>
      </c>
      <c r="P16" s="659"/>
      <c r="Q16" s="337">
        <f t="shared" si="2"/>
        <v>0.41111396964239771</v>
      </c>
      <c r="R16" s="462"/>
      <c r="S16" s="427"/>
      <c r="T16" s="551" t="s">
        <v>458</v>
      </c>
      <c r="U16" s="658"/>
      <c r="V16" s="658"/>
      <c r="W16" s="658">
        <f t="shared" si="3"/>
        <v>0</v>
      </c>
      <c r="X16" s="658">
        <v>76</v>
      </c>
      <c r="Y16" s="658">
        <v>154</v>
      </c>
      <c r="Z16" s="658">
        <v>320</v>
      </c>
      <c r="AA16" s="658">
        <v>267</v>
      </c>
      <c r="AB16" s="658">
        <v>573</v>
      </c>
      <c r="AC16" s="658">
        <v>284</v>
      </c>
      <c r="AD16" s="658">
        <v>1078</v>
      </c>
      <c r="AE16" s="658">
        <v>2809</v>
      </c>
      <c r="AF16" s="658">
        <v>1861</v>
      </c>
    </row>
    <row r="17" spans="1:32" x14ac:dyDescent="0.2">
      <c r="A17" s="749" t="s">
        <v>12</v>
      </c>
      <c r="B17" s="749"/>
      <c r="C17" s="749"/>
      <c r="D17" s="248">
        <f t="shared" si="0"/>
        <v>12977</v>
      </c>
      <c r="E17" s="254"/>
      <c r="F17" s="254">
        <v>218</v>
      </c>
      <c r="G17" s="254">
        <v>376</v>
      </c>
      <c r="H17" s="254">
        <v>852</v>
      </c>
      <c r="I17" s="254">
        <v>728</v>
      </c>
      <c r="J17" s="254">
        <v>850</v>
      </c>
      <c r="K17" s="254">
        <v>400</v>
      </c>
      <c r="L17" s="255">
        <f t="shared" si="1"/>
        <v>3206</v>
      </c>
      <c r="M17" s="248">
        <v>2426</v>
      </c>
      <c r="N17" s="248">
        <v>5266</v>
      </c>
      <c r="O17" s="248">
        <v>1861</v>
      </c>
      <c r="P17" s="659"/>
      <c r="Q17" s="262">
        <f t="shared" si="2"/>
        <v>0.41679667186687469</v>
      </c>
      <c r="R17" s="462"/>
      <c r="S17" s="427"/>
      <c r="T17" s="551" t="s">
        <v>3</v>
      </c>
      <c r="U17" s="658"/>
      <c r="V17" s="658"/>
      <c r="W17" s="658">
        <f t="shared" si="3"/>
        <v>0</v>
      </c>
      <c r="X17" s="658">
        <v>218</v>
      </c>
      <c r="Y17" s="658">
        <v>376</v>
      </c>
      <c r="Z17" s="658">
        <v>852</v>
      </c>
      <c r="AA17" s="658">
        <v>728</v>
      </c>
      <c r="AB17" s="658">
        <v>850</v>
      </c>
      <c r="AC17" s="658">
        <v>400</v>
      </c>
      <c r="AD17" s="658">
        <v>2426</v>
      </c>
      <c r="AE17" s="658">
        <v>5266</v>
      </c>
      <c r="AF17" s="658">
        <v>1861</v>
      </c>
    </row>
    <row r="18" spans="1:32" ht="11.25" customHeight="1" x14ac:dyDescent="0.2">
      <c r="A18" s="753" t="s">
        <v>444</v>
      </c>
      <c r="B18" s="752" t="s">
        <v>407</v>
      </c>
      <c r="C18" s="237" t="s">
        <v>14</v>
      </c>
      <c r="D18" s="165">
        <f t="shared" si="0"/>
        <v>953</v>
      </c>
      <c r="E18" s="33"/>
      <c r="F18" s="33">
        <v>2</v>
      </c>
      <c r="G18" s="33">
        <v>2</v>
      </c>
      <c r="H18" s="33">
        <v>81</v>
      </c>
      <c r="I18" s="33">
        <v>64</v>
      </c>
      <c r="J18" s="33">
        <v>10</v>
      </c>
      <c r="K18" s="33">
        <v>32</v>
      </c>
      <c r="L18" s="163">
        <f t="shared" si="1"/>
        <v>189</v>
      </c>
      <c r="M18" s="33">
        <v>236</v>
      </c>
      <c r="N18" s="33">
        <v>526</v>
      </c>
      <c r="O18" s="33"/>
      <c r="P18" s="659"/>
      <c r="Q18" s="55">
        <f t="shared" si="2"/>
        <v>0.24803149606299213</v>
      </c>
      <c r="R18" s="462"/>
      <c r="S18" s="427"/>
      <c r="T18" s="551">
        <v>7</v>
      </c>
      <c r="U18" s="658"/>
      <c r="V18" s="658"/>
      <c r="W18" s="658">
        <f t="shared" si="3"/>
        <v>0</v>
      </c>
      <c r="X18" s="658">
        <v>2</v>
      </c>
      <c r="Y18" s="658">
        <v>2</v>
      </c>
      <c r="Z18" s="658">
        <v>81</v>
      </c>
      <c r="AA18" s="658">
        <v>64</v>
      </c>
      <c r="AB18" s="658">
        <v>10</v>
      </c>
      <c r="AC18" s="658">
        <v>32</v>
      </c>
      <c r="AD18" s="658">
        <v>236</v>
      </c>
      <c r="AE18" s="658">
        <v>526</v>
      </c>
      <c r="AF18" s="658"/>
    </row>
    <row r="19" spans="1:32" ht="11.25" customHeight="1" x14ac:dyDescent="0.2">
      <c r="A19" s="754"/>
      <c r="B19" s="743"/>
      <c r="C19" s="238" t="s">
        <v>15</v>
      </c>
      <c r="D19" s="166">
        <f t="shared" si="0"/>
        <v>339</v>
      </c>
      <c r="E19" s="34">
        <v>1</v>
      </c>
      <c r="F19" s="34"/>
      <c r="G19" s="34"/>
      <c r="H19" s="34">
        <v>18</v>
      </c>
      <c r="I19" s="34">
        <v>27</v>
      </c>
      <c r="J19" s="34"/>
      <c r="K19" s="34">
        <v>13</v>
      </c>
      <c r="L19" s="161">
        <f t="shared" si="1"/>
        <v>58</v>
      </c>
      <c r="M19" s="34">
        <v>94</v>
      </c>
      <c r="N19" s="34">
        <v>186</v>
      </c>
      <c r="O19" s="34"/>
      <c r="P19" s="659"/>
      <c r="Q19" s="56">
        <f t="shared" si="2"/>
        <v>0.20714285714285716</v>
      </c>
      <c r="R19" s="462"/>
      <c r="S19" s="427"/>
      <c r="T19" s="551">
        <v>8</v>
      </c>
      <c r="U19" s="658">
        <v>1</v>
      </c>
      <c r="V19" s="658"/>
      <c r="W19" s="658">
        <f t="shared" si="3"/>
        <v>1</v>
      </c>
      <c r="X19" s="658"/>
      <c r="Y19" s="658"/>
      <c r="Z19" s="658">
        <v>18</v>
      </c>
      <c r="AA19" s="658">
        <v>27</v>
      </c>
      <c r="AB19" s="658"/>
      <c r="AC19" s="658">
        <v>13</v>
      </c>
      <c r="AD19" s="658">
        <v>94</v>
      </c>
      <c r="AE19" s="658">
        <v>186</v>
      </c>
      <c r="AF19" s="658"/>
    </row>
    <row r="20" spans="1:32" ht="11.25" customHeight="1" x14ac:dyDescent="0.2">
      <c r="A20" s="754"/>
      <c r="B20" s="743"/>
      <c r="C20" s="238" t="s">
        <v>16</v>
      </c>
      <c r="D20" s="166">
        <f t="shared" si="0"/>
        <v>2143</v>
      </c>
      <c r="E20" s="34"/>
      <c r="F20" s="34"/>
      <c r="G20" s="34">
        <v>11</v>
      </c>
      <c r="H20" s="34">
        <v>83</v>
      </c>
      <c r="I20" s="34">
        <v>77</v>
      </c>
      <c r="J20" s="34">
        <v>20</v>
      </c>
      <c r="K20" s="34">
        <v>76</v>
      </c>
      <c r="L20" s="161">
        <f t="shared" si="1"/>
        <v>267</v>
      </c>
      <c r="M20" s="34">
        <v>305</v>
      </c>
      <c r="N20" s="34">
        <v>552</v>
      </c>
      <c r="O20" s="34">
        <v>1019</v>
      </c>
      <c r="P20" s="659"/>
      <c r="Q20" s="56">
        <f t="shared" si="2"/>
        <v>0.31155192532088682</v>
      </c>
      <c r="R20" s="462"/>
      <c r="S20" s="427"/>
      <c r="T20" s="551">
        <v>9</v>
      </c>
      <c r="U20" s="658"/>
      <c r="V20" s="658"/>
      <c r="W20" s="658">
        <f t="shared" si="3"/>
        <v>0</v>
      </c>
      <c r="X20" s="658"/>
      <c r="Y20" s="658">
        <v>11</v>
      </c>
      <c r="Z20" s="658">
        <v>83</v>
      </c>
      <c r="AA20" s="658">
        <v>77</v>
      </c>
      <c r="AB20" s="658">
        <v>20</v>
      </c>
      <c r="AC20" s="658">
        <v>76</v>
      </c>
      <c r="AD20" s="658">
        <v>305</v>
      </c>
      <c r="AE20" s="658">
        <v>552</v>
      </c>
      <c r="AF20" s="658">
        <v>1019</v>
      </c>
    </row>
    <row r="21" spans="1:32" ht="11.25" customHeight="1" x14ac:dyDescent="0.2">
      <c r="A21" s="754"/>
      <c r="B21" s="743"/>
      <c r="C21" s="238" t="s">
        <v>17</v>
      </c>
      <c r="D21" s="166">
        <f t="shared" si="0"/>
        <v>252</v>
      </c>
      <c r="E21" s="34"/>
      <c r="F21" s="34"/>
      <c r="G21" s="34">
        <v>1</v>
      </c>
      <c r="H21" s="34">
        <v>18</v>
      </c>
      <c r="I21" s="34">
        <v>22</v>
      </c>
      <c r="J21" s="34">
        <v>3</v>
      </c>
      <c r="K21" s="34"/>
      <c r="L21" s="161">
        <f t="shared" si="1"/>
        <v>44</v>
      </c>
      <c r="M21" s="34">
        <v>81</v>
      </c>
      <c r="N21" s="34">
        <v>127</v>
      </c>
      <c r="O21" s="34"/>
      <c r="P21" s="659"/>
      <c r="Q21" s="57">
        <f t="shared" si="2"/>
        <v>0.21153846153846154</v>
      </c>
      <c r="R21" s="462"/>
      <c r="S21" s="427"/>
      <c r="T21" s="551">
        <v>10</v>
      </c>
      <c r="U21" s="658"/>
      <c r="V21" s="658"/>
      <c r="W21" s="658">
        <f t="shared" si="3"/>
        <v>0</v>
      </c>
      <c r="X21" s="658"/>
      <c r="Y21" s="658">
        <v>1</v>
      </c>
      <c r="Z21" s="658">
        <v>18</v>
      </c>
      <c r="AA21" s="658">
        <v>22</v>
      </c>
      <c r="AB21" s="658">
        <v>3</v>
      </c>
      <c r="AC21" s="658"/>
      <c r="AD21" s="658">
        <v>81</v>
      </c>
      <c r="AE21" s="658">
        <v>127</v>
      </c>
      <c r="AF21" s="658"/>
    </row>
    <row r="22" spans="1:32" ht="12.75" customHeight="1" x14ac:dyDescent="0.2">
      <c r="A22" s="754"/>
      <c r="B22" s="743"/>
      <c r="C22" s="238" t="s">
        <v>18</v>
      </c>
      <c r="D22" s="166">
        <f t="shared" si="0"/>
        <v>4964</v>
      </c>
      <c r="E22" s="34">
        <v>366</v>
      </c>
      <c r="F22" s="34">
        <v>1</v>
      </c>
      <c r="G22" s="34">
        <v>8</v>
      </c>
      <c r="H22" s="34">
        <v>158</v>
      </c>
      <c r="I22" s="34">
        <v>70</v>
      </c>
      <c r="J22" s="34">
        <v>35</v>
      </c>
      <c r="K22" s="34">
        <v>217</v>
      </c>
      <c r="L22" s="161">
        <f t="shared" si="1"/>
        <v>488</v>
      </c>
      <c r="M22" s="34">
        <v>389</v>
      </c>
      <c r="N22" s="34">
        <v>1234</v>
      </c>
      <c r="O22" s="34">
        <v>2486</v>
      </c>
      <c r="P22" s="659"/>
      <c r="Q22" s="55">
        <f t="shared" ref="Q22:Q69" si="4">L22/(M22+N22)</f>
        <v>0.3006777572396796</v>
      </c>
      <c r="R22" s="462"/>
      <c r="S22" s="427"/>
      <c r="T22" s="551">
        <v>11</v>
      </c>
      <c r="U22" s="658">
        <v>318</v>
      </c>
      <c r="V22" s="658">
        <v>48</v>
      </c>
      <c r="W22" s="658">
        <f t="shared" si="3"/>
        <v>366</v>
      </c>
      <c r="X22" s="658">
        <v>1</v>
      </c>
      <c r="Y22" s="658">
        <v>8</v>
      </c>
      <c r="Z22" s="658">
        <v>158</v>
      </c>
      <c r="AA22" s="658">
        <v>70</v>
      </c>
      <c r="AB22" s="658">
        <v>35</v>
      </c>
      <c r="AC22" s="658">
        <v>217</v>
      </c>
      <c r="AD22" s="658">
        <v>389</v>
      </c>
      <c r="AE22" s="658">
        <v>1234</v>
      </c>
      <c r="AF22" s="658">
        <v>2486</v>
      </c>
    </row>
    <row r="23" spans="1:32" ht="11.25" customHeight="1" x14ac:dyDescent="0.2">
      <c r="A23" s="754"/>
      <c r="B23" s="743"/>
      <c r="C23" s="238" t="s">
        <v>19</v>
      </c>
      <c r="D23" s="166">
        <f t="shared" si="0"/>
        <v>711</v>
      </c>
      <c r="E23" s="34">
        <v>112</v>
      </c>
      <c r="F23" s="34">
        <v>1</v>
      </c>
      <c r="G23" s="34">
        <v>1</v>
      </c>
      <c r="H23" s="34">
        <v>23</v>
      </c>
      <c r="I23" s="34">
        <v>22</v>
      </c>
      <c r="J23" s="34">
        <v>1</v>
      </c>
      <c r="K23" s="34">
        <v>14</v>
      </c>
      <c r="L23" s="161">
        <f t="shared" si="1"/>
        <v>61</v>
      </c>
      <c r="M23" s="34">
        <v>83</v>
      </c>
      <c r="N23" s="34">
        <v>274</v>
      </c>
      <c r="O23" s="34">
        <v>180</v>
      </c>
      <c r="P23" s="659"/>
      <c r="Q23" s="56">
        <f t="shared" si="4"/>
        <v>0.17086834733893558</v>
      </c>
      <c r="R23" s="462"/>
      <c r="S23" s="427"/>
      <c r="T23" s="551">
        <v>12</v>
      </c>
      <c r="U23" s="658">
        <v>75</v>
      </c>
      <c r="V23" s="658">
        <v>37</v>
      </c>
      <c r="W23" s="658">
        <f t="shared" si="3"/>
        <v>112</v>
      </c>
      <c r="X23" s="658">
        <v>1</v>
      </c>
      <c r="Y23" s="658">
        <v>1</v>
      </c>
      <c r="Z23" s="658">
        <v>23</v>
      </c>
      <c r="AA23" s="658">
        <v>22</v>
      </c>
      <c r="AB23" s="658">
        <v>1</v>
      </c>
      <c r="AC23" s="658">
        <v>14</v>
      </c>
      <c r="AD23" s="658">
        <v>83</v>
      </c>
      <c r="AE23" s="658">
        <v>274</v>
      </c>
      <c r="AF23" s="658">
        <v>180</v>
      </c>
    </row>
    <row r="24" spans="1:32" ht="11.25" customHeight="1" x14ac:dyDescent="0.2">
      <c r="A24" s="754"/>
      <c r="B24" s="743"/>
      <c r="C24" s="238" t="s">
        <v>20</v>
      </c>
      <c r="D24" s="166">
        <f t="shared" si="0"/>
        <v>236</v>
      </c>
      <c r="E24" s="34">
        <v>70</v>
      </c>
      <c r="F24" s="34">
        <v>5</v>
      </c>
      <c r="G24" s="34"/>
      <c r="H24" s="34">
        <v>12</v>
      </c>
      <c r="I24" s="34">
        <v>2</v>
      </c>
      <c r="J24" s="34">
        <v>1</v>
      </c>
      <c r="K24" s="34">
        <v>4</v>
      </c>
      <c r="L24" s="161">
        <f t="shared" si="1"/>
        <v>19</v>
      </c>
      <c r="M24" s="34">
        <v>31</v>
      </c>
      <c r="N24" s="34">
        <v>95</v>
      </c>
      <c r="O24" s="34">
        <v>16</v>
      </c>
      <c r="P24" s="659"/>
      <c r="Q24" s="56">
        <f t="shared" si="4"/>
        <v>0.15079365079365079</v>
      </c>
      <c r="R24" s="462"/>
      <c r="S24" s="427"/>
      <c r="T24" s="551">
        <v>13</v>
      </c>
      <c r="U24" s="658">
        <v>58</v>
      </c>
      <c r="V24" s="658">
        <v>12</v>
      </c>
      <c r="W24" s="658">
        <f t="shared" si="3"/>
        <v>70</v>
      </c>
      <c r="X24" s="658">
        <v>5</v>
      </c>
      <c r="Y24" s="658"/>
      <c r="Z24" s="658">
        <v>12</v>
      </c>
      <c r="AA24" s="658">
        <v>2</v>
      </c>
      <c r="AB24" s="658">
        <v>1</v>
      </c>
      <c r="AC24" s="658">
        <v>4</v>
      </c>
      <c r="AD24" s="658">
        <v>31</v>
      </c>
      <c r="AE24" s="658">
        <v>95</v>
      </c>
      <c r="AF24" s="658">
        <v>16</v>
      </c>
    </row>
    <row r="25" spans="1:32" ht="11.25" customHeight="1" x14ac:dyDescent="0.2">
      <c r="A25" s="754"/>
      <c r="B25" s="743"/>
      <c r="C25" s="238" t="s">
        <v>21</v>
      </c>
      <c r="D25" s="166">
        <f t="shared" si="0"/>
        <v>1833</v>
      </c>
      <c r="E25" s="34">
        <v>227</v>
      </c>
      <c r="F25" s="34">
        <v>11</v>
      </c>
      <c r="G25" s="34">
        <v>7</v>
      </c>
      <c r="H25" s="34">
        <v>98</v>
      </c>
      <c r="I25" s="34">
        <v>44</v>
      </c>
      <c r="J25" s="34">
        <v>4</v>
      </c>
      <c r="K25" s="34">
        <v>50</v>
      </c>
      <c r="L25" s="161">
        <f t="shared" si="1"/>
        <v>203</v>
      </c>
      <c r="M25" s="34">
        <v>234</v>
      </c>
      <c r="N25" s="34">
        <v>705</v>
      </c>
      <c r="O25" s="34">
        <v>453</v>
      </c>
      <c r="P25" s="659"/>
      <c r="Q25" s="56">
        <f t="shared" si="4"/>
        <v>0.2161874334398296</v>
      </c>
      <c r="R25" s="462"/>
      <c r="S25" s="427"/>
      <c r="T25" s="551">
        <v>14</v>
      </c>
      <c r="U25" s="658">
        <v>193</v>
      </c>
      <c r="V25" s="658">
        <v>34</v>
      </c>
      <c r="W25" s="658">
        <f t="shared" si="3"/>
        <v>227</v>
      </c>
      <c r="X25" s="658">
        <v>11</v>
      </c>
      <c r="Y25" s="658">
        <v>7</v>
      </c>
      <c r="Z25" s="658">
        <v>98</v>
      </c>
      <c r="AA25" s="658">
        <v>44</v>
      </c>
      <c r="AB25" s="658">
        <v>4</v>
      </c>
      <c r="AC25" s="658">
        <v>50</v>
      </c>
      <c r="AD25" s="658">
        <v>234</v>
      </c>
      <c r="AE25" s="658">
        <v>705</v>
      </c>
      <c r="AF25" s="658">
        <v>453</v>
      </c>
    </row>
    <row r="26" spans="1:32" ht="11.25" customHeight="1" x14ac:dyDescent="0.2">
      <c r="A26" s="754"/>
      <c r="B26" s="743"/>
      <c r="C26" s="239" t="s">
        <v>22</v>
      </c>
      <c r="D26" s="167">
        <f t="shared" si="0"/>
        <v>697</v>
      </c>
      <c r="E26" s="35">
        <v>122</v>
      </c>
      <c r="F26" s="35"/>
      <c r="G26" s="35"/>
      <c r="H26" s="35">
        <v>44</v>
      </c>
      <c r="I26" s="35">
        <v>16</v>
      </c>
      <c r="J26" s="35">
        <v>5</v>
      </c>
      <c r="K26" s="35">
        <v>40</v>
      </c>
      <c r="L26" s="162">
        <f t="shared" si="1"/>
        <v>105</v>
      </c>
      <c r="M26" s="35">
        <v>110</v>
      </c>
      <c r="N26" s="35">
        <v>288</v>
      </c>
      <c r="O26" s="35">
        <v>72</v>
      </c>
      <c r="P26" s="659"/>
      <c r="Q26" s="57">
        <f t="shared" si="4"/>
        <v>0.26381909547738691</v>
      </c>
      <c r="R26" s="462"/>
      <c r="S26" s="427"/>
      <c r="T26" s="551">
        <v>15</v>
      </c>
      <c r="U26" s="658">
        <v>82</v>
      </c>
      <c r="V26" s="658">
        <v>40</v>
      </c>
      <c r="W26" s="658">
        <f t="shared" si="3"/>
        <v>122</v>
      </c>
      <c r="X26" s="658"/>
      <c r="Y26" s="658"/>
      <c r="Z26" s="658">
        <v>44</v>
      </c>
      <c r="AA26" s="658">
        <v>16</v>
      </c>
      <c r="AB26" s="658">
        <v>5</v>
      </c>
      <c r="AC26" s="658">
        <v>40</v>
      </c>
      <c r="AD26" s="658">
        <v>110</v>
      </c>
      <c r="AE26" s="658">
        <v>288</v>
      </c>
      <c r="AF26" s="658">
        <v>72</v>
      </c>
    </row>
    <row r="27" spans="1:32" ht="11.25" customHeight="1" x14ac:dyDescent="0.2">
      <c r="A27" s="754"/>
      <c r="B27" s="750" t="s">
        <v>450</v>
      </c>
      <c r="C27" s="751"/>
      <c r="D27" s="246">
        <f t="shared" si="0"/>
        <v>12128</v>
      </c>
      <c r="E27" s="252">
        <v>898</v>
      </c>
      <c r="F27" s="246">
        <v>20</v>
      </c>
      <c r="G27" s="246">
        <v>30</v>
      </c>
      <c r="H27" s="246">
        <v>535</v>
      </c>
      <c r="I27" s="246">
        <v>344</v>
      </c>
      <c r="J27" s="246">
        <v>79</v>
      </c>
      <c r="K27" s="246">
        <v>446</v>
      </c>
      <c r="L27" s="155">
        <f t="shared" si="1"/>
        <v>1434</v>
      </c>
      <c r="M27" s="246">
        <v>1563</v>
      </c>
      <c r="N27" s="246">
        <v>3987</v>
      </c>
      <c r="O27" s="246">
        <v>4226</v>
      </c>
      <c r="P27" s="659"/>
      <c r="Q27" s="78">
        <f t="shared" si="4"/>
        <v>0.2583783783783784</v>
      </c>
      <c r="R27" s="462"/>
      <c r="S27" s="427"/>
      <c r="T27" s="551" t="s">
        <v>459</v>
      </c>
      <c r="U27" s="658">
        <v>727</v>
      </c>
      <c r="V27" s="658">
        <v>171</v>
      </c>
      <c r="W27" s="658">
        <f t="shared" si="3"/>
        <v>898</v>
      </c>
      <c r="X27" s="658">
        <v>20</v>
      </c>
      <c r="Y27" s="658">
        <v>30</v>
      </c>
      <c r="Z27" s="658">
        <v>535</v>
      </c>
      <c r="AA27" s="658">
        <v>344</v>
      </c>
      <c r="AB27" s="658">
        <v>79</v>
      </c>
      <c r="AC27" s="658">
        <v>446</v>
      </c>
      <c r="AD27" s="658">
        <v>1563</v>
      </c>
      <c r="AE27" s="658">
        <v>3987</v>
      </c>
      <c r="AF27" s="658">
        <v>4226</v>
      </c>
    </row>
    <row r="28" spans="1:32" ht="12.75" customHeight="1" x14ac:dyDescent="0.2">
      <c r="A28" s="754"/>
      <c r="B28" s="743" t="s">
        <v>408</v>
      </c>
      <c r="C28" s="237" t="s">
        <v>23</v>
      </c>
      <c r="D28" s="165">
        <f t="shared" si="0"/>
        <v>1790</v>
      </c>
      <c r="E28" s="33"/>
      <c r="F28" s="33"/>
      <c r="G28" s="33">
        <v>5</v>
      </c>
      <c r="H28" s="33">
        <v>138</v>
      </c>
      <c r="I28" s="33">
        <v>120</v>
      </c>
      <c r="J28" s="33">
        <v>84</v>
      </c>
      <c r="K28" s="33">
        <v>47</v>
      </c>
      <c r="L28" s="163">
        <f t="shared" si="1"/>
        <v>394</v>
      </c>
      <c r="M28" s="33">
        <v>407</v>
      </c>
      <c r="N28" s="33">
        <v>988</v>
      </c>
      <c r="O28" s="33">
        <v>1</v>
      </c>
      <c r="P28" s="659"/>
      <c r="Q28" s="55">
        <f t="shared" si="4"/>
        <v>0.28243727598566309</v>
      </c>
      <c r="R28" s="462"/>
      <c r="S28" s="427"/>
      <c r="T28" s="551">
        <v>16</v>
      </c>
      <c r="U28" s="658"/>
      <c r="V28" s="658"/>
      <c r="W28" s="658">
        <f t="shared" si="3"/>
        <v>0</v>
      </c>
      <c r="X28" s="658"/>
      <c r="Y28" s="658">
        <v>5</v>
      </c>
      <c r="Z28" s="658">
        <v>138</v>
      </c>
      <c r="AA28" s="658">
        <v>120</v>
      </c>
      <c r="AB28" s="658">
        <v>84</v>
      </c>
      <c r="AC28" s="658">
        <v>47</v>
      </c>
      <c r="AD28" s="658">
        <v>407</v>
      </c>
      <c r="AE28" s="658">
        <v>988</v>
      </c>
      <c r="AF28" s="658">
        <v>1</v>
      </c>
    </row>
    <row r="29" spans="1:32" x14ac:dyDescent="0.2">
      <c r="A29" s="754"/>
      <c r="B29" s="743"/>
      <c r="C29" s="238" t="s">
        <v>24</v>
      </c>
      <c r="D29" s="166">
        <f t="shared" si="0"/>
        <v>638</v>
      </c>
      <c r="E29" s="34"/>
      <c r="F29" s="34">
        <v>4</v>
      </c>
      <c r="G29" s="34">
        <v>16</v>
      </c>
      <c r="H29" s="34">
        <v>38</v>
      </c>
      <c r="I29" s="34">
        <v>83</v>
      </c>
      <c r="J29" s="34">
        <v>3</v>
      </c>
      <c r="K29" s="34">
        <v>3</v>
      </c>
      <c r="L29" s="161">
        <f t="shared" si="1"/>
        <v>143</v>
      </c>
      <c r="M29" s="34">
        <v>159</v>
      </c>
      <c r="N29" s="34">
        <v>230</v>
      </c>
      <c r="O29" s="34">
        <v>102</v>
      </c>
      <c r="P29" s="659"/>
      <c r="Q29" s="56">
        <f t="shared" si="4"/>
        <v>0.36760925449871468</v>
      </c>
      <c r="R29" s="462"/>
      <c r="S29" s="427"/>
      <c r="T29" s="551">
        <v>17</v>
      </c>
      <c r="U29" s="658"/>
      <c r="V29" s="658"/>
      <c r="W29" s="658">
        <f t="shared" si="3"/>
        <v>0</v>
      </c>
      <c r="X29" s="658">
        <v>4</v>
      </c>
      <c r="Y29" s="658">
        <v>16</v>
      </c>
      <c r="Z29" s="658">
        <v>38</v>
      </c>
      <c r="AA29" s="658">
        <v>83</v>
      </c>
      <c r="AB29" s="658">
        <v>3</v>
      </c>
      <c r="AC29" s="658">
        <v>3</v>
      </c>
      <c r="AD29" s="658">
        <v>159</v>
      </c>
      <c r="AE29" s="658">
        <v>230</v>
      </c>
      <c r="AF29" s="658">
        <v>102</v>
      </c>
    </row>
    <row r="30" spans="1:32" x14ac:dyDescent="0.2">
      <c r="A30" s="754"/>
      <c r="B30" s="743"/>
      <c r="C30" s="238" t="s">
        <v>25</v>
      </c>
      <c r="D30" s="166">
        <f t="shared" si="0"/>
        <v>1429</v>
      </c>
      <c r="E30" s="34"/>
      <c r="F30" s="34">
        <v>2</v>
      </c>
      <c r="G30" s="34">
        <v>23</v>
      </c>
      <c r="H30" s="34">
        <v>79</v>
      </c>
      <c r="I30" s="34">
        <v>45</v>
      </c>
      <c r="J30" s="34">
        <v>133</v>
      </c>
      <c r="K30" s="34">
        <v>77</v>
      </c>
      <c r="L30" s="161">
        <f t="shared" si="1"/>
        <v>357</v>
      </c>
      <c r="M30" s="34">
        <v>200</v>
      </c>
      <c r="N30" s="34">
        <v>521</v>
      </c>
      <c r="O30" s="34">
        <v>349</v>
      </c>
      <c r="P30" s="659"/>
      <c r="Q30" s="56">
        <f t="shared" si="4"/>
        <v>0.49514563106796117</v>
      </c>
      <c r="R30" s="462"/>
      <c r="S30" s="427"/>
      <c r="T30" s="551">
        <v>18</v>
      </c>
      <c r="U30" s="658"/>
      <c r="V30" s="658"/>
      <c r="W30" s="658">
        <f t="shared" si="3"/>
        <v>0</v>
      </c>
      <c r="X30" s="658">
        <v>2</v>
      </c>
      <c r="Y30" s="658">
        <v>23</v>
      </c>
      <c r="Z30" s="658">
        <v>79</v>
      </c>
      <c r="AA30" s="658">
        <v>45</v>
      </c>
      <c r="AB30" s="658">
        <v>133</v>
      </c>
      <c r="AC30" s="658">
        <v>77</v>
      </c>
      <c r="AD30" s="658">
        <v>200</v>
      </c>
      <c r="AE30" s="658">
        <v>521</v>
      </c>
      <c r="AF30" s="658">
        <v>349</v>
      </c>
    </row>
    <row r="31" spans="1:32" x14ac:dyDescent="0.2">
      <c r="A31" s="754"/>
      <c r="B31" s="743"/>
      <c r="C31" s="238" t="s">
        <v>26</v>
      </c>
      <c r="D31" s="166">
        <f t="shared" si="0"/>
        <v>1224</v>
      </c>
      <c r="E31" s="34"/>
      <c r="F31" s="34">
        <v>4</v>
      </c>
      <c r="G31" s="34">
        <v>42</v>
      </c>
      <c r="H31" s="34">
        <v>86</v>
      </c>
      <c r="I31" s="34">
        <v>95</v>
      </c>
      <c r="J31" s="34">
        <v>61</v>
      </c>
      <c r="K31" s="34">
        <v>33</v>
      </c>
      <c r="L31" s="161">
        <f t="shared" si="1"/>
        <v>317</v>
      </c>
      <c r="M31" s="34">
        <v>246</v>
      </c>
      <c r="N31" s="34">
        <v>657</v>
      </c>
      <c r="O31" s="34"/>
      <c r="P31" s="659"/>
      <c r="Q31" s="56">
        <f t="shared" si="4"/>
        <v>0.35105204872646734</v>
      </c>
      <c r="R31" s="462"/>
      <c r="S31" s="427"/>
      <c r="T31" s="551">
        <v>19</v>
      </c>
      <c r="U31" s="658"/>
      <c r="V31" s="658"/>
      <c r="W31" s="658">
        <f t="shared" si="3"/>
        <v>0</v>
      </c>
      <c r="X31" s="658">
        <v>4</v>
      </c>
      <c r="Y31" s="658">
        <v>42</v>
      </c>
      <c r="Z31" s="658">
        <v>86</v>
      </c>
      <c r="AA31" s="658">
        <v>95</v>
      </c>
      <c r="AB31" s="658">
        <v>61</v>
      </c>
      <c r="AC31" s="658">
        <v>33</v>
      </c>
      <c r="AD31" s="658">
        <v>246</v>
      </c>
      <c r="AE31" s="658">
        <v>657</v>
      </c>
      <c r="AF31" s="658"/>
    </row>
    <row r="32" spans="1:32" x14ac:dyDescent="0.2">
      <c r="A32" s="754"/>
      <c r="B32" s="743"/>
      <c r="C32" s="238" t="s">
        <v>27</v>
      </c>
      <c r="D32" s="166">
        <f t="shared" si="0"/>
        <v>262</v>
      </c>
      <c r="E32" s="34"/>
      <c r="F32" s="34"/>
      <c r="G32" s="34">
        <v>8</v>
      </c>
      <c r="H32" s="34">
        <v>11</v>
      </c>
      <c r="I32" s="34">
        <v>22</v>
      </c>
      <c r="J32" s="34"/>
      <c r="K32" s="34">
        <v>7</v>
      </c>
      <c r="L32" s="161">
        <f t="shared" si="1"/>
        <v>48</v>
      </c>
      <c r="M32" s="34">
        <v>73</v>
      </c>
      <c r="N32" s="34">
        <v>141</v>
      </c>
      <c r="O32" s="34"/>
      <c r="P32" s="659"/>
      <c r="Q32" s="57">
        <f t="shared" si="4"/>
        <v>0.22429906542056074</v>
      </c>
      <c r="R32" s="462"/>
      <c r="S32" s="427"/>
      <c r="T32" s="551">
        <v>20</v>
      </c>
      <c r="U32" s="658"/>
      <c r="V32" s="658"/>
      <c r="W32" s="658">
        <f t="shared" si="3"/>
        <v>0</v>
      </c>
      <c r="X32" s="658"/>
      <c r="Y32" s="658">
        <v>8</v>
      </c>
      <c r="Z32" s="658">
        <v>11</v>
      </c>
      <c r="AA32" s="658">
        <v>22</v>
      </c>
      <c r="AB32" s="658"/>
      <c r="AC32" s="658">
        <v>7</v>
      </c>
      <c r="AD32" s="658">
        <v>73</v>
      </c>
      <c r="AE32" s="658">
        <v>141</v>
      </c>
      <c r="AF32" s="658"/>
    </row>
    <row r="33" spans="1:32" ht="12.75" customHeight="1" x14ac:dyDescent="0.2">
      <c r="A33" s="754"/>
      <c r="B33" s="743"/>
      <c r="C33" s="238" t="s">
        <v>28</v>
      </c>
      <c r="D33" s="166">
        <f t="shared" si="0"/>
        <v>934</v>
      </c>
      <c r="E33" s="34"/>
      <c r="F33" s="34">
        <v>1</v>
      </c>
      <c r="G33" s="34">
        <v>23</v>
      </c>
      <c r="H33" s="34">
        <v>76</v>
      </c>
      <c r="I33" s="34">
        <v>87</v>
      </c>
      <c r="J33" s="34">
        <v>3</v>
      </c>
      <c r="K33" s="34">
        <v>10</v>
      </c>
      <c r="L33" s="161">
        <f t="shared" si="1"/>
        <v>199</v>
      </c>
      <c r="M33" s="34">
        <v>259</v>
      </c>
      <c r="N33" s="34">
        <v>475</v>
      </c>
      <c r="O33" s="34"/>
      <c r="P33" s="659"/>
      <c r="Q33" s="55">
        <f t="shared" si="4"/>
        <v>0.27111716621253407</v>
      </c>
      <c r="R33" s="462"/>
      <c r="S33" s="427"/>
      <c r="T33" s="551">
        <v>21</v>
      </c>
      <c r="U33" s="658"/>
      <c r="V33" s="658"/>
      <c r="W33" s="658">
        <f t="shared" si="3"/>
        <v>0</v>
      </c>
      <c r="X33" s="658">
        <v>1</v>
      </c>
      <c r="Y33" s="658">
        <v>23</v>
      </c>
      <c r="Z33" s="658">
        <v>76</v>
      </c>
      <c r="AA33" s="658">
        <v>87</v>
      </c>
      <c r="AB33" s="658">
        <v>3</v>
      </c>
      <c r="AC33" s="658">
        <v>10</v>
      </c>
      <c r="AD33" s="658">
        <v>259</v>
      </c>
      <c r="AE33" s="658">
        <v>475</v>
      </c>
      <c r="AF33" s="658"/>
    </row>
    <row r="34" spans="1:32" x14ac:dyDescent="0.2">
      <c r="A34" s="754"/>
      <c r="B34" s="743"/>
      <c r="C34" s="238" t="s">
        <v>29</v>
      </c>
      <c r="D34" s="166">
        <f t="shared" si="0"/>
        <v>1686</v>
      </c>
      <c r="E34" s="34"/>
      <c r="F34" s="34">
        <v>7</v>
      </c>
      <c r="G34" s="34">
        <v>21</v>
      </c>
      <c r="H34" s="34">
        <v>98</v>
      </c>
      <c r="I34" s="34">
        <v>119</v>
      </c>
      <c r="J34" s="34">
        <v>24</v>
      </c>
      <c r="K34" s="34">
        <v>9</v>
      </c>
      <c r="L34" s="161">
        <f t="shared" si="1"/>
        <v>271</v>
      </c>
      <c r="M34" s="34">
        <v>390</v>
      </c>
      <c r="N34" s="34">
        <v>656</v>
      </c>
      <c r="O34" s="34">
        <v>362</v>
      </c>
      <c r="P34" s="659"/>
      <c r="Q34" s="56">
        <f t="shared" si="4"/>
        <v>0.25908221797323133</v>
      </c>
      <c r="R34" s="462"/>
      <c r="S34" s="427"/>
      <c r="T34" s="551">
        <v>22</v>
      </c>
      <c r="U34" s="658"/>
      <c r="V34" s="658"/>
      <c r="W34" s="658">
        <f t="shared" si="3"/>
        <v>0</v>
      </c>
      <c r="X34" s="658">
        <v>7</v>
      </c>
      <c r="Y34" s="658">
        <v>21</v>
      </c>
      <c r="Z34" s="658">
        <v>98</v>
      </c>
      <c r="AA34" s="658">
        <v>119</v>
      </c>
      <c r="AB34" s="658">
        <v>24</v>
      </c>
      <c r="AC34" s="658">
        <v>9</v>
      </c>
      <c r="AD34" s="658">
        <v>390</v>
      </c>
      <c r="AE34" s="658">
        <v>656</v>
      </c>
      <c r="AF34" s="658">
        <v>362</v>
      </c>
    </row>
    <row r="35" spans="1:32" x14ac:dyDescent="0.2">
      <c r="A35" s="754"/>
      <c r="B35" s="743"/>
      <c r="C35" s="238" t="s">
        <v>30</v>
      </c>
      <c r="D35" s="166">
        <f t="shared" si="0"/>
        <v>1150</v>
      </c>
      <c r="E35" s="34"/>
      <c r="F35" s="34">
        <v>1</v>
      </c>
      <c r="G35" s="34">
        <v>18</v>
      </c>
      <c r="H35" s="34">
        <v>77</v>
      </c>
      <c r="I35" s="34">
        <v>96</v>
      </c>
      <c r="J35" s="34">
        <v>37</v>
      </c>
      <c r="K35" s="34">
        <v>15</v>
      </c>
      <c r="L35" s="161">
        <f t="shared" si="1"/>
        <v>243</v>
      </c>
      <c r="M35" s="34">
        <v>275</v>
      </c>
      <c r="N35" s="34">
        <v>585</v>
      </c>
      <c r="O35" s="34">
        <v>46</v>
      </c>
      <c r="P35" s="659"/>
      <c r="Q35" s="56">
        <f t="shared" si="4"/>
        <v>0.28255813953488373</v>
      </c>
      <c r="R35" s="462"/>
      <c r="S35" s="427"/>
      <c r="T35" s="551">
        <v>23</v>
      </c>
      <c r="U35" s="658"/>
      <c r="V35" s="658"/>
      <c r="W35" s="658">
        <f t="shared" si="3"/>
        <v>0</v>
      </c>
      <c r="X35" s="658">
        <v>1</v>
      </c>
      <c r="Y35" s="658">
        <v>18</v>
      </c>
      <c r="Z35" s="658">
        <v>77</v>
      </c>
      <c r="AA35" s="658">
        <v>96</v>
      </c>
      <c r="AB35" s="658">
        <v>37</v>
      </c>
      <c r="AC35" s="658">
        <v>15</v>
      </c>
      <c r="AD35" s="658">
        <v>275</v>
      </c>
      <c r="AE35" s="658">
        <v>585</v>
      </c>
      <c r="AF35" s="658">
        <v>46</v>
      </c>
    </row>
    <row r="36" spans="1:32" x14ac:dyDescent="0.2">
      <c r="A36" s="754"/>
      <c r="B36" s="743"/>
      <c r="C36" s="239" t="s">
        <v>31</v>
      </c>
      <c r="D36" s="167">
        <f t="shared" si="0"/>
        <v>380</v>
      </c>
      <c r="E36" s="35"/>
      <c r="F36" s="35"/>
      <c r="G36" s="35">
        <v>1</v>
      </c>
      <c r="H36" s="35">
        <v>19</v>
      </c>
      <c r="I36" s="35">
        <v>25</v>
      </c>
      <c r="J36" s="35">
        <v>68</v>
      </c>
      <c r="K36" s="35">
        <v>2</v>
      </c>
      <c r="L36" s="162">
        <f t="shared" si="1"/>
        <v>115</v>
      </c>
      <c r="M36" s="35">
        <v>96</v>
      </c>
      <c r="N36" s="35">
        <v>169</v>
      </c>
      <c r="O36" s="35"/>
      <c r="P36" s="659"/>
      <c r="Q36" s="57">
        <f t="shared" si="4"/>
        <v>0.43396226415094341</v>
      </c>
      <c r="R36" s="462"/>
      <c r="S36" s="427"/>
      <c r="T36" s="551">
        <v>24</v>
      </c>
      <c r="U36" s="658"/>
      <c r="V36" s="658"/>
      <c r="W36" s="658">
        <f t="shared" si="3"/>
        <v>0</v>
      </c>
      <c r="X36" s="658"/>
      <c r="Y36" s="658">
        <v>1</v>
      </c>
      <c r="Z36" s="658">
        <v>19</v>
      </c>
      <c r="AA36" s="658">
        <v>25</v>
      </c>
      <c r="AB36" s="658">
        <v>68</v>
      </c>
      <c r="AC36" s="658">
        <v>2</v>
      </c>
      <c r="AD36" s="658">
        <v>96</v>
      </c>
      <c r="AE36" s="658">
        <v>169</v>
      </c>
      <c r="AF36" s="658"/>
    </row>
    <row r="37" spans="1:32" ht="13.5" x14ac:dyDescent="0.2">
      <c r="A37" s="754"/>
      <c r="B37" s="750" t="s">
        <v>451</v>
      </c>
      <c r="C37" s="751"/>
      <c r="D37" s="246">
        <f t="shared" si="0"/>
        <v>9493</v>
      </c>
      <c r="E37" s="252"/>
      <c r="F37" s="246">
        <v>19</v>
      </c>
      <c r="G37" s="246">
        <v>157</v>
      </c>
      <c r="H37" s="246">
        <v>622</v>
      </c>
      <c r="I37" s="246">
        <v>692</v>
      </c>
      <c r="J37" s="246">
        <v>413</v>
      </c>
      <c r="K37" s="246">
        <v>203</v>
      </c>
      <c r="L37" s="155">
        <f>G37+H37+I37+J37+K37</f>
        <v>2087</v>
      </c>
      <c r="M37" s="246">
        <v>2105</v>
      </c>
      <c r="N37" s="246">
        <v>4422</v>
      </c>
      <c r="O37" s="246">
        <v>860</v>
      </c>
      <c r="P37" s="659"/>
      <c r="Q37" s="78">
        <f t="shared" si="4"/>
        <v>0.31974873601961085</v>
      </c>
      <c r="R37" s="462"/>
      <c r="S37" s="427"/>
      <c r="T37" s="551" t="s">
        <v>296</v>
      </c>
      <c r="U37" s="658"/>
      <c r="V37" s="658"/>
      <c r="W37" s="658">
        <f t="shared" si="3"/>
        <v>0</v>
      </c>
      <c r="X37" s="658">
        <v>19</v>
      </c>
      <c r="Y37" s="658">
        <v>157</v>
      </c>
      <c r="Z37" s="658">
        <v>622</v>
      </c>
      <c r="AA37" s="658">
        <v>692</v>
      </c>
      <c r="AB37" s="658">
        <v>413</v>
      </c>
      <c r="AC37" s="658">
        <v>203</v>
      </c>
      <c r="AD37" s="658">
        <v>2105</v>
      </c>
      <c r="AE37" s="658">
        <v>4422</v>
      </c>
      <c r="AF37" s="658">
        <v>860</v>
      </c>
    </row>
    <row r="38" spans="1:32" ht="12.75" customHeight="1" x14ac:dyDescent="0.2">
      <c r="A38" s="754"/>
      <c r="B38" s="743" t="s">
        <v>599</v>
      </c>
      <c r="C38" s="237" t="s">
        <v>32</v>
      </c>
      <c r="D38" s="165">
        <f t="shared" si="0"/>
        <v>892</v>
      </c>
      <c r="E38" s="33"/>
      <c r="F38" s="33">
        <v>1</v>
      </c>
      <c r="G38" s="33">
        <v>5</v>
      </c>
      <c r="H38" s="33">
        <v>57</v>
      </c>
      <c r="I38" s="33">
        <v>18</v>
      </c>
      <c r="J38" s="33">
        <v>39</v>
      </c>
      <c r="K38" s="33">
        <v>11</v>
      </c>
      <c r="L38" s="163">
        <f t="shared" si="1"/>
        <v>130</v>
      </c>
      <c r="M38" s="33">
        <v>175</v>
      </c>
      <c r="N38" s="33">
        <v>518</v>
      </c>
      <c r="O38" s="33">
        <v>68</v>
      </c>
      <c r="P38" s="659"/>
      <c r="Q38" s="55">
        <f t="shared" si="4"/>
        <v>0.18759018759018758</v>
      </c>
      <c r="R38" s="462"/>
      <c r="S38" s="427"/>
      <c r="T38" s="551">
        <v>70</v>
      </c>
      <c r="U38" s="658"/>
      <c r="V38" s="658"/>
      <c r="W38" s="658">
        <f t="shared" si="3"/>
        <v>0</v>
      </c>
      <c r="X38" s="658">
        <v>1</v>
      </c>
      <c r="Y38" s="658">
        <v>5</v>
      </c>
      <c r="Z38" s="658">
        <v>57</v>
      </c>
      <c r="AA38" s="658">
        <v>18</v>
      </c>
      <c r="AB38" s="658">
        <v>39</v>
      </c>
      <c r="AC38" s="658">
        <v>11</v>
      </c>
      <c r="AD38" s="658">
        <v>175</v>
      </c>
      <c r="AE38" s="658">
        <v>518</v>
      </c>
      <c r="AF38" s="658">
        <v>68</v>
      </c>
    </row>
    <row r="39" spans="1:32" x14ac:dyDescent="0.2">
      <c r="A39" s="754"/>
      <c r="B39" s="743"/>
      <c r="C39" s="238" t="s">
        <v>33</v>
      </c>
      <c r="D39" s="166">
        <f t="shared" si="0"/>
        <v>1343</v>
      </c>
      <c r="E39" s="34">
        <v>2</v>
      </c>
      <c r="F39" s="34">
        <v>2</v>
      </c>
      <c r="G39" s="34">
        <v>11</v>
      </c>
      <c r="H39" s="34">
        <v>77</v>
      </c>
      <c r="I39" s="34">
        <v>41</v>
      </c>
      <c r="J39" s="34">
        <v>225</v>
      </c>
      <c r="K39" s="34">
        <v>50</v>
      </c>
      <c r="L39" s="161">
        <f t="shared" si="1"/>
        <v>404</v>
      </c>
      <c r="M39" s="34">
        <v>169</v>
      </c>
      <c r="N39" s="34">
        <v>607</v>
      </c>
      <c r="O39" s="34">
        <v>159</v>
      </c>
      <c r="P39" s="659"/>
      <c r="Q39" s="56">
        <f t="shared" si="4"/>
        <v>0.52061855670103097</v>
      </c>
      <c r="R39" s="462"/>
      <c r="S39" s="427"/>
      <c r="T39" s="551">
        <v>71</v>
      </c>
      <c r="U39" s="658">
        <v>2</v>
      </c>
      <c r="V39" s="658"/>
      <c r="W39" s="658">
        <f t="shared" si="3"/>
        <v>2</v>
      </c>
      <c r="X39" s="658">
        <v>2</v>
      </c>
      <c r="Y39" s="658">
        <v>11</v>
      </c>
      <c r="Z39" s="658">
        <v>77</v>
      </c>
      <c r="AA39" s="658">
        <v>41</v>
      </c>
      <c r="AB39" s="658">
        <v>225</v>
      </c>
      <c r="AC39" s="658">
        <v>50</v>
      </c>
      <c r="AD39" s="658">
        <v>169</v>
      </c>
      <c r="AE39" s="658">
        <v>607</v>
      </c>
      <c r="AF39" s="658">
        <v>159</v>
      </c>
    </row>
    <row r="40" spans="1:32" x14ac:dyDescent="0.2">
      <c r="A40" s="754"/>
      <c r="B40" s="743"/>
      <c r="C40" s="238" t="s">
        <v>34</v>
      </c>
      <c r="D40" s="166">
        <f t="shared" si="0"/>
        <v>112</v>
      </c>
      <c r="E40" s="34"/>
      <c r="F40" s="34"/>
      <c r="G40" s="34">
        <v>3</v>
      </c>
      <c r="H40" s="34">
        <v>3</v>
      </c>
      <c r="I40" s="34">
        <v>8</v>
      </c>
      <c r="J40" s="34"/>
      <c r="K40" s="34"/>
      <c r="L40" s="161">
        <f t="shared" si="1"/>
        <v>14</v>
      </c>
      <c r="M40" s="34">
        <v>26</v>
      </c>
      <c r="N40" s="34">
        <v>72</v>
      </c>
      <c r="O40" s="34"/>
      <c r="P40" s="659"/>
      <c r="Q40" s="445">
        <f t="shared" si="4"/>
        <v>0.14285714285714285</v>
      </c>
      <c r="R40" s="462"/>
      <c r="S40" s="427"/>
      <c r="T40" s="551">
        <v>72</v>
      </c>
      <c r="U40" s="658"/>
      <c r="V40" s="658"/>
      <c r="W40" s="658">
        <f t="shared" si="3"/>
        <v>0</v>
      </c>
      <c r="X40" s="658"/>
      <c r="Y40" s="658">
        <v>3</v>
      </c>
      <c r="Z40" s="658">
        <v>3</v>
      </c>
      <c r="AA40" s="658">
        <v>8</v>
      </c>
      <c r="AB40" s="658"/>
      <c r="AC40" s="658"/>
      <c r="AD40" s="658">
        <v>26</v>
      </c>
      <c r="AE40" s="658">
        <v>72</v>
      </c>
      <c r="AF40" s="658"/>
    </row>
    <row r="41" spans="1:32" x14ac:dyDescent="0.2">
      <c r="A41" s="754"/>
      <c r="B41" s="743"/>
      <c r="C41" s="238" t="s">
        <v>35</v>
      </c>
      <c r="D41" s="166">
        <f t="shared" ref="D41:D72" si="5">E41+F41+L41+M41+N41+O41</f>
        <v>100</v>
      </c>
      <c r="E41" s="34">
        <v>4</v>
      </c>
      <c r="F41" s="34"/>
      <c r="G41" s="34">
        <v>1</v>
      </c>
      <c r="H41" s="34">
        <v>3</v>
      </c>
      <c r="I41" s="34">
        <v>25</v>
      </c>
      <c r="J41" s="34"/>
      <c r="K41" s="34">
        <v>1</v>
      </c>
      <c r="L41" s="161">
        <f t="shared" si="1"/>
        <v>30</v>
      </c>
      <c r="M41" s="34">
        <v>18</v>
      </c>
      <c r="N41" s="34">
        <v>28</v>
      </c>
      <c r="O41" s="34">
        <v>20</v>
      </c>
      <c r="P41" s="659"/>
      <c r="Q41" s="446">
        <f t="shared" si="4"/>
        <v>0.65217391304347827</v>
      </c>
      <c r="R41" s="462"/>
      <c r="S41" s="427"/>
      <c r="T41" s="551">
        <v>73</v>
      </c>
      <c r="U41" s="658">
        <v>4</v>
      </c>
      <c r="V41" s="658"/>
      <c r="W41" s="658">
        <f t="shared" si="3"/>
        <v>4</v>
      </c>
      <c r="X41" s="658"/>
      <c r="Y41" s="658">
        <v>1</v>
      </c>
      <c r="Z41" s="658">
        <v>3</v>
      </c>
      <c r="AA41" s="658">
        <v>25</v>
      </c>
      <c r="AB41" s="658"/>
      <c r="AC41" s="658">
        <v>1</v>
      </c>
      <c r="AD41" s="658">
        <v>18</v>
      </c>
      <c r="AE41" s="658">
        <v>28</v>
      </c>
      <c r="AF41" s="658">
        <v>20</v>
      </c>
    </row>
    <row r="42" spans="1:32" ht="24" customHeight="1" x14ac:dyDescent="0.2">
      <c r="A42" s="754"/>
      <c r="B42" s="743"/>
      <c r="C42" s="238" t="s">
        <v>36</v>
      </c>
      <c r="D42" s="166">
        <f t="shared" si="5"/>
        <v>2718</v>
      </c>
      <c r="E42" s="34"/>
      <c r="F42" s="34"/>
      <c r="G42" s="34">
        <v>5</v>
      </c>
      <c r="H42" s="34">
        <v>95</v>
      </c>
      <c r="I42" s="34">
        <v>74</v>
      </c>
      <c r="J42" s="34">
        <v>41</v>
      </c>
      <c r="K42" s="34">
        <v>67</v>
      </c>
      <c r="L42" s="161">
        <f t="shared" si="1"/>
        <v>282</v>
      </c>
      <c r="M42" s="34">
        <v>178</v>
      </c>
      <c r="N42" s="34">
        <v>664</v>
      </c>
      <c r="O42" s="34">
        <v>1594</v>
      </c>
      <c r="P42" s="659"/>
      <c r="Q42" s="446">
        <f t="shared" si="4"/>
        <v>0.33491686460807601</v>
      </c>
      <c r="R42" s="462"/>
      <c r="S42" s="427"/>
      <c r="T42" s="551">
        <v>74</v>
      </c>
      <c r="U42" s="658"/>
      <c r="V42" s="658"/>
      <c r="W42" s="658">
        <f t="shared" si="3"/>
        <v>0</v>
      </c>
      <c r="X42" s="658"/>
      <c r="Y42" s="658">
        <v>5</v>
      </c>
      <c r="Z42" s="658">
        <v>95</v>
      </c>
      <c r="AA42" s="658">
        <v>74</v>
      </c>
      <c r="AB42" s="658">
        <v>41</v>
      </c>
      <c r="AC42" s="658">
        <v>67</v>
      </c>
      <c r="AD42" s="658">
        <v>178</v>
      </c>
      <c r="AE42" s="658">
        <v>664</v>
      </c>
      <c r="AF42" s="658">
        <v>1594</v>
      </c>
    </row>
    <row r="43" spans="1:32" ht="13.5" x14ac:dyDescent="0.2">
      <c r="A43" s="754"/>
      <c r="B43" s="750" t="s">
        <v>600</v>
      </c>
      <c r="C43" s="751"/>
      <c r="D43" s="246">
        <f t="shared" si="5"/>
        <v>5165</v>
      </c>
      <c r="E43" s="252">
        <v>6</v>
      </c>
      <c r="F43" s="246">
        <v>3</v>
      </c>
      <c r="G43" s="246">
        <v>25</v>
      </c>
      <c r="H43" s="246">
        <v>235</v>
      </c>
      <c r="I43" s="246">
        <v>166</v>
      </c>
      <c r="J43" s="246">
        <v>305</v>
      </c>
      <c r="K43" s="246">
        <v>129</v>
      </c>
      <c r="L43" s="155">
        <f t="shared" si="1"/>
        <v>860</v>
      </c>
      <c r="M43" s="246">
        <v>566</v>
      </c>
      <c r="N43" s="246">
        <v>1889</v>
      </c>
      <c r="O43" s="246">
        <v>1841</v>
      </c>
      <c r="P43" s="659"/>
      <c r="Q43" s="78">
        <f t="shared" si="4"/>
        <v>0.35030549898167007</v>
      </c>
      <c r="R43" s="462"/>
      <c r="S43" s="427"/>
      <c r="T43" s="551" t="s">
        <v>309</v>
      </c>
      <c r="U43" s="658">
        <v>6</v>
      </c>
      <c r="V43" s="658"/>
      <c r="W43" s="658">
        <f t="shared" si="3"/>
        <v>6</v>
      </c>
      <c r="X43" s="658">
        <v>3</v>
      </c>
      <c r="Y43" s="658">
        <v>25</v>
      </c>
      <c r="Z43" s="658">
        <v>235</v>
      </c>
      <c r="AA43" s="658">
        <v>166</v>
      </c>
      <c r="AB43" s="658">
        <v>305</v>
      </c>
      <c r="AC43" s="658">
        <v>129</v>
      </c>
      <c r="AD43" s="658">
        <v>566</v>
      </c>
      <c r="AE43" s="658">
        <v>1889</v>
      </c>
      <c r="AF43" s="658">
        <v>1841</v>
      </c>
    </row>
    <row r="44" spans="1:32" x14ac:dyDescent="0.2">
      <c r="A44" s="754"/>
      <c r="B44" s="743" t="s">
        <v>452</v>
      </c>
      <c r="C44" s="237" t="s">
        <v>38</v>
      </c>
      <c r="D44" s="165">
        <f t="shared" si="5"/>
        <v>36</v>
      </c>
      <c r="E44" s="33"/>
      <c r="F44" s="33"/>
      <c r="G44" s="33"/>
      <c r="H44" s="33">
        <v>1</v>
      </c>
      <c r="I44" s="33"/>
      <c r="J44" s="33"/>
      <c r="K44" s="33">
        <v>2</v>
      </c>
      <c r="L44" s="163">
        <f t="shared" si="1"/>
        <v>3</v>
      </c>
      <c r="M44" s="33">
        <v>14</v>
      </c>
      <c r="N44" s="33">
        <v>18</v>
      </c>
      <c r="O44" s="33">
        <v>1</v>
      </c>
      <c r="P44" s="659"/>
      <c r="Q44" s="55">
        <f t="shared" si="4"/>
        <v>9.375E-2</v>
      </c>
      <c r="R44" s="462"/>
      <c r="S44" s="427"/>
      <c r="T44" s="551">
        <v>76</v>
      </c>
      <c r="U44" s="658"/>
      <c r="V44" s="658"/>
      <c r="W44" s="658">
        <f t="shared" si="3"/>
        <v>0</v>
      </c>
      <c r="X44" s="658"/>
      <c r="Y44" s="658"/>
      <c r="Z44" s="658">
        <v>1</v>
      </c>
      <c r="AA44" s="658"/>
      <c r="AB44" s="658"/>
      <c r="AC44" s="658">
        <v>2</v>
      </c>
      <c r="AD44" s="658">
        <v>14</v>
      </c>
      <c r="AE44" s="658">
        <v>18</v>
      </c>
      <c r="AF44" s="658">
        <v>1</v>
      </c>
    </row>
    <row r="45" spans="1:32" x14ac:dyDescent="0.2">
      <c r="A45" s="754"/>
      <c r="B45" s="743"/>
      <c r="C45" s="364" t="s">
        <v>245</v>
      </c>
      <c r="D45" s="167">
        <f t="shared" si="5"/>
        <v>20</v>
      </c>
      <c r="E45" s="35"/>
      <c r="F45" s="35"/>
      <c r="G45" s="35"/>
      <c r="H45" s="35">
        <v>1</v>
      </c>
      <c r="I45" s="35">
        <v>1</v>
      </c>
      <c r="J45" s="35"/>
      <c r="K45" s="35"/>
      <c r="L45" s="162">
        <f t="shared" si="1"/>
        <v>2</v>
      </c>
      <c r="M45" s="35">
        <v>14</v>
      </c>
      <c r="N45" s="35">
        <v>4</v>
      </c>
      <c r="O45" s="35"/>
      <c r="P45" s="659"/>
      <c r="Q45" s="57">
        <f t="shared" si="4"/>
        <v>0.1111111111111111</v>
      </c>
      <c r="R45" s="462"/>
      <c r="S45" s="427"/>
      <c r="T45" s="551">
        <v>77</v>
      </c>
      <c r="U45" s="658"/>
      <c r="V45" s="658"/>
      <c r="W45" s="658">
        <f t="shared" si="3"/>
        <v>0</v>
      </c>
      <c r="X45" s="658"/>
      <c r="Y45" s="658"/>
      <c r="Z45" s="658">
        <v>1</v>
      </c>
      <c r="AA45" s="658">
        <v>1</v>
      </c>
      <c r="AB45" s="658"/>
      <c r="AC45" s="658"/>
      <c r="AD45" s="658">
        <v>14</v>
      </c>
      <c r="AE45" s="658">
        <v>4</v>
      </c>
      <c r="AF45" s="658"/>
    </row>
    <row r="46" spans="1:32" ht="13.5" x14ac:dyDescent="0.2">
      <c r="A46" s="755"/>
      <c r="B46" s="750" t="s">
        <v>39</v>
      </c>
      <c r="C46" s="751"/>
      <c r="D46" s="246">
        <f t="shared" si="5"/>
        <v>56</v>
      </c>
      <c r="E46" s="252"/>
      <c r="F46" s="246"/>
      <c r="G46" s="246"/>
      <c r="H46" s="246">
        <v>2</v>
      </c>
      <c r="I46" s="246">
        <v>1</v>
      </c>
      <c r="J46" s="246"/>
      <c r="K46" s="246">
        <v>2</v>
      </c>
      <c r="L46" s="155">
        <f t="shared" si="1"/>
        <v>5</v>
      </c>
      <c r="M46" s="246">
        <v>28</v>
      </c>
      <c r="N46" s="246">
        <v>22</v>
      </c>
      <c r="O46" s="246">
        <v>1</v>
      </c>
      <c r="P46" s="659"/>
      <c r="Q46" s="337">
        <f t="shared" si="4"/>
        <v>0.1</v>
      </c>
      <c r="R46" s="462"/>
      <c r="S46" s="427"/>
      <c r="T46" s="551" t="s">
        <v>37</v>
      </c>
      <c r="U46" s="658"/>
      <c r="V46" s="658"/>
      <c r="W46" s="658">
        <f t="shared" si="3"/>
        <v>0</v>
      </c>
      <c r="X46" s="658"/>
      <c r="Y46" s="658"/>
      <c r="Z46" s="658">
        <v>2</v>
      </c>
      <c r="AA46" s="658">
        <v>1</v>
      </c>
      <c r="AB46" s="658"/>
      <c r="AC46" s="658">
        <v>2</v>
      </c>
      <c r="AD46" s="658">
        <v>28</v>
      </c>
      <c r="AE46" s="658">
        <v>22</v>
      </c>
      <c r="AF46" s="658">
        <v>1</v>
      </c>
    </row>
    <row r="47" spans="1:32" x14ac:dyDescent="0.2">
      <c r="A47" s="749" t="s">
        <v>453</v>
      </c>
      <c r="B47" s="749"/>
      <c r="C47" s="749"/>
      <c r="D47" s="248">
        <f t="shared" si="5"/>
        <v>26842</v>
      </c>
      <c r="E47" s="254">
        <v>904</v>
      </c>
      <c r="F47" s="248">
        <v>42</v>
      </c>
      <c r="G47" s="248">
        <v>212</v>
      </c>
      <c r="H47" s="248">
        <v>1394</v>
      </c>
      <c r="I47" s="248">
        <v>1203</v>
      </c>
      <c r="J47" s="248">
        <v>797</v>
      </c>
      <c r="K47" s="248">
        <v>780</v>
      </c>
      <c r="L47" s="255">
        <f t="shared" si="1"/>
        <v>4386</v>
      </c>
      <c r="M47" s="248">
        <v>4262</v>
      </c>
      <c r="N47" s="248">
        <v>10320</v>
      </c>
      <c r="O47" s="248">
        <v>6928</v>
      </c>
      <c r="P47" s="659"/>
      <c r="Q47" s="262">
        <f t="shared" si="4"/>
        <v>0.3007817857632698</v>
      </c>
      <c r="R47" s="462"/>
      <c r="S47" s="427"/>
      <c r="T47" s="551" t="s">
        <v>444</v>
      </c>
      <c r="U47" s="658">
        <v>733</v>
      </c>
      <c r="V47" s="658">
        <v>171</v>
      </c>
      <c r="W47" s="658">
        <f t="shared" si="3"/>
        <v>904</v>
      </c>
      <c r="X47" s="658">
        <v>42</v>
      </c>
      <c r="Y47" s="658">
        <v>212</v>
      </c>
      <c r="Z47" s="658">
        <v>1394</v>
      </c>
      <c r="AA47" s="658">
        <v>1203</v>
      </c>
      <c r="AB47" s="658">
        <v>797</v>
      </c>
      <c r="AC47" s="658">
        <v>780</v>
      </c>
      <c r="AD47" s="658">
        <v>4262</v>
      </c>
      <c r="AE47" s="658">
        <v>10320</v>
      </c>
      <c r="AF47" s="658">
        <v>6928</v>
      </c>
    </row>
    <row r="48" spans="1:32" ht="12.75" customHeight="1" x14ac:dyDescent="0.2">
      <c r="A48" s="753" t="s">
        <v>445</v>
      </c>
      <c r="B48" s="764" t="s">
        <v>455</v>
      </c>
      <c r="C48" s="237" t="s">
        <v>42</v>
      </c>
      <c r="D48" s="165">
        <f t="shared" si="5"/>
        <v>2693</v>
      </c>
      <c r="E48" s="33"/>
      <c r="F48" s="33">
        <v>15</v>
      </c>
      <c r="G48" s="33">
        <v>20</v>
      </c>
      <c r="H48" s="33">
        <v>98</v>
      </c>
      <c r="I48" s="33">
        <v>201</v>
      </c>
      <c r="J48" s="33">
        <v>4</v>
      </c>
      <c r="K48" s="33">
        <v>20</v>
      </c>
      <c r="L48" s="163">
        <f t="shared" si="1"/>
        <v>343</v>
      </c>
      <c r="M48" s="33">
        <v>474</v>
      </c>
      <c r="N48" s="33">
        <v>786</v>
      </c>
      <c r="O48" s="33">
        <v>1075</v>
      </c>
      <c r="P48" s="659"/>
      <c r="Q48" s="445">
        <f t="shared" si="4"/>
        <v>0.2722222222222222</v>
      </c>
      <c r="R48" s="462"/>
      <c r="S48" s="427"/>
      <c r="T48" s="551">
        <v>25</v>
      </c>
      <c r="U48" s="658"/>
      <c r="V48" s="658"/>
      <c r="W48" s="658">
        <f t="shared" si="3"/>
        <v>0</v>
      </c>
      <c r="X48" s="658">
        <v>15</v>
      </c>
      <c r="Y48" s="658">
        <v>20</v>
      </c>
      <c r="Z48" s="658">
        <v>98</v>
      </c>
      <c r="AA48" s="658">
        <v>201</v>
      </c>
      <c r="AB48" s="658">
        <v>4</v>
      </c>
      <c r="AC48" s="658">
        <v>20</v>
      </c>
      <c r="AD48" s="658">
        <v>474</v>
      </c>
      <c r="AE48" s="658">
        <v>786</v>
      </c>
      <c r="AF48" s="658">
        <v>1075</v>
      </c>
    </row>
    <row r="49" spans="1:36" x14ac:dyDescent="0.2">
      <c r="A49" s="754"/>
      <c r="B49" s="762"/>
      <c r="C49" s="238" t="s">
        <v>43</v>
      </c>
      <c r="D49" s="166">
        <f t="shared" si="5"/>
        <v>2127</v>
      </c>
      <c r="E49" s="34"/>
      <c r="F49" s="34">
        <v>4</v>
      </c>
      <c r="G49" s="34">
        <v>15</v>
      </c>
      <c r="H49" s="34">
        <v>76</v>
      </c>
      <c r="I49" s="34">
        <v>199</v>
      </c>
      <c r="J49" s="34">
        <v>25</v>
      </c>
      <c r="K49" s="34">
        <v>27</v>
      </c>
      <c r="L49" s="161">
        <f t="shared" si="1"/>
        <v>342</v>
      </c>
      <c r="M49" s="34">
        <v>629</v>
      </c>
      <c r="N49" s="34">
        <v>1152</v>
      </c>
      <c r="O49" s="34"/>
      <c r="P49" s="659"/>
      <c r="Q49" s="446">
        <f t="shared" si="4"/>
        <v>0.19202695115103874</v>
      </c>
      <c r="R49" s="462"/>
      <c r="S49" s="427"/>
      <c r="T49" s="551">
        <v>26</v>
      </c>
      <c r="U49" s="658"/>
      <c r="V49" s="658"/>
      <c r="W49" s="658">
        <f t="shared" si="3"/>
        <v>0</v>
      </c>
      <c r="X49" s="658">
        <v>4</v>
      </c>
      <c r="Y49" s="658">
        <v>15</v>
      </c>
      <c r="Z49" s="658">
        <v>76</v>
      </c>
      <c r="AA49" s="658">
        <v>199</v>
      </c>
      <c r="AB49" s="658">
        <v>25</v>
      </c>
      <c r="AC49" s="658">
        <v>27</v>
      </c>
      <c r="AD49" s="658">
        <v>629</v>
      </c>
      <c r="AE49" s="658">
        <v>1152</v>
      </c>
      <c r="AF49" s="658"/>
    </row>
    <row r="50" spans="1:36" ht="24" customHeight="1" x14ac:dyDescent="0.2">
      <c r="A50" s="754"/>
      <c r="B50" s="762"/>
      <c r="C50" s="238" t="s">
        <v>44</v>
      </c>
      <c r="D50" s="166">
        <f t="shared" si="5"/>
        <v>4246</v>
      </c>
      <c r="E50" s="34"/>
      <c r="F50" s="34">
        <v>9</v>
      </c>
      <c r="G50" s="34">
        <v>42</v>
      </c>
      <c r="H50" s="34">
        <v>256</v>
      </c>
      <c r="I50" s="34">
        <v>385</v>
      </c>
      <c r="J50" s="34">
        <v>111</v>
      </c>
      <c r="K50" s="34">
        <v>80</v>
      </c>
      <c r="L50" s="161">
        <f t="shared" si="1"/>
        <v>874</v>
      </c>
      <c r="M50" s="34">
        <v>980</v>
      </c>
      <c r="N50" s="34">
        <v>2380</v>
      </c>
      <c r="O50" s="34">
        <v>3</v>
      </c>
      <c r="P50" s="659"/>
      <c r="Q50" s="446">
        <f t="shared" si="4"/>
        <v>0.26011904761904764</v>
      </c>
      <c r="R50" s="462"/>
      <c r="S50" s="427"/>
      <c r="T50" s="551">
        <v>27</v>
      </c>
      <c r="U50" s="658"/>
      <c r="V50" s="658"/>
      <c r="W50" s="658">
        <f t="shared" si="3"/>
        <v>0</v>
      </c>
      <c r="X50" s="658">
        <v>9</v>
      </c>
      <c r="Y50" s="658">
        <v>42</v>
      </c>
      <c r="Z50" s="658">
        <v>256</v>
      </c>
      <c r="AA50" s="658">
        <v>385</v>
      </c>
      <c r="AB50" s="658">
        <v>111</v>
      </c>
      <c r="AC50" s="658">
        <v>80</v>
      </c>
      <c r="AD50" s="658">
        <v>980</v>
      </c>
      <c r="AE50" s="658">
        <v>2380</v>
      </c>
      <c r="AF50" s="658">
        <v>3</v>
      </c>
    </row>
    <row r="51" spans="1:36" ht="13.5" x14ac:dyDescent="0.2">
      <c r="A51" s="754"/>
      <c r="B51" s="750" t="s">
        <v>456</v>
      </c>
      <c r="C51" s="751"/>
      <c r="D51" s="246">
        <f t="shared" si="5"/>
        <v>9066</v>
      </c>
      <c r="E51" s="252"/>
      <c r="F51" s="246">
        <v>28</v>
      </c>
      <c r="G51" s="246">
        <v>77</v>
      </c>
      <c r="H51" s="246">
        <v>430</v>
      </c>
      <c r="I51" s="246">
        <v>785</v>
      </c>
      <c r="J51" s="246">
        <v>140</v>
      </c>
      <c r="K51" s="246">
        <v>127</v>
      </c>
      <c r="L51" s="155">
        <f t="shared" si="1"/>
        <v>1559</v>
      </c>
      <c r="M51" s="246">
        <v>2083</v>
      </c>
      <c r="N51" s="246">
        <v>4318</v>
      </c>
      <c r="O51" s="246">
        <v>1078</v>
      </c>
      <c r="P51" s="659"/>
      <c r="Q51" s="78">
        <f t="shared" si="4"/>
        <v>0.24355569442274644</v>
      </c>
      <c r="R51" s="462"/>
      <c r="S51" s="427"/>
      <c r="T51" s="551" t="s">
        <v>446</v>
      </c>
      <c r="U51" s="658"/>
      <c r="V51" s="658"/>
      <c r="W51" s="658">
        <f t="shared" si="3"/>
        <v>0</v>
      </c>
      <c r="X51" s="658">
        <v>28</v>
      </c>
      <c r="Y51" s="658">
        <v>77</v>
      </c>
      <c r="Z51" s="658">
        <v>430</v>
      </c>
      <c r="AA51" s="658">
        <v>785</v>
      </c>
      <c r="AB51" s="658">
        <v>140</v>
      </c>
      <c r="AC51" s="658">
        <v>127</v>
      </c>
      <c r="AD51" s="658">
        <v>2083</v>
      </c>
      <c r="AE51" s="658">
        <v>4318</v>
      </c>
      <c r="AF51" s="658">
        <v>1078</v>
      </c>
    </row>
    <row r="52" spans="1:36" x14ac:dyDescent="0.2">
      <c r="A52" s="754"/>
      <c r="B52" s="762" t="s">
        <v>80</v>
      </c>
      <c r="C52" s="237" t="s">
        <v>45</v>
      </c>
      <c r="D52" s="165">
        <f t="shared" si="5"/>
        <v>1926</v>
      </c>
      <c r="E52" s="33"/>
      <c r="F52" s="33">
        <v>3</v>
      </c>
      <c r="G52" s="33">
        <v>11</v>
      </c>
      <c r="H52" s="33">
        <v>33</v>
      </c>
      <c r="I52" s="33">
        <v>132</v>
      </c>
      <c r="J52" s="33">
        <v>4</v>
      </c>
      <c r="K52" s="33">
        <v>14</v>
      </c>
      <c r="L52" s="163">
        <f t="shared" si="1"/>
        <v>194</v>
      </c>
      <c r="M52" s="33">
        <v>501</v>
      </c>
      <c r="N52" s="33">
        <v>812</v>
      </c>
      <c r="O52" s="33">
        <v>416</v>
      </c>
      <c r="P52" s="659"/>
      <c r="Q52" s="55">
        <f t="shared" si="4"/>
        <v>0.14775323686214775</v>
      </c>
      <c r="R52" s="462"/>
      <c r="S52" s="427"/>
      <c r="T52" s="551">
        <v>28</v>
      </c>
      <c r="U52" s="658"/>
      <c r="V52" s="658"/>
      <c r="W52" s="658">
        <f t="shared" si="3"/>
        <v>0</v>
      </c>
      <c r="X52" s="658">
        <v>3</v>
      </c>
      <c r="Y52" s="658">
        <v>11</v>
      </c>
      <c r="Z52" s="658">
        <v>33</v>
      </c>
      <c r="AA52" s="658">
        <v>132</v>
      </c>
      <c r="AB52" s="658">
        <v>4</v>
      </c>
      <c r="AC52" s="658">
        <v>14</v>
      </c>
      <c r="AD52" s="658">
        <v>501</v>
      </c>
      <c r="AE52" s="658">
        <v>812</v>
      </c>
      <c r="AF52" s="658">
        <v>416</v>
      </c>
      <c r="AH52" s="442"/>
      <c r="AJ52"/>
    </row>
    <row r="53" spans="1:36" x14ac:dyDescent="0.2">
      <c r="A53" s="754"/>
      <c r="B53" s="748"/>
      <c r="C53" s="238" t="s">
        <v>46</v>
      </c>
      <c r="D53" s="166">
        <f t="shared" si="5"/>
        <v>457</v>
      </c>
      <c r="E53" s="34"/>
      <c r="F53" s="34"/>
      <c r="G53" s="34">
        <v>1</v>
      </c>
      <c r="H53" s="34">
        <v>3</v>
      </c>
      <c r="I53" s="34">
        <v>61</v>
      </c>
      <c r="J53" s="34">
        <v>1</v>
      </c>
      <c r="K53" s="34">
        <v>3</v>
      </c>
      <c r="L53" s="161">
        <f t="shared" si="1"/>
        <v>69</v>
      </c>
      <c r="M53" s="34">
        <v>168</v>
      </c>
      <c r="N53" s="34">
        <v>220</v>
      </c>
      <c r="O53" s="34"/>
      <c r="P53" s="659"/>
      <c r="Q53" s="56">
        <f t="shared" si="4"/>
        <v>0.17783505154639176</v>
      </c>
      <c r="R53" s="462"/>
      <c r="S53" s="427"/>
      <c r="T53" s="551">
        <v>29</v>
      </c>
      <c r="U53" s="658"/>
      <c r="V53" s="658"/>
      <c r="W53" s="658">
        <f t="shared" si="3"/>
        <v>0</v>
      </c>
      <c r="X53" s="658"/>
      <c r="Y53" s="658">
        <v>1</v>
      </c>
      <c r="Z53" s="658">
        <v>3</v>
      </c>
      <c r="AA53" s="658">
        <v>61</v>
      </c>
      <c r="AB53" s="658">
        <v>1</v>
      </c>
      <c r="AC53" s="658">
        <v>3</v>
      </c>
      <c r="AD53" s="658">
        <v>168</v>
      </c>
      <c r="AE53" s="658">
        <v>220</v>
      </c>
      <c r="AF53" s="658"/>
      <c r="AH53" s="442"/>
      <c r="AJ53"/>
    </row>
    <row r="54" spans="1:36" x14ac:dyDescent="0.2">
      <c r="A54" s="754"/>
      <c r="B54" s="748"/>
      <c r="C54" s="239" t="s">
        <v>47</v>
      </c>
      <c r="D54" s="167">
        <f t="shared" si="5"/>
        <v>886</v>
      </c>
      <c r="E54" s="35"/>
      <c r="F54" s="35">
        <v>2</v>
      </c>
      <c r="G54" s="35">
        <v>5</v>
      </c>
      <c r="H54" s="35">
        <v>3</v>
      </c>
      <c r="I54" s="35">
        <v>54</v>
      </c>
      <c r="J54" s="35">
        <v>5</v>
      </c>
      <c r="K54" s="35">
        <v>6</v>
      </c>
      <c r="L54" s="162">
        <f t="shared" si="1"/>
        <v>73</v>
      </c>
      <c r="M54" s="35">
        <v>253</v>
      </c>
      <c r="N54" s="35">
        <v>359</v>
      </c>
      <c r="O54" s="35">
        <v>199</v>
      </c>
      <c r="P54" s="659"/>
      <c r="Q54" s="57">
        <f t="shared" si="4"/>
        <v>0.11928104575163399</v>
      </c>
      <c r="R54" s="462"/>
      <c r="S54" s="427"/>
      <c r="T54" s="551">
        <v>30</v>
      </c>
      <c r="U54" s="658"/>
      <c r="V54" s="658"/>
      <c r="W54" s="658">
        <f t="shared" si="3"/>
        <v>0</v>
      </c>
      <c r="X54" s="658">
        <v>2</v>
      </c>
      <c r="Y54" s="658">
        <v>5</v>
      </c>
      <c r="Z54" s="658">
        <v>3</v>
      </c>
      <c r="AA54" s="658">
        <v>54</v>
      </c>
      <c r="AB54" s="658">
        <v>5</v>
      </c>
      <c r="AC54" s="658">
        <v>6</v>
      </c>
      <c r="AD54" s="658">
        <v>253</v>
      </c>
      <c r="AE54" s="658">
        <v>359</v>
      </c>
      <c r="AF54" s="658">
        <v>199</v>
      </c>
      <c r="AH54" s="442"/>
      <c r="AJ54"/>
    </row>
    <row r="55" spans="1:36" ht="13.5" x14ac:dyDescent="0.2">
      <c r="A55" s="754"/>
      <c r="B55" s="750" t="s">
        <v>48</v>
      </c>
      <c r="C55" s="751"/>
      <c r="D55" s="246">
        <f t="shared" si="5"/>
        <v>3269</v>
      </c>
      <c r="E55" s="252"/>
      <c r="F55" s="246">
        <v>5</v>
      </c>
      <c r="G55" s="246">
        <v>17</v>
      </c>
      <c r="H55" s="246">
        <v>39</v>
      </c>
      <c r="I55" s="246">
        <v>247</v>
      </c>
      <c r="J55" s="246">
        <v>10</v>
      </c>
      <c r="K55" s="246">
        <v>23</v>
      </c>
      <c r="L55" s="155">
        <f t="shared" si="1"/>
        <v>336</v>
      </c>
      <c r="M55" s="246">
        <v>922</v>
      </c>
      <c r="N55" s="246">
        <v>1391</v>
      </c>
      <c r="O55" s="246">
        <v>615</v>
      </c>
      <c r="P55" s="659"/>
      <c r="Q55" s="78">
        <f t="shared" si="4"/>
        <v>0.14526588845654995</v>
      </c>
      <c r="R55" s="462"/>
      <c r="S55" s="427"/>
      <c r="T55" s="551" t="s">
        <v>323</v>
      </c>
      <c r="U55" s="658"/>
      <c r="V55" s="658"/>
      <c r="W55" s="658">
        <f t="shared" si="3"/>
        <v>0</v>
      </c>
      <c r="X55" s="658">
        <v>5</v>
      </c>
      <c r="Y55" s="658">
        <v>17</v>
      </c>
      <c r="Z55" s="658">
        <v>39</v>
      </c>
      <c r="AA55" s="658">
        <v>247</v>
      </c>
      <c r="AB55" s="658">
        <v>10</v>
      </c>
      <c r="AC55" s="658">
        <v>23</v>
      </c>
      <c r="AD55" s="658">
        <v>922</v>
      </c>
      <c r="AE55" s="658">
        <v>1391</v>
      </c>
      <c r="AF55" s="658">
        <v>615</v>
      </c>
      <c r="AH55" s="442"/>
      <c r="AJ55"/>
    </row>
    <row r="56" spans="1:36" x14ac:dyDescent="0.2">
      <c r="A56" s="754"/>
      <c r="B56" s="762" t="s">
        <v>81</v>
      </c>
      <c r="C56" s="237" t="s">
        <v>49</v>
      </c>
      <c r="D56" s="165">
        <f t="shared" si="5"/>
        <v>1369</v>
      </c>
      <c r="E56" s="33"/>
      <c r="F56" s="33">
        <v>2</v>
      </c>
      <c r="G56" s="33">
        <v>6</v>
      </c>
      <c r="H56" s="33">
        <v>28</v>
      </c>
      <c r="I56" s="33">
        <v>141</v>
      </c>
      <c r="J56" s="33">
        <v>5</v>
      </c>
      <c r="K56" s="33">
        <v>31</v>
      </c>
      <c r="L56" s="163">
        <f t="shared" si="1"/>
        <v>211</v>
      </c>
      <c r="M56" s="33">
        <v>334</v>
      </c>
      <c r="N56" s="33">
        <v>668</v>
      </c>
      <c r="O56" s="33">
        <v>154</v>
      </c>
      <c r="P56" s="659"/>
      <c r="Q56" s="55">
        <f t="shared" si="4"/>
        <v>0.21057884231536927</v>
      </c>
      <c r="R56" s="462"/>
      <c r="S56" s="427"/>
      <c r="T56" s="551">
        <v>31</v>
      </c>
      <c r="U56" s="658"/>
      <c r="V56" s="658"/>
      <c r="W56" s="658">
        <f t="shared" si="3"/>
        <v>0</v>
      </c>
      <c r="X56" s="658">
        <v>2</v>
      </c>
      <c r="Y56" s="658">
        <v>6</v>
      </c>
      <c r="Z56" s="658">
        <v>28</v>
      </c>
      <c r="AA56" s="658">
        <v>141</v>
      </c>
      <c r="AB56" s="658">
        <v>5</v>
      </c>
      <c r="AC56" s="658">
        <v>31</v>
      </c>
      <c r="AD56" s="658">
        <v>334</v>
      </c>
      <c r="AE56" s="658">
        <v>668</v>
      </c>
      <c r="AF56" s="658">
        <v>154</v>
      </c>
      <c r="AH56" s="442"/>
      <c r="AJ56"/>
    </row>
    <row r="57" spans="1:36" x14ac:dyDescent="0.2">
      <c r="A57" s="754"/>
      <c r="B57" s="748"/>
      <c r="C57" s="238" t="s">
        <v>50</v>
      </c>
      <c r="D57" s="166">
        <f t="shared" si="5"/>
        <v>1418</v>
      </c>
      <c r="E57" s="34"/>
      <c r="F57" s="34"/>
      <c r="G57" s="34">
        <v>7</v>
      </c>
      <c r="H57" s="34">
        <v>22</v>
      </c>
      <c r="I57" s="34">
        <v>159</v>
      </c>
      <c r="J57" s="34">
        <v>7</v>
      </c>
      <c r="K57" s="34">
        <v>8</v>
      </c>
      <c r="L57" s="161">
        <f t="shared" si="1"/>
        <v>203</v>
      </c>
      <c r="M57" s="34">
        <v>385</v>
      </c>
      <c r="N57" s="34">
        <v>821</v>
      </c>
      <c r="O57" s="34">
        <v>9</v>
      </c>
      <c r="P57" s="659"/>
      <c r="Q57" s="56">
        <f t="shared" si="4"/>
        <v>0.16832504145936983</v>
      </c>
      <c r="R57" s="462"/>
      <c r="S57" s="427"/>
      <c r="T57" s="551">
        <v>32</v>
      </c>
      <c r="U57" s="658"/>
      <c r="V57" s="658"/>
      <c r="W57" s="658">
        <f t="shared" si="3"/>
        <v>0</v>
      </c>
      <c r="X57" s="658"/>
      <c r="Y57" s="658">
        <v>7</v>
      </c>
      <c r="Z57" s="658">
        <v>22</v>
      </c>
      <c r="AA57" s="658">
        <v>159</v>
      </c>
      <c r="AB57" s="658">
        <v>7</v>
      </c>
      <c r="AC57" s="658">
        <v>8</v>
      </c>
      <c r="AD57" s="658">
        <v>385</v>
      </c>
      <c r="AE57" s="658">
        <v>821</v>
      </c>
      <c r="AF57" s="658">
        <v>9</v>
      </c>
      <c r="AH57" s="442"/>
      <c r="AJ57"/>
    </row>
    <row r="58" spans="1:36" x14ac:dyDescent="0.2">
      <c r="A58" s="754"/>
      <c r="B58" s="748"/>
      <c r="C58" s="239" t="s">
        <v>51</v>
      </c>
      <c r="D58" s="167">
        <f t="shared" si="5"/>
        <v>1069</v>
      </c>
      <c r="E58" s="35"/>
      <c r="F58" s="35">
        <v>4</v>
      </c>
      <c r="G58" s="35">
        <v>3</v>
      </c>
      <c r="H58" s="35">
        <v>25</v>
      </c>
      <c r="I58" s="35">
        <v>126</v>
      </c>
      <c r="J58" s="35">
        <v>9</v>
      </c>
      <c r="K58" s="35">
        <v>7</v>
      </c>
      <c r="L58" s="162">
        <f t="shared" si="1"/>
        <v>170</v>
      </c>
      <c r="M58" s="35">
        <v>331</v>
      </c>
      <c r="N58" s="35">
        <v>564</v>
      </c>
      <c r="O58" s="35"/>
      <c r="P58" s="659"/>
      <c r="Q58" s="57">
        <f t="shared" si="4"/>
        <v>0.18994413407821228</v>
      </c>
      <c r="R58" s="462"/>
      <c r="S58" s="427"/>
      <c r="T58" s="551">
        <v>33</v>
      </c>
      <c r="U58" s="658"/>
      <c r="V58" s="658"/>
      <c r="W58" s="658">
        <f t="shared" si="3"/>
        <v>0</v>
      </c>
      <c r="X58" s="658">
        <v>4</v>
      </c>
      <c r="Y58" s="658">
        <v>3</v>
      </c>
      <c r="Z58" s="658">
        <v>25</v>
      </c>
      <c r="AA58" s="658">
        <v>126</v>
      </c>
      <c r="AB58" s="658">
        <v>9</v>
      </c>
      <c r="AC58" s="658">
        <v>7</v>
      </c>
      <c r="AD58" s="658">
        <v>331</v>
      </c>
      <c r="AE58" s="658">
        <v>564</v>
      </c>
      <c r="AF58" s="658"/>
      <c r="AH58" s="442"/>
      <c r="AJ58"/>
    </row>
    <row r="59" spans="1:36" ht="13.5" x14ac:dyDescent="0.2">
      <c r="A59" s="754"/>
      <c r="B59" s="750" t="s">
        <v>52</v>
      </c>
      <c r="C59" s="751"/>
      <c r="D59" s="246">
        <f t="shared" si="5"/>
        <v>3856</v>
      </c>
      <c r="E59" s="252"/>
      <c r="F59" s="246">
        <v>6</v>
      </c>
      <c r="G59" s="246">
        <v>16</v>
      </c>
      <c r="H59" s="246">
        <v>75</v>
      </c>
      <c r="I59" s="246">
        <v>426</v>
      </c>
      <c r="J59" s="246">
        <v>21</v>
      </c>
      <c r="K59" s="246">
        <v>46</v>
      </c>
      <c r="L59" s="155">
        <f t="shared" si="1"/>
        <v>584</v>
      </c>
      <c r="M59" s="246">
        <v>1050</v>
      </c>
      <c r="N59" s="246">
        <v>2053</v>
      </c>
      <c r="O59" s="246">
        <v>163</v>
      </c>
      <c r="P59" s="659"/>
      <c r="Q59" s="78">
        <f t="shared" si="4"/>
        <v>0.1882049629390912</v>
      </c>
      <c r="R59" s="462"/>
      <c r="S59" s="427"/>
      <c r="T59" s="551" t="s">
        <v>327</v>
      </c>
      <c r="U59" s="658"/>
      <c r="V59" s="658"/>
      <c r="W59" s="658">
        <f t="shared" si="3"/>
        <v>0</v>
      </c>
      <c r="X59" s="658">
        <v>6</v>
      </c>
      <c r="Y59" s="658">
        <v>16</v>
      </c>
      <c r="Z59" s="658">
        <v>75</v>
      </c>
      <c r="AA59" s="658">
        <v>426</v>
      </c>
      <c r="AB59" s="658">
        <v>21</v>
      </c>
      <c r="AC59" s="658">
        <v>46</v>
      </c>
      <c r="AD59" s="658">
        <v>1050</v>
      </c>
      <c r="AE59" s="658">
        <v>2053</v>
      </c>
      <c r="AF59" s="658">
        <v>163</v>
      </c>
      <c r="AH59" s="442"/>
      <c r="AJ59"/>
    </row>
    <row r="60" spans="1:36" x14ac:dyDescent="0.2">
      <c r="A60" s="754"/>
      <c r="B60" s="762" t="s">
        <v>82</v>
      </c>
      <c r="C60" s="237" t="s">
        <v>53</v>
      </c>
      <c r="D60" s="165">
        <f t="shared" si="5"/>
        <v>270</v>
      </c>
      <c r="E60" s="33"/>
      <c r="F60" s="33">
        <v>7</v>
      </c>
      <c r="G60" s="33"/>
      <c r="H60" s="33">
        <v>2</v>
      </c>
      <c r="I60" s="33">
        <v>67</v>
      </c>
      <c r="J60" s="33">
        <v>2</v>
      </c>
      <c r="K60" s="33">
        <v>2</v>
      </c>
      <c r="L60" s="163">
        <f t="shared" si="1"/>
        <v>73</v>
      </c>
      <c r="M60" s="33">
        <v>79</v>
      </c>
      <c r="N60" s="33">
        <v>111</v>
      </c>
      <c r="O60" s="33"/>
      <c r="P60" s="659"/>
      <c r="Q60" s="55">
        <f t="shared" si="4"/>
        <v>0.38421052631578945</v>
      </c>
      <c r="R60" s="462"/>
      <c r="S60" s="427"/>
      <c r="T60" s="551">
        <v>34</v>
      </c>
      <c r="U60" s="658"/>
      <c r="V60" s="658"/>
      <c r="W60" s="658">
        <f t="shared" si="3"/>
        <v>0</v>
      </c>
      <c r="X60" s="658">
        <v>7</v>
      </c>
      <c r="Y60" s="658"/>
      <c r="Z60" s="658">
        <v>2</v>
      </c>
      <c r="AA60" s="658">
        <v>67</v>
      </c>
      <c r="AB60" s="658">
        <v>2</v>
      </c>
      <c r="AC60" s="658">
        <v>2</v>
      </c>
      <c r="AD60" s="658">
        <v>79</v>
      </c>
      <c r="AE60" s="658">
        <v>111</v>
      </c>
      <c r="AF60" s="658"/>
      <c r="AH60" s="442"/>
      <c r="AJ60"/>
    </row>
    <row r="61" spans="1:36" x14ac:dyDescent="0.2">
      <c r="A61" s="754"/>
      <c r="B61" s="748"/>
      <c r="C61" s="238" t="s">
        <v>54</v>
      </c>
      <c r="D61" s="166">
        <f t="shared" si="5"/>
        <v>645</v>
      </c>
      <c r="E61" s="34"/>
      <c r="F61" s="34">
        <v>2</v>
      </c>
      <c r="G61" s="34">
        <v>4</v>
      </c>
      <c r="H61" s="34">
        <v>47</v>
      </c>
      <c r="I61" s="34">
        <v>62</v>
      </c>
      <c r="J61" s="34">
        <v>9</v>
      </c>
      <c r="K61" s="34">
        <v>10</v>
      </c>
      <c r="L61" s="161">
        <f t="shared" si="1"/>
        <v>132</v>
      </c>
      <c r="M61" s="34">
        <v>174</v>
      </c>
      <c r="N61" s="34">
        <v>337</v>
      </c>
      <c r="O61" s="34"/>
      <c r="P61" s="659"/>
      <c r="Q61" s="56">
        <f t="shared" si="4"/>
        <v>0.2583170254403131</v>
      </c>
      <c r="R61" s="462"/>
      <c r="S61" s="427"/>
      <c r="T61" s="551">
        <v>35</v>
      </c>
      <c r="U61" s="658"/>
      <c r="V61" s="658"/>
      <c r="W61" s="658">
        <f t="shared" si="3"/>
        <v>0</v>
      </c>
      <c r="X61" s="658">
        <v>2</v>
      </c>
      <c r="Y61" s="658">
        <v>4</v>
      </c>
      <c r="Z61" s="658">
        <v>47</v>
      </c>
      <c r="AA61" s="658">
        <v>62</v>
      </c>
      <c r="AB61" s="658">
        <v>9</v>
      </c>
      <c r="AC61" s="658">
        <v>10</v>
      </c>
      <c r="AD61" s="658">
        <v>174</v>
      </c>
      <c r="AE61" s="658">
        <v>337</v>
      </c>
      <c r="AF61" s="658"/>
      <c r="AH61" s="442"/>
      <c r="AJ61"/>
    </row>
    <row r="62" spans="1:36" x14ac:dyDescent="0.2">
      <c r="A62" s="754"/>
      <c r="B62" s="748"/>
      <c r="C62" s="238" t="s">
        <v>55</v>
      </c>
      <c r="D62" s="166">
        <f t="shared" si="5"/>
        <v>476</v>
      </c>
      <c r="E62" s="34"/>
      <c r="F62" s="34"/>
      <c r="G62" s="34">
        <v>1</v>
      </c>
      <c r="H62" s="34">
        <v>11</v>
      </c>
      <c r="I62" s="34">
        <v>63</v>
      </c>
      <c r="J62" s="34">
        <v>4</v>
      </c>
      <c r="K62" s="34">
        <v>10</v>
      </c>
      <c r="L62" s="161">
        <f t="shared" si="1"/>
        <v>89</v>
      </c>
      <c r="M62" s="34">
        <v>125</v>
      </c>
      <c r="N62" s="34">
        <v>262</v>
      </c>
      <c r="O62" s="34"/>
      <c r="P62" s="659"/>
      <c r="Q62" s="56">
        <f t="shared" si="4"/>
        <v>0.22997416020671835</v>
      </c>
      <c r="R62" s="462"/>
      <c r="S62" s="427"/>
      <c r="T62" s="551">
        <v>36</v>
      </c>
      <c r="U62" s="658"/>
      <c r="V62" s="658"/>
      <c r="W62" s="658">
        <f t="shared" si="3"/>
        <v>0</v>
      </c>
      <c r="X62" s="658"/>
      <c r="Y62" s="658">
        <v>1</v>
      </c>
      <c r="Z62" s="658">
        <v>11</v>
      </c>
      <c r="AA62" s="658">
        <v>63</v>
      </c>
      <c r="AB62" s="658">
        <v>4</v>
      </c>
      <c r="AC62" s="658">
        <v>10</v>
      </c>
      <c r="AD62" s="658">
        <v>125</v>
      </c>
      <c r="AE62" s="658">
        <v>262</v>
      </c>
      <c r="AF62" s="658"/>
      <c r="AH62" s="442"/>
      <c r="AJ62"/>
    </row>
    <row r="63" spans="1:36" x14ac:dyDescent="0.2">
      <c r="A63" s="754"/>
      <c r="B63" s="748"/>
      <c r="C63" s="239" t="s">
        <v>56</v>
      </c>
      <c r="D63" s="167">
        <f t="shared" si="5"/>
        <v>228</v>
      </c>
      <c r="E63" s="35"/>
      <c r="F63" s="35">
        <v>1</v>
      </c>
      <c r="G63" s="35">
        <v>2</v>
      </c>
      <c r="H63" s="35">
        <v>7</v>
      </c>
      <c r="I63" s="35">
        <v>23</v>
      </c>
      <c r="J63" s="35">
        <v>2</v>
      </c>
      <c r="K63" s="35">
        <v>5</v>
      </c>
      <c r="L63" s="162">
        <f t="shared" si="1"/>
        <v>39</v>
      </c>
      <c r="M63" s="35">
        <v>64</v>
      </c>
      <c r="N63" s="35">
        <v>124</v>
      </c>
      <c r="O63" s="35"/>
      <c r="P63" s="659"/>
      <c r="Q63" s="57">
        <f t="shared" si="4"/>
        <v>0.20744680851063829</v>
      </c>
      <c r="R63" s="462"/>
      <c r="S63" s="427"/>
      <c r="T63" s="551">
        <v>37</v>
      </c>
      <c r="U63" s="658"/>
      <c r="V63" s="658"/>
      <c r="W63" s="658">
        <f t="shared" si="3"/>
        <v>0</v>
      </c>
      <c r="X63" s="658">
        <v>1</v>
      </c>
      <c r="Y63" s="658">
        <v>2</v>
      </c>
      <c r="Z63" s="658">
        <v>7</v>
      </c>
      <c r="AA63" s="658">
        <v>23</v>
      </c>
      <c r="AB63" s="658">
        <v>2</v>
      </c>
      <c r="AC63" s="658">
        <v>5</v>
      </c>
      <c r="AD63" s="658">
        <v>64</v>
      </c>
      <c r="AE63" s="658">
        <v>124</v>
      </c>
      <c r="AF63" s="658"/>
      <c r="AH63" s="442"/>
      <c r="AJ63"/>
    </row>
    <row r="64" spans="1:36" ht="13.5" x14ac:dyDescent="0.2">
      <c r="A64" s="754"/>
      <c r="B64" s="750" t="s">
        <v>57</v>
      </c>
      <c r="C64" s="751"/>
      <c r="D64" s="246">
        <f t="shared" si="5"/>
        <v>1619</v>
      </c>
      <c r="E64" s="252"/>
      <c r="F64" s="246">
        <v>10</v>
      </c>
      <c r="G64" s="246">
        <v>7</v>
      </c>
      <c r="H64" s="246">
        <v>67</v>
      </c>
      <c r="I64" s="246">
        <v>215</v>
      </c>
      <c r="J64" s="246">
        <v>17</v>
      </c>
      <c r="K64" s="246">
        <v>27</v>
      </c>
      <c r="L64" s="155">
        <f t="shared" si="1"/>
        <v>333</v>
      </c>
      <c r="M64" s="246">
        <v>442</v>
      </c>
      <c r="N64" s="246">
        <v>834</v>
      </c>
      <c r="O64" s="246"/>
      <c r="P64" s="659"/>
      <c r="Q64" s="78">
        <f t="shared" si="4"/>
        <v>0.2609717868338558</v>
      </c>
      <c r="R64" s="462"/>
      <c r="S64" s="427"/>
      <c r="T64" s="551" t="s">
        <v>331</v>
      </c>
      <c r="U64" s="658"/>
      <c r="V64" s="658"/>
      <c r="W64" s="658">
        <f t="shared" si="3"/>
        <v>0</v>
      </c>
      <c r="X64" s="658">
        <v>10</v>
      </c>
      <c r="Y64" s="658">
        <v>7</v>
      </c>
      <c r="Z64" s="658">
        <v>67</v>
      </c>
      <c r="AA64" s="658">
        <v>215</v>
      </c>
      <c r="AB64" s="658">
        <v>17</v>
      </c>
      <c r="AC64" s="658">
        <v>27</v>
      </c>
      <c r="AD64" s="658">
        <v>442</v>
      </c>
      <c r="AE64" s="658">
        <v>834</v>
      </c>
      <c r="AF64" s="658"/>
      <c r="AH64" s="442"/>
      <c r="AJ64"/>
    </row>
    <row r="65" spans="1:36" ht="13.5" customHeight="1" x14ac:dyDescent="0.2">
      <c r="A65" s="754"/>
      <c r="B65" s="762" t="s">
        <v>83</v>
      </c>
      <c r="C65" s="237" t="s">
        <v>58</v>
      </c>
      <c r="D65" s="165">
        <f t="shared" si="5"/>
        <v>4176</v>
      </c>
      <c r="E65" s="33"/>
      <c r="F65" s="33">
        <v>1</v>
      </c>
      <c r="G65" s="33">
        <v>31</v>
      </c>
      <c r="H65" s="33">
        <v>99</v>
      </c>
      <c r="I65" s="33">
        <v>246</v>
      </c>
      <c r="J65" s="33">
        <v>91</v>
      </c>
      <c r="K65" s="33">
        <v>106</v>
      </c>
      <c r="L65" s="163">
        <f t="shared" si="1"/>
        <v>573</v>
      </c>
      <c r="M65" s="33">
        <v>797</v>
      </c>
      <c r="N65" s="33">
        <v>1583</v>
      </c>
      <c r="O65" s="33">
        <v>1222</v>
      </c>
      <c r="P65" s="659"/>
      <c r="Q65" s="293">
        <f t="shared" si="4"/>
        <v>0.24075630252100841</v>
      </c>
      <c r="R65" s="462"/>
      <c r="S65" s="427"/>
      <c r="T65" s="551">
        <v>60</v>
      </c>
      <c r="U65" s="658"/>
      <c r="V65" s="658"/>
      <c r="W65" s="658">
        <f t="shared" si="3"/>
        <v>0</v>
      </c>
      <c r="X65" s="658">
        <v>1</v>
      </c>
      <c r="Y65" s="658">
        <v>31</v>
      </c>
      <c r="Z65" s="658">
        <v>99</v>
      </c>
      <c r="AA65" s="658">
        <v>246</v>
      </c>
      <c r="AB65" s="658">
        <v>91</v>
      </c>
      <c r="AC65" s="658">
        <v>106</v>
      </c>
      <c r="AD65" s="658">
        <v>797</v>
      </c>
      <c r="AE65" s="658">
        <v>1583</v>
      </c>
      <c r="AF65" s="658">
        <v>1222</v>
      </c>
      <c r="AH65" s="442"/>
      <c r="AJ65"/>
    </row>
    <row r="66" spans="1:36" ht="15.75" customHeight="1" x14ac:dyDescent="0.2">
      <c r="A66" s="754"/>
      <c r="B66" s="748"/>
      <c r="C66" s="238" t="s">
        <v>59</v>
      </c>
      <c r="D66" s="166">
        <f t="shared" si="5"/>
        <v>2262</v>
      </c>
      <c r="E66" s="34"/>
      <c r="F66" s="34">
        <v>3</v>
      </c>
      <c r="G66" s="34">
        <v>18</v>
      </c>
      <c r="H66" s="34">
        <v>104</v>
      </c>
      <c r="I66" s="34">
        <v>168</v>
      </c>
      <c r="J66" s="34">
        <v>47</v>
      </c>
      <c r="K66" s="34">
        <v>34</v>
      </c>
      <c r="L66" s="161">
        <f t="shared" si="1"/>
        <v>371</v>
      </c>
      <c r="M66" s="34">
        <v>556</v>
      </c>
      <c r="N66" s="34">
        <v>1182</v>
      </c>
      <c r="O66" s="34">
        <v>150</v>
      </c>
      <c r="P66" s="659"/>
      <c r="Q66" s="295">
        <f t="shared" si="4"/>
        <v>0.21346375143843499</v>
      </c>
      <c r="R66" s="462"/>
      <c r="S66" s="427"/>
      <c r="T66" s="551">
        <v>61</v>
      </c>
      <c r="U66" s="658"/>
      <c r="V66" s="658"/>
      <c r="W66" s="658">
        <f t="shared" si="3"/>
        <v>0</v>
      </c>
      <c r="X66" s="658">
        <v>3</v>
      </c>
      <c r="Y66" s="658">
        <v>18</v>
      </c>
      <c r="Z66" s="658">
        <v>104</v>
      </c>
      <c r="AA66" s="658">
        <v>168</v>
      </c>
      <c r="AB66" s="658">
        <v>47</v>
      </c>
      <c r="AC66" s="658">
        <v>34</v>
      </c>
      <c r="AD66" s="658">
        <v>556</v>
      </c>
      <c r="AE66" s="658">
        <v>1182</v>
      </c>
      <c r="AF66" s="658">
        <v>150</v>
      </c>
      <c r="AH66" s="442"/>
      <c r="AJ66"/>
    </row>
    <row r="67" spans="1:36" ht="16.5" customHeight="1" x14ac:dyDescent="0.2">
      <c r="A67" s="754"/>
      <c r="B67" s="748"/>
      <c r="C67" s="238" t="s">
        <v>60</v>
      </c>
      <c r="D67" s="166">
        <f t="shared" si="5"/>
        <v>1338</v>
      </c>
      <c r="E67" s="34"/>
      <c r="F67" s="34">
        <v>4</v>
      </c>
      <c r="G67" s="34">
        <v>5</v>
      </c>
      <c r="H67" s="34">
        <v>48</v>
      </c>
      <c r="I67" s="34">
        <v>101</v>
      </c>
      <c r="J67" s="34">
        <v>29</v>
      </c>
      <c r="K67" s="34">
        <v>15</v>
      </c>
      <c r="L67" s="161">
        <f t="shared" si="1"/>
        <v>198</v>
      </c>
      <c r="M67" s="34">
        <v>381</v>
      </c>
      <c r="N67" s="34">
        <v>692</v>
      </c>
      <c r="O67" s="34">
        <v>63</v>
      </c>
      <c r="P67" s="659"/>
      <c r="Q67" s="295">
        <f t="shared" si="4"/>
        <v>0.18452935694315004</v>
      </c>
      <c r="R67" s="462"/>
      <c r="S67" s="427"/>
      <c r="T67" s="551">
        <v>62</v>
      </c>
      <c r="U67" s="658"/>
      <c r="V67" s="658"/>
      <c r="W67" s="658">
        <f t="shared" si="3"/>
        <v>0</v>
      </c>
      <c r="X67" s="658">
        <v>4</v>
      </c>
      <c r="Y67" s="658">
        <v>5</v>
      </c>
      <c r="Z67" s="658">
        <v>48</v>
      </c>
      <c r="AA67" s="658">
        <v>101</v>
      </c>
      <c r="AB67" s="658">
        <v>29</v>
      </c>
      <c r="AC67" s="658">
        <v>15</v>
      </c>
      <c r="AD67" s="658">
        <v>381</v>
      </c>
      <c r="AE67" s="658">
        <v>692</v>
      </c>
      <c r="AF67" s="658">
        <v>63</v>
      </c>
      <c r="AH67" s="442"/>
      <c r="AJ67"/>
    </row>
    <row r="68" spans="1:36" ht="16.5" customHeight="1" x14ac:dyDescent="0.2">
      <c r="A68" s="754"/>
      <c r="B68" s="748"/>
      <c r="C68" s="239" t="s">
        <v>61</v>
      </c>
      <c r="D68" s="167">
        <f t="shared" si="5"/>
        <v>2355</v>
      </c>
      <c r="E68" s="35"/>
      <c r="F68" s="35">
        <v>7</v>
      </c>
      <c r="G68" s="35">
        <v>12</v>
      </c>
      <c r="H68" s="35">
        <v>51</v>
      </c>
      <c r="I68" s="35">
        <v>135</v>
      </c>
      <c r="J68" s="35">
        <v>28</v>
      </c>
      <c r="K68" s="35">
        <v>34</v>
      </c>
      <c r="L68" s="162">
        <f t="shared" si="1"/>
        <v>260</v>
      </c>
      <c r="M68" s="35">
        <v>586</v>
      </c>
      <c r="N68" s="35">
        <v>1083</v>
      </c>
      <c r="O68" s="35">
        <v>419</v>
      </c>
      <c r="P68" s="659"/>
      <c r="Q68" s="294">
        <f t="shared" si="4"/>
        <v>0.15578190533253444</v>
      </c>
      <c r="R68" s="462"/>
      <c r="S68" s="427"/>
      <c r="T68" s="551">
        <v>63</v>
      </c>
      <c r="U68" s="658"/>
      <c r="V68" s="658"/>
      <c r="W68" s="658">
        <f t="shared" si="3"/>
        <v>0</v>
      </c>
      <c r="X68" s="658">
        <v>7</v>
      </c>
      <c r="Y68" s="658">
        <v>12</v>
      </c>
      <c r="Z68" s="658">
        <v>51</v>
      </c>
      <c r="AA68" s="658">
        <v>135</v>
      </c>
      <c r="AB68" s="658">
        <v>28</v>
      </c>
      <c r="AC68" s="658">
        <v>34</v>
      </c>
      <c r="AD68" s="658">
        <v>586</v>
      </c>
      <c r="AE68" s="658">
        <v>1083</v>
      </c>
      <c r="AF68" s="658">
        <v>419</v>
      </c>
      <c r="AH68" s="442"/>
      <c r="AJ68"/>
    </row>
    <row r="69" spans="1:36" ht="17.25" customHeight="1" x14ac:dyDescent="0.2">
      <c r="A69" s="754"/>
      <c r="B69" s="750" t="s">
        <v>62</v>
      </c>
      <c r="C69" s="751"/>
      <c r="D69" s="246">
        <f t="shared" si="5"/>
        <v>10131</v>
      </c>
      <c r="E69" s="252"/>
      <c r="F69" s="246">
        <v>15</v>
      </c>
      <c r="G69" s="246">
        <v>66</v>
      </c>
      <c r="H69" s="246">
        <v>302</v>
      </c>
      <c r="I69" s="246">
        <v>650</v>
      </c>
      <c r="J69" s="246">
        <v>195</v>
      </c>
      <c r="K69" s="246">
        <v>189</v>
      </c>
      <c r="L69" s="155">
        <f t="shared" si="1"/>
        <v>1402</v>
      </c>
      <c r="M69" s="246">
        <v>2320</v>
      </c>
      <c r="N69" s="246">
        <v>4540</v>
      </c>
      <c r="O69" s="246">
        <v>1854</v>
      </c>
      <c r="P69" s="659"/>
      <c r="Q69" s="78">
        <f t="shared" si="4"/>
        <v>0.20437317784256559</v>
      </c>
      <c r="R69" s="462"/>
      <c r="S69" s="427"/>
      <c r="T69" s="551" t="s">
        <v>447</v>
      </c>
      <c r="U69" s="658"/>
      <c r="V69" s="658"/>
      <c r="W69" s="658">
        <f t="shared" si="3"/>
        <v>0</v>
      </c>
      <c r="X69" s="658">
        <v>15</v>
      </c>
      <c r="Y69" s="658">
        <v>66</v>
      </c>
      <c r="Z69" s="658">
        <v>302</v>
      </c>
      <c r="AA69" s="658">
        <v>650</v>
      </c>
      <c r="AB69" s="658">
        <v>195</v>
      </c>
      <c r="AC69" s="658">
        <v>189</v>
      </c>
      <c r="AD69" s="658">
        <v>2320</v>
      </c>
      <c r="AE69" s="658">
        <v>4540</v>
      </c>
      <c r="AF69" s="658">
        <v>1854</v>
      </c>
      <c r="AH69" s="442"/>
      <c r="AJ69"/>
    </row>
    <row r="70" spans="1:36" ht="17.25" customHeight="1" x14ac:dyDescent="0.2">
      <c r="A70" s="754"/>
      <c r="B70" s="762" t="s">
        <v>84</v>
      </c>
      <c r="C70" s="237" t="s">
        <v>63</v>
      </c>
      <c r="D70" s="165">
        <f t="shared" si="5"/>
        <v>1395</v>
      </c>
      <c r="E70" s="33"/>
      <c r="F70" s="33">
        <v>1</v>
      </c>
      <c r="G70" s="33">
        <v>23</v>
      </c>
      <c r="H70" s="33">
        <v>63</v>
      </c>
      <c r="I70" s="33">
        <v>125</v>
      </c>
      <c r="J70" s="33">
        <v>16</v>
      </c>
      <c r="K70" s="33">
        <v>14</v>
      </c>
      <c r="L70" s="163">
        <f t="shared" si="1"/>
        <v>241</v>
      </c>
      <c r="M70" s="33">
        <v>288</v>
      </c>
      <c r="N70" s="33">
        <v>760</v>
      </c>
      <c r="O70" s="33">
        <v>105</v>
      </c>
      <c r="P70" s="659"/>
      <c r="Q70" s="55">
        <f t="shared" ref="Q70:Q86" si="6">L70/(M70+N70)</f>
        <v>0.22996183206106871</v>
      </c>
      <c r="R70" s="462"/>
      <c r="S70" s="427"/>
      <c r="T70" s="551">
        <v>64</v>
      </c>
      <c r="U70" s="658"/>
      <c r="V70" s="658"/>
      <c r="W70" s="658">
        <f t="shared" si="3"/>
        <v>0</v>
      </c>
      <c r="X70" s="658">
        <v>1</v>
      </c>
      <c r="Y70" s="658">
        <v>23</v>
      </c>
      <c r="Z70" s="658">
        <v>63</v>
      </c>
      <c r="AA70" s="658">
        <v>125</v>
      </c>
      <c r="AB70" s="658">
        <v>16</v>
      </c>
      <c r="AC70" s="658">
        <v>14</v>
      </c>
      <c r="AD70" s="658">
        <v>288</v>
      </c>
      <c r="AE70" s="658">
        <v>760</v>
      </c>
      <c r="AF70" s="658">
        <v>105</v>
      </c>
      <c r="AH70" s="442"/>
      <c r="AJ70"/>
    </row>
    <row r="71" spans="1:36" ht="17.25" customHeight="1" x14ac:dyDescent="0.2">
      <c r="A71" s="754"/>
      <c r="B71" s="748"/>
      <c r="C71" s="238" t="s">
        <v>64</v>
      </c>
      <c r="D71" s="166">
        <f t="shared" si="5"/>
        <v>1542</v>
      </c>
      <c r="E71" s="34"/>
      <c r="F71" s="34">
        <v>1</v>
      </c>
      <c r="G71" s="34">
        <v>12</v>
      </c>
      <c r="H71" s="34">
        <v>29</v>
      </c>
      <c r="I71" s="34">
        <v>130</v>
      </c>
      <c r="J71" s="34">
        <v>5</v>
      </c>
      <c r="K71" s="34">
        <v>8</v>
      </c>
      <c r="L71" s="161">
        <f t="shared" si="1"/>
        <v>184</v>
      </c>
      <c r="M71" s="34">
        <v>292</v>
      </c>
      <c r="N71" s="34">
        <v>753</v>
      </c>
      <c r="O71" s="34">
        <v>312</v>
      </c>
      <c r="P71" s="659"/>
      <c r="Q71" s="56">
        <f t="shared" si="6"/>
        <v>0.17607655502392344</v>
      </c>
      <c r="R71" s="462"/>
      <c r="S71" s="427"/>
      <c r="T71" s="551">
        <v>65</v>
      </c>
      <c r="U71" s="658"/>
      <c r="V71" s="658"/>
      <c r="W71" s="658">
        <f t="shared" si="3"/>
        <v>0</v>
      </c>
      <c r="X71" s="658">
        <v>1</v>
      </c>
      <c r="Y71" s="658">
        <v>12</v>
      </c>
      <c r="Z71" s="658">
        <v>29</v>
      </c>
      <c r="AA71" s="658">
        <v>130</v>
      </c>
      <c r="AB71" s="658">
        <v>5</v>
      </c>
      <c r="AC71" s="658">
        <v>8</v>
      </c>
      <c r="AD71" s="658">
        <v>292</v>
      </c>
      <c r="AE71" s="658">
        <v>753</v>
      </c>
      <c r="AF71" s="658">
        <v>312</v>
      </c>
      <c r="AH71" s="442"/>
      <c r="AJ71"/>
    </row>
    <row r="72" spans="1:36" ht="17.25" customHeight="1" x14ac:dyDescent="0.2">
      <c r="A72" s="754"/>
      <c r="B72" s="748"/>
      <c r="C72" s="238" t="s">
        <v>65</v>
      </c>
      <c r="D72" s="166">
        <f t="shared" si="5"/>
        <v>830</v>
      </c>
      <c r="E72" s="34"/>
      <c r="F72" s="34"/>
      <c r="G72" s="34">
        <v>9</v>
      </c>
      <c r="H72" s="34">
        <v>23</v>
      </c>
      <c r="I72" s="34">
        <v>65</v>
      </c>
      <c r="J72" s="34">
        <v>4</v>
      </c>
      <c r="K72" s="34">
        <v>3</v>
      </c>
      <c r="L72" s="161">
        <f t="shared" si="1"/>
        <v>104</v>
      </c>
      <c r="M72" s="34">
        <v>194</v>
      </c>
      <c r="N72" s="34">
        <v>532</v>
      </c>
      <c r="O72" s="34"/>
      <c r="P72" s="659"/>
      <c r="Q72" s="56">
        <f t="shared" si="6"/>
        <v>0.14325068870523416</v>
      </c>
      <c r="R72" s="462"/>
      <c r="S72" s="427"/>
      <c r="T72" s="551">
        <v>66</v>
      </c>
      <c r="U72" s="658"/>
      <c r="V72" s="658"/>
      <c r="W72" s="658">
        <f t="shared" si="3"/>
        <v>0</v>
      </c>
      <c r="X72" s="658"/>
      <c r="Y72" s="658">
        <v>9</v>
      </c>
      <c r="Z72" s="658">
        <v>23</v>
      </c>
      <c r="AA72" s="658">
        <v>65</v>
      </c>
      <c r="AB72" s="658">
        <v>4</v>
      </c>
      <c r="AC72" s="658">
        <v>3</v>
      </c>
      <c r="AD72" s="658">
        <v>194</v>
      </c>
      <c r="AE72" s="658">
        <v>532</v>
      </c>
      <c r="AF72" s="658"/>
      <c r="AH72" s="442"/>
      <c r="AJ72"/>
    </row>
    <row r="73" spans="1:36" x14ac:dyDescent="0.2">
      <c r="A73" s="754"/>
      <c r="B73" s="748"/>
      <c r="C73" s="238" t="s">
        <v>66</v>
      </c>
      <c r="D73" s="166">
        <f t="shared" ref="D73:D86" si="7">E73+F73+L73+M73+N73+O73</f>
        <v>902</v>
      </c>
      <c r="E73" s="34"/>
      <c r="F73" s="34"/>
      <c r="G73" s="34">
        <v>4</v>
      </c>
      <c r="H73" s="34">
        <v>35</v>
      </c>
      <c r="I73" s="34">
        <v>134</v>
      </c>
      <c r="J73" s="34">
        <v>16</v>
      </c>
      <c r="K73" s="34">
        <v>9</v>
      </c>
      <c r="L73" s="161">
        <f t="shared" si="1"/>
        <v>198</v>
      </c>
      <c r="M73" s="34">
        <v>194</v>
      </c>
      <c r="N73" s="34">
        <v>510</v>
      </c>
      <c r="O73" s="34"/>
      <c r="P73" s="659"/>
      <c r="Q73" s="56">
        <f t="shared" si="6"/>
        <v>0.28125</v>
      </c>
      <c r="R73" s="462"/>
      <c r="S73" s="427"/>
      <c r="T73" s="551">
        <v>67</v>
      </c>
      <c r="U73" s="658"/>
      <c r="V73" s="658"/>
      <c r="W73" s="658">
        <f t="shared" si="3"/>
        <v>0</v>
      </c>
      <c r="X73" s="658"/>
      <c r="Y73" s="658">
        <v>4</v>
      </c>
      <c r="Z73" s="658">
        <v>35</v>
      </c>
      <c r="AA73" s="658">
        <v>134</v>
      </c>
      <c r="AB73" s="658">
        <v>16</v>
      </c>
      <c r="AC73" s="658">
        <v>9</v>
      </c>
      <c r="AD73" s="658">
        <v>194</v>
      </c>
      <c r="AE73" s="658">
        <v>510</v>
      </c>
      <c r="AF73" s="658"/>
      <c r="AH73" s="442"/>
      <c r="AJ73"/>
    </row>
    <row r="74" spans="1:36" x14ac:dyDescent="0.2">
      <c r="A74" s="754"/>
      <c r="B74" s="748"/>
      <c r="C74" s="238" t="s">
        <v>67</v>
      </c>
      <c r="D74" s="166">
        <f t="shared" si="7"/>
        <v>585</v>
      </c>
      <c r="E74" s="34"/>
      <c r="F74" s="34"/>
      <c r="G74" s="34">
        <v>2</v>
      </c>
      <c r="H74" s="34">
        <v>21</v>
      </c>
      <c r="I74" s="34">
        <v>59</v>
      </c>
      <c r="J74" s="34">
        <v>9</v>
      </c>
      <c r="K74" s="34">
        <v>11</v>
      </c>
      <c r="L74" s="161">
        <f t="shared" ref="L74:L90" si="8">G74+H74+I74+J74+K74</f>
        <v>102</v>
      </c>
      <c r="M74" s="34">
        <v>154</v>
      </c>
      <c r="N74" s="34">
        <v>329</v>
      </c>
      <c r="O74" s="34"/>
      <c r="P74" s="659"/>
      <c r="Q74" s="56">
        <f t="shared" si="6"/>
        <v>0.21118012422360249</v>
      </c>
      <c r="R74" s="462"/>
      <c r="S74" s="427"/>
      <c r="T74" s="551">
        <v>68</v>
      </c>
      <c r="U74" s="658"/>
      <c r="V74" s="658"/>
      <c r="W74" s="658">
        <f t="shared" ref="W74:W90" si="9">SUM(U74+V74)</f>
        <v>0</v>
      </c>
      <c r="X74" s="658"/>
      <c r="Y74" s="658">
        <v>2</v>
      </c>
      <c r="Z74" s="658">
        <v>21</v>
      </c>
      <c r="AA74" s="658">
        <v>59</v>
      </c>
      <c r="AB74" s="658">
        <v>9</v>
      </c>
      <c r="AC74" s="658">
        <v>11</v>
      </c>
      <c r="AD74" s="658">
        <v>154</v>
      </c>
      <c r="AE74" s="658">
        <v>329</v>
      </c>
      <c r="AF74" s="658"/>
      <c r="AH74" s="442"/>
      <c r="AJ74"/>
    </row>
    <row r="75" spans="1:36" x14ac:dyDescent="0.2">
      <c r="A75" s="754"/>
      <c r="B75" s="748"/>
      <c r="C75" s="239" t="s">
        <v>68</v>
      </c>
      <c r="D75" s="167">
        <f t="shared" si="7"/>
        <v>523</v>
      </c>
      <c r="E75" s="35"/>
      <c r="F75" s="35">
        <v>1</v>
      </c>
      <c r="G75" s="35"/>
      <c r="H75" s="35">
        <v>14</v>
      </c>
      <c r="I75" s="35">
        <v>103</v>
      </c>
      <c r="J75" s="35">
        <v>6</v>
      </c>
      <c r="K75" s="35">
        <v>1</v>
      </c>
      <c r="L75" s="162">
        <f t="shared" si="8"/>
        <v>124</v>
      </c>
      <c r="M75" s="35">
        <v>118</v>
      </c>
      <c r="N75" s="35">
        <v>280</v>
      </c>
      <c r="O75" s="35"/>
      <c r="P75" s="659"/>
      <c r="Q75" s="57">
        <f t="shared" si="6"/>
        <v>0.31155778894472363</v>
      </c>
      <c r="R75" s="462"/>
      <c r="S75" s="427"/>
      <c r="T75" s="551">
        <v>69</v>
      </c>
      <c r="U75" s="658"/>
      <c r="V75" s="658"/>
      <c r="W75" s="658">
        <f t="shared" si="9"/>
        <v>0</v>
      </c>
      <c r="X75" s="658">
        <v>1</v>
      </c>
      <c r="Y75" s="658"/>
      <c r="Z75" s="658">
        <v>14</v>
      </c>
      <c r="AA75" s="658">
        <v>103</v>
      </c>
      <c r="AB75" s="658">
        <v>6</v>
      </c>
      <c r="AC75" s="658">
        <v>1</v>
      </c>
      <c r="AD75" s="658">
        <v>118</v>
      </c>
      <c r="AE75" s="658">
        <v>280</v>
      </c>
      <c r="AF75" s="658"/>
      <c r="AH75" s="442"/>
      <c r="AJ75"/>
    </row>
    <row r="76" spans="1:36" ht="13.5" x14ac:dyDescent="0.2">
      <c r="A76" s="755"/>
      <c r="B76" s="750" t="s">
        <v>69</v>
      </c>
      <c r="C76" s="751"/>
      <c r="D76" s="265">
        <f t="shared" si="7"/>
        <v>5777</v>
      </c>
      <c r="E76" s="252"/>
      <c r="F76" s="246">
        <v>3</v>
      </c>
      <c r="G76" s="246">
        <v>50</v>
      </c>
      <c r="H76" s="246">
        <v>185</v>
      </c>
      <c r="I76" s="246">
        <v>616</v>
      </c>
      <c r="J76" s="246">
        <v>56</v>
      </c>
      <c r="K76" s="246">
        <v>46</v>
      </c>
      <c r="L76" s="155">
        <f t="shared" si="8"/>
        <v>953</v>
      </c>
      <c r="M76" s="246">
        <v>1240</v>
      </c>
      <c r="N76" s="246">
        <v>3164</v>
      </c>
      <c r="O76" s="246">
        <v>417</v>
      </c>
      <c r="P76" s="659"/>
      <c r="Q76" s="337">
        <f t="shared" si="6"/>
        <v>0.21639418710263397</v>
      </c>
      <c r="R76" s="462"/>
      <c r="S76" s="427"/>
      <c r="T76" s="551" t="s">
        <v>448</v>
      </c>
      <c r="U76" s="658"/>
      <c r="V76" s="658"/>
      <c r="W76" s="658">
        <f t="shared" si="9"/>
        <v>0</v>
      </c>
      <c r="X76" s="658">
        <v>3</v>
      </c>
      <c r="Y76" s="658">
        <v>50</v>
      </c>
      <c r="Z76" s="658">
        <v>185</v>
      </c>
      <c r="AA76" s="658">
        <v>616</v>
      </c>
      <c r="AB76" s="658">
        <v>56</v>
      </c>
      <c r="AC76" s="658">
        <v>46</v>
      </c>
      <c r="AD76" s="658">
        <v>1240</v>
      </c>
      <c r="AE76" s="658">
        <v>3164</v>
      </c>
      <c r="AF76" s="658">
        <v>417</v>
      </c>
      <c r="AH76" s="442"/>
      <c r="AJ76"/>
    </row>
    <row r="77" spans="1:36" x14ac:dyDescent="0.2">
      <c r="A77" s="749" t="s">
        <v>454</v>
      </c>
      <c r="B77" s="749"/>
      <c r="C77" s="749"/>
      <c r="D77" s="248">
        <f t="shared" si="7"/>
        <v>33718</v>
      </c>
      <c r="E77" s="254"/>
      <c r="F77" s="248">
        <v>67</v>
      </c>
      <c r="G77" s="248">
        <v>233</v>
      </c>
      <c r="H77" s="248">
        <v>1098</v>
      </c>
      <c r="I77" s="248">
        <v>2939</v>
      </c>
      <c r="J77" s="248">
        <v>439</v>
      </c>
      <c r="K77" s="248">
        <v>458</v>
      </c>
      <c r="L77" s="255">
        <f t="shared" si="8"/>
        <v>5167</v>
      </c>
      <c r="M77" s="248">
        <v>8057</v>
      </c>
      <c r="N77" s="248">
        <v>16300</v>
      </c>
      <c r="O77" s="248">
        <v>4127</v>
      </c>
      <c r="P77" s="659"/>
      <c r="Q77" s="262">
        <f t="shared" si="6"/>
        <v>0.21213614156094757</v>
      </c>
      <c r="R77" s="462"/>
      <c r="S77" s="427"/>
      <c r="T77" s="551" t="s">
        <v>445</v>
      </c>
      <c r="U77" s="658"/>
      <c r="V77" s="658"/>
      <c r="W77" s="658">
        <f t="shared" si="9"/>
        <v>0</v>
      </c>
      <c r="X77" s="658">
        <v>67</v>
      </c>
      <c r="Y77" s="658">
        <v>233</v>
      </c>
      <c r="Z77" s="658">
        <v>1098</v>
      </c>
      <c r="AA77" s="658">
        <v>2939</v>
      </c>
      <c r="AB77" s="658">
        <v>439</v>
      </c>
      <c r="AC77" s="658">
        <v>458</v>
      </c>
      <c r="AD77" s="658">
        <v>8057</v>
      </c>
      <c r="AE77" s="658">
        <v>16300</v>
      </c>
      <c r="AF77" s="658">
        <v>4127</v>
      </c>
      <c r="AH77" s="442"/>
      <c r="AJ77"/>
    </row>
    <row r="78" spans="1:36" x14ac:dyDescent="0.2">
      <c r="A78" s="752" t="s">
        <v>621</v>
      </c>
      <c r="B78" s="763" t="s">
        <v>72</v>
      </c>
      <c r="C78" s="237" t="s">
        <v>73</v>
      </c>
      <c r="D78" s="165">
        <f t="shared" si="7"/>
        <v>531</v>
      </c>
      <c r="E78" s="33"/>
      <c r="F78" s="33">
        <v>1</v>
      </c>
      <c r="G78" s="33"/>
      <c r="H78" s="33">
        <v>18</v>
      </c>
      <c r="I78" s="33">
        <v>23</v>
      </c>
      <c r="J78" s="33">
        <v>21</v>
      </c>
      <c r="K78" s="33">
        <v>5</v>
      </c>
      <c r="L78" s="163">
        <f t="shared" si="8"/>
        <v>67</v>
      </c>
      <c r="M78" s="33">
        <v>123</v>
      </c>
      <c r="N78" s="33">
        <v>340</v>
      </c>
      <c r="O78" s="33"/>
      <c r="P78" s="659"/>
      <c r="Q78" s="55">
        <f t="shared" si="6"/>
        <v>0.1447084233261339</v>
      </c>
      <c r="R78" s="462"/>
      <c r="S78" s="427"/>
      <c r="T78" s="551">
        <v>85</v>
      </c>
      <c r="U78" s="658"/>
      <c r="V78" s="658"/>
      <c r="W78" s="658">
        <f t="shared" si="9"/>
        <v>0</v>
      </c>
      <c r="X78" s="658">
        <v>1</v>
      </c>
      <c r="Y78" s="658"/>
      <c r="Z78" s="658">
        <v>18</v>
      </c>
      <c r="AA78" s="658">
        <v>23</v>
      </c>
      <c r="AB78" s="658">
        <v>21</v>
      </c>
      <c r="AC78" s="658">
        <v>5</v>
      </c>
      <c r="AD78" s="658">
        <v>123</v>
      </c>
      <c r="AE78" s="658">
        <v>340</v>
      </c>
      <c r="AF78" s="658"/>
      <c r="AH78" s="442"/>
      <c r="AJ78"/>
    </row>
    <row r="79" spans="1:36" x14ac:dyDescent="0.2">
      <c r="A79" s="743"/>
      <c r="B79" s="744"/>
      <c r="C79" s="238" t="s">
        <v>74</v>
      </c>
      <c r="D79" s="166">
        <f t="shared" si="7"/>
        <v>798</v>
      </c>
      <c r="E79" s="34"/>
      <c r="F79" s="34"/>
      <c r="G79" s="34">
        <v>2</v>
      </c>
      <c r="H79" s="34">
        <v>22</v>
      </c>
      <c r="I79" s="34">
        <v>28</v>
      </c>
      <c r="J79" s="34">
        <v>52</v>
      </c>
      <c r="K79" s="34">
        <v>7</v>
      </c>
      <c r="L79" s="161">
        <f t="shared" si="8"/>
        <v>111</v>
      </c>
      <c r="M79" s="34">
        <v>248</v>
      </c>
      <c r="N79" s="34">
        <v>439</v>
      </c>
      <c r="O79" s="34"/>
      <c r="P79" s="659"/>
      <c r="Q79" s="56">
        <f t="shared" si="6"/>
        <v>0.16157205240174671</v>
      </c>
      <c r="R79" s="462"/>
      <c r="S79" s="427"/>
      <c r="T79" s="551">
        <v>86</v>
      </c>
      <c r="U79" s="658"/>
      <c r="V79" s="658"/>
      <c r="W79" s="658">
        <f t="shared" si="9"/>
        <v>0</v>
      </c>
      <c r="X79" s="658"/>
      <c r="Y79" s="658">
        <v>2</v>
      </c>
      <c r="Z79" s="658">
        <v>22</v>
      </c>
      <c r="AA79" s="658">
        <v>28</v>
      </c>
      <c r="AB79" s="658">
        <v>52</v>
      </c>
      <c r="AC79" s="658">
        <v>7</v>
      </c>
      <c r="AD79" s="658">
        <v>248</v>
      </c>
      <c r="AE79" s="658">
        <v>439</v>
      </c>
      <c r="AF79" s="658"/>
      <c r="AH79" s="442"/>
      <c r="AJ79"/>
    </row>
    <row r="80" spans="1:36" x14ac:dyDescent="0.2">
      <c r="A80" s="743"/>
      <c r="B80" s="744"/>
      <c r="C80" s="239" t="s">
        <v>75</v>
      </c>
      <c r="D80" s="167">
        <f t="shared" si="7"/>
        <v>613</v>
      </c>
      <c r="E80" s="35"/>
      <c r="F80" s="35"/>
      <c r="G80" s="35"/>
      <c r="H80" s="35">
        <v>17</v>
      </c>
      <c r="I80" s="35">
        <v>27</v>
      </c>
      <c r="J80" s="35">
        <v>8</v>
      </c>
      <c r="K80" s="35">
        <v>3</v>
      </c>
      <c r="L80" s="162">
        <f t="shared" si="8"/>
        <v>55</v>
      </c>
      <c r="M80" s="35">
        <v>193</v>
      </c>
      <c r="N80" s="35">
        <v>365</v>
      </c>
      <c r="O80" s="35"/>
      <c r="P80" s="659"/>
      <c r="Q80" s="57">
        <f t="shared" si="6"/>
        <v>9.8566308243727599E-2</v>
      </c>
      <c r="R80" s="462"/>
      <c r="S80" s="427"/>
      <c r="T80" s="551">
        <v>87</v>
      </c>
      <c r="U80" s="658"/>
      <c r="V80" s="658"/>
      <c r="W80" s="658">
        <f t="shared" si="9"/>
        <v>0</v>
      </c>
      <c r="X80" s="658"/>
      <c r="Y80" s="658"/>
      <c r="Z80" s="658">
        <v>17</v>
      </c>
      <c r="AA80" s="658">
        <v>27</v>
      </c>
      <c r="AB80" s="658">
        <v>8</v>
      </c>
      <c r="AC80" s="658">
        <v>3</v>
      </c>
      <c r="AD80" s="658">
        <v>193</v>
      </c>
      <c r="AE80" s="658">
        <v>365</v>
      </c>
      <c r="AF80" s="658"/>
      <c r="AH80" s="442"/>
      <c r="AJ80"/>
    </row>
    <row r="81" spans="1:37" s="461" customFormat="1" ht="13.5" x14ac:dyDescent="0.2">
      <c r="A81" s="743"/>
      <c r="B81" s="750" t="s">
        <v>625</v>
      </c>
      <c r="C81" s="751" t="s">
        <v>623</v>
      </c>
      <c r="D81" s="265">
        <f t="shared" ref="D81:D85" si="10">E81+F81+L81+M81+N81+O81</f>
        <v>1942</v>
      </c>
      <c r="E81" s="252"/>
      <c r="F81" s="246">
        <v>1</v>
      </c>
      <c r="G81" s="246">
        <v>2</v>
      </c>
      <c r="H81" s="246">
        <v>57</v>
      </c>
      <c r="I81" s="246">
        <v>78</v>
      </c>
      <c r="J81" s="246">
        <v>81</v>
      </c>
      <c r="K81" s="246">
        <v>15</v>
      </c>
      <c r="L81" s="155">
        <f t="shared" ref="L81:L85" si="11">G81+H81+I81+J81+K81</f>
        <v>233</v>
      </c>
      <c r="M81" s="246">
        <v>564</v>
      </c>
      <c r="N81" s="246">
        <v>1144</v>
      </c>
      <c r="O81" s="246"/>
      <c r="P81" s="659"/>
      <c r="Q81" s="445">
        <f t="shared" ref="Q81:Q85" si="12">L81/(M81+N81)</f>
        <v>0.1364168618266979</v>
      </c>
      <c r="R81" s="462"/>
      <c r="S81" s="427"/>
      <c r="T81" s="551" t="s">
        <v>72</v>
      </c>
      <c r="U81" s="658"/>
      <c r="V81" s="658"/>
      <c r="W81" s="658">
        <f t="shared" si="9"/>
        <v>0</v>
      </c>
      <c r="X81" s="658">
        <v>1</v>
      </c>
      <c r="Y81" s="658">
        <v>2</v>
      </c>
      <c r="Z81" s="658">
        <v>57</v>
      </c>
      <c r="AA81" s="658">
        <v>78</v>
      </c>
      <c r="AB81" s="658">
        <v>81</v>
      </c>
      <c r="AC81" s="658">
        <v>15</v>
      </c>
      <c r="AD81" s="658">
        <v>564</v>
      </c>
      <c r="AE81" s="658">
        <v>1144</v>
      </c>
      <c r="AF81" s="658"/>
      <c r="AH81" s="442"/>
      <c r="AI81" s="442"/>
      <c r="AJ81"/>
      <c r="AK81"/>
    </row>
    <row r="82" spans="1:37" s="461" customFormat="1" x14ac:dyDescent="0.2">
      <c r="A82" s="743"/>
      <c r="B82" s="763" t="s">
        <v>632</v>
      </c>
      <c r="C82" s="237">
        <v>90</v>
      </c>
      <c r="D82" s="165">
        <f t="shared" si="10"/>
        <v>4</v>
      </c>
      <c r="E82" s="33"/>
      <c r="F82" s="33"/>
      <c r="G82" s="33"/>
      <c r="H82" s="33"/>
      <c r="I82" s="33"/>
      <c r="J82" s="33"/>
      <c r="K82" s="33">
        <v>2</v>
      </c>
      <c r="L82" s="163">
        <f t="shared" si="11"/>
        <v>2</v>
      </c>
      <c r="M82" s="33"/>
      <c r="N82" s="33">
        <v>2</v>
      </c>
      <c r="O82" s="33"/>
      <c r="P82" s="659"/>
      <c r="Q82" s="446">
        <f t="shared" si="12"/>
        <v>1</v>
      </c>
      <c r="R82" s="462"/>
      <c r="S82" s="427"/>
      <c r="T82" s="551">
        <v>90</v>
      </c>
      <c r="U82" s="658"/>
      <c r="V82" s="658"/>
      <c r="W82" s="658">
        <f t="shared" si="9"/>
        <v>0</v>
      </c>
      <c r="X82" s="658"/>
      <c r="Y82" s="658"/>
      <c r="Z82" s="658"/>
      <c r="AA82" s="658"/>
      <c r="AB82" s="658"/>
      <c r="AC82" s="658">
        <v>2</v>
      </c>
      <c r="AD82" s="658"/>
      <c r="AE82" s="658">
        <v>2</v>
      </c>
      <c r="AF82" s="658"/>
      <c r="AH82" s="442"/>
      <c r="AI82" s="442"/>
      <c r="AJ82"/>
      <c r="AK82"/>
    </row>
    <row r="83" spans="1:37" s="658" customFormat="1" x14ac:dyDescent="0.2">
      <c r="A83" s="743"/>
      <c r="B83" s="744"/>
      <c r="C83" s="238">
        <v>91</v>
      </c>
      <c r="D83" s="166">
        <f t="shared" ref="D83" si="13">E83+F83+L83+M83+N83+O83</f>
        <v>11</v>
      </c>
      <c r="E83" s="34"/>
      <c r="F83" s="34"/>
      <c r="G83" s="34"/>
      <c r="H83" s="34"/>
      <c r="I83" s="34"/>
      <c r="J83" s="34">
        <v>5</v>
      </c>
      <c r="K83" s="34">
        <v>3</v>
      </c>
      <c r="L83" s="161">
        <f t="shared" ref="L83" si="14">G83+H83+I83+J83+K83</f>
        <v>8</v>
      </c>
      <c r="M83" s="34">
        <v>1</v>
      </c>
      <c r="N83" s="34">
        <v>2</v>
      </c>
      <c r="O83" s="34"/>
      <c r="P83" s="659"/>
      <c r="Q83" s="57">
        <f t="shared" ref="Q83" si="15">L83/(M83+N83)</f>
        <v>2.6666666666666665</v>
      </c>
      <c r="R83" s="659"/>
      <c r="S83" s="427"/>
      <c r="T83" s="551">
        <v>91</v>
      </c>
      <c r="W83" s="658">
        <f t="shared" ref="W83" si="16">SUM(U83+V83)</f>
        <v>0</v>
      </c>
      <c r="AB83" s="658">
        <v>5</v>
      </c>
      <c r="AC83" s="658">
        <v>3</v>
      </c>
      <c r="AD83" s="658">
        <v>1</v>
      </c>
      <c r="AE83" s="658">
        <v>2</v>
      </c>
      <c r="AH83" s="442"/>
      <c r="AI83" s="442"/>
      <c r="AJ83"/>
      <c r="AK83"/>
    </row>
    <row r="84" spans="1:37" s="461" customFormat="1" x14ac:dyDescent="0.2">
      <c r="A84" s="743"/>
      <c r="B84" s="744"/>
      <c r="C84" s="238">
        <v>92</v>
      </c>
      <c r="D84" s="166">
        <f t="shared" si="10"/>
        <v>4</v>
      </c>
      <c r="E84" s="34"/>
      <c r="F84" s="34"/>
      <c r="G84" s="34"/>
      <c r="H84" s="34">
        <v>2</v>
      </c>
      <c r="I84" s="34"/>
      <c r="J84" s="34">
        <v>1</v>
      </c>
      <c r="K84" s="34"/>
      <c r="L84" s="161">
        <f t="shared" si="11"/>
        <v>3</v>
      </c>
      <c r="M84" s="34"/>
      <c r="N84" s="34">
        <v>1</v>
      </c>
      <c r="O84" s="34"/>
      <c r="P84" s="659"/>
      <c r="Q84" s="57">
        <f t="shared" si="12"/>
        <v>3</v>
      </c>
      <c r="R84" s="462"/>
      <c r="S84" s="427"/>
      <c r="T84" s="551">
        <v>92</v>
      </c>
      <c r="U84" s="658"/>
      <c r="V84" s="658"/>
      <c r="W84" s="658">
        <f t="shared" si="9"/>
        <v>0</v>
      </c>
      <c r="X84" s="658"/>
      <c r="Y84" s="658"/>
      <c r="Z84" s="658">
        <v>2</v>
      </c>
      <c r="AA84" s="658"/>
      <c r="AB84" s="658">
        <v>1</v>
      </c>
      <c r="AC84" s="658"/>
      <c r="AD84" s="658"/>
      <c r="AE84" s="658">
        <v>1</v>
      </c>
      <c r="AF84" s="658"/>
      <c r="AH84" s="442"/>
      <c r="AI84" s="442"/>
      <c r="AJ84"/>
      <c r="AK84"/>
    </row>
    <row r="85" spans="1:37" s="461" customFormat="1" ht="13.5" x14ac:dyDescent="0.2">
      <c r="A85" s="743"/>
      <c r="B85" s="750" t="s">
        <v>626</v>
      </c>
      <c r="C85" s="751" t="s">
        <v>624</v>
      </c>
      <c r="D85" s="265">
        <f t="shared" si="10"/>
        <v>19</v>
      </c>
      <c r="E85" s="252"/>
      <c r="F85" s="246"/>
      <c r="G85" s="246"/>
      <c r="H85" s="246">
        <v>2</v>
      </c>
      <c r="I85" s="246"/>
      <c r="J85" s="246">
        <v>6</v>
      </c>
      <c r="K85" s="246">
        <v>5</v>
      </c>
      <c r="L85" s="155">
        <f t="shared" si="11"/>
        <v>13</v>
      </c>
      <c r="M85" s="246">
        <v>1</v>
      </c>
      <c r="N85" s="246">
        <v>5</v>
      </c>
      <c r="O85" s="246"/>
      <c r="P85" s="659"/>
      <c r="Q85" s="445">
        <f t="shared" si="12"/>
        <v>2.1666666666666665</v>
      </c>
      <c r="R85" s="462"/>
      <c r="S85" s="427"/>
      <c r="T85" s="551" t="s">
        <v>622</v>
      </c>
      <c r="U85" s="658"/>
      <c r="V85" s="658"/>
      <c r="W85" s="658">
        <f t="shared" si="9"/>
        <v>0</v>
      </c>
      <c r="X85" s="658"/>
      <c r="Y85" s="658"/>
      <c r="Z85" s="658">
        <v>2</v>
      </c>
      <c r="AA85" s="658"/>
      <c r="AB85" s="658">
        <v>6</v>
      </c>
      <c r="AC85" s="658">
        <v>5</v>
      </c>
      <c r="AD85" s="658">
        <v>1</v>
      </c>
      <c r="AE85" s="658">
        <v>5</v>
      </c>
      <c r="AF85" s="658"/>
      <c r="AH85" s="442"/>
      <c r="AI85" s="442"/>
      <c r="AJ85"/>
      <c r="AK85"/>
    </row>
    <row r="86" spans="1:37" x14ac:dyDescent="0.2">
      <c r="A86" s="749" t="s">
        <v>627</v>
      </c>
      <c r="B86" s="749"/>
      <c r="C86" s="749"/>
      <c r="D86" s="251">
        <f t="shared" si="7"/>
        <v>1961</v>
      </c>
      <c r="E86" s="256"/>
      <c r="F86" s="251">
        <v>1</v>
      </c>
      <c r="G86" s="251">
        <v>2</v>
      </c>
      <c r="H86" s="251">
        <v>59</v>
      </c>
      <c r="I86" s="251">
        <v>78</v>
      </c>
      <c r="J86" s="251">
        <v>87</v>
      </c>
      <c r="K86" s="251">
        <v>20</v>
      </c>
      <c r="L86" s="155">
        <f t="shared" si="8"/>
        <v>246</v>
      </c>
      <c r="M86" s="251">
        <v>565</v>
      </c>
      <c r="N86" s="251">
        <v>1149</v>
      </c>
      <c r="O86" s="251"/>
      <c r="P86" s="659"/>
      <c r="Q86" s="78">
        <f t="shared" si="6"/>
        <v>0.14352392065344224</v>
      </c>
      <c r="R86" s="462"/>
      <c r="S86" s="427"/>
      <c r="T86" s="551" t="s">
        <v>621</v>
      </c>
      <c r="U86" s="658"/>
      <c r="V86" s="658"/>
      <c r="W86" s="658">
        <f t="shared" si="9"/>
        <v>0</v>
      </c>
      <c r="X86" s="658">
        <v>1</v>
      </c>
      <c r="Y86" s="658">
        <v>2</v>
      </c>
      <c r="Z86" s="658">
        <v>59</v>
      </c>
      <c r="AA86" s="658">
        <v>78</v>
      </c>
      <c r="AB86" s="658">
        <v>87</v>
      </c>
      <c r="AC86" s="658">
        <v>20</v>
      </c>
      <c r="AD86" s="658">
        <v>565</v>
      </c>
      <c r="AE86" s="658">
        <v>1149</v>
      </c>
      <c r="AF86" s="658"/>
      <c r="AH86" s="442"/>
      <c r="AJ86"/>
    </row>
    <row r="87" spans="1:37" x14ac:dyDescent="0.2">
      <c r="D87" s="266"/>
      <c r="E87" s="13"/>
      <c r="F87" s="13"/>
      <c r="G87" s="13"/>
      <c r="H87" s="13"/>
      <c r="I87" s="13"/>
      <c r="J87" s="13"/>
      <c r="K87" s="13"/>
      <c r="L87" s="169"/>
      <c r="M87" s="240"/>
      <c r="N87" s="240"/>
      <c r="O87" s="13"/>
      <c r="P87" s="659"/>
      <c r="Q87" s="182"/>
      <c r="R87" s="462"/>
      <c r="S87" s="427"/>
      <c r="U87" s="658"/>
      <c r="V87" s="658"/>
      <c r="W87" s="658">
        <f t="shared" si="9"/>
        <v>0</v>
      </c>
      <c r="X87" s="658"/>
      <c r="Y87" s="658"/>
      <c r="Z87" s="658"/>
      <c r="AA87" s="658"/>
      <c r="AB87" s="658"/>
      <c r="AC87" s="658"/>
      <c r="AD87" s="658"/>
      <c r="AE87" s="658"/>
      <c r="AF87" s="658"/>
      <c r="AH87" s="442"/>
      <c r="AJ87"/>
    </row>
    <row r="88" spans="1:37" x14ac:dyDescent="0.2">
      <c r="A88" s="758" t="s">
        <v>376</v>
      </c>
      <c r="B88" s="758"/>
      <c r="C88" s="759"/>
      <c r="D88" s="250">
        <f>E88+F88+L88+M88+N88+O88</f>
        <v>999</v>
      </c>
      <c r="E88" s="242"/>
      <c r="F88" s="242"/>
      <c r="G88" s="242"/>
      <c r="H88" s="242"/>
      <c r="I88" s="242"/>
      <c r="J88" s="242"/>
      <c r="K88" s="242"/>
      <c r="L88" s="27"/>
      <c r="M88" s="241">
        <v>534</v>
      </c>
      <c r="N88" s="241">
        <v>465</v>
      </c>
      <c r="O88" s="243"/>
      <c r="P88" s="659"/>
      <c r="Q88" s="78">
        <f>L88/(M88+N88)</f>
        <v>0</v>
      </c>
      <c r="R88" s="462"/>
      <c r="S88" s="427"/>
      <c r="U88" s="658"/>
      <c r="V88" s="658"/>
      <c r="W88" s="658">
        <f t="shared" si="9"/>
        <v>0</v>
      </c>
      <c r="X88" s="658"/>
      <c r="Y88" s="658"/>
      <c r="Z88" s="658"/>
      <c r="AA88" s="658"/>
      <c r="AB88" s="658"/>
      <c r="AC88" s="658"/>
      <c r="AD88" s="658">
        <v>534</v>
      </c>
      <c r="AE88" s="658">
        <v>465</v>
      </c>
      <c r="AF88" s="658"/>
      <c r="AH88" s="442"/>
      <c r="AJ88"/>
    </row>
    <row r="89" spans="1:37" x14ac:dyDescent="0.2">
      <c r="D89" s="266"/>
      <c r="L89" s="53"/>
      <c r="P89" s="659"/>
      <c r="Q89" s="194"/>
      <c r="R89" s="462"/>
      <c r="S89" s="427"/>
      <c r="U89" s="658"/>
      <c r="V89" s="658"/>
      <c r="W89" s="658">
        <f t="shared" si="9"/>
        <v>0</v>
      </c>
      <c r="X89" s="658"/>
      <c r="Y89" s="658"/>
      <c r="Z89" s="658"/>
      <c r="AA89" s="658"/>
      <c r="AB89" s="658"/>
      <c r="AC89" s="658"/>
      <c r="AD89" s="658"/>
      <c r="AE89" s="658"/>
      <c r="AF89" s="658"/>
      <c r="AH89" s="442"/>
      <c r="AJ89"/>
    </row>
    <row r="90" spans="1:37" ht="15.75" x14ac:dyDescent="0.25">
      <c r="A90" s="760" t="s">
        <v>377</v>
      </c>
      <c r="B90" s="760"/>
      <c r="C90" s="761"/>
      <c r="D90" s="249">
        <f>E90+F90+L90+M90+N90+O90</f>
        <v>3466</v>
      </c>
      <c r="E90" s="242">
        <v>19</v>
      </c>
      <c r="F90" s="242">
        <v>152</v>
      </c>
      <c r="G90" s="242">
        <v>168</v>
      </c>
      <c r="H90" s="242">
        <v>404</v>
      </c>
      <c r="I90" s="242">
        <v>1680</v>
      </c>
      <c r="J90" s="242">
        <v>180</v>
      </c>
      <c r="K90" s="242">
        <v>664</v>
      </c>
      <c r="L90" s="27">
        <f t="shared" si="8"/>
        <v>3096</v>
      </c>
      <c r="M90" s="241"/>
      <c r="N90" s="241"/>
      <c r="O90" s="243">
        <v>199</v>
      </c>
      <c r="P90" s="659"/>
      <c r="Q90" s="365"/>
      <c r="R90" s="462"/>
      <c r="S90" s="427"/>
      <c r="T90" s="551" t="s">
        <v>449</v>
      </c>
      <c r="U90" s="658">
        <v>15</v>
      </c>
      <c r="V90" s="658">
        <v>4</v>
      </c>
      <c r="W90" s="658">
        <f t="shared" si="9"/>
        <v>19</v>
      </c>
      <c r="X90" s="658">
        <v>152</v>
      </c>
      <c r="Y90" s="658">
        <v>168</v>
      </c>
      <c r="Z90" s="658">
        <v>404</v>
      </c>
      <c r="AA90" s="658">
        <v>1680</v>
      </c>
      <c r="AB90" s="658">
        <v>180</v>
      </c>
      <c r="AC90" s="658">
        <v>664</v>
      </c>
      <c r="AD90" s="658"/>
      <c r="AE90" s="658"/>
      <c r="AF90" s="658">
        <v>199</v>
      </c>
      <c r="AH90" s="442"/>
      <c r="AJ90"/>
    </row>
    <row r="91" spans="1:37" x14ac:dyDescent="0.2">
      <c r="D91" s="266"/>
      <c r="L91" s="53"/>
      <c r="P91" s="659"/>
      <c r="Q91" s="194"/>
      <c r="R91" s="462"/>
      <c r="S91" s="427"/>
      <c r="U91" s="658"/>
      <c r="V91" s="461"/>
      <c r="W91" s="461"/>
      <c r="X91" s="461"/>
      <c r="Y91" s="461"/>
      <c r="Z91" s="461"/>
      <c r="AA91" s="461"/>
      <c r="AB91" s="461"/>
      <c r="AH91" s="442"/>
      <c r="AJ91"/>
    </row>
    <row r="92" spans="1:37" ht="15.75" x14ac:dyDescent="0.2">
      <c r="A92" s="756" t="s">
        <v>1</v>
      </c>
      <c r="B92" s="756"/>
      <c r="C92" s="757"/>
      <c r="D92" s="263">
        <f t="shared" ref="D92:O92" si="17">D17+D47+D77+D86+D88+D90</f>
        <v>79963</v>
      </c>
      <c r="E92" s="25">
        <f t="shared" si="17"/>
        <v>923</v>
      </c>
      <c r="F92" s="25">
        <f t="shared" si="17"/>
        <v>480</v>
      </c>
      <c r="G92" s="25">
        <f t="shared" si="17"/>
        <v>991</v>
      </c>
      <c r="H92" s="25">
        <f t="shared" si="17"/>
        <v>3807</v>
      </c>
      <c r="I92" s="25">
        <f t="shared" si="17"/>
        <v>6628</v>
      </c>
      <c r="J92" s="25">
        <f t="shared" si="17"/>
        <v>2353</v>
      </c>
      <c r="K92" s="25">
        <f t="shared" si="17"/>
        <v>2322</v>
      </c>
      <c r="L92" s="27">
        <f t="shared" si="17"/>
        <v>16101</v>
      </c>
      <c r="M92" s="25">
        <f t="shared" si="17"/>
        <v>15844</v>
      </c>
      <c r="N92" s="25">
        <f t="shared" si="17"/>
        <v>33500</v>
      </c>
      <c r="O92" s="25">
        <f t="shared" si="17"/>
        <v>13115</v>
      </c>
      <c r="P92" s="659"/>
      <c r="Q92" s="183">
        <f>L92/(M92+N92)</f>
        <v>0.32630107003891051</v>
      </c>
      <c r="R92" s="462"/>
      <c r="S92" s="427"/>
      <c r="U92" s="461">
        <f>SUM(U9:U86)/3+U90+U88</f>
        <v>748</v>
      </c>
      <c r="V92" s="658">
        <f t="shared" ref="V92:AF92" si="18">SUM(V9:V86)/3+V90+V88</f>
        <v>175</v>
      </c>
      <c r="W92" s="658">
        <f t="shared" si="18"/>
        <v>923</v>
      </c>
      <c r="X92" s="658">
        <f t="shared" si="18"/>
        <v>480</v>
      </c>
      <c r="Y92" s="658">
        <f t="shared" si="18"/>
        <v>991</v>
      </c>
      <c r="Z92" s="658">
        <f t="shared" si="18"/>
        <v>3807</v>
      </c>
      <c r="AA92" s="658">
        <f t="shared" si="18"/>
        <v>6628</v>
      </c>
      <c r="AB92" s="658">
        <f t="shared" si="18"/>
        <v>2353</v>
      </c>
      <c r="AC92" s="658">
        <f t="shared" si="18"/>
        <v>2322</v>
      </c>
      <c r="AD92" s="658">
        <f>SUM(AD9:AD86)/3+AD90+AD88</f>
        <v>15844</v>
      </c>
      <c r="AE92" s="658">
        <f t="shared" si="18"/>
        <v>33500</v>
      </c>
      <c r="AF92" s="658">
        <f t="shared" si="18"/>
        <v>13115</v>
      </c>
      <c r="AH92" s="442"/>
      <c r="AJ92"/>
    </row>
    <row r="93" spans="1:37" ht="3" customHeight="1" x14ac:dyDescent="0.2">
      <c r="E93" s="462"/>
      <c r="S93" s="427"/>
      <c r="U93" s="461"/>
      <c r="AH93" s="442"/>
      <c r="AJ93"/>
    </row>
    <row r="94" spans="1:37" x14ac:dyDescent="0.2">
      <c r="A94" s="362" t="s">
        <v>400</v>
      </c>
      <c r="S94" s="427"/>
      <c r="U94" s="461"/>
      <c r="AH94" s="442"/>
      <c r="AJ94"/>
    </row>
    <row r="95" spans="1:37" x14ac:dyDescent="0.2">
      <c r="A95" s="362" t="s">
        <v>497</v>
      </c>
      <c r="S95" s="427"/>
      <c r="U95" s="461"/>
      <c r="AH95" s="442"/>
      <c r="AJ95"/>
    </row>
    <row r="96" spans="1:37" x14ac:dyDescent="0.2">
      <c r="A96" s="206"/>
      <c r="S96" s="427"/>
      <c r="U96" s="461"/>
      <c r="AH96" s="442"/>
      <c r="AJ96"/>
    </row>
    <row r="97" spans="5:36" x14ac:dyDescent="0.2">
      <c r="U97" s="461"/>
      <c r="AH97" s="442"/>
      <c r="AJ97"/>
    </row>
    <row r="98" spans="5:36" x14ac:dyDescent="0.2">
      <c r="P98" s="194"/>
      <c r="U98" s="461"/>
      <c r="AH98" s="442"/>
      <c r="AJ98"/>
    </row>
    <row r="99" spans="5:36" x14ac:dyDescent="0.2">
      <c r="AH99" s="442"/>
      <c r="AJ99"/>
    </row>
    <row r="100" spans="5:36" x14ac:dyDescent="0.2">
      <c r="AH100" s="442"/>
      <c r="AJ100"/>
    </row>
    <row r="101" spans="5:36" x14ac:dyDescent="0.2">
      <c r="E101" s="636"/>
      <c r="F101" s="637"/>
      <c r="AH101" s="442"/>
      <c r="AJ101"/>
    </row>
    <row r="102" spans="5:36" x14ac:dyDescent="0.2">
      <c r="E102" s="636"/>
      <c r="F102" s="637"/>
      <c r="AH102" s="442"/>
      <c r="AJ102"/>
    </row>
    <row r="103" spans="5:36" x14ac:dyDescent="0.2">
      <c r="E103" s="636"/>
      <c r="F103" s="637"/>
      <c r="AH103" s="442"/>
      <c r="AJ103"/>
    </row>
    <row r="104" spans="5:36" x14ac:dyDescent="0.2">
      <c r="E104" s="636"/>
      <c r="F104" s="637"/>
      <c r="AH104" s="442"/>
      <c r="AJ104"/>
    </row>
    <row r="105" spans="5:36" x14ac:dyDescent="0.2">
      <c r="E105" s="636"/>
      <c r="F105" s="637"/>
      <c r="AH105" s="442"/>
      <c r="AJ105"/>
    </row>
    <row r="106" spans="5:36" x14ac:dyDescent="0.2">
      <c r="AH106" s="442"/>
      <c r="AJ106"/>
    </row>
    <row r="107" spans="5:36" x14ac:dyDescent="0.2">
      <c r="AH107" s="442"/>
      <c r="AJ107"/>
    </row>
    <row r="108" spans="5:36" x14ac:dyDescent="0.2">
      <c r="AH108" s="442"/>
      <c r="AJ108"/>
    </row>
    <row r="109" spans="5:36" x14ac:dyDescent="0.2">
      <c r="AH109" s="442"/>
      <c r="AJ109"/>
    </row>
    <row r="110" spans="5:36" x14ac:dyDescent="0.2">
      <c r="AH110" s="442"/>
      <c r="AJ110"/>
    </row>
    <row r="111" spans="5:36" x14ac:dyDescent="0.2">
      <c r="AH111" s="442"/>
      <c r="AJ111"/>
    </row>
    <row r="112" spans="5:36" x14ac:dyDescent="0.2">
      <c r="AH112" s="442"/>
      <c r="AJ112"/>
    </row>
    <row r="113" spans="34:37" x14ac:dyDescent="0.2">
      <c r="AH113" s="442"/>
      <c r="AJ113"/>
    </row>
    <row r="114" spans="34:37" x14ac:dyDescent="0.2">
      <c r="AH114" s="442"/>
      <c r="AJ114"/>
    </row>
    <row r="115" spans="34:37" x14ac:dyDescent="0.2">
      <c r="AH115" s="442"/>
      <c r="AJ115"/>
    </row>
    <row r="116" spans="34:37" x14ac:dyDescent="0.2">
      <c r="AH116" s="442"/>
      <c r="AJ116"/>
    </row>
    <row r="117" spans="34:37" x14ac:dyDescent="0.2">
      <c r="AH117" s="442"/>
      <c r="AJ117"/>
    </row>
    <row r="118" spans="34:37" x14ac:dyDescent="0.2">
      <c r="AH118" s="442"/>
      <c r="AJ118"/>
    </row>
    <row r="119" spans="34:37" x14ac:dyDescent="0.2">
      <c r="AH119" s="442"/>
      <c r="AJ119"/>
    </row>
    <row r="120" spans="34:37" x14ac:dyDescent="0.2">
      <c r="AH120" s="442"/>
      <c r="AJ120"/>
    </row>
    <row r="121" spans="34:37" x14ac:dyDescent="0.2">
      <c r="AH121" s="442"/>
      <c r="AJ121"/>
    </row>
    <row r="122" spans="34:37" x14ac:dyDescent="0.2">
      <c r="AH122" s="442"/>
      <c r="AJ122"/>
    </row>
    <row r="123" spans="34:37" x14ac:dyDescent="0.2">
      <c r="AH123" s="442"/>
      <c r="AJ123"/>
    </row>
    <row r="124" spans="34:37" x14ac:dyDescent="0.2">
      <c r="AH124" s="442"/>
      <c r="AJ124" s="461"/>
      <c r="AK124" s="461"/>
    </row>
    <row r="125" spans="34:37" x14ac:dyDescent="0.2">
      <c r="AH125" s="442"/>
      <c r="AJ125" s="461"/>
      <c r="AK125" s="461"/>
    </row>
    <row r="126" spans="34:37" x14ac:dyDescent="0.2">
      <c r="AH126" s="442"/>
      <c r="AJ126" s="658"/>
      <c r="AK126" s="658"/>
    </row>
    <row r="127" spans="34:37" x14ac:dyDescent="0.2">
      <c r="AH127" s="442"/>
      <c r="AJ127" s="461"/>
      <c r="AK127" s="461"/>
    </row>
    <row r="128" spans="34:37" x14ac:dyDescent="0.2">
      <c r="AH128" s="442"/>
      <c r="AJ128" s="461"/>
      <c r="AK128" s="461"/>
    </row>
    <row r="129" spans="34:36" x14ac:dyDescent="0.2">
      <c r="AH129" s="442"/>
      <c r="AJ129"/>
    </row>
    <row r="130" spans="34:36" x14ac:dyDescent="0.2">
      <c r="AH130" s="442"/>
      <c r="AJ130"/>
    </row>
    <row r="131" spans="34:36" x14ac:dyDescent="0.2">
      <c r="AH131" s="442"/>
      <c r="AJ131"/>
    </row>
  </sheetData>
  <mergeCells count="42">
    <mergeCell ref="B78:B80"/>
    <mergeCell ref="B76:C76"/>
    <mergeCell ref="B48:B50"/>
    <mergeCell ref="A48:A76"/>
    <mergeCell ref="A78:A85"/>
    <mergeCell ref="B81:C81"/>
    <mergeCell ref="B85:C85"/>
    <mergeCell ref="B82:B84"/>
    <mergeCell ref="A86:C86"/>
    <mergeCell ref="A92:C92"/>
    <mergeCell ref="A88:C88"/>
    <mergeCell ref="A90:C90"/>
    <mergeCell ref="A47:C47"/>
    <mergeCell ref="B51:C51"/>
    <mergeCell ref="B52:B54"/>
    <mergeCell ref="B55:C55"/>
    <mergeCell ref="B56:B58"/>
    <mergeCell ref="B59:C59"/>
    <mergeCell ref="B60:B63"/>
    <mergeCell ref="B64:C64"/>
    <mergeCell ref="B65:B68"/>
    <mergeCell ref="B69:C69"/>
    <mergeCell ref="B70:B75"/>
    <mergeCell ref="A77:C77"/>
    <mergeCell ref="A17:C17"/>
    <mergeCell ref="B27:C27"/>
    <mergeCell ref="B37:C37"/>
    <mergeCell ref="B43:C43"/>
    <mergeCell ref="B46:C46"/>
    <mergeCell ref="B44:B45"/>
    <mergeCell ref="B18:B26"/>
    <mergeCell ref="B28:B36"/>
    <mergeCell ref="B38:B42"/>
    <mergeCell ref="A18:A46"/>
    <mergeCell ref="E6:L6"/>
    <mergeCell ref="M6:O6"/>
    <mergeCell ref="A3:Q3"/>
    <mergeCell ref="A9:A16"/>
    <mergeCell ref="B9:B12"/>
    <mergeCell ref="B13:C13"/>
    <mergeCell ref="B14:B15"/>
    <mergeCell ref="B16:C16"/>
  </mergeCells>
  <printOptions horizontalCentered="1"/>
  <pageMargins left="0.70866141732283472" right="0.70866141732283472" top="0.74803149606299213" bottom="0.74803149606299213" header="0.31496062992125984" footer="0.31496062992125984"/>
  <pageSetup paperSize="9" scale="62" firstPageNumber="7" fitToHeight="0" orientation="landscape" r:id="rId1"/>
  <headerFooter>
    <oddFooter>&amp;CPage &amp;P</oddFooter>
  </headerFooter>
  <rowBreaks count="1" manualBreakCount="1">
    <brk id="51" max="16383" man="1"/>
  </rowBreaks>
  <ignoredErrors>
    <ignoredError sqref="A9:C17 A19:C27 A18 C18 A29:C37 A28 C28 A39:C42 A38 C38 A45:C47 A44 C44 A49:C51 A48 C48 A53:C59 A52 C52 A61:C64 A60 C60 A66:C69 A65 C65 A71:C77 A70 C70 A43 C43 B79:C80 C7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70C0"/>
    <pageSetUpPr fitToPage="1"/>
  </sheetPr>
  <dimension ref="B1:J802"/>
  <sheetViews>
    <sheetView showGridLines="0" showZeros="0" showWhiteSpace="0" zoomScaleNormal="100" workbookViewId="0">
      <selection activeCell="Q28" sqref="Q2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711" t="s">
        <v>563</v>
      </c>
      <c r="C27" s="712"/>
      <c r="D27" s="712"/>
      <c r="E27" s="712"/>
      <c r="F27" s="712"/>
      <c r="G27" s="712"/>
      <c r="H27" s="712"/>
      <c r="I27" s="713"/>
    </row>
    <row r="28" spans="2:9" ht="19.5" customHeight="1" x14ac:dyDescent="0.2">
      <c r="B28" s="714"/>
      <c r="C28" s="715"/>
      <c r="D28" s="715"/>
      <c r="E28" s="715"/>
      <c r="F28" s="715"/>
      <c r="G28" s="715"/>
      <c r="H28" s="715"/>
      <c r="I28" s="716"/>
    </row>
    <row r="29" spans="2:9" ht="30" customHeight="1" thickBot="1" x14ac:dyDescent="0.25">
      <c r="B29" s="717"/>
      <c r="C29" s="718"/>
      <c r="D29" s="718"/>
      <c r="E29" s="718"/>
      <c r="F29" s="718"/>
      <c r="G29" s="718"/>
      <c r="H29" s="718"/>
      <c r="I29" s="719"/>
    </row>
    <row r="30" spans="2:9" ht="13.5" thickTop="1" x14ac:dyDescent="0.2">
      <c r="B30" s="3"/>
      <c r="C30" s="3"/>
      <c r="D30" s="3"/>
    </row>
    <row r="31" spans="2:9" x14ac:dyDescent="0.2">
      <c r="B31" s="3"/>
      <c r="C31" s="3"/>
      <c r="D31" s="3"/>
    </row>
    <row r="32" spans="2:9" x14ac:dyDescent="0.2">
      <c r="B32" s="3"/>
      <c r="C32" s="3"/>
      <c r="D32" s="3"/>
    </row>
    <row r="33" spans="2:9" ht="15.75" x14ac:dyDescent="0.2">
      <c r="B33" s="720" t="s">
        <v>657</v>
      </c>
      <c r="C33" s="720"/>
      <c r="D33" s="720"/>
      <c r="E33" s="720"/>
      <c r="F33" s="720"/>
      <c r="G33" s="720"/>
      <c r="H33" s="720"/>
      <c r="I33" s="72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21" t="s">
        <v>537</v>
      </c>
      <c r="C52" s="722"/>
      <c r="D52" s="722"/>
      <c r="E52" s="722"/>
      <c r="F52" s="722"/>
      <c r="G52" s="722"/>
      <c r="H52" s="722"/>
      <c r="I52" s="722"/>
    </row>
    <row r="53" spans="2:10" ht="16.5" customHeight="1" x14ac:dyDescent="0.2">
      <c r="B53" s="722"/>
      <c r="C53" s="722"/>
      <c r="D53" s="722"/>
      <c r="E53" s="722"/>
      <c r="F53" s="722"/>
      <c r="G53" s="722"/>
      <c r="H53" s="722"/>
      <c r="I53" s="722"/>
    </row>
    <row r="54" spans="2:10" ht="16.5" customHeight="1" x14ac:dyDescent="0.2">
      <c r="B54" s="722"/>
      <c r="C54" s="722"/>
      <c r="D54" s="722"/>
      <c r="E54" s="722"/>
      <c r="F54" s="722"/>
      <c r="G54" s="722"/>
      <c r="H54" s="722"/>
      <c r="I54" s="722"/>
    </row>
    <row r="55" spans="2:10" ht="16.5" customHeight="1" x14ac:dyDescent="0.2">
      <c r="B55" s="722"/>
      <c r="C55" s="722"/>
      <c r="D55" s="722"/>
      <c r="E55" s="722"/>
      <c r="F55" s="722"/>
      <c r="G55" s="722"/>
      <c r="H55" s="722"/>
      <c r="I55" s="722"/>
    </row>
    <row r="56" spans="2:10" x14ac:dyDescent="0.2">
      <c r="B56" s="722"/>
      <c r="C56" s="722"/>
      <c r="D56" s="722"/>
      <c r="E56" s="722"/>
      <c r="F56" s="722"/>
      <c r="G56" s="722"/>
      <c r="H56" s="722"/>
      <c r="I56" s="72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00">
        <v>44682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12" fitToHeight="0" orientation="portrait" r:id="rId1"/>
  <headerFoot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B0F0"/>
    <pageSetUpPr fitToPage="1"/>
  </sheetPr>
  <dimension ref="A1:AA154"/>
  <sheetViews>
    <sheetView showGridLines="0" topLeftCell="A50" zoomScaleNormal="100" workbookViewId="0">
      <selection activeCell="Q28" sqref="Q28"/>
    </sheetView>
  </sheetViews>
  <sheetFormatPr baseColWidth="10" defaultRowHeight="12.75" x14ac:dyDescent="0.2"/>
  <cols>
    <col min="1" max="1" width="14.1640625" customWidth="1"/>
    <col min="2" max="2" width="17.5" bestFit="1" customWidth="1"/>
    <col min="3" max="3" width="5.5" bestFit="1" customWidth="1"/>
    <col min="4" max="4" width="9.5" customWidth="1"/>
    <col min="5" max="5" width="9.1640625" customWidth="1"/>
    <col min="6" max="6" width="15" customWidth="1"/>
    <col min="7" max="8" width="9" customWidth="1"/>
    <col min="9" max="9" width="15" customWidth="1"/>
    <col min="10" max="10" width="4.33203125" customWidth="1"/>
    <col min="11" max="11" width="15.6640625" customWidth="1"/>
    <col min="13" max="13" width="31.1640625" style="221" hidden="1" customWidth="1"/>
    <col min="14" max="17" width="0" style="221" hidden="1" customWidth="1"/>
    <col min="18" max="27" width="12" style="221"/>
  </cols>
  <sheetData>
    <row r="1" spans="1:27" ht="9.75" customHeight="1" x14ac:dyDescent="0.2"/>
    <row r="2" spans="1:27" ht="8.25" customHeight="1" x14ac:dyDescent="0.2">
      <c r="L2" s="429"/>
      <c r="M2" s="429"/>
      <c r="N2" s="429"/>
      <c r="O2" s="429"/>
      <c r="P2" s="429"/>
      <c r="Q2" s="429"/>
      <c r="R2" s="429"/>
      <c r="S2" s="429"/>
      <c r="T2" s="429"/>
      <c r="U2" s="429"/>
      <c r="V2" s="429"/>
      <c r="W2" s="429"/>
      <c r="X2" s="429"/>
      <c r="Y2" s="429"/>
      <c r="Z2" s="429"/>
      <c r="AA2" s="429"/>
    </row>
    <row r="3" spans="1:27" s="590" customFormat="1" ht="15" x14ac:dyDescent="0.25">
      <c r="A3" s="770" t="s">
        <v>564</v>
      </c>
      <c r="B3" s="770"/>
      <c r="C3" s="770"/>
      <c r="D3" s="770"/>
      <c r="E3" s="770"/>
      <c r="F3" s="770"/>
      <c r="G3" s="770"/>
      <c r="H3" s="770"/>
      <c r="I3" s="770"/>
      <c r="J3" s="770"/>
      <c r="K3" s="770"/>
      <c r="L3" s="664"/>
      <c r="M3" s="664"/>
      <c r="N3" s="664"/>
      <c r="O3" s="664"/>
      <c r="P3" s="664"/>
      <c r="Q3" s="664"/>
      <c r="R3" s="664"/>
      <c r="S3" s="664"/>
      <c r="T3" s="664"/>
      <c r="U3" s="664"/>
      <c r="V3" s="664"/>
      <c r="W3" s="664"/>
      <c r="X3" s="664"/>
      <c r="Y3" s="664"/>
      <c r="Z3" s="664"/>
      <c r="AA3" s="664"/>
    </row>
    <row r="4" spans="1:27" x14ac:dyDescent="0.2">
      <c r="L4" s="429"/>
      <c r="M4" s="429"/>
      <c r="N4" s="429"/>
      <c r="O4" s="429"/>
      <c r="P4" s="429"/>
      <c r="Q4" s="429"/>
      <c r="R4" s="429"/>
      <c r="S4" s="429"/>
      <c r="T4" s="429"/>
      <c r="U4" s="429"/>
      <c r="V4" s="429"/>
      <c r="W4" s="429"/>
      <c r="X4" s="429"/>
      <c r="Y4" s="429"/>
      <c r="Z4" s="429"/>
      <c r="AA4" s="429"/>
    </row>
    <row r="5" spans="1:27" ht="7.5" customHeight="1" x14ac:dyDescent="0.2">
      <c r="L5" s="429"/>
      <c r="M5" s="429"/>
      <c r="N5" s="429"/>
      <c r="O5" s="429"/>
      <c r="P5" s="429"/>
      <c r="Q5" s="429"/>
      <c r="R5" s="429"/>
      <c r="S5" s="429"/>
      <c r="T5" s="429"/>
      <c r="U5" s="429"/>
      <c r="V5" s="429"/>
      <c r="W5" s="429"/>
      <c r="X5" s="429"/>
      <c r="Y5" s="429"/>
      <c r="Z5" s="429"/>
      <c r="AA5" s="429"/>
    </row>
    <row r="6" spans="1:27" ht="14.25" x14ac:dyDescent="0.2">
      <c r="A6" s="11"/>
      <c r="B6" s="11"/>
      <c r="C6" s="11"/>
      <c r="D6" s="768" t="s">
        <v>101</v>
      </c>
      <c r="E6" s="769"/>
      <c r="F6" s="769"/>
      <c r="G6" s="769" t="s">
        <v>228</v>
      </c>
      <c r="H6" s="769"/>
      <c r="I6" s="772"/>
      <c r="J6" s="11"/>
      <c r="K6" s="771" t="s">
        <v>1</v>
      </c>
      <c r="L6" s="429"/>
      <c r="M6" s="429"/>
      <c r="N6" s="429"/>
      <c r="O6" s="429"/>
      <c r="P6" s="429"/>
      <c r="Q6" s="429"/>
      <c r="R6" s="429"/>
      <c r="S6" s="429"/>
      <c r="T6" s="429"/>
      <c r="U6" s="429"/>
      <c r="V6" s="429"/>
      <c r="W6" s="429"/>
      <c r="X6" s="429"/>
      <c r="Y6" s="429"/>
      <c r="Z6" s="429"/>
      <c r="AA6" s="429"/>
    </row>
    <row r="7" spans="1:27" ht="26.25" customHeight="1" x14ac:dyDescent="0.2">
      <c r="A7" s="44" t="s">
        <v>242</v>
      </c>
      <c r="B7" s="224" t="s">
        <v>270</v>
      </c>
      <c r="C7" s="11" t="s">
        <v>2</v>
      </c>
      <c r="D7" s="377" t="s">
        <v>108</v>
      </c>
      <c r="E7" s="377" t="s">
        <v>109</v>
      </c>
      <c r="F7" s="12" t="s">
        <v>77</v>
      </c>
      <c r="G7" s="377" t="s">
        <v>108</v>
      </c>
      <c r="H7" s="377" t="s">
        <v>109</v>
      </c>
      <c r="I7" s="12" t="s">
        <v>77</v>
      </c>
      <c r="J7" s="11"/>
      <c r="K7" s="771"/>
      <c r="L7" s="429"/>
      <c r="M7" s="429"/>
      <c r="N7" s="429"/>
      <c r="O7" s="429"/>
      <c r="P7" s="429"/>
      <c r="Q7" s="429"/>
      <c r="R7" s="429"/>
      <c r="S7" s="429"/>
      <c r="T7" s="429"/>
      <c r="U7" s="429"/>
      <c r="V7" s="429"/>
      <c r="W7" s="429"/>
      <c r="X7" s="429"/>
      <c r="Y7" s="429"/>
      <c r="Z7" s="429"/>
      <c r="AA7" s="429"/>
    </row>
    <row r="8" spans="1:27" s="32" customFormat="1" x14ac:dyDescent="0.2">
      <c r="A8" s="29"/>
      <c r="B8" s="29"/>
      <c r="C8" s="29"/>
      <c r="D8" s="29"/>
      <c r="E8" s="29"/>
      <c r="F8" s="30"/>
      <c r="G8" s="29"/>
      <c r="H8" s="29"/>
      <c r="I8" s="30"/>
      <c r="J8" s="29"/>
      <c r="K8" s="31"/>
      <c r="L8" s="665"/>
      <c r="M8" s="665"/>
      <c r="N8" s="665"/>
      <c r="O8" s="665"/>
      <c r="P8" s="665"/>
      <c r="Q8" s="665"/>
      <c r="R8" s="665"/>
      <c r="S8" s="665"/>
      <c r="T8" s="665"/>
      <c r="U8" s="665"/>
      <c r="V8" s="665"/>
      <c r="W8" s="665"/>
      <c r="X8" s="665"/>
      <c r="Y8" s="665"/>
      <c r="Z8" s="665"/>
      <c r="AA8" s="665"/>
    </row>
    <row r="9" spans="1:27" ht="12.75" customHeight="1" x14ac:dyDescent="0.2">
      <c r="A9" s="742" t="s">
        <v>3</v>
      </c>
      <c r="B9" s="743" t="s">
        <v>78</v>
      </c>
      <c r="C9" s="237" t="s">
        <v>4</v>
      </c>
      <c r="D9" s="257">
        <v>46</v>
      </c>
      <c r="E9" s="257">
        <v>53</v>
      </c>
      <c r="F9" s="257">
        <f>D9+E9</f>
        <v>99</v>
      </c>
      <c r="G9" s="257">
        <v>111</v>
      </c>
      <c r="H9" s="257">
        <v>104</v>
      </c>
      <c r="I9" s="296">
        <f>G9+H9</f>
        <v>215</v>
      </c>
      <c r="J9" s="261"/>
      <c r="K9" s="45">
        <f>I9+F9</f>
        <v>314</v>
      </c>
      <c r="L9" s="429"/>
      <c r="M9" s="429">
        <v>1</v>
      </c>
      <c r="N9" s="429">
        <v>46</v>
      </c>
      <c r="O9" s="429">
        <v>53</v>
      </c>
      <c r="P9" s="429">
        <v>111</v>
      </c>
      <c r="Q9" s="429">
        <v>104</v>
      </c>
      <c r="R9" s="429"/>
      <c r="S9" s="429"/>
      <c r="T9" s="429"/>
      <c r="U9" s="429"/>
      <c r="V9" s="429"/>
      <c r="W9" s="429"/>
      <c r="X9" s="429"/>
      <c r="Y9" s="429"/>
      <c r="Z9" s="429"/>
      <c r="AA9" s="429"/>
    </row>
    <row r="10" spans="1:27" x14ac:dyDescent="0.2">
      <c r="A10" s="742"/>
      <c r="B10" s="744"/>
      <c r="C10" s="238" t="s">
        <v>5</v>
      </c>
      <c r="D10" s="258">
        <v>23</v>
      </c>
      <c r="E10" s="258">
        <v>32</v>
      </c>
      <c r="F10" s="258">
        <f t="shared" ref="F10:F73" si="0">D10+E10</f>
        <v>55</v>
      </c>
      <c r="G10" s="258">
        <v>89</v>
      </c>
      <c r="H10" s="258">
        <v>124</v>
      </c>
      <c r="I10" s="297">
        <f t="shared" ref="I10:I73" si="1">G10+H10</f>
        <v>213</v>
      </c>
      <c r="J10" s="261"/>
      <c r="K10" s="46">
        <f t="shared" ref="K10:K73" si="2">I10+F10</f>
        <v>268</v>
      </c>
      <c r="L10" s="429"/>
      <c r="M10" s="429">
        <v>2</v>
      </c>
      <c r="N10" s="429">
        <v>23</v>
      </c>
      <c r="O10" s="429">
        <v>32</v>
      </c>
      <c r="P10" s="429">
        <v>89</v>
      </c>
      <c r="Q10" s="429">
        <v>124</v>
      </c>
      <c r="R10" s="429"/>
      <c r="S10" s="429"/>
      <c r="T10" s="429"/>
      <c r="U10" s="429"/>
      <c r="V10" s="429"/>
      <c r="W10" s="429"/>
      <c r="X10" s="429"/>
      <c r="Y10" s="429"/>
      <c r="Z10" s="429"/>
      <c r="AA10" s="429"/>
    </row>
    <row r="11" spans="1:27" x14ac:dyDescent="0.2">
      <c r="A11" s="742"/>
      <c r="B11" s="744"/>
      <c r="C11" s="238" t="s">
        <v>6</v>
      </c>
      <c r="D11" s="258">
        <v>1</v>
      </c>
      <c r="E11" s="258">
        <v>5</v>
      </c>
      <c r="F11" s="258">
        <f t="shared" si="0"/>
        <v>6</v>
      </c>
      <c r="G11" s="258">
        <v>11</v>
      </c>
      <c r="H11" s="258">
        <v>32</v>
      </c>
      <c r="I11" s="297">
        <f t="shared" si="1"/>
        <v>43</v>
      </c>
      <c r="J11" s="261"/>
      <c r="K11" s="46">
        <f t="shared" si="2"/>
        <v>49</v>
      </c>
      <c r="L11" s="429"/>
      <c r="M11" s="429">
        <v>3</v>
      </c>
      <c r="N11" s="429">
        <v>1</v>
      </c>
      <c r="O11" s="429">
        <v>5</v>
      </c>
      <c r="P11" s="429">
        <v>11</v>
      </c>
      <c r="Q11" s="429">
        <v>32</v>
      </c>
      <c r="R11" s="429"/>
      <c r="S11" s="429"/>
      <c r="T11" s="429"/>
      <c r="U11" s="429"/>
      <c r="V11" s="429"/>
      <c r="W11" s="429"/>
      <c r="X11" s="429"/>
      <c r="Y11" s="429"/>
      <c r="Z11" s="429"/>
      <c r="AA11" s="429"/>
    </row>
    <row r="12" spans="1:27" x14ac:dyDescent="0.2">
      <c r="A12" s="742"/>
      <c r="B12" s="744"/>
      <c r="C12" s="239" t="s">
        <v>7</v>
      </c>
      <c r="D12" s="259">
        <v>34</v>
      </c>
      <c r="E12" s="259">
        <v>28</v>
      </c>
      <c r="F12" s="259">
        <f t="shared" si="0"/>
        <v>62</v>
      </c>
      <c r="G12" s="259">
        <v>34</v>
      </c>
      <c r="H12" s="259">
        <v>27</v>
      </c>
      <c r="I12" s="298">
        <f t="shared" si="1"/>
        <v>61</v>
      </c>
      <c r="J12" s="261"/>
      <c r="K12" s="47">
        <f t="shared" si="2"/>
        <v>123</v>
      </c>
      <c r="L12" s="429"/>
      <c r="M12" s="429">
        <v>4</v>
      </c>
      <c r="N12" s="429">
        <v>34</v>
      </c>
      <c r="O12" s="429">
        <v>28</v>
      </c>
      <c r="P12" s="429">
        <v>34</v>
      </c>
      <c r="Q12" s="429">
        <v>27</v>
      </c>
      <c r="R12" s="429"/>
      <c r="S12" s="429"/>
      <c r="T12" s="429"/>
      <c r="U12" s="429"/>
      <c r="V12" s="429"/>
      <c r="W12" s="429"/>
      <c r="X12" s="429"/>
      <c r="Y12" s="429"/>
      <c r="Z12" s="429"/>
      <c r="AA12" s="429"/>
    </row>
    <row r="13" spans="1:27" ht="13.5" x14ac:dyDescent="0.25">
      <c r="A13" s="742"/>
      <c r="B13" s="745" t="s">
        <v>8</v>
      </c>
      <c r="C13" s="746"/>
      <c r="D13" s="246">
        <v>104</v>
      </c>
      <c r="E13" s="246">
        <v>118</v>
      </c>
      <c r="F13" s="155">
        <f t="shared" si="0"/>
        <v>222</v>
      </c>
      <c r="G13" s="246">
        <v>245</v>
      </c>
      <c r="H13" s="246">
        <v>287</v>
      </c>
      <c r="I13" s="275">
        <f t="shared" si="1"/>
        <v>532</v>
      </c>
      <c r="J13" s="299"/>
      <c r="K13" s="49">
        <f t="shared" si="2"/>
        <v>754</v>
      </c>
      <c r="L13" s="429"/>
      <c r="M13" s="429" t="s">
        <v>457</v>
      </c>
      <c r="N13" s="429">
        <v>104</v>
      </c>
      <c r="O13" s="429">
        <v>118</v>
      </c>
      <c r="P13" s="429">
        <v>245</v>
      </c>
      <c r="Q13" s="429">
        <v>287</v>
      </c>
      <c r="R13" s="429"/>
      <c r="S13" s="429"/>
      <c r="T13" s="429"/>
      <c r="U13" s="429"/>
      <c r="V13" s="429"/>
      <c r="W13" s="429"/>
      <c r="X13" s="429"/>
      <c r="Y13" s="429"/>
      <c r="Z13" s="429"/>
      <c r="AA13" s="429"/>
    </row>
    <row r="14" spans="1:27" ht="25.5" customHeight="1" x14ac:dyDescent="0.2">
      <c r="A14" s="742"/>
      <c r="B14" s="747" t="s">
        <v>79</v>
      </c>
      <c r="C14" s="237" t="s">
        <v>9</v>
      </c>
      <c r="D14" s="257">
        <v>30</v>
      </c>
      <c r="E14" s="257">
        <v>56</v>
      </c>
      <c r="F14" s="257">
        <f t="shared" si="0"/>
        <v>86</v>
      </c>
      <c r="G14" s="257">
        <v>56</v>
      </c>
      <c r="H14" s="257">
        <v>110</v>
      </c>
      <c r="I14" s="296">
        <f t="shared" si="1"/>
        <v>166</v>
      </c>
      <c r="J14" s="261"/>
      <c r="K14" s="45">
        <f t="shared" si="2"/>
        <v>252</v>
      </c>
      <c r="L14" s="429"/>
      <c r="M14" s="429">
        <v>5</v>
      </c>
      <c r="N14" s="429">
        <v>30</v>
      </c>
      <c r="O14" s="429">
        <v>56</v>
      </c>
      <c r="P14" s="429">
        <v>56</v>
      </c>
      <c r="Q14" s="429">
        <v>110</v>
      </c>
      <c r="R14" s="429"/>
      <c r="S14" s="429"/>
      <c r="T14" s="429"/>
      <c r="U14" s="429"/>
      <c r="V14" s="429"/>
      <c r="W14" s="429"/>
      <c r="X14" s="429"/>
      <c r="Y14" s="429"/>
      <c r="Z14" s="429"/>
      <c r="AA14" s="429"/>
    </row>
    <row r="15" spans="1:27" ht="25.5" customHeight="1" x14ac:dyDescent="0.2">
      <c r="A15" s="742"/>
      <c r="B15" s="748"/>
      <c r="C15" s="239" t="s">
        <v>10</v>
      </c>
      <c r="D15" s="259">
        <v>44</v>
      </c>
      <c r="E15" s="259">
        <v>24</v>
      </c>
      <c r="F15" s="259">
        <f t="shared" si="0"/>
        <v>68</v>
      </c>
      <c r="G15" s="259">
        <v>91</v>
      </c>
      <c r="H15" s="259">
        <v>63</v>
      </c>
      <c r="I15" s="298">
        <f t="shared" si="1"/>
        <v>154</v>
      </c>
      <c r="J15" s="261"/>
      <c r="K15" s="47">
        <f t="shared" si="2"/>
        <v>222</v>
      </c>
      <c r="L15" s="429"/>
      <c r="M15" s="429">
        <v>6</v>
      </c>
      <c r="N15" s="429">
        <v>44</v>
      </c>
      <c r="O15" s="429">
        <v>24</v>
      </c>
      <c r="P15" s="429">
        <v>91</v>
      </c>
      <c r="Q15" s="429">
        <v>63</v>
      </c>
      <c r="R15" s="429"/>
      <c r="S15" s="429"/>
      <c r="T15" s="429"/>
      <c r="U15" s="429"/>
      <c r="V15" s="429"/>
      <c r="W15" s="429"/>
      <c r="X15" s="429"/>
      <c r="Y15" s="429"/>
      <c r="Z15" s="429"/>
      <c r="AA15" s="429"/>
    </row>
    <row r="16" spans="1:27" ht="13.5" x14ac:dyDescent="0.25">
      <c r="A16" s="742"/>
      <c r="B16" s="745" t="s">
        <v>11</v>
      </c>
      <c r="C16" s="746"/>
      <c r="D16" s="265">
        <v>74</v>
      </c>
      <c r="E16" s="265">
        <v>80</v>
      </c>
      <c r="F16" s="40">
        <f t="shared" si="0"/>
        <v>154</v>
      </c>
      <c r="G16" s="265">
        <v>147</v>
      </c>
      <c r="H16" s="265">
        <v>173</v>
      </c>
      <c r="I16" s="41">
        <f t="shared" si="1"/>
        <v>320</v>
      </c>
      <c r="J16" s="261"/>
      <c r="K16" s="421">
        <f t="shared" si="2"/>
        <v>474</v>
      </c>
      <c r="L16" s="429"/>
      <c r="M16" s="429" t="s">
        <v>458</v>
      </c>
      <c r="N16" s="429">
        <v>74</v>
      </c>
      <c r="O16" s="429">
        <v>80</v>
      </c>
      <c r="P16" s="429">
        <v>147</v>
      </c>
      <c r="Q16" s="429">
        <v>173</v>
      </c>
      <c r="R16" s="429"/>
      <c r="S16" s="429"/>
      <c r="T16" s="429"/>
      <c r="U16" s="429"/>
      <c r="V16" s="429"/>
      <c r="W16" s="429"/>
      <c r="X16" s="429"/>
      <c r="Y16" s="429"/>
      <c r="Z16" s="429"/>
      <c r="AA16" s="429"/>
    </row>
    <row r="17" spans="1:27" x14ac:dyDescent="0.2">
      <c r="A17" s="749" t="s">
        <v>12</v>
      </c>
      <c r="B17" s="749"/>
      <c r="C17" s="749"/>
      <c r="D17" s="37">
        <v>178</v>
      </c>
      <c r="E17" s="37">
        <v>198</v>
      </c>
      <c r="F17" s="40">
        <f t="shared" si="0"/>
        <v>376</v>
      </c>
      <c r="G17" s="37">
        <v>392</v>
      </c>
      <c r="H17" s="37">
        <v>460</v>
      </c>
      <c r="I17" s="41">
        <f t="shared" si="1"/>
        <v>852</v>
      </c>
      <c r="J17" s="261"/>
      <c r="K17" s="51">
        <f t="shared" si="2"/>
        <v>1228</v>
      </c>
      <c r="L17" s="429"/>
      <c r="M17" s="429" t="s">
        <v>3</v>
      </c>
      <c r="N17" s="429">
        <v>178</v>
      </c>
      <c r="O17" s="429">
        <v>198</v>
      </c>
      <c r="P17" s="429">
        <v>392</v>
      </c>
      <c r="Q17" s="429">
        <v>460</v>
      </c>
      <c r="R17" s="429"/>
      <c r="S17" s="429"/>
      <c r="T17" s="429"/>
      <c r="U17" s="429"/>
      <c r="V17" s="429"/>
      <c r="W17" s="429"/>
      <c r="X17" s="429"/>
      <c r="Y17" s="429"/>
      <c r="Z17" s="429"/>
      <c r="AA17" s="429"/>
    </row>
    <row r="18" spans="1:27" ht="12.75" customHeight="1" x14ac:dyDescent="0.2">
      <c r="A18" s="753" t="s">
        <v>444</v>
      </c>
      <c r="B18" s="752" t="s">
        <v>407</v>
      </c>
      <c r="C18" s="237" t="s">
        <v>14</v>
      </c>
      <c r="D18" s="257">
        <v>2</v>
      </c>
      <c r="E18" s="257">
        <v>0</v>
      </c>
      <c r="F18" s="257">
        <f t="shared" si="0"/>
        <v>2</v>
      </c>
      <c r="G18" s="257">
        <v>58</v>
      </c>
      <c r="H18" s="257">
        <v>23</v>
      </c>
      <c r="I18" s="296">
        <f t="shared" si="1"/>
        <v>81</v>
      </c>
      <c r="J18" s="261"/>
      <c r="K18" s="45">
        <f t="shared" si="2"/>
        <v>83</v>
      </c>
      <c r="L18" s="429"/>
      <c r="M18" s="429">
        <v>7</v>
      </c>
      <c r="N18" s="429">
        <v>2</v>
      </c>
      <c r="O18" s="429">
        <v>0</v>
      </c>
      <c r="P18" s="429">
        <v>58</v>
      </c>
      <c r="Q18" s="429">
        <v>23</v>
      </c>
      <c r="R18" s="429"/>
      <c r="S18" s="429"/>
      <c r="T18" s="429"/>
      <c r="U18" s="429"/>
      <c r="V18" s="429"/>
      <c r="W18" s="429"/>
      <c r="X18" s="429"/>
      <c r="Y18" s="429"/>
      <c r="Z18" s="429"/>
      <c r="AA18" s="429"/>
    </row>
    <row r="19" spans="1:27" x14ac:dyDescent="0.2">
      <c r="A19" s="754"/>
      <c r="B19" s="743"/>
      <c r="C19" s="238" t="s">
        <v>15</v>
      </c>
      <c r="D19" s="258">
        <v>0</v>
      </c>
      <c r="E19" s="258">
        <v>0</v>
      </c>
      <c r="F19" s="258">
        <f t="shared" si="0"/>
        <v>0</v>
      </c>
      <c r="G19" s="258">
        <v>10</v>
      </c>
      <c r="H19" s="258">
        <v>8</v>
      </c>
      <c r="I19" s="297">
        <f t="shared" si="1"/>
        <v>18</v>
      </c>
      <c r="J19" s="261"/>
      <c r="K19" s="46">
        <f t="shared" si="2"/>
        <v>18</v>
      </c>
      <c r="L19" s="429"/>
      <c r="M19" s="429">
        <v>8</v>
      </c>
      <c r="N19" s="429">
        <v>0</v>
      </c>
      <c r="O19" s="429">
        <v>0</v>
      </c>
      <c r="P19" s="429">
        <v>10</v>
      </c>
      <c r="Q19" s="429">
        <v>8</v>
      </c>
      <c r="R19" s="429"/>
      <c r="S19" s="429"/>
      <c r="T19" s="429"/>
      <c r="U19" s="429"/>
      <c r="V19" s="429"/>
      <c r="W19" s="429"/>
      <c r="X19" s="429"/>
      <c r="Y19" s="429"/>
      <c r="Z19" s="429"/>
      <c r="AA19" s="429"/>
    </row>
    <row r="20" spans="1:27" x14ac:dyDescent="0.2">
      <c r="A20" s="754"/>
      <c r="B20" s="743"/>
      <c r="C20" s="238" t="s">
        <v>16</v>
      </c>
      <c r="D20" s="258">
        <v>8</v>
      </c>
      <c r="E20" s="258">
        <v>3</v>
      </c>
      <c r="F20" s="258">
        <f t="shared" si="0"/>
        <v>11</v>
      </c>
      <c r="G20" s="258">
        <v>56</v>
      </c>
      <c r="H20" s="258">
        <v>27</v>
      </c>
      <c r="I20" s="297">
        <f t="shared" si="1"/>
        <v>83</v>
      </c>
      <c r="J20" s="261"/>
      <c r="K20" s="46">
        <f t="shared" si="2"/>
        <v>94</v>
      </c>
      <c r="L20" s="429"/>
      <c r="M20" s="429">
        <v>9</v>
      </c>
      <c r="N20" s="429">
        <v>8</v>
      </c>
      <c r="O20" s="429">
        <v>3</v>
      </c>
      <c r="P20" s="429">
        <v>56</v>
      </c>
      <c r="Q20" s="429">
        <v>27</v>
      </c>
      <c r="R20" s="429"/>
      <c r="S20" s="429"/>
      <c r="T20" s="429"/>
      <c r="U20" s="429"/>
      <c r="V20" s="429"/>
      <c r="W20" s="429"/>
      <c r="X20" s="429"/>
      <c r="Y20" s="429"/>
      <c r="Z20" s="429"/>
      <c r="AA20" s="429"/>
    </row>
    <row r="21" spans="1:27" x14ac:dyDescent="0.2">
      <c r="A21" s="754"/>
      <c r="B21" s="743"/>
      <c r="C21" s="238" t="s">
        <v>17</v>
      </c>
      <c r="D21" s="258">
        <v>1</v>
      </c>
      <c r="E21" s="258">
        <v>0</v>
      </c>
      <c r="F21" s="258">
        <f t="shared" si="0"/>
        <v>1</v>
      </c>
      <c r="G21" s="258">
        <v>14</v>
      </c>
      <c r="H21" s="258">
        <v>4</v>
      </c>
      <c r="I21" s="297">
        <f t="shared" si="1"/>
        <v>18</v>
      </c>
      <c r="J21" s="261"/>
      <c r="K21" s="46">
        <f t="shared" si="2"/>
        <v>19</v>
      </c>
      <c r="L21" s="429"/>
      <c r="M21" s="429">
        <v>10</v>
      </c>
      <c r="N21" s="429">
        <v>1</v>
      </c>
      <c r="O21" s="429">
        <v>0</v>
      </c>
      <c r="P21" s="429">
        <v>14</v>
      </c>
      <c r="Q21" s="429">
        <v>4</v>
      </c>
      <c r="R21" s="429"/>
      <c r="S21" s="429"/>
      <c r="T21" s="429"/>
      <c r="U21" s="429"/>
      <c r="V21" s="429"/>
      <c r="W21" s="429"/>
      <c r="X21" s="429"/>
      <c r="Y21" s="429"/>
      <c r="Z21" s="429"/>
      <c r="AA21" s="429"/>
    </row>
    <row r="22" spans="1:27" x14ac:dyDescent="0.2">
      <c r="A22" s="754"/>
      <c r="B22" s="743"/>
      <c r="C22" s="238" t="s">
        <v>18</v>
      </c>
      <c r="D22" s="258">
        <v>5</v>
      </c>
      <c r="E22" s="258">
        <v>3</v>
      </c>
      <c r="F22" s="258">
        <f t="shared" si="0"/>
        <v>8</v>
      </c>
      <c r="G22" s="258">
        <v>107</v>
      </c>
      <c r="H22" s="258">
        <v>51</v>
      </c>
      <c r="I22" s="297">
        <f t="shared" si="1"/>
        <v>158</v>
      </c>
      <c r="J22" s="261"/>
      <c r="K22" s="46">
        <f t="shared" si="2"/>
        <v>166</v>
      </c>
      <c r="L22" s="429"/>
      <c r="M22" s="429">
        <v>11</v>
      </c>
      <c r="N22" s="429">
        <v>5</v>
      </c>
      <c r="O22" s="429">
        <v>3</v>
      </c>
      <c r="P22" s="429">
        <v>107</v>
      </c>
      <c r="Q22" s="429">
        <v>51</v>
      </c>
      <c r="R22" s="429"/>
      <c r="S22" s="429"/>
      <c r="T22" s="429"/>
      <c r="U22" s="429"/>
      <c r="V22" s="429"/>
      <c r="W22" s="429"/>
      <c r="X22" s="429"/>
      <c r="Y22" s="429"/>
      <c r="Z22" s="429"/>
      <c r="AA22" s="429"/>
    </row>
    <row r="23" spans="1:27" ht="12.75" customHeight="1" x14ac:dyDescent="0.2">
      <c r="A23" s="754"/>
      <c r="B23" s="743"/>
      <c r="C23" s="238" t="s">
        <v>19</v>
      </c>
      <c r="D23" s="257">
        <v>1</v>
      </c>
      <c r="E23" s="257">
        <v>0</v>
      </c>
      <c r="F23" s="257">
        <f t="shared" si="0"/>
        <v>1</v>
      </c>
      <c r="G23" s="257">
        <v>14</v>
      </c>
      <c r="H23" s="257">
        <v>9</v>
      </c>
      <c r="I23" s="296">
        <f t="shared" si="1"/>
        <v>23</v>
      </c>
      <c r="J23" s="261"/>
      <c r="K23" s="45">
        <f t="shared" si="2"/>
        <v>24</v>
      </c>
      <c r="L23" s="429"/>
      <c r="M23" s="429">
        <v>12</v>
      </c>
      <c r="N23" s="429">
        <v>1</v>
      </c>
      <c r="O23" s="429">
        <v>0</v>
      </c>
      <c r="P23" s="429">
        <v>14</v>
      </c>
      <c r="Q23" s="429">
        <v>9</v>
      </c>
      <c r="R23" s="429"/>
      <c r="S23" s="429"/>
      <c r="T23" s="429"/>
      <c r="U23" s="429"/>
      <c r="V23" s="429"/>
      <c r="W23" s="429"/>
      <c r="X23" s="429"/>
      <c r="Y23" s="429"/>
      <c r="Z23" s="429"/>
      <c r="AA23" s="429"/>
    </row>
    <row r="24" spans="1:27" x14ac:dyDescent="0.2">
      <c r="A24" s="754"/>
      <c r="B24" s="743"/>
      <c r="C24" s="238" t="s">
        <v>20</v>
      </c>
      <c r="D24" s="258">
        <v>0</v>
      </c>
      <c r="E24" s="258">
        <v>0</v>
      </c>
      <c r="F24" s="258">
        <f t="shared" si="0"/>
        <v>0</v>
      </c>
      <c r="G24" s="258">
        <v>9</v>
      </c>
      <c r="H24" s="258">
        <v>3</v>
      </c>
      <c r="I24" s="297">
        <f t="shared" si="1"/>
        <v>12</v>
      </c>
      <c r="J24" s="261"/>
      <c r="K24" s="46">
        <f t="shared" si="2"/>
        <v>12</v>
      </c>
      <c r="L24" s="429"/>
      <c r="M24" s="429">
        <v>13</v>
      </c>
      <c r="N24" s="429">
        <v>0</v>
      </c>
      <c r="O24" s="429">
        <v>0</v>
      </c>
      <c r="P24" s="429">
        <v>9</v>
      </c>
      <c r="Q24" s="429">
        <v>3</v>
      </c>
      <c r="R24" s="429"/>
      <c r="S24" s="429"/>
      <c r="T24" s="429"/>
      <c r="U24" s="429"/>
      <c r="V24" s="429"/>
      <c r="W24" s="429"/>
      <c r="X24" s="429"/>
      <c r="Y24" s="429"/>
      <c r="Z24" s="429"/>
      <c r="AA24" s="429"/>
    </row>
    <row r="25" spans="1:27" x14ac:dyDescent="0.2">
      <c r="A25" s="754"/>
      <c r="B25" s="743"/>
      <c r="C25" s="238" t="s">
        <v>21</v>
      </c>
      <c r="D25" s="258">
        <v>5</v>
      </c>
      <c r="E25" s="258">
        <v>2</v>
      </c>
      <c r="F25" s="258">
        <f t="shared" si="0"/>
        <v>7</v>
      </c>
      <c r="G25" s="258">
        <v>62</v>
      </c>
      <c r="H25" s="258">
        <v>36</v>
      </c>
      <c r="I25" s="297">
        <f t="shared" si="1"/>
        <v>98</v>
      </c>
      <c r="J25" s="261"/>
      <c r="K25" s="46">
        <f t="shared" si="2"/>
        <v>105</v>
      </c>
      <c r="L25" s="429"/>
      <c r="M25" s="429">
        <v>14</v>
      </c>
      <c r="N25" s="429">
        <v>5</v>
      </c>
      <c r="O25" s="429">
        <v>2</v>
      </c>
      <c r="P25" s="429">
        <v>62</v>
      </c>
      <c r="Q25" s="429">
        <v>36</v>
      </c>
      <c r="R25" s="429"/>
      <c r="S25" s="429"/>
      <c r="T25" s="429"/>
      <c r="U25" s="429"/>
      <c r="V25" s="429"/>
      <c r="W25" s="429"/>
      <c r="X25" s="429"/>
      <c r="Y25" s="429"/>
      <c r="Z25" s="429"/>
      <c r="AA25" s="429"/>
    </row>
    <row r="26" spans="1:27" x14ac:dyDescent="0.2">
      <c r="A26" s="754"/>
      <c r="B26" s="743"/>
      <c r="C26" s="239" t="s">
        <v>22</v>
      </c>
      <c r="D26" s="258">
        <v>0</v>
      </c>
      <c r="E26" s="258">
        <v>0</v>
      </c>
      <c r="F26" s="258">
        <f t="shared" si="0"/>
        <v>0</v>
      </c>
      <c r="G26" s="258">
        <v>19</v>
      </c>
      <c r="H26" s="258">
        <v>25</v>
      </c>
      <c r="I26" s="297">
        <f t="shared" si="1"/>
        <v>44</v>
      </c>
      <c r="J26" s="261"/>
      <c r="K26" s="46">
        <f t="shared" si="2"/>
        <v>44</v>
      </c>
      <c r="L26" s="429"/>
      <c r="M26" s="429">
        <v>15</v>
      </c>
      <c r="N26" s="429">
        <v>0</v>
      </c>
      <c r="O26" s="429">
        <v>0</v>
      </c>
      <c r="P26" s="429">
        <v>19</v>
      </c>
      <c r="Q26" s="429">
        <v>25</v>
      </c>
      <c r="R26" s="429"/>
      <c r="S26" s="429"/>
      <c r="T26" s="429"/>
      <c r="U26" s="429"/>
      <c r="V26" s="429"/>
      <c r="W26" s="429"/>
      <c r="X26" s="429"/>
      <c r="Y26" s="429"/>
      <c r="Z26" s="429"/>
      <c r="AA26" s="429"/>
    </row>
    <row r="27" spans="1:27" ht="13.5" x14ac:dyDescent="0.25">
      <c r="A27" s="754"/>
      <c r="B27" s="745" t="s">
        <v>450</v>
      </c>
      <c r="C27" s="746"/>
      <c r="D27" s="246">
        <v>22</v>
      </c>
      <c r="E27" s="246">
        <v>8</v>
      </c>
      <c r="F27" s="155">
        <f t="shared" si="0"/>
        <v>30</v>
      </c>
      <c r="G27" s="246">
        <v>349</v>
      </c>
      <c r="H27" s="246">
        <v>186</v>
      </c>
      <c r="I27" s="275">
        <f t="shared" si="1"/>
        <v>535</v>
      </c>
      <c r="J27" s="299"/>
      <c r="K27" s="49">
        <f t="shared" si="2"/>
        <v>565</v>
      </c>
      <c r="L27" s="429"/>
      <c r="M27" s="429" t="s">
        <v>459</v>
      </c>
      <c r="N27" s="429">
        <v>22</v>
      </c>
      <c r="O27" s="429">
        <v>8</v>
      </c>
      <c r="P27" s="429">
        <v>349</v>
      </c>
      <c r="Q27" s="429">
        <v>186</v>
      </c>
      <c r="R27" s="429"/>
      <c r="S27" s="429"/>
      <c r="T27" s="429"/>
      <c r="U27" s="429"/>
      <c r="V27" s="429"/>
      <c r="W27" s="429"/>
      <c r="X27" s="429"/>
      <c r="Y27" s="429"/>
      <c r="Z27" s="429"/>
      <c r="AA27" s="429"/>
    </row>
    <row r="28" spans="1:27" ht="12.75" customHeight="1" x14ac:dyDescent="0.2">
      <c r="A28" s="754"/>
      <c r="B28" s="743" t="s">
        <v>408</v>
      </c>
      <c r="C28" s="237" t="s">
        <v>23</v>
      </c>
      <c r="D28" s="257">
        <v>4</v>
      </c>
      <c r="E28" s="257">
        <v>1</v>
      </c>
      <c r="F28" s="257">
        <f t="shared" si="0"/>
        <v>5</v>
      </c>
      <c r="G28" s="257">
        <v>83</v>
      </c>
      <c r="H28" s="257">
        <v>55</v>
      </c>
      <c r="I28" s="296">
        <f t="shared" si="1"/>
        <v>138</v>
      </c>
      <c r="J28" s="261"/>
      <c r="K28" s="45">
        <f t="shared" si="2"/>
        <v>143</v>
      </c>
      <c r="L28" s="429"/>
      <c r="M28" s="429">
        <v>16</v>
      </c>
      <c r="N28" s="429">
        <v>4</v>
      </c>
      <c r="O28" s="429">
        <v>1</v>
      </c>
      <c r="P28" s="429">
        <v>83</v>
      </c>
      <c r="Q28" s="429">
        <v>55</v>
      </c>
      <c r="R28" s="429"/>
      <c r="S28" s="429"/>
      <c r="T28" s="429"/>
      <c r="U28" s="429"/>
      <c r="V28" s="429"/>
      <c r="W28" s="429"/>
      <c r="X28" s="429"/>
      <c r="Y28" s="429"/>
      <c r="Z28" s="429"/>
      <c r="AA28" s="429"/>
    </row>
    <row r="29" spans="1:27" ht="12.75" customHeight="1" x14ac:dyDescent="0.2">
      <c r="A29" s="754"/>
      <c r="B29" s="743"/>
      <c r="C29" s="238" t="s">
        <v>24</v>
      </c>
      <c r="D29" s="257">
        <v>6</v>
      </c>
      <c r="E29" s="257">
        <v>10</v>
      </c>
      <c r="F29" s="257">
        <f t="shared" si="0"/>
        <v>16</v>
      </c>
      <c r="G29" s="257">
        <v>18</v>
      </c>
      <c r="H29" s="257">
        <v>20</v>
      </c>
      <c r="I29" s="296">
        <f t="shared" si="1"/>
        <v>38</v>
      </c>
      <c r="J29" s="261"/>
      <c r="K29" s="45">
        <f t="shared" si="2"/>
        <v>54</v>
      </c>
      <c r="L29" s="429"/>
      <c r="M29" s="429">
        <v>17</v>
      </c>
      <c r="N29" s="429">
        <v>6</v>
      </c>
      <c r="O29" s="429">
        <v>10</v>
      </c>
      <c r="P29" s="429">
        <v>18</v>
      </c>
      <c r="Q29" s="429">
        <v>20</v>
      </c>
      <c r="R29" s="429"/>
      <c r="S29" s="429"/>
      <c r="T29" s="429"/>
      <c r="U29" s="429"/>
      <c r="V29" s="429"/>
      <c r="W29" s="429"/>
      <c r="X29" s="429"/>
      <c r="Y29" s="429"/>
      <c r="Z29" s="429"/>
      <c r="AA29" s="429"/>
    </row>
    <row r="30" spans="1:27" x14ac:dyDescent="0.2">
      <c r="A30" s="754"/>
      <c r="B30" s="743"/>
      <c r="C30" s="238" t="s">
        <v>25</v>
      </c>
      <c r="D30" s="258">
        <v>15</v>
      </c>
      <c r="E30" s="258">
        <v>8</v>
      </c>
      <c r="F30" s="258">
        <f t="shared" si="0"/>
        <v>23</v>
      </c>
      <c r="G30" s="258">
        <v>51</v>
      </c>
      <c r="H30" s="258">
        <v>28</v>
      </c>
      <c r="I30" s="297">
        <f t="shared" si="1"/>
        <v>79</v>
      </c>
      <c r="J30" s="261"/>
      <c r="K30" s="46">
        <f t="shared" si="2"/>
        <v>102</v>
      </c>
      <c r="L30" s="429"/>
      <c r="M30" s="429">
        <v>18</v>
      </c>
      <c r="N30" s="429">
        <v>15</v>
      </c>
      <c r="O30" s="429">
        <v>8</v>
      </c>
      <c r="P30" s="429">
        <v>51</v>
      </c>
      <c r="Q30" s="429">
        <v>28</v>
      </c>
      <c r="R30" s="429"/>
      <c r="S30" s="429"/>
      <c r="T30" s="429"/>
      <c r="U30" s="429"/>
      <c r="V30" s="429"/>
      <c r="W30" s="429"/>
      <c r="X30" s="429"/>
      <c r="Y30" s="429"/>
      <c r="Z30" s="429"/>
      <c r="AA30" s="429"/>
    </row>
    <row r="31" spans="1:27" x14ac:dyDescent="0.2">
      <c r="A31" s="754"/>
      <c r="B31" s="743"/>
      <c r="C31" s="238" t="s">
        <v>26</v>
      </c>
      <c r="D31" s="258">
        <v>31</v>
      </c>
      <c r="E31" s="258">
        <v>11</v>
      </c>
      <c r="F31" s="258">
        <f t="shared" si="0"/>
        <v>42</v>
      </c>
      <c r="G31" s="258">
        <v>41</v>
      </c>
      <c r="H31" s="258">
        <v>45</v>
      </c>
      <c r="I31" s="297">
        <f t="shared" si="1"/>
        <v>86</v>
      </c>
      <c r="J31" s="261"/>
      <c r="K31" s="46">
        <f t="shared" si="2"/>
        <v>128</v>
      </c>
      <c r="L31" s="429"/>
      <c r="M31" s="429">
        <v>19</v>
      </c>
      <c r="N31" s="429">
        <v>31</v>
      </c>
      <c r="O31" s="429">
        <v>11</v>
      </c>
      <c r="P31" s="429">
        <v>41</v>
      </c>
      <c r="Q31" s="429">
        <v>45</v>
      </c>
      <c r="R31" s="429"/>
      <c r="S31" s="429"/>
      <c r="T31" s="429"/>
      <c r="U31" s="429"/>
      <c r="V31" s="429"/>
      <c r="W31" s="429"/>
      <c r="X31" s="429"/>
      <c r="Y31" s="429"/>
      <c r="Z31" s="429"/>
      <c r="AA31" s="429"/>
    </row>
    <row r="32" spans="1:27" x14ac:dyDescent="0.2">
      <c r="A32" s="754"/>
      <c r="B32" s="743"/>
      <c r="C32" s="238" t="s">
        <v>27</v>
      </c>
      <c r="D32" s="258">
        <v>7</v>
      </c>
      <c r="E32" s="258">
        <v>1</v>
      </c>
      <c r="F32" s="258">
        <f t="shared" si="0"/>
        <v>8</v>
      </c>
      <c r="G32" s="258">
        <v>9</v>
      </c>
      <c r="H32" s="258">
        <v>2</v>
      </c>
      <c r="I32" s="297">
        <f t="shared" si="1"/>
        <v>11</v>
      </c>
      <c r="J32" s="261"/>
      <c r="K32" s="46">
        <f t="shared" si="2"/>
        <v>19</v>
      </c>
      <c r="L32" s="429"/>
      <c r="M32" s="429">
        <v>20</v>
      </c>
      <c r="N32" s="429">
        <v>7</v>
      </c>
      <c r="O32" s="429">
        <v>1</v>
      </c>
      <c r="P32" s="429">
        <v>9</v>
      </c>
      <c r="Q32" s="429">
        <v>2</v>
      </c>
      <c r="R32" s="429"/>
      <c r="S32" s="429"/>
      <c r="T32" s="429"/>
      <c r="U32" s="429"/>
      <c r="V32" s="429"/>
      <c r="W32" s="429"/>
      <c r="X32" s="429"/>
      <c r="Y32" s="429"/>
      <c r="Z32" s="429"/>
      <c r="AA32" s="429"/>
    </row>
    <row r="33" spans="1:27" x14ac:dyDescent="0.2">
      <c r="A33" s="754"/>
      <c r="B33" s="743"/>
      <c r="C33" s="238" t="s">
        <v>28</v>
      </c>
      <c r="D33" s="258">
        <v>15</v>
      </c>
      <c r="E33" s="258">
        <v>8</v>
      </c>
      <c r="F33" s="258">
        <f t="shared" si="0"/>
        <v>23</v>
      </c>
      <c r="G33" s="258">
        <v>44</v>
      </c>
      <c r="H33" s="258">
        <v>32</v>
      </c>
      <c r="I33" s="297">
        <f t="shared" si="1"/>
        <v>76</v>
      </c>
      <c r="J33" s="261"/>
      <c r="K33" s="46">
        <f t="shared" si="2"/>
        <v>99</v>
      </c>
      <c r="L33" s="429"/>
      <c r="M33" s="429">
        <v>21</v>
      </c>
      <c r="N33" s="429">
        <v>15</v>
      </c>
      <c r="O33" s="429">
        <v>8</v>
      </c>
      <c r="P33" s="429">
        <v>44</v>
      </c>
      <c r="Q33" s="429">
        <v>32</v>
      </c>
      <c r="R33" s="429"/>
      <c r="S33" s="429"/>
      <c r="T33" s="429"/>
      <c r="U33" s="429"/>
      <c r="V33" s="429"/>
      <c r="W33" s="429"/>
      <c r="X33" s="429"/>
      <c r="Y33" s="429"/>
      <c r="Z33" s="429"/>
      <c r="AA33" s="429"/>
    </row>
    <row r="34" spans="1:27" x14ac:dyDescent="0.2">
      <c r="A34" s="754"/>
      <c r="B34" s="743"/>
      <c r="C34" s="238" t="s">
        <v>29</v>
      </c>
      <c r="D34" s="258">
        <v>13</v>
      </c>
      <c r="E34" s="258">
        <v>8</v>
      </c>
      <c r="F34" s="258">
        <f t="shared" si="0"/>
        <v>21</v>
      </c>
      <c r="G34" s="258">
        <v>48</v>
      </c>
      <c r="H34" s="258">
        <v>50</v>
      </c>
      <c r="I34" s="297">
        <f t="shared" si="1"/>
        <v>98</v>
      </c>
      <c r="J34" s="261"/>
      <c r="K34" s="46">
        <f t="shared" si="2"/>
        <v>119</v>
      </c>
      <c r="L34" s="429"/>
      <c r="M34" s="429">
        <v>22</v>
      </c>
      <c r="N34" s="429">
        <v>13</v>
      </c>
      <c r="O34" s="429">
        <v>8</v>
      </c>
      <c r="P34" s="429">
        <v>48</v>
      </c>
      <c r="Q34" s="429">
        <v>50</v>
      </c>
      <c r="R34" s="429"/>
      <c r="S34" s="429"/>
      <c r="T34" s="429"/>
      <c r="U34" s="429"/>
      <c r="V34" s="429"/>
      <c r="W34" s="429"/>
      <c r="X34" s="429"/>
      <c r="Y34" s="429"/>
      <c r="Z34" s="429"/>
      <c r="AA34" s="429"/>
    </row>
    <row r="35" spans="1:27" ht="12.75" customHeight="1" x14ac:dyDescent="0.2">
      <c r="A35" s="754"/>
      <c r="B35" s="743"/>
      <c r="C35" s="238" t="s">
        <v>30</v>
      </c>
      <c r="D35" s="257">
        <v>12</v>
      </c>
      <c r="E35" s="257">
        <v>6</v>
      </c>
      <c r="F35" s="257">
        <f t="shared" si="0"/>
        <v>18</v>
      </c>
      <c r="G35" s="257">
        <v>38</v>
      </c>
      <c r="H35" s="257">
        <v>39</v>
      </c>
      <c r="I35" s="296">
        <f t="shared" si="1"/>
        <v>77</v>
      </c>
      <c r="J35" s="261"/>
      <c r="K35" s="45">
        <f t="shared" si="2"/>
        <v>95</v>
      </c>
      <c r="L35" s="429"/>
      <c r="M35" s="429">
        <v>23</v>
      </c>
      <c r="N35" s="429">
        <v>12</v>
      </c>
      <c r="O35" s="429">
        <v>6</v>
      </c>
      <c r="P35" s="429">
        <v>38</v>
      </c>
      <c r="Q35" s="429">
        <v>39</v>
      </c>
      <c r="R35" s="429"/>
      <c r="S35" s="429"/>
      <c r="T35" s="429"/>
      <c r="U35" s="429"/>
      <c r="V35" s="429"/>
      <c r="W35" s="429"/>
      <c r="X35" s="429"/>
      <c r="Y35" s="429"/>
      <c r="Z35" s="429"/>
      <c r="AA35" s="429"/>
    </row>
    <row r="36" spans="1:27" x14ac:dyDescent="0.2">
      <c r="A36" s="754"/>
      <c r="B36" s="743"/>
      <c r="C36" s="239" t="s">
        <v>31</v>
      </c>
      <c r="D36" s="258">
        <v>1</v>
      </c>
      <c r="E36" s="258">
        <v>0</v>
      </c>
      <c r="F36" s="258">
        <f t="shared" si="0"/>
        <v>1</v>
      </c>
      <c r="G36" s="258">
        <v>11</v>
      </c>
      <c r="H36" s="258">
        <v>8</v>
      </c>
      <c r="I36" s="297">
        <f t="shared" si="1"/>
        <v>19</v>
      </c>
      <c r="J36" s="261"/>
      <c r="K36" s="46">
        <f t="shared" si="2"/>
        <v>20</v>
      </c>
      <c r="L36" s="429"/>
      <c r="M36" s="429">
        <v>24</v>
      </c>
      <c r="N36" s="429">
        <v>1</v>
      </c>
      <c r="O36" s="429">
        <v>0</v>
      </c>
      <c r="P36" s="429">
        <v>11</v>
      </c>
      <c r="Q36" s="429">
        <v>8</v>
      </c>
      <c r="R36" s="429"/>
      <c r="S36" s="429"/>
      <c r="T36" s="429"/>
      <c r="U36" s="429"/>
      <c r="V36" s="429"/>
      <c r="W36" s="429"/>
      <c r="X36" s="429"/>
      <c r="Y36" s="429"/>
      <c r="Z36" s="429"/>
      <c r="AA36" s="429"/>
    </row>
    <row r="37" spans="1:27" ht="13.5" x14ac:dyDescent="0.25">
      <c r="A37" s="754"/>
      <c r="B37" s="745" t="s">
        <v>451</v>
      </c>
      <c r="C37" s="746"/>
      <c r="D37" s="246">
        <v>104</v>
      </c>
      <c r="E37" s="246">
        <v>53</v>
      </c>
      <c r="F37" s="155">
        <f t="shared" si="0"/>
        <v>157</v>
      </c>
      <c r="G37" s="246">
        <v>343</v>
      </c>
      <c r="H37" s="246">
        <v>279</v>
      </c>
      <c r="I37" s="275">
        <f t="shared" si="1"/>
        <v>622</v>
      </c>
      <c r="J37" s="299"/>
      <c r="K37" s="49">
        <f t="shared" si="2"/>
        <v>779</v>
      </c>
      <c r="L37" s="429"/>
      <c r="M37" s="429" t="s">
        <v>296</v>
      </c>
      <c r="N37" s="429">
        <v>104</v>
      </c>
      <c r="O37" s="429">
        <v>53</v>
      </c>
      <c r="P37" s="429">
        <v>343</v>
      </c>
      <c r="Q37" s="429">
        <v>279</v>
      </c>
      <c r="R37" s="429"/>
      <c r="S37" s="429"/>
      <c r="T37" s="429"/>
      <c r="U37" s="429"/>
      <c r="V37" s="429"/>
      <c r="W37" s="429"/>
      <c r="X37" s="429"/>
      <c r="Y37" s="429"/>
      <c r="Z37" s="429"/>
      <c r="AA37" s="429"/>
    </row>
    <row r="38" spans="1:27" ht="12.75" customHeight="1" x14ac:dyDescent="0.2">
      <c r="A38" s="754"/>
      <c r="B38" s="743" t="s">
        <v>599</v>
      </c>
      <c r="C38" s="238" t="s">
        <v>32</v>
      </c>
      <c r="D38" s="258">
        <v>5</v>
      </c>
      <c r="E38" s="258">
        <v>0</v>
      </c>
      <c r="F38" s="258">
        <f t="shared" si="0"/>
        <v>5</v>
      </c>
      <c r="G38" s="258">
        <v>35</v>
      </c>
      <c r="H38" s="258">
        <v>22</v>
      </c>
      <c r="I38" s="297">
        <f t="shared" si="1"/>
        <v>57</v>
      </c>
      <c r="J38" s="261"/>
      <c r="K38" s="46">
        <f t="shared" si="2"/>
        <v>62</v>
      </c>
      <c r="L38" s="429"/>
      <c r="M38" s="429">
        <v>70</v>
      </c>
      <c r="N38" s="429">
        <v>5</v>
      </c>
      <c r="O38" s="429">
        <v>0</v>
      </c>
      <c r="P38" s="429">
        <v>35</v>
      </c>
      <c r="Q38" s="429">
        <v>22</v>
      </c>
      <c r="R38" s="429"/>
      <c r="S38" s="429"/>
      <c r="T38" s="429"/>
      <c r="U38" s="429"/>
      <c r="V38" s="429"/>
      <c r="W38" s="429"/>
      <c r="X38" s="429"/>
      <c r="Y38" s="429"/>
      <c r="Z38" s="429"/>
      <c r="AA38" s="429"/>
    </row>
    <row r="39" spans="1:27" x14ac:dyDescent="0.2">
      <c r="A39" s="754"/>
      <c r="B39" s="743"/>
      <c r="C39" s="238" t="s">
        <v>33</v>
      </c>
      <c r="D39" s="258">
        <v>5</v>
      </c>
      <c r="E39" s="258">
        <v>6</v>
      </c>
      <c r="F39" s="258">
        <f t="shared" si="0"/>
        <v>11</v>
      </c>
      <c r="G39" s="258">
        <v>44</v>
      </c>
      <c r="H39" s="258">
        <v>33</v>
      </c>
      <c r="I39" s="297">
        <f t="shared" si="1"/>
        <v>77</v>
      </c>
      <c r="J39" s="261"/>
      <c r="K39" s="46">
        <f t="shared" si="2"/>
        <v>88</v>
      </c>
      <c r="L39" s="429"/>
      <c r="M39" s="429">
        <v>71</v>
      </c>
      <c r="N39" s="429">
        <v>5</v>
      </c>
      <c r="O39" s="429">
        <v>6</v>
      </c>
      <c r="P39" s="429">
        <v>44</v>
      </c>
      <c r="Q39" s="429">
        <v>33</v>
      </c>
      <c r="R39" s="429"/>
      <c r="S39" s="429"/>
      <c r="T39" s="429"/>
      <c r="U39" s="429"/>
      <c r="V39" s="429"/>
      <c r="W39" s="429"/>
      <c r="X39" s="429"/>
      <c r="Y39" s="429"/>
      <c r="Z39" s="429"/>
      <c r="AA39" s="429"/>
    </row>
    <row r="40" spans="1:27" ht="12.75" customHeight="1" x14ac:dyDescent="0.2">
      <c r="A40" s="754"/>
      <c r="B40" s="743"/>
      <c r="C40" s="238" t="s">
        <v>34</v>
      </c>
      <c r="D40" s="258">
        <v>2</v>
      </c>
      <c r="E40" s="258">
        <v>1</v>
      </c>
      <c r="F40" s="258">
        <f t="shared" si="0"/>
        <v>3</v>
      </c>
      <c r="G40" s="258">
        <v>2</v>
      </c>
      <c r="H40" s="258">
        <v>1</v>
      </c>
      <c r="I40" s="297">
        <f t="shared" si="1"/>
        <v>3</v>
      </c>
      <c r="J40" s="261"/>
      <c r="K40" s="46">
        <f t="shared" si="2"/>
        <v>6</v>
      </c>
      <c r="L40" s="429"/>
      <c r="M40" s="429">
        <v>72</v>
      </c>
      <c r="N40" s="429">
        <v>2</v>
      </c>
      <c r="O40" s="429">
        <v>1</v>
      </c>
      <c r="P40" s="429">
        <v>2</v>
      </c>
      <c r="Q40" s="429">
        <v>1</v>
      </c>
      <c r="R40" s="429"/>
      <c r="S40" s="429"/>
      <c r="T40" s="429"/>
      <c r="U40" s="429"/>
      <c r="V40" s="429"/>
      <c r="W40" s="429"/>
      <c r="X40" s="429"/>
      <c r="Y40" s="429"/>
      <c r="Z40" s="429"/>
      <c r="AA40" s="429"/>
    </row>
    <row r="41" spans="1:27" x14ac:dyDescent="0.2">
      <c r="A41" s="754"/>
      <c r="B41" s="743"/>
      <c r="C41" s="238" t="s">
        <v>35</v>
      </c>
      <c r="D41" s="258">
        <v>1</v>
      </c>
      <c r="E41" s="258">
        <v>0</v>
      </c>
      <c r="F41" s="258">
        <f t="shared" si="0"/>
        <v>1</v>
      </c>
      <c r="G41" s="258">
        <v>1</v>
      </c>
      <c r="H41" s="258">
        <v>2</v>
      </c>
      <c r="I41" s="297">
        <f t="shared" si="1"/>
        <v>3</v>
      </c>
      <c r="J41" s="261"/>
      <c r="K41" s="46">
        <f t="shared" si="2"/>
        <v>4</v>
      </c>
      <c r="L41" s="429"/>
      <c r="M41" s="429">
        <v>73</v>
      </c>
      <c r="N41" s="429">
        <v>1</v>
      </c>
      <c r="O41" s="429">
        <v>0</v>
      </c>
      <c r="P41" s="429">
        <v>1</v>
      </c>
      <c r="Q41" s="429">
        <v>2</v>
      </c>
      <c r="R41" s="429"/>
      <c r="S41" s="429"/>
      <c r="T41" s="429"/>
      <c r="U41" s="429"/>
      <c r="V41" s="429"/>
      <c r="W41" s="429"/>
      <c r="X41" s="429"/>
      <c r="Y41" s="429"/>
      <c r="Z41" s="429"/>
      <c r="AA41" s="429"/>
    </row>
    <row r="42" spans="1:27" x14ac:dyDescent="0.2">
      <c r="A42" s="754"/>
      <c r="B42" s="743"/>
      <c r="C42" s="238" t="s">
        <v>36</v>
      </c>
      <c r="D42" s="258">
        <v>1</v>
      </c>
      <c r="E42" s="258">
        <v>4</v>
      </c>
      <c r="F42" s="258">
        <f t="shared" si="0"/>
        <v>5</v>
      </c>
      <c r="G42" s="258">
        <v>39</v>
      </c>
      <c r="H42" s="258">
        <v>56</v>
      </c>
      <c r="I42" s="297">
        <f t="shared" si="1"/>
        <v>95</v>
      </c>
      <c r="J42" s="261"/>
      <c r="K42" s="46">
        <f t="shared" si="2"/>
        <v>100</v>
      </c>
      <c r="L42" s="429"/>
      <c r="M42" s="429">
        <v>74</v>
      </c>
      <c r="N42" s="429">
        <v>1</v>
      </c>
      <c r="O42" s="429">
        <v>4</v>
      </c>
      <c r="P42" s="429">
        <v>39</v>
      </c>
      <c r="Q42" s="429">
        <v>56</v>
      </c>
      <c r="R42" s="429"/>
      <c r="S42" s="429"/>
      <c r="T42" s="429"/>
      <c r="U42" s="429"/>
      <c r="V42" s="429"/>
      <c r="W42" s="429"/>
      <c r="X42" s="429"/>
      <c r="Y42" s="429"/>
      <c r="Z42" s="429"/>
      <c r="AA42" s="429"/>
    </row>
    <row r="43" spans="1:27" ht="13.5" x14ac:dyDescent="0.25">
      <c r="A43" s="754"/>
      <c r="B43" s="745" t="s">
        <v>600</v>
      </c>
      <c r="C43" s="746"/>
      <c r="D43" s="246">
        <v>14</v>
      </c>
      <c r="E43" s="246">
        <v>11</v>
      </c>
      <c r="F43" s="155">
        <f t="shared" si="0"/>
        <v>25</v>
      </c>
      <c r="G43" s="246">
        <v>121</v>
      </c>
      <c r="H43" s="246">
        <v>114</v>
      </c>
      <c r="I43" s="275">
        <f t="shared" si="1"/>
        <v>235</v>
      </c>
      <c r="J43" s="299"/>
      <c r="K43" s="49">
        <f t="shared" si="2"/>
        <v>260</v>
      </c>
      <c r="L43" s="429"/>
      <c r="M43" s="429" t="s">
        <v>309</v>
      </c>
      <c r="N43" s="429">
        <v>14</v>
      </c>
      <c r="O43" s="429">
        <v>11</v>
      </c>
      <c r="P43" s="429">
        <v>121</v>
      </c>
      <c r="Q43" s="429">
        <v>114</v>
      </c>
      <c r="R43" s="429"/>
      <c r="S43" s="429"/>
      <c r="T43" s="429"/>
      <c r="U43" s="429"/>
      <c r="V43" s="429"/>
      <c r="W43" s="429"/>
      <c r="X43" s="429"/>
      <c r="Y43" s="429"/>
      <c r="Z43" s="429"/>
      <c r="AA43" s="429"/>
    </row>
    <row r="44" spans="1:27" ht="12.75" customHeight="1" x14ac:dyDescent="0.2">
      <c r="A44" s="754"/>
      <c r="B44" s="743" t="s">
        <v>452</v>
      </c>
      <c r="C44" s="237" t="s">
        <v>38</v>
      </c>
      <c r="D44" s="257">
        <v>0</v>
      </c>
      <c r="E44" s="257">
        <v>0</v>
      </c>
      <c r="F44" s="257"/>
      <c r="G44" s="257">
        <v>0</v>
      </c>
      <c r="H44" s="257">
        <v>1</v>
      </c>
      <c r="I44" s="296"/>
      <c r="J44" s="261"/>
      <c r="K44" s="45"/>
      <c r="L44" s="429"/>
      <c r="M44" s="429">
        <v>76</v>
      </c>
      <c r="N44" s="429">
        <v>0</v>
      </c>
      <c r="O44" s="429">
        <v>0</v>
      </c>
      <c r="P44" s="429">
        <v>0</v>
      </c>
      <c r="Q44" s="429">
        <v>1</v>
      </c>
      <c r="R44" s="429"/>
      <c r="S44" s="429"/>
      <c r="T44" s="429"/>
      <c r="U44" s="429"/>
      <c r="V44" s="429"/>
      <c r="W44" s="429"/>
      <c r="X44" s="429"/>
      <c r="Y44" s="429"/>
      <c r="Z44" s="429"/>
      <c r="AA44" s="429"/>
    </row>
    <row r="45" spans="1:27" x14ac:dyDescent="0.2">
      <c r="A45" s="754"/>
      <c r="B45" s="743"/>
      <c r="C45" s="364" t="s">
        <v>245</v>
      </c>
      <c r="D45" s="260">
        <v>0</v>
      </c>
      <c r="E45" s="260">
        <v>0</v>
      </c>
      <c r="F45" s="260">
        <f t="shared" si="0"/>
        <v>0</v>
      </c>
      <c r="G45" s="260">
        <v>0</v>
      </c>
      <c r="H45" s="260">
        <v>1</v>
      </c>
      <c r="I45" s="300">
        <f t="shared" si="1"/>
        <v>1</v>
      </c>
      <c r="J45" s="261"/>
      <c r="K45" s="50">
        <f t="shared" si="2"/>
        <v>1</v>
      </c>
      <c r="L45" s="429"/>
      <c r="M45" s="429">
        <v>77</v>
      </c>
      <c r="N45" s="429">
        <v>0</v>
      </c>
      <c r="O45" s="429">
        <v>0</v>
      </c>
      <c r="P45" s="429">
        <v>0</v>
      </c>
      <c r="Q45" s="429">
        <v>1</v>
      </c>
      <c r="R45" s="429"/>
      <c r="S45" s="429"/>
      <c r="T45" s="429"/>
      <c r="U45" s="429"/>
      <c r="V45" s="429"/>
      <c r="W45" s="429"/>
      <c r="X45" s="429"/>
      <c r="Y45" s="429"/>
      <c r="Z45" s="429"/>
      <c r="AA45" s="429"/>
    </row>
    <row r="46" spans="1:27" ht="13.5" x14ac:dyDescent="0.2">
      <c r="A46" s="755"/>
      <c r="B46" s="750" t="s">
        <v>39</v>
      </c>
      <c r="C46" s="751"/>
      <c r="D46" s="265">
        <v>0</v>
      </c>
      <c r="E46" s="265">
        <v>0</v>
      </c>
      <c r="F46" s="40">
        <f t="shared" si="0"/>
        <v>0</v>
      </c>
      <c r="G46" s="265">
        <v>0</v>
      </c>
      <c r="H46" s="265">
        <v>2</v>
      </c>
      <c r="I46" s="41">
        <f t="shared" si="1"/>
        <v>2</v>
      </c>
      <c r="J46" s="261"/>
      <c r="K46" s="421">
        <f t="shared" si="2"/>
        <v>2</v>
      </c>
      <c r="L46" s="429"/>
      <c r="M46" s="429" t="s">
        <v>37</v>
      </c>
      <c r="N46" s="429">
        <v>0</v>
      </c>
      <c r="O46" s="429">
        <v>0</v>
      </c>
      <c r="P46" s="429">
        <v>0</v>
      </c>
      <c r="Q46" s="429">
        <v>2</v>
      </c>
      <c r="R46" s="429"/>
      <c r="S46" s="429"/>
      <c r="T46" s="429"/>
      <c r="U46" s="429"/>
      <c r="V46" s="429"/>
      <c r="W46" s="429"/>
      <c r="X46" s="429"/>
      <c r="Y46" s="429"/>
      <c r="Z46" s="429"/>
      <c r="AA46" s="429"/>
    </row>
    <row r="47" spans="1:27" x14ac:dyDescent="0.2">
      <c r="A47" s="749" t="s">
        <v>453</v>
      </c>
      <c r="B47" s="749"/>
      <c r="C47" s="749"/>
      <c r="D47" s="37">
        <v>140</v>
      </c>
      <c r="E47" s="37">
        <v>72</v>
      </c>
      <c r="F47" s="40">
        <f t="shared" si="0"/>
        <v>212</v>
      </c>
      <c r="G47" s="37">
        <v>813</v>
      </c>
      <c r="H47" s="37">
        <v>581</v>
      </c>
      <c r="I47" s="41">
        <f t="shared" si="1"/>
        <v>1394</v>
      </c>
      <c r="J47" s="261"/>
      <c r="K47" s="51">
        <f t="shared" si="2"/>
        <v>1606</v>
      </c>
      <c r="L47" s="429"/>
      <c r="M47" s="429" t="s">
        <v>444</v>
      </c>
      <c r="N47" s="429">
        <v>140</v>
      </c>
      <c r="O47" s="429">
        <v>72</v>
      </c>
      <c r="P47" s="429">
        <v>813</v>
      </c>
      <c r="Q47" s="429">
        <v>581</v>
      </c>
      <c r="R47" s="429"/>
      <c r="S47" s="429"/>
      <c r="T47" s="429"/>
      <c r="U47" s="429"/>
      <c r="V47" s="429"/>
      <c r="W47" s="429"/>
      <c r="X47" s="429"/>
      <c r="Y47" s="429"/>
      <c r="Z47" s="429"/>
      <c r="AA47" s="429"/>
    </row>
    <row r="48" spans="1:27" ht="12.75" customHeight="1" x14ac:dyDescent="0.2">
      <c r="A48" s="753" t="s">
        <v>445</v>
      </c>
      <c r="B48" s="764" t="s">
        <v>455</v>
      </c>
      <c r="C48" s="238" t="s">
        <v>42</v>
      </c>
      <c r="D48" s="258">
        <v>4</v>
      </c>
      <c r="E48" s="258">
        <v>16</v>
      </c>
      <c r="F48" s="258">
        <f t="shared" si="0"/>
        <v>20</v>
      </c>
      <c r="G48" s="258">
        <v>18</v>
      </c>
      <c r="H48" s="258">
        <v>80</v>
      </c>
      <c r="I48" s="297">
        <f t="shared" si="1"/>
        <v>98</v>
      </c>
      <c r="J48" s="261"/>
      <c r="K48" s="46">
        <f t="shared" si="2"/>
        <v>118</v>
      </c>
      <c r="L48" s="429"/>
      <c r="M48" s="429">
        <v>25</v>
      </c>
      <c r="N48" s="429">
        <v>4</v>
      </c>
      <c r="O48" s="429">
        <v>16</v>
      </c>
      <c r="P48" s="429">
        <v>18</v>
      </c>
      <c r="Q48" s="429">
        <v>80</v>
      </c>
      <c r="R48" s="429"/>
      <c r="S48" s="429"/>
      <c r="T48" s="429"/>
      <c r="U48" s="429"/>
      <c r="V48" s="429"/>
      <c r="W48" s="429"/>
      <c r="X48" s="429"/>
      <c r="Y48" s="429"/>
      <c r="Z48" s="429"/>
      <c r="AA48" s="429"/>
    </row>
    <row r="49" spans="1:27" x14ac:dyDescent="0.2">
      <c r="A49" s="754"/>
      <c r="B49" s="762"/>
      <c r="C49" s="238" t="s">
        <v>43</v>
      </c>
      <c r="D49" s="258">
        <v>7</v>
      </c>
      <c r="E49" s="258">
        <v>8</v>
      </c>
      <c r="F49" s="258">
        <f t="shared" si="0"/>
        <v>15</v>
      </c>
      <c r="G49" s="258">
        <v>33</v>
      </c>
      <c r="H49" s="258">
        <v>43</v>
      </c>
      <c r="I49" s="297">
        <f t="shared" si="1"/>
        <v>76</v>
      </c>
      <c r="J49" s="261"/>
      <c r="K49" s="46">
        <f t="shared" si="2"/>
        <v>91</v>
      </c>
      <c r="L49" s="429"/>
      <c r="M49" s="429">
        <v>26</v>
      </c>
      <c r="N49" s="429">
        <v>7</v>
      </c>
      <c r="O49" s="429">
        <v>8</v>
      </c>
      <c r="P49" s="429">
        <v>33</v>
      </c>
      <c r="Q49" s="429">
        <v>43</v>
      </c>
      <c r="R49" s="429"/>
      <c r="S49" s="429"/>
      <c r="T49" s="429"/>
      <c r="U49" s="429"/>
      <c r="V49" s="429"/>
      <c r="W49" s="429"/>
      <c r="X49" s="429"/>
      <c r="Y49" s="429"/>
      <c r="Z49" s="429"/>
      <c r="AA49" s="429"/>
    </row>
    <row r="50" spans="1:27" x14ac:dyDescent="0.2">
      <c r="A50" s="754"/>
      <c r="B50" s="762"/>
      <c r="C50" s="237" t="s">
        <v>44</v>
      </c>
      <c r="D50" s="257">
        <v>16</v>
      </c>
      <c r="E50" s="257">
        <v>26</v>
      </c>
      <c r="F50" s="257">
        <f t="shared" si="0"/>
        <v>42</v>
      </c>
      <c r="G50" s="257">
        <v>83</v>
      </c>
      <c r="H50" s="257">
        <v>173</v>
      </c>
      <c r="I50" s="296">
        <f t="shared" si="1"/>
        <v>256</v>
      </c>
      <c r="J50" s="261"/>
      <c r="K50" s="45">
        <f t="shared" si="2"/>
        <v>298</v>
      </c>
      <c r="L50" s="429"/>
      <c r="M50" s="429">
        <v>27</v>
      </c>
      <c r="N50" s="429">
        <v>16</v>
      </c>
      <c r="O50" s="429">
        <v>26</v>
      </c>
      <c r="P50" s="429">
        <v>83</v>
      </c>
      <c r="Q50" s="429">
        <v>173</v>
      </c>
      <c r="R50" s="429"/>
      <c r="S50" s="429"/>
      <c r="T50" s="429"/>
      <c r="U50" s="429"/>
      <c r="V50" s="429"/>
      <c r="W50" s="429"/>
      <c r="X50" s="429"/>
      <c r="Y50" s="429"/>
      <c r="Z50" s="429"/>
      <c r="AA50" s="429"/>
    </row>
    <row r="51" spans="1:27" ht="12.75" customHeight="1" x14ac:dyDescent="0.25">
      <c r="A51" s="754"/>
      <c r="B51" s="745" t="s">
        <v>456</v>
      </c>
      <c r="C51" s="746"/>
      <c r="D51" s="246">
        <v>27</v>
      </c>
      <c r="E51" s="246">
        <v>50</v>
      </c>
      <c r="F51" s="155">
        <f t="shared" si="0"/>
        <v>77</v>
      </c>
      <c r="G51" s="246">
        <v>134</v>
      </c>
      <c r="H51" s="246">
        <v>296</v>
      </c>
      <c r="I51" s="275">
        <f t="shared" si="1"/>
        <v>430</v>
      </c>
      <c r="J51" s="299"/>
      <c r="K51" s="49">
        <f t="shared" si="2"/>
        <v>507</v>
      </c>
      <c r="L51" s="429"/>
      <c r="M51" s="429" t="s">
        <v>446</v>
      </c>
      <c r="N51" s="429">
        <v>27</v>
      </c>
      <c r="O51" s="429">
        <v>50</v>
      </c>
      <c r="P51" s="429">
        <v>134</v>
      </c>
      <c r="Q51" s="429">
        <v>296</v>
      </c>
      <c r="R51" s="429"/>
      <c r="S51" s="429"/>
      <c r="T51" s="429"/>
      <c r="U51" s="429"/>
      <c r="V51" s="429"/>
      <c r="W51" s="429"/>
      <c r="X51" s="429"/>
      <c r="Y51" s="429"/>
      <c r="Z51" s="429"/>
      <c r="AA51" s="429"/>
    </row>
    <row r="52" spans="1:27" ht="12.75" customHeight="1" x14ac:dyDescent="0.2">
      <c r="A52" s="754"/>
      <c r="B52" s="762" t="s">
        <v>80</v>
      </c>
      <c r="C52" s="238" t="s">
        <v>45</v>
      </c>
      <c r="D52" s="258">
        <v>3</v>
      </c>
      <c r="E52" s="258">
        <v>8</v>
      </c>
      <c r="F52" s="258">
        <f t="shared" si="0"/>
        <v>11</v>
      </c>
      <c r="G52" s="258">
        <v>11</v>
      </c>
      <c r="H52" s="258">
        <v>22</v>
      </c>
      <c r="I52" s="297">
        <f t="shared" si="1"/>
        <v>33</v>
      </c>
      <c r="J52" s="261"/>
      <c r="K52" s="46">
        <f t="shared" si="2"/>
        <v>44</v>
      </c>
      <c r="L52" s="429"/>
      <c r="M52" s="429">
        <v>28</v>
      </c>
      <c r="N52" s="429">
        <v>3</v>
      </c>
      <c r="O52" s="429">
        <v>8</v>
      </c>
      <c r="P52" s="429">
        <v>11</v>
      </c>
      <c r="Q52" s="429">
        <v>22</v>
      </c>
      <c r="R52" s="429"/>
      <c r="S52" s="429"/>
      <c r="T52" s="429"/>
      <c r="U52" s="429"/>
      <c r="V52" s="429"/>
      <c r="W52" s="429"/>
      <c r="X52" s="429"/>
      <c r="Y52" s="429"/>
      <c r="Z52" s="429"/>
      <c r="AA52" s="429"/>
    </row>
    <row r="53" spans="1:27" x14ac:dyDescent="0.2">
      <c r="A53" s="754"/>
      <c r="B53" s="748"/>
      <c r="C53" s="238" t="s">
        <v>46</v>
      </c>
      <c r="D53" s="258">
        <v>0</v>
      </c>
      <c r="E53" s="258">
        <v>1</v>
      </c>
      <c r="F53" s="258">
        <f t="shared" si="0"/>
        <v>1</v>
      </c>
      <c r="G53" s="258">
        <v>2</v>
      </c>
      <c r="H53" s="258">
        <v>1</v>
      </c>
      <c r="I53" s="297">
        <f t="shared" si="1"/>
        <v>3</v>
      </c>
      <c r="J53" s="261"/>
      <c r="K53" s="46">
        <f t="shared" si="2"/>
        <v>4</v>
      </c>
      <c r="L53" s="429"/>
      <c r="M53" s="429">
        <v>29</v>
      </c>
      <c r="N53" s="429">
        <v>0</v>
      </c>
      <c r="O53" s="429">
        <v>1</v>
      </c>
      <c r="P53" s="429">
        <v>2</v>
      </c>
      <c r="Q53" s="429">
        <v>1</v>
      </c>
      <c r="R53" s="429"/>
      <c r="S53" s="429"/>
      <c r="T53" s="429"/>
      <c r="U53" s="429"/>
      <c r="V53" s="429"/>
      <c r="W53" s="429"/>
      <c r="X53" s="429"/>
      <c r="Y53" s="429"/>
      <c r="Z53" s="429"/>
      <c r="AA53" s="429"/>
    </row>
    <row r="54" spans="1:27" x14ac:dyDescent="0.2">
      <c r="A54" s="754"/>
      <c r="B54" s="748"/>
      <c r="C54" s="239" t="s">
        <v>47</v>
      </c>
      <c r="D54" s="260">
        <v>2</v>
      </c>
      <c r="E54" s="260">
        <v>3</v>
      </c>
      <c r="F54" s="260">
        <f t="shared" si="0"/>
        <v>5</v>
      </c>
      <c r="G54" s="260">
        <v>1</v>
      </c>
      <c r="H54" s="260">
        <v>2</v>
      </c>
      <c r="I54" s="300">
        <f t="shared" si="1"/>
        <v>3</v>
      </c>
      <c r="J54" s="261"/>
      <c r="K54" s="50">
        <f t="shared" si="2"/>
        <v>8</v>
      </c>
      <c r="L54" s="429"/>
      <c r="M54" s="429">
        <v>30</v>
      </c>
      <c r="N54" s="429">
        <v>2</v>
      </c>
      <c r="O54" s="429">
        <v>3</v>
      </c>
      <c r="P54" s="429">
        <v>1</v>
      </c>
      <c r="Q54" s="429">
        <v>2</v>
      </c>
      <c r="R54" s="429"/>
      <c r="S54" s="429"/>
      <c r="T54" s="429"/>
      <c r="U54" s="429"/>
      <c r="V54" s="429"/>
      <c r="W54" s="429"/>
      <c r="X54" s="429"/>
      <c r="Y54" s="429"/>
      <c r="Z54" s="429"/>
      <c r="AA54" s="429"/>
    </row>
    <row r="55" spans="1:27" ht="13.5" x14ac:dyDescent="0.2">
      <c r="A55" s="754"/>
      <c r="B55" s="750" t="s">
        <v>48</v>
      </c>
      <c r="C55" s="751"/>
      <c r="D55" s="246">
        <v>5</v>
      </c>
      <c r="E55" s="246">
        <v>12</v>
      </c>
      <c r="F55" s="155">
        <f t="shared" si="0"/>
        <v>17</v>
      </c>
      <c r="G55" s="246">
        <v>14</v>
      </c>
      <c r="H55" s="246">
        <v>25</v>
      </c>
      <c r="I55" s="155">
        <f t="shared" si="1"/>
        <v>39</v>
      </c>
      <c r="J55" s="261"/>
      <c r="K55" s="49">
        <f t="shared" si="2"/>
        <v>56</v>
      </c>
      <c r="L55" s="429"/>
      <c r="M55" s="429" t="s">
        <v>323</v>
      </c>
      <c r="N55" s="429">
        <v>5</v>
      </c>
      <c r="O55" s="429">
        <v>12</v>
      </c>
      <c r="P55" s="429">
        <v>14</v>
      </c>
      <c r="Q55" s="429">
        <v>25</v>
      </c>
      <c r="R55" s="429"/>
      <c r="S55" s="429"/>
      <c r="T55" s="429"/>
      <c r="U55" s="429"/>
      <c r="V55" s="429"/>
      <c r="W55" s="429"/>
      <c r="X55" s="429"/>
      <c r="Y55" s="429"/>
      <c r="Z55" s="429"/>
      <c r="AA55" s="429"/>
    </row>
    <row r="56" spans="1:27" ht="12.75" customHeight="1" x14ac:dyDescent="0.2">
      <c r="A56" s="754"/>
      <c r="B56" s="762" t="s">
        <v>81</v>
      </c>
      <c r="C56" s="237" t="s">
        <v>49</v>
      </c>
      <c r="D56" s="257">
        <v>3</v>
      </c>
      <c r="E56" s="257">
        <v>3</v>
      </c>
      <c r="F56" s="257">
        <f t="shared" si="0"/>
        <v>6</v>
      </c>
      <c r="G56" s="257">
        <v>10</v>
      </c>
      <c r="H56" s="257">
        <v>18</v>
      </c>
      <c r="I56" s="296">
        <f t="shared" si="1"/>
        <v>28</v>
      </c>
      <c r="J56" s="261"/>
      <c r="K56" s="45">
        <f t="shared" si="2"/>
        <v>34</v>
      </c>
      <c r="L56" s="429"/>
      <c r="M56" s="429">
        <v>31</v>
      </c>
      <c r="N56" s="429">
        <v>3</v>
      </c>
      <c r="O56" s="429">
        <v>3</v>
      </c>
      <c r="P56" s="429">
        <v>10</v>
      </c>
      <c r="Q56" s="429">
        <v>18</v>
      </c>
      <c r="R56" s="429"/>
      <c r="S56" s="429"/>
      <c r="T56" s="429"/>
      <c r="U56" s="429"/>
      <c r="V56" s="429"/>
      <c r="W56" s="429"/>
      <c r="X56" s="429"/>
      <c r="Y56" s="429"/>
      <c r="Z56" s="429"/>
      <c r="AA56" s="429"/>
    </row>
    <row r="57" spans="1:27" x14ac:dyDescent="0.2">
      <c r="A57" s="754"/>
      <c r="B57" s="748"/>
      <c r="C57" s="238" t="s">
        <v>50</v>
      </c>
      <c r="D57" s="258">
        <v>3</v>
      </c>
      <c r="E57" s="258">
        <v>4</v>
      </c>
      <c r="F57" s="258">
        <f t="shared" si="0"/>
        <v>7</v>
      </c>
      <c r="G57" s="258">
        <v>9</v>
      </c>
      <c r="H57" s="258">
        <v>13</v>
      </c>
      <c r="I57" s="297">
        <f t="shared" si="1"/>
        <v>22</v>
      </c>
      <c r="J57" s="261"/>
      <c r="K57" s="46">
        <f t="shared" si="2"/>
        <v>29</v>
      </c>
      <c r="L57" s="429"/>
      <c r="M57" s="429">
        <v>32</v>
      </c>
      <c r="N57" s="429">
        <v>3</v>
      </c>
      <c r="O57" s="429">
        <v>4</v>
      </c>
      <c r="P57" s="429">
        <v>9</v>
      </c>
      <c r="Q57" s="429">
        <v>13</v>
      </c>
      <c r="R57" s="429"/>
      <c r="S57" s="429"/>
      <c r="T57" s="429"/>
      <c r="U57" s="429"/>
      <c r="V57" s="429"/>
      <c r="W57" s="429"/>
      <c r="X57" s="429"/>
      <c r="Y57" s="429"/>
      <c r="Z57" s="429"/>
      <c r="AA57" s="429"/>
    </row>
    <row r="58" spans="1:27" x14ac:dyDescent="0.2">
      <c r="A58" s="754"/>
      <c r="B58" s="748"/>
      <c r="C58" s="239" t="s">
        <v>51</v>
      </c>
      <c r="D58" s="259">
        <v>0</v>
      </c>
      <c r="E58" s="259">
        <v>3</v>
      </c>
      <c r="F58" s="259">
        <f t="shared" si="0"/>
        <v>3</v>
      </c>
      <c r="G58" s="259">
        <v>11</v>
      </c>
      <c r="H58" s="259">
        <v>14</v>
      </c>
      <c r="I58" s="298">
        <f t="shared" si="1"/>
        <v>25</v>
      </c>
      <c r="J58" s="261"/>
      <c r="K58" s="47">
        <f t="shared" si="2"/>
        <v>28</v>
      </c>
      <c r="L58" s="429"/>
      <c r="M58" s="429">
        <v>33</v>
      </c>
      <c r="N58" s="429">
        <v>0</v>
      </c>
      <c r="O58" s="429">
        <v>3</v>
      </c>
      <c r="P58" s="429">
        <v>11</v>
      </c>
      <c r="Q58" s="429">
        <v>14</v>
      </c>
      <c r="R58" s="429"/>
      <c r="S58" s="429"/>
      <c r="T58" s="429"/>
      <c r="U58" s="429"/>
      <c r="V58" s="429"/>
      <c r="W58" s="429"/>
      <c r="X58" s="429"/>
      <c r="Y58" s="429"/>
      <c r="Z58" s="429"/>
      <c r="AA58" s="429"/>
    </row>
    <row r="59" spans="1:27" ht="13.5" x14ac:dyDescent="0.2">
      <c r="A59" s="754"/>
      <c r="B59" s="750" t="s">
        <v>52</v>
      </c>
      <c r="C59" s="751"/>
      <c r="D59" s="246">
        <v>6</v>
      </c>
      <c r="E59" s="246">
        <v>10</v>
      </c>
      <c r="F59" s="155">
        <f t="shared" si="0"/>
        <v>16</v>
      </c>
      <c r="G59" s="246">
        <v>30</v>
      </c>
      <c r="H59" s="246">
        <v>45</v>
      </c>
      <c r="I59" s="155">
        <f t="shared" si="1"/>
        <v>75</v>
      </c>
      <c r="J59" s="261"/>
      <c r="K59" s="49">
        <f t="shared" si="2"/>
        <v>91</v>
      </c>
      <c r="L59" s="429"/>
      <c r="M59" s="429" t="s">
        <v>327</v>
      </c>
      <c r="N59" s="429">
        <v>6</v>
      </c>
      <c r="O59" s="429">
        <v>10</v>
      </c>
      <c r="P59" s="429">
        <v>30</v>
      </c>
      <c r="Q59" s="429">
        <v>45</v>
      </c>
      <c r="R59" s="429"/>
      <c r="S59" s="429"/>
      <c r="T59" s="429"/>
      <c r="U59" s="429"/>
      <c r="V59" s="429"/>
      <c r="W59" s="429"/>
      <c r="X59" s="429"/>
      <c r="Y59" s="429"/>
      <c r="Z59" s="429"/>
      <c r="AA59" s="429"/>
    </row>
    <row r="60" spans="1:27" ht="12.75" customHeight="1" x14ac:dyDescent="0.2">
      <c r="A60" s="754"/>
      <c r="B60" s="762" t="s">
        <v>82</v>
      </c>
      <c r="C60" s="237" t="s">
        <v>53</v>
      </c>
      <c r="D60" s="257">
        <v>0</v>
      </c>
      <c r="E60" s="257">
        <v>0</v>
      </c>
      <c r="F60" s="257">
        <f t="shared" si="0"/>
        <v>0</v>
      </c>
      <c r="G60" s="257">
        <v>0</v>
      </c>
      <c r="H60" s="257">
        <v>2</v>
      </c>
      <c r="I60" s="296">
        <f t="shared" si="1"/>
        <v>2</v>
      </c>
      <c r="J60" s="261"/>
      <c r="K60" s="45">
        <f t="shared" si="2"/>
        <v>2</v>
      </c>
      <c r="L60" s="429"/>
      <c r="M60" s="429">
        <v>34</v>
      </c>
      <c r="N60" s="429">
        <v>0</v>
      </c>
      <c r="O60" s="429">
        <v>0</v>
      </c>
      <c r="P60" s="429">
        <v>0</v>
      </c>
      <c r="Q60" s="429">
        <v>2</v>
      </c>
      <c r="R60" s="429"/>
      <c r="S60" s="429"/>
      <c r="T60" s="429"/>
      <c r="U60" s="429"/>
      <c r="V60" s="429"/>
      <c r="W60" s="429"/>
      <c r="X60" s="429"/>
      <c r="Y60" s="429"/>
      <c r="Z60" s="429"/>
      <c r="AA60" s="429"/>
    </row>
    <row r="61" spans="1:27" x14ac:dyDescent="0.2">
      <c r="A61" s="754"/>
      <c r="B61" s="748"/>
      <c r="C61" s="238" t="s">
        <v>54</v>
      </c>
      <c r="D61" s="258">
        <v>2</v>
      </c>
      <c r="E61" s="258">
        <v>2</v>
      </c>
      <c r="F61" s="258">
        <f t="shared" si="0"/>
        <v>4</v>
      </c>
      <c r="G61" s="258">
        <v>26</v>
      </c>
      <c r="H61" s="258">
        <v>21</v>
      </c>
      <c r="I61" s="297">
        <f t="shared" si="1"/>
        <v>47</v>
      </c>
      <c r="J61" s="261"/>
      <c r="K61" s="46">
        <f t="shared" si="2"/>
        <v>51</v>
      </c>
      <c r="L61" s="429"/>
      <c r="M61" s="429">
        <v>35</v>
      </c>
      <c r="N61" s="429">
        <v>2</v>
      </c>
      <c r="O61" s="429">
        <v>2</v>
      </c>
      <c r="P61" s="429">
        <v>26</v>
      </c>
      <c r="Q61" s="429">
        <v>21</v>
      </c>
      <c r="R61" s="429"/>
      <c r="S61" s="429"/>
      <c r="T61" s="429"/>
      <c r="U61" s="429"/>
      <c r="V61" s="429"/>
      <c r="W61" s="429"/>
      <c r="X61" s="429"/>
      <c r="Y61" s="429"/>
      <c r="Z61" s="429"/>
      <c r="AA61" s="429"/>
    </row>
    <row r="62" spans="1:27" x14ac:dyDescent="0.2">
      <c r="A62" s="754"/>
      <c r="B62" s="748"/>
      <c r="C62" s="238" t="s">
        <v>55</v>
      </c>
      <c r="D62" s="258">
        <v>1</v>
      </c>
      <c r="E62" s="258">
        <v>0</v>
      </c>
      <c r="F62" s="258">
        <f t="shared" si="0"/>
        <v>1</v>
      </c>
      <c r="G62" s="258">
        <v>5</v>
      </c>
      <c r="H62" s="258">
        <v>6</v>
      </c>
      <c r="I62" s="297">
        <f t="shared" si="1"/>
        <v>11</v>
      </c>
      <c r="J62" s="261"/>
      <c r="K62" s="46">
        <f t="shared" si="2"/>
        <v>12</v>
      </c>
      <c r="L62" s="429"/>
      <c r="M62" s="429">
        <v>36</v>
      </c>
      <c r="N62" s="429">
        <v>1</v>
      </c>
      <c r="O62" s="429">
        <v>0</v>
      </c>
      <c r="P62" s="429">
        <v>5</v>
      </c>
      <c r="Q62" s="429">
        <v>6</v>
      </c>
      <c r="R62" s="429"/>
      <c r="S62" s="429"/>
      <c r="T62" s="429"/>
      <c r="U62" s="429"/>
      <c r="V62" s="429"/>
      <c r="W62" s="429"/>
      <c r="X62" s="429"/>
      <c r="Y62" s="429"/>
      <c r="Z62" s="429"/>
      <c r="AA62" s="429"/>
    </row>
    <row r="63" spans="1:27" x14ac:dyDescent="0.2">
      <c r="A63" s="754"/>
      <c r="B63" s="748"/>
      <c r="C63" s="238" t="s">
        <v>56</v>
      </c>
      <c r="D63" s="258">
        <v>1</v>
      </c>
      <c r="E63" s="258">
        <v>1</v>
      </c>
      <c r="F63" s="258">
        <f t="shared" si="0"/>
        <v>2</v>
      </c>
      <c r="G63" s="258">
        <v>2</v>
      </c>
      <c r="H63" s="258">
        <v>5</v>
      </c>
      <c r="I63" s="297">
        <f t="shared" si="1"/>
        <v>7</v>
      </c>
      <c r="J63" s="261"/>
      <c r="K63" s="46">
        <f t="shared" si="2"/>
        <v>9</v>
      </c>
      <c r="L63" s="429"/>
      <c r="M63" s="429">
        <v>37</v>
      </c>
      <c r="N63" s="429">
        <v>1</v>
      </c>
      <c r="O63" s="429">
        <v>1</v>
      </c>
      <c r="P63" s="429">
        <v>2</v>
      </c>
      <c r="Q63" s="429">
        <v>5</v>
      </c>
      <c r="R63" s="429"/>
      <c r="S63" s="429"/>
      <c r="T63" s="429"/>
      <c r="U63" s="429"/>
      <c r="V63" s="429"/>
      <c r="W63" s="429"/>
      <c r="X63" s="429"/>
      <c r="Y63" s="429"/>
      <c r="Z63" s="429"/>
      <c r="AA63" s="429"/>
    </row>
    <row r="64" spans="1:27" ht="11.25" customHeight="1" x14ac:dyDescent="0.25">
      <c r="A64" s="754"/>
      <c r="B64" s="745" t="s">
        <v>57</v>
      </c>
      <c r="C64" s="746"/>
      <c r="D64" s="246">
        <v>4</v>
      </c>
      <c r="E64" s="246">
        <v>3</v>
      </c>
      <c r="F64" s="155">
        <f t="shared" si="0"/>
        <v>7</v>
      </c>
      <c r="G64" s="246">
        <v>33</v>
      </c>
      <c r="H64" s="246">
        <v>34</v>
      </c>
      <c r="I64" s="275">
        <f t="shared" si="1"/>
        <v>67</v>
      </c>
      <c r="J64" s="299"/>
      <c r="K64" s="49">
        <f t="shared" si="2"/>
        <v>74</v>
      </c>
      <c r="L64" s="429"/>
      <c r="M64" s="429" t="s">
        <v>331</v>
      </c>
      <c r="N64" s="429">
        <v>4</v>
      </c>
      <c r="O64" s="429">
        <v>3</v>
      </c>
      <c r="P64" s="429">
        <v>33</v>
      </c>
      <c r="Q64" s="429">
        <v>34</v>
      </c>
      <c r="R64" s="429"/>
      <c r="S64" s="429"/>
      <c r="T64" s="429"/>
      <c r="U64" s="429"/>
      <c r="V64" s="429"/>
      <c r="W64" s="429"/>
      <c r="X64" s="429"/>
      <c r="Y64" s="429"/>
      <c r="Z64" s="429"/>
      <c r="AA64" s="429"/>
    </row>
    <row r="65" spans="1:27" ht="15.75" customHeight="1" x14ac:dyDescent="0.2">
      <c r="A65" s="754"/>
      <c r="B65" s="762" t="s">
        <v>83</v>
      </c>
      <c r="C65" s="237" t="s">
        <v>58</v>
      </c>
      <c r="D65" s="258">
        <v>12</v>
      </c>
      <c r="E65" s="258">
        <v>19</v>
      </c>
      <c r="F65" s="258">
        <f t="shared" si="0"/>
        <v>31</v>
      </c>
      <c r="G65" s="258">
        <v>41</v>
      </c>
      <c r="H65" s="258">
        <v>58</v>
      </c>
      <c r="I65" s="297">
        <f t="shared" si="1"/>
        <v>99</v>
      </c>
      <c r="J65" s="261"/>
      <c r="K65" s="46">
        <f t="shared" si="2"/>
        <v>130</v>
      </c>
      <c r="L65" s="429"/>
      <c r="M65" s="429">
        <v>60</v>
      </c>
      <c r="N65" s="429">
        <v>12</v>
      </c>
      <c r="O65" s="429">
        <v>19</v>
      </c>
      <c r="P65" s="429">
        <v>41</v>
      </c>
      <c r="Q65" s="429">
        <v>58</v>
      </c>
      <c r="R65" s="429"/>
      <c r="S65" s="429"/>
      <c r="T65" s="429"/>
      <c r="U65" s="429"/>
      <c r="V65" s="429"/>
      <c r="W65" s="429"/>
      <c r="X65" s="429"/>
      <c r="Y65" s="429"/>
      <c r="Z65" s="429"/>
      <c r="AA65" s="429"/>
    </row>
    <row r="66" spans="1:27" x14ac:dyDescent="0.2">
      <c r="A66" s="754"/>
      <c r="B66" s="748"/>
      <c r="C66" s="238" t="s">
        <v>59</v>
      </c>
      <c r="D66" s="258">
        <v>2</v>
      </c>
      <c r="E66" s="258">
        <v>16</v>
      </c>
      <c r="F66" s="258">
        <f t="shared" si="0"/>
        <v>18</v>
      </c>
      <c r="G66" s="258">
        <v>46</v>
      </c>
      <c r="H66" s="258">
        <v>58</v>
      </c>
      <c r="I66" s="297">
        <f t="shared" si="1"/>
        <v>104</v>
      </c>
      <c r="J66" s="261"/>
      <c r="K66" s="46">
        <f t="shared" si="2"/>
        <v>122</v>
      </c>
      <c r="L66" s="429"/>
      <c r="M66" s="429">
        <v>61</v>
      </c>
      <c r="N66" s="429">
        <v>2</v>
      </c>
      <c r="O66" s="429">
        <v>16</v>
      </c>
      <c r="P66" s="429">
        <v>46</v>
      </c>
      <c r="Q66" s="429">
        <v>58</v>
      </c>
      <c r="R66" s="429"/>
      <c r="S66" s="429"/>
      <c r="T66" s="429"/>
      <c r="U66" s="429"/>
      <c r="V66" s="429"/>
      <c r="W66" s="429"/>
      <c r="X66" s="429"/>
      <c r="Y66" s="429"/>
      <c r="Z66" s="429"/>
      <c r="AA66" s="429"/>
    </row>
    <row r="67" spans="1:27" x14ac:dyDescent="0.2">
      <c r="A67" s="754"/>
      <c r="B67" s="748"/>
      <c r="C67" s="238" t="s">
        <v>60</v>
      </c>
      <c r="D67" s="258">
        <v>2</v>
      </c>
      <c r="E67" s="258">
        <v>3</v>
      </c>
      <c r="F67" s="258">
        <f t="shared" si="0"/>
        <v>5</v>
      </c>
      <c r="G67" s="258">
        <v>19</v>
      </c>
      <c r="H67" s="258">
        <v>29</v>
      </c>
      <c r="I67" s="297">
        <f t="shared" si="1"/>
        <v>48</v>
      </c>
      <c r="J67" s="261"/>
      <c r="K67" s="46">
        <f t="shared" si="2"/>
        <v>53</v>
      </c>
      <c r="L67" s="429"/>
      <c r="M67" s="429">
        <v>62</v>
      </c>
      <c r="N67" s="429">
        <v>2</v>
      </c>
      <c r="O67" s="429">
        <v>3</v>
      </c>
      <c r="P67" s="429">
        <v>19</v>
      </c>
      <c r="Q67" s="429">
        <v>29</v>
      </c>
      <c r="R67" s="429"/>
      <c r="S67" s="429"/>
      <c r="T67" s="429"/>
      <c r="U67" s="429"/>
      <c r="V67" s="429"/>
      <c r="W67" s="429"/>
      <c r="X67" s="429"/>
      <c r="Y67" s="429"/>
      <c r="Z67" s="429"/>
      <c r="AA67" s="429"/>
    </row>
    <row r="68" spans="1:27" ht="15" customHeight="1" x14ac:dyDescent="0.2">
      <c r="A68" s="754"/>
      <c r="B68" s="748"/>
      <c r="C68" s="238" t="s">
        <v>61</v>
      </c>
      <c r="D68" s="258">
        <v>5</v>
      </c>
      <c r="E68" s="258">
        <v>7</v>
      </c>
      <c r="F68" s="258">
        <f t="shared" si="0"/>
        <v>12</v>
      </c>
      <c r="G68" s="258">
        <v>17</v>
      </c>
      <c r="H68" s="258">
        <v>34</v>
      </c>
      <c r="I68" s="297">
        <f t="shared" si="1"/>
        <v>51</v>
      </c>
      <c r="J68" s="261"/>
      <c r="K68" s="46">
        <f t="shared" si="2"/>
        <v>63</v>
      </c>
      <c r="L68" s="429"/>
      <c r="M68" s="429">
        <v>63</v>
      </c>
      <c r="N68" s="429">
        <v>5</v>
      </c>
      <c r="O68" s="429">
        <v>7</v>
      </c>
      <c r="P68" s="429">
        <v>17</v>
      </c>
      <c r="Q68" s="429">
        <v>34</v>
      </c>
      <c r="R68" s="429"/>
      <c r="S68" s="429"/>
      <c r="T68" s="429"/>
      <c r="U68" s="429"/>
      <c r="V68" s="429"/>
      <c r="W68" s="429"/>
      <c r="X68" s="429"/>
      <c r="Y68" s="429"/>
      <c r="Z68" s="429"/>
      <c r="AA68" s="429"/>
    </row>
    <row r="69" spans="1:27" ht="15" customHeight="1" x14ac:dyDescent="0.25">
      <c r="A69" s="754"/>
      <c r="B69" s="745" t="s">
        <v>62</v>
      </c>
      <c r="C69" s="746"/>
      <c r="D69" s="246">
        <v>21</v>
      </c>
      <c r="E69" s="246">
        <v>45</v>
      </c>
      <c r="F69" s="155">
        <f t="shared" si="0"/>
        <v>66</v>
      </c>
      <c r="G69" s="246">
        <v>123</v>
      </c>
      <c r="H69" s="246">
        <v>179</v>
      </c>
      <c r="I69" s="275">
        <f t="shared" si="1"/>
        <v>302</v>
      </c>
      <c r="J69" s="299"/>
      <c r="K69" s="49">
        <f t="shared" si="2"/>
        <v>368</v>
      </c>
      <c r="L69" s="429"/>
      <c r="M69" s="429" t="s">
        <v>447</v>
      </c>
      <c r="N69" s="429">
        <v>21</v>
      </c>
      <c r="O69" s="429">
        <v>45</v>
      </c>
      <c r="P69" s="429">
        <v>123</v>
      </c>
      <c r="Q69" s="429">
        <v>179</v>
      </c>
      <c r="R69" s="429"/>
      <c r="S69" s="429"/>
      <c r="T69" s="429"/>
      <c r="U69" s="429"/>
      <c r="V69" s="429"/>
      <c r="W69" s="429"/>
      <c r="X69" s="429"/>
      <c r="Y69" s="429"/>
      <c r="Z69" s="429"/>
      <c r="AA69" s="429"/>
    </row>
    <row r="70" spans="1:27" ht="15" customHeight="1" x14ac:dyDescent="0.2">
      <c r="A70" s="754"/>
      <c r="B70" s="762" t="s">
        <v>84</v>
      </c>
      <c r="C70" s="237" t="s">
        <v>63</v>
      </c>
      <c r="D70" s="258">
        <v>16</v>
      </c>
      <c r="E70" s="258">
        <v>7</v>
      </c>
      <c r="F70" s="258">
        <f t="shared" si="0"/>
        <v>23</v>
      </c>
      <c r="G70" s="258">
        <v>38</v>
      </c>
      <c r="H70" s="258">
        <v>25</v>
      </c>
      <c r="I70" s="297">
        <f t="shared" si="1"/>
        <v>63</v>
      </c>
      <c r="J70" s="261"/>
      <c r="K70" s="46">
        <f t="shared" si="2"/>
        <v>86</v>
      </c>
      <c r="L70" s="429"/>
      <c r="M70" s="429">
        <v>64</v>
      </c>
      <c r="N70" s="429">
        <v>16</v>
      </c>
      <c r="O70" s="429">
        <v>7</v>
      </c>
      <c r="P70" s="429">
        <v>38</v>
      </c>
      <c r="Q70" s="429">
        <v>25</v>
      </c>
      <c r="R70" s="429"/>
      <c r="S70" s="429"/>
      <c r="T70" s="429"/>
      <c r="U70" s="429"/>
      <c r="V70" s="429"/>
      <c r="W70" s="429"/>
      <c r="X70" s="429"/>
      <c r="Y70" s="429"/>
      <c r="Z70" s="429"/>
      <c r="AA70" s="429"/>
    </row>
    <row r="71" spans="1:27" ht="15" customHeight="1" x14ac:dyDescent="0.2">
      <c r="A71" s="754"/>
      <c r="B71" s="748"/>
      <c r="C71" s="238" t="s">
        <v>64</v>
      </c>
      <c r="D71" s="258">
        <v>7</v>
      </c>
      <c r="E71" s="258">
        <v>5</v>
      </c>
      <c r="F71" s="258">
        <f t="shared" si="0"/>
        <v>12</v>
      </c>
      <c r="G71" s="258">
        <v>18</v>
      </c>
      <c r="H71" s="258">
        <v>11</v>
      </c>
      <c r="I71" s="297">
        <f t="shared" si="1"/>
        <v>29</v>
      </c>
      <c r="J71" s="261"/>
      <c r="K71" s="46">
        <f t="shared" si="2"/>
        <v>41</v>
      </c>
      <c r="L71" s="429"/>
      <c r="M71" s="429">
        <v>65</v>
      </c>
      <c r="N71" s="429">
        <v>7</v>
      </c>
      <c r="O71" s="429">
        <v>5</v>
      </c>
      <c r="P71" s="429">
        <v>18</v>
      </c>
      <c r="Q71" s="429">
        <v>11</v>
      </c>
      <c r="R71" s="429"/>
      <c r="S71" s="429"/>
      <c r="T71" s="429"/>
      <c r="U71" s="429"/>
      <c r="V71" s="429"/>
      <c r="W71" s="429"/>
      <c r="X71" s="429"/>
      <c r="Y71" s="429"/>
      <c r="Z71" s="429"/>
      <c r="AA71" s="429"/>
    </row>
    <row r="72" spans="1:27" ht="15" customHeight="1" x14ac:dyDescent="0.2">
      <c r="A72" s="754"/>
      <c r="B72" s="748"/>
      <c r="C72" s="238" t="s">
        <v>65</v>
      </c>
      <c r="D72" s="258">
        <v>5</v>
      </c>
      <c r="E72" s="258">
        <v>4</v>
      </c>
      <c r="F72" s="258">
        <f t="shared" si="0"/>
        <v>9</v>
      </c>
      <c r="G72" s="258">
        <v>12</v>
      </c>
      <c r="H72" s="258">
        <v>11</v>
      </c>
      <c r="I72" s="297">
        <f t="shared" si="1"/>
        <v>23</v>
      </c>
      <c r="J72" s="261"/>
      <c r="K72" s="46">
        <f t="shared" si="2"/>
        <v>32</v>
      </c>
      <c r="L72" s="429"/>
      <c r="M72" s="429">
        <v>66</v>
      </c>
      <c r="N72" s="429">
        <v>5</v>
      </c>
      <c r="O72" s="429">
        <v>4</v>
      </c>
      <c r="P72" s="429">
        <v>12</v>
      </c>
      <c r="Q72" s="429">
        <v>11</v>
      </c>
      <c r="R72" s="429"/>
      <c r="S72" s="429"/>
      <c r="T72" s="429"/>
      <c r="U72" s="429"/>
      <c r="V72" s="429"/>
      <c r="W72" s="429"/>
      <c r="X72" s="429"/>
      <c r="Y72" s="429"/>
      <c r="Z72" s="429"/>
      <c r="AA72" s="429"/>
    </row>
    <row r="73" spans="1:27" x14ac:dyDescent="0.2">
      <c r="A73" s="754"/>
      <c r="B73" s="748"/>
      <c r="C73" s="238" t="s">
        <v>66</v>
      </c>
      <c r="D73" s="258">
        <v>1</v>
      </c>
      <c r="E73" s="258">
        <v>3</v>
      </c>
      <c r="F73" s="258">
        <f t="shared" si="0"/>
        <v>4</v>
      </c>
      <c r="G73" s="258">
        <v>13</v>
      </c>
      <c r="H73" s="258">
        <v>22</v>
      </c>
      <c r="I73" s="297">
        <f t="shared" si="1"/>
        <v>35</v>
      </c>
      <c r="J73" s="261"/>
      <c r="K73" s="46">
        <f t="shared" si="2"/>
        <v>39</v>
      </c>
      <c r="L73" s="429"/>
      <c r="M73" s="429">
        <v>67</v>
      </c>
      <c r="N73" s="429">
        <v>1</v>
      </c>
      <c r="O73" s="429">
        <v>3</v>
      </c>
      <c r="P73" s="429">
        <v>13</v>
      </c>
      <c r="Q73" s="429">
        <v>22</v>
      </c>
      <c r="R73" s="429"/>
      <c r="S73" s="429"/>
      <c r="T73" s="429"/>
      <c r="U73" s="429"/>
      <c r="V73" s="429"/>
      <c r="W73" s="429"/>
      <c r="X73" s="429"/>
      <c r="Y73" s="429"/>
      <c r="Z73" s="429"/>
      <c r="AA73" s="429"/>
    </row>
    <row r="74" spans="1:27" ht="12.75" customHeight="1" x14ac:dyDescent="0.2">
      <c r="A74" s="754"/>
      <c r="B74" s="748"/>
      <c r="C74" s="238" t="s">
        <v>67</v>
      </c>
      <c r="D74" s="257">
        <v>2</v>
      </c>
      <c r="E74" s="257">
        <v>0</v>
      </c>
      <c r="F74" s="257">
        <f t="shared" ref="F74:F86" si="3">D74+E74</f>
        <v>2</v>
      </c>
      <c r="G74" s="257">
        <v>11</v>
      </c>
      <c r="H74" s="257">
        <v>10</v>
      </c>
      <c r="I74" s="296">
        <f t="shared" ref="I74:I86" si="4">G74+H74</f>
        <v>21</v>
      </c>
      <c r="J74" s="261"/>
      <c r="K74" s="45">
        <f t="shared" ref="K74:K86" si="5">I74+F74</f>
        <v>23</v>
      </c>
      <c r="L74" s="429"/>
      <c r="M74" s="429">
        <v>68</v>
      </c>
      <c r="N74" s="429">
        <v>2</v>
      </c>
      <c r="O74" s="429">
        <v>0</v>
      </c>
      <c r="P74" s="429">
        <v>11</v>
      </c>
      <c r="Q74" s="429">
        <v>10</v>
      </c>
      <c r="R74" s="429"/>
      <c r="S74" s="429"/>
      <c r="T74" s="429"/>
      <c r="U74" s="429"/>
      <c r="V74" s="429"/>
      <c r="W74" s="429"/>
      <c r="X74" s="429"/>
      <c r="Y74" s="429"/>
      <c r="Z74" s="429"/>
      <c r="AA74" s="429"/>
    </row>
    <row r="75" spans="1:27" x14ac:dyDescent="0.2">
      <c r="A75" s="754"/>
      <c r="B75" s="748"/>
      <c r="C75" s="239" t="s">
        <v>68</v>
      </c>
      <c r="D75" s="258">
        <v>0</v>
      </c>
      <c r="E75" s="258">
        <v>0</v>
      </c>
      <c r="F75" s="258">
        <f t="shared" si="3"/>
        <v>0</v>
      </c>
      <c r="G75" s="258">
        <v>6</v>
      </c>
      <c r="H75" s="258">
        <v>8</v>
      </c>
      <c r="I75" s="297">
        <f t="shared" si="4"/>
        <v>14</v>
      </c>
      <c r="J75" s="261"/>
      <c r="K75" s="46">
        <f t="shared" si="5"/>
        <v>14</v>
      </c>
      <c r="L75" s="429"/>
      <c r="M75" s="429">
        <v>69</v>
      </c>
      <c r="N75" s="429">
        <v>0</v>
      </c>
      <c r="O75" s="429">
        <v>0</v>
      </c>
      <c r="P75" s="429">
        <v>6</v>
      </c>
      <c r="Q75" s="429">
        <v>8</v>
      </c>
      <c r="R75" s="429"/>
      <c r="S75" s="429"/>
      <c r="T75" s="429"/>
      <c r="U75" s="429"/>
      <c r="V75" s="429"/>
      <c r="W75" s="429"/>
      <c r="X75" s="429"/>
      <c r="Y75" s="429"/>
      <c r="Z75" s="429"/>
      <c r="AA75" s="429"/>
    </row>
    <row r="76" spans="1:27" ht="13.5" x14ac:dyDescent="0.25">
      <c r="A76" s="755"/>
      <c r="B76" s="745" t="s">
        <v>69</v>
      </c>
      <c r="C76" s="746"/>
      <c r="D76" s="265">
        <v>31</v>
      </c>
      <c r="E76" s="265">
        <v>19</v>
      </c>
      <c r="F76" s="40">
        <f t="shared" si="3"/>
        <v>50</v>
      </c>
      <c r="G76" s="265">
        <v>98</v>
      </c>
      <c r="H76" s="265">
        <v>87</v>
      </c>
      <c r="I76" s="41">
        <f t="shared" si="4"/>
        <v>185</v>
      </c>
      <c r="J76" s="261"/>
      <c r="K76" s="421">
        <f t="shared" si="5"/>
        <v>235</v>
      </c>
      <c r="L76" s="429"/>
      <c r="M76" s="429" t="s">
        <v>448</v>
      </c>
      <c r="N76" s="429">
        <v>31</v>
      </c>
      <c r="O76" s="429">
        <v>19</v>
      </c>
      <c r="P76" s="429">
        <v>98</v>
      </c>
      <c r="Q76" s="429">
        <v>87</v>
      </c>
      <c r="R76" s="429"/>
      <c r="S76" s="429"/>
      <c r="T76" s="429"/>
      <c r="U76" s="429"/>
      <c r="V76" s="429"/>
      <c r="W76" s="429"/>
      <c r="X76" s="429"/>
      <c r="Y76" s="429"/>
      <c r="Z76" s="429"/>
      <c r="AA76" s="429"/>
    </row>
    <row r="77" spans="1:27" x14ac:dyDescent="0.2">
      <c r="A77" s="749" t="s">
        <v>454</v>
      </c>
      <c r="B77" s="749"/>
      <c r="C77" s="749"/>
      <c r="D77" s="37">
        <v>94</v>
      </c>
      <c r="E77" s="37">
        <v>139</v>
      </c>
      <c r="F77" s="40">
        <f t="shared" si="3"/>
        <v>233</v>
      </c>
      <c r="G77" s="37">
        <v>432</v>
      </c>
      <c r="H77" s="37">
        <v>666</v>
      </c>
      <c r="I77" s="41">
        <f t="shared" si="4"/>
        <v>1098</v>
      </c>
      <c r="J77" s="261"/>
      <c r="K77" s="51">
        <f t="shared" si="5"/>
        <v>1331</v>
      </c>
      <c r="L77" s="429"/>
      <c r="M77" s="429" t="s">
        <v>445</v>
      </c>
      <c r="N77" s="429">
        <v>94</v>
      </c>
      <c r="O77" s="429">
        <v>139</v>
      </c>
      <c r="P77" s="429">
        <v>432</v>
      </c>
      <c r="Q77" s="429">
        <v>666</v>
      </c>
      <c r="R77" s="429"/>
      <c r="S77" s="429"/>
      <c r="T77" s="429"/>
      <c r="U77" s="429"/>
      <c r="V77" s="429"/>
      <c r="W77" s="429"/>
      <c r="X77" s="429"/>
      <c r="Y77" s="429"/>
      <c r="Z77" s="429"/>
      <c r="AA77" s="429"/>
    </row>
    <row r="78" spans="1:27" x14ac:dyDescent="0.2">
      <c r="A78" s="753" t="s">
        <v>621</v>
      </c>
      <c r="B78" s="763" t="s">
        <v>72</v>
      </c>
      <c r="C78" s="237" t="s">
        <v>73</v>
      </c>
      <c r="D78" s="258">
        <v>0</v>
      </c>
      <c r="E78" s="258">
        <v>0</v>
      </c>
      <c r="F78" s="258">
        <f t="shared" si="3"/>
        <v>0</v>
      </c>
      <c r="G78" s="258">
        <v>11</v>
      </c>
      <c r="H78" s="258">
        <v>7</v>
      </c>
      <c r="I78" s="297">
        <f t="shared" si="4"/>
        <v>18</v>
      </c>
      <c r="J78" s="261"/>
      <c r="K78" s="46">
        <f t="shared" si="5"/>
        <v>18</v>
      </c>
      <c r="L78" s="429"/>
      <c r="M78" s="429">
        <v>85</v>
      </c>
      <c r="N78" s="429">
        <v>0</v>
      </c>
      <c r="O78" s="429">
        <v>0</v>
      </c>
      <c r="P78" s="429">
        <v>11</v>
      </c>
      <c r="Q78" s="429">
        <v>7</v>
      </c>
      <c r="R78" s="429"/>
      <c r="S78" s="429"/>
      <c r="T78" s="429"/>
      <c r="U78" s="429"/>
      <c r="V78" s="429"/>
      <c r="W78" s="429"/>
      <c r="X78" s="429"/>
      <c r="Y78" s="429"/>
      <c r="Z78" s="429"/>
      <c r="AA78" s="429"/>
    </row>
    <row r="79" spans="1:27" x14ac:dyDescent="0.2">
      <c r="A79" s="754"/>
      <c r="B79" s="744"/>
      <c r="C79" s="238" t="s">
        <v>74</v>
      </c>
      <c r="D79" s="258">
        <v>2</v>
      </c>
      <c r="E79" s="258">
        <v>0</v>
      </c>
      <c r="F79" s="258">
        <f t="shared" si="3"/>
        <v>2</v>
      </c>
      <c r="G79" s="258">
        <v>10</v>
      </c>
      <c r="H79" s="258">
        <v>12</v>
      </c>
      <c r="I79" s="297">
        <f t="shared" si="4"/>
        <v>22</v>
      </c>
      <c r="J79" s="261"/>
      <c r="K79" s="46">
        <f t="shared" si="5"/>
        <v>24</v>
      </c>
      <c r="L79" s="429"/>
      <c r="M79" s="429">
        <v>86</v>
      </c>
      <c r="N79" s="429">
        <v>2</v>
      </c>
      <c r="O79" s="429">
        <v>0</v>
      </c>
      <c r="P79" s="429">
        <v>10</v>
      </c>
      <c r="Q79" s="429">
        <v>12</v>
      </c>
      <c r="R79" s="429"/>
      <c r="S79" s="429"/>
      <c r="T79" s="429"/>
      <c r="U79" s="429"/>
      <c r="V79" s="429"/>
      <c r="W79" s="429"/>
      <c r="X79" s="429"/>
      <c r="Y79" s="429"/>
      <c r="Z79" s="429"/>
      <c r="AA79" s="429"/>
    </row>
    <row r="80" spans="1:27" x14ac:dyDescent="0.2">
      <c r="A80" s="754"/>
      <c r="B80" s="744"/>
      <c r="C80" s="238" t="s">
        <v>75</v>
      </c>
      <c r="D80" s="258">
        <v>0</v>
      </c>
      <c r="E80" s="258">
        <v>0</v>
      </c>
      <c r="F80" s="258">
        <f t="shared" si="3"/>
        <v>0</v>
      </c>
      <c r="G80" s="258">
        <v>11</v>
      </c>
      <c r="H80" s="258">
        <v>6</v>
      </c>
      <c r="I80" s="297">
        <f t="shared" si="4"/>
        <v>17</v>
      </c>
      <c r="J80" s="261"/>
      <c r="K80" s="46">
        <f t="shared" si="5"/>
        <v>17</v>
      </c>
      <c r="L80" s="429"/>
      <c r="M80" s="429">
        <v>87</v>
      </c>
      <c r="N80" s="429">
        <v>0</v>
      </c>
      <c r="O80" s="429">
        <v>0</v>
      </c>
      <c r="P80" s="429">
        <v>11</v>
      </c>
      <c r="Q80" s="429">
        <v>6</v>
      </c>
      <c r="R80" s="429"/>
      <c r="S80" s="429"/>
      <c r="T80" s="429"/>
      <c r="U80" s="429"/>
      <c r="V80" s="429"/>
      <c r="W80" s="429"/>
      <c r="X80" s="429"/>
      <c r="Y80" s="429"/>
      <c r="Z80" s="429"/>
      <c r="AA80" s="429"/>
    </row>
    <row r="81" spans="1:27" s="658" customFormat="1" ht="13.5" x14ac:dyDescent="0.25">
      <c r="A81" s="754"/>
      <c r="B81" s="745" t="s">
        <v>625</v>
      </c>
      <c r="C81" s="746" t="s">
        <v>623</v>
      </c>
      <c r="D81" s="265">
        <v>2</v>
      </c>
      <c r="E81" s="265">
        <v>0</v>
      </c>
      <c r="F81" s="40">
        <f t="shared" ref="F81:F82" si="6">D81+E81</f>
        <v>2</v>
      </c>
      <c r="G81" s="265">
        <v>32</v>
      </c>
      <c r="H81" s="265">
        <v>25</v>
      </c>
      <c r="I81" s="41">
        <f t="shared" ref="I81:I82" si="7">G81+H81</f>
        <v>57</v>
      </c>
      <c r="J81" s="261"/>
      <c r="K81" s="421">
        <f t="shared" ref="K81:K82" si="8">I81+F81</f>
        <v>59</v>
      </c>
      <c r="L81" s="429"/>
      <c r="M81" s="429" t="s">
        <v>72</v>
      </c>
      <c r="N81" s="429">
        <v>2</v>
      </c>
      <c r="O81" s="429">
        <v>0</v>
      </c>
      <c r="P81" s="429">
        <v>32</v>
      </c>
      <c r="Q81" s="429">
        <v>25</v>
      </c>
      <c r="R81" s="429"/>
      <c r="S81" s="429"/>
      <c r="T81" s="429"/>
      <c r="U81" s="429"/>
      <c r="V81" s="429"/>
      <c r="W81" s="429"/>
      <c r="X81" s="429"/>
      <c r="Y81" s="429"/>
      <c r="Z81" s="429"/>
      <c r="AA81" s="429"/>
    </row>
    <row r="82" spans="1:27" s="658" customFormat="1" x14ac:dyDescent="0.2">
      <c r="A82" s="754"/>
      <c r="B82" s="632" t="s">
        <v>632</v>
      </c>
      <c r="C82" s="238">
        <v>92</v>
      </c>
      <c r="D82" s="258">
        <v>0</v>
      </c>
      <c r="E82" s="258">
        <v>0</v>
      </c>
      <c r="F82" s="258">
        <f t="shared" si="6"/>
        <v>0</v>
      </c>
      <c r="G82" s="258">
        <v>1</v>
      </c>
      <c r="H82" s="258">
        <v>1</v>
      </c>
      <c r="I82" s="297">
        <f t="shared" si="7"/>
        <v>2</v>
      </c>
      <c r="J82" s="261"/>
      <c r="K82" s="46">
        <f t="shared" si="8"/>
        <v>2</v>
      </c>
      <c r="L82" s="429"/>
      <c r="M82" s="429">
        <v>92</v>
      </c>
      <c r="N82" s="429">
        <v>0</v>
      </c>
      <c r="O82" s="429">
        <v>0</v>
      </c>
      <c r="P82" s="429">
        <v>1</v>
      </c>
      <c r="Q82" s="429">
        <v>1</v>
      </c>
      <c r="R82" s="429"/>
      <c r="S82" s="429"/>
      <c r="T82" s="429"/>
      <c r="U82" s="429"/>
      <c r="V82" s="429"/>
      <c r="W82" s="429"/>
      <c r="X82" s="429"/>
      <c r="Y82" s="429"/>
      <c r="Z82" s="429"/>
      <c r="AA82" s="429"/>
    </row>
    <row r="83" spans="1:27" s="658" customFormat="1" ht="13.5" x14ac:dyDescent="0.25">
      <c r="A83" s="754"/>
      <c r="B83" s="745" t="s">
        <v>626</v>
      </c>
      <c r="C83" s="746" t="s">
        <v>623</v>
      </c>
      <c r="D83" s="265">
        <v>0</v>
      </c>
      <c r="E83" s="265">
        <v>0</v>
      </c>
      <c r="F83" s="40">
        <f t="shared" ref="F83" si="9">D83+E83</f>
        <v>0</v>
      </c>
      <c r="G83" s="265">
        <v>1</v>
      </c>
      <c r="H83" s="265">
        <v>1</v>
      </c>
      <c r="I83" s="41">
        <f t="shared" ref="I83" si="10">G83+H83</f>
        <v>2</v>
      </c>
      <c r="J83" s="261"/>
      <c r="K83" s="421">
        <f t="shared" ref="K83" si="11">I83+F83</f>
        <v>2</v>
      </c>
      <c r="L83" s="429"/>
      <c r="M83" s="429" t="s">
        <v>622</v>
      </c>
      <c r="N83" s="429">
        <v>0</v>
      </c>
      <c r="O83" s="429">
        <v>0</v>
      </c>
      <c r="P83" s="429">
        <v>1</v>
      </c>
      <c r="Q83" s="429">
        <v>1</v>
      </c>
      <c r="R83" s="429"/>
      <c r="S83" s="429"/>
      <c r="T83" s="429"/>
      <c r="U83" s="429"/>
      <c r="V83" s="429"/>
      <c r="W83" s="429"/>
      <c r="X83" s="429"/>
      <c r="Y83" s="429"/>
      <c r="Z83" s="429"/>
      <c r="AA83" s="429"/>
    </row>
    <row r="84" spans="1:27" x14ac:dyDescent="0.2">
      <c r="A84" s="767" t="s">
        <v>76</v>
      </c>
      <c r="B84" s="767"/>
      <c r="C84" s="767"/>
      <c r="D84" s="37">
        <v>2</v>
      </c>
      <c r="E84" s="37">
        <v>0</v>
      </c>
      <c r="F84" s="40">
        <f t="shared" si="3"/>
        <v>2</v>
      </c>
      <c r="G84" s="37">
        <v>33</v>
      </c>
      <c r="H84" s="37">
        <v>26</v>
      </c>
      <c r="I84" s="41">
        <f t="shared" si="4"/>
        <v>59</v>
      </c>
      <c r="J84" s="261"/>
      <c r="K84" s="51">
        <f t="shared" si="5"/>
        <v>61</v>
      </c>
      <c r="L84" s="429"/>
      <c r="M84" s="429" t="s">
        <v>621</v>
      </c>
      <c r="N84" s="429">
        <v>2</v>
      </c>
      <c r="O84" s="429">
        <v>0</v>
      </c>
      <c r="P84" s="429">
        <v>33</v>
      </c>
      <c r="Q84" s="429">
        <v>26</v>
      </c>
      <c r="R84" s="429"/>
      <c r="S84" s="429"/>
      <c r="T84" s="429"/>
      <c r="U84" s="429"/>
      <c r="V84" s="429"/>
      <c r="W84" s="429"/>
      <c r="X84" s="429"/>
      <c r="Y84" s="429"/>
      <c r="Z84" s="429"/>
      <c r="AA84" s="429"/>
    </row>
    <row r="85" spans="1:27" ht="10.5" customHeight="1" x14ac:dyDescent="0.2">
      <c r="A85" s="230"/>
      <c r="B85" s="230"/>
      <c r="C85" s="230"/>
      <c r="D85" s="261"/>
      <c r="E85" s="261"/>
      <c r="F85" s="261"/>
      <c r="G85" s="261"/>
      <c r="H85" s="261"/>
      <c r="I85" s="261"/>
      <c r="J85" s="261"/>
      <c r="K85" s="50"/>
      <c r="L85" s="429"/>
      <c r="M85" s="429"/>
      <c r="N85" s="429"/>
      <c r="O85" s="429"/>
      <c r="P85" s="429"/>
      <c r="Q85" s="429"/>
      <c r="R85" s="429"/>
      <c r="S85" s="429"/>
      <c r="T85" s="429"/>
      <c r="U85" s="429"/>
      <c r="V85" s="429"/>
      <c r="W85" s="429"/>
      <c r="X85" s="429"/>
      <c r="Y85" s="429"/>
      <c r="Z85" s="429"/>
      <c r="AA85" s="429"/>
    </row>
    <row r="86" spans="1:27" ht="15.75" x14ac:dyDescent="0.2">
      <c r="A86" s="765" t="s">
        <v>377</v>
      </c>
      <c r="B86" s="765"/>
      <c r="C86" s="766"/>
      <c r="D86" s="292">
        <v>85</v>
      </c>
      <c r="E86" s="292">
        <v>83</v>
      </c>
      <c r="F86" s="155">
        <f t="shared" si="3"/>
        <v>168</v>
      </c>
      <c r="G86" s="292">
        <v>211</v>
      </c>
      <c r="H86" s="292">
        <v>193</v>
      </c>
      <c r="I86" s="275">
        <f t="shared" si="4"/>
        <v>404</v>
      </c>
      <c r="J86" s="261"/>
      <c r="K86" s="49">
        <f t="shared" si="5"/>
        <v>572</v>
      </c>
      <c r="L86" s="429"/>
      <c r="M86" s="429" t="s">
        <v>449</v>
      </c>
      <c r="N86" s="429">
        <v>85</v>
      </c>
      <c r="O86" s="429">
        <v>83</v>
      </c>
      <c r="P86" s="429">
        <v>211</v>
      </c>
      <c r="Q86" s="429">
        <v>193</v>
      </c>
      <c r="R86" s="429"/>
      <c r="S86" s="429"/>
      <c r="T86" s="429"/>
      <c r="U86" s="429"/>
      <c r="V86" s="429"/>
      <c r="W86" s="429"/>
      <c r="X86" s="429"/>
      <c r="Y86" s="429"/>
      <c r="Z86" s="429"/>
      <c r="AA86" s="429"/>
    </row>
    <row r="87" spans="1:27" ht="9.75" customHeight="1" x14ac:dyDescent="0.2">
      <c r="A87" s="230"/>
      <c r="B87" s="230"/>
      <c r="C87" s="230"/>
      <c r="D87" s="261"/>
      <c r="E87" s="261"/>
      <c r="F87" s="261"/>
      <c r="G87" s="261"/>
      <c r="H87" s="261"/>
      <c r="I87" s="261"/>
      <c r="J87" s="261"/>
      <c r="K87" s="50"/>
      <c r="L87" s="429"/>
      <c r="M87" s="429"/>
      <c r="N87" s="429"/>
      <c r="O87" s="429"/>
      <c r="P87" s="429"/>
      <c r="Q87" s="429"/>
      <c r="R87" s="429"/>
      <c r="S87" s="429"/>
      <c r="T87" s="429"/>
      <c r="U87" s="429"/>
      <c r="V87" s="429"/>
      <c r="W87" s="429"/>
      <c r="X87" s="429"/>
      <c r="Y87" s="429"/>
      <c r="Z87" s="429"/>
      <c r="AA87" s="429"/>
    </row>
    <row r="88" spans="1:27" ht="15.75" x14ac:dyDescent="0.2">
      <c r="A88" s="756" t="s">
        <v>1</v>
      </c>
      <c r="B88" s="756"/>
      <c r="C88" s="757"/>
      <c r="D88" s="25">
        <f t="shared" ref="D88:E88" si="12">D86+D84+D77+D17+D47</f>
        <v>499</v>
      </c>
      <c r="E88" s="25">
        <f t="shared" si="12"/>
        <v>492</v>
      </c>
      <c r="F88" s="27">
        <f>F86+F84+F77+F17+F47</f>
        <v>991</v>
      </c>
      <c r="G88" s="25">
        <f t="shared" ref="G88:I88" si="13">G86+G84+G77+G17+G47</f>
        <v>1881</v>
      </c>
      <c r="H88" s="25">
        <f t="shared" si="13"/>
        <v>1926</v>
      </c>
      <c r="I88" s="26">
        <f t="shared" si="13"/>
        <v>3807</v>
      </c>
      <c r="J88" s="261"/>
      <c r="K88" s="49">
        <f>K17+K47+K77+K84+K86</f>
        <v>4798</v>
      </c>
      <c r="L88" s="429"/>
      <c r="M88" s="429"/>
      <c r="N88" s="429">
        <f>SUM(N9:N84)/3+N86</f>
        <v>499</v>
      </c>
      <c r="O88" s="429">
        <f t="shared" ref="O88:Q88" si="14">SUM(O9:O84)/3+O86</f>
        <v>492</v>
      </c>
      <c r="P88" s="429">
        <f t="shared" si="14"/>
        <v>1881</v>
      </c>
      <c r="Q88" s="429">
        <f t="shared" si="14"/>
        <v>1926</v>
      </c>
      <c r="R88" s="429"/>
      <c r="S88" s="429"/>
      <c r="T88" s="429"/>
      <c r="U88" s="429"/>
      <c r="V88" s="429"/>
      <c r="W88" s="429"/>
      <c r="X88" s="429"/>
      <c r="Y88" s="429"/>
      <c r="Z88" s="429"/>
      <c r="AA88" s="429"/>
    </row>
    <row r="89" spans="1:27" x14ac:dyDescent="0.2">
      <c r="A89" s="230"/>
      <c r="B89" s="230"/>
      <c r="C89" s="230"/>
      <c r="D89" s="230"/>
      <c r="E89" s="230"/>
      <c r="F89" s="230"/>
      <c r="G89" s="230"/>
      <c r="H89" s="230"/>
      <c r="I89" s="230"/>
      <c r="J89" s="230"/>
      <c r="K89" s="230"/>
      <c r="L89" s="429"/>
      <c r="M89" s="429"/>
      <c r="N89" s="429"/>
      <c r="O89" s="429"/>
      <c r="P89" s="429"/>
      <c r="Q89" s="429"/>
      <c r="R89" s="429"/>
      <c r="S89" s="429"/>
      <c r="T89" s="429"/>
      <c r="U89" s="429"/>
      <c r="V89" s="429"/>
      <c r="W89" s="429"/>
      <c r="X89" s="429"/>
      <c r="Y89" s="429"/>
      <c r="Z89" s="429"/>
      <c r="AA89" s="429"/>
    </row>
    <row r="90" spans="1:27" x14ac:dyDescent="0.2">
      <c r="I90" s="462"/>
      <c r="L90" s="429"/>
      <c r="M90" s="429"/>
      <c r="N90" s="429"/>
      <c r="O90" s="429"/>
      <c r="P90" s="429"/>
      <c r="Q90" s="429"/>
      <c r="R90" s="429"/>
      <c r="S90" s="429"/>
      <c r="T90" s="429"/>
      <c r="U90" s="429"/>
      <c r="V90" s="429"/>
      <c r="W90" s="429"/>
      <c r="X90" s="429"/>
      <c r="Y90" s="429"/>
      <c r="Z90" s="429"/>
      <c r="AA90" s="429"/>
    </row>
    <row r="91" spans="1:27" x14ac:dyDescent="0.2">
      <c r="M91" s="429"/>
      <c r="N91" s="429"/>
      <c r="O91" s="429"/>
      <c r="P91" s="429"/>
      <c r="Q91" s="429"/>
      <c r="R91" s="429"/>
      <c r="S91" s="429"/>
      <c r="T91" s="429"/>
      <c r="U91" s="429"/>
      <c r="V91" s="429"/>
      <c r="W91" s="429"/>
      <c r="X91" s="429"/>
      <c r="Y91" s="429"/>
      <c r="Z91" s="429"/>
      <c r="AA91" s="429"/>
    </row>
    <row r="92" spans="1:27" x14ac:dyDescent="0.2">
      <c r="M92" s="429"/>
      <c r="N92" s="429"/>
      <c r="O92" s="429"/>
      <c r="P92" s="429"/>
      <c r="Q92" s="429"/>
      <c r="R92" s="429"/>
      <c r="S92" s="429"/>
      <c r="T92" s="429"/>
      <c r="U92" s="429"/>
      <c r="V92" s="429"/>
      <c r="W92" s="429"/>
      <c r="X92" s="429"/>
      <c r="Y92" s="429"/>
      <c r="Z92" s="429"/>
      <c r="AA92" s="429"/>
    </row>
    <row r="93" spans="1:27" x14ac:dyDescent="0.2">
      <c r="M93" s="429"/>
      <c r="N93" s="429"/>
      <c r="O93" s="429"/>
      <c r="P93" s="429"/>
      <c r="Q93" s="429"/>
      <c r="R93" s="429"/>
      <c r="S93" s="429"/>
      <c r="T93" s="429"/>
      <c r="U93" s="429"/>
      <c r="V93" s="429"/>
      <c r="W93" s="429"/>
      <c r="X93" s="429"/>
      <c r="Y93" s="429"/>
      <c r="Z93" s="429"/>
      <c r="AA93" s="429"/>
    </row>
    <row r="94" spans="1:27" x14ac:dyDescent="0.2">
      <c r="M94" s="429"/>
      <c r="N94" s="429"/>
      <c r="O94" s="429"/>
      <c r="P94" s="429"/>
      <c r="Q94" s="429"/>
      <c r="R94" s="429"/>
      <c r="S94" s="429"/>
      <c r="T94" s="429"/>
      <c r="U94" s="429"/>
      <c r="V94" s="429"/>
      <c r="W94" s="429"/>
      <c r="X94" s="429"/>
      <c r="Y94" s="429"/>
      <c r="Z94" s="429"/>
      <c r="AA94" s="429"/>
    </row>
    <row r="95" spans="1:27" x14ac:dyDescent="0.2">
      <c r="M95" s="429"/>
      <c r="N95" s="429"/>
      <c r="O95" s="429"/>
      <c r="P95" s="429"/>
      <c r="Q95" s="429"/>
      <c r="R95" s="429"/>
      <c r="S95" s="429"/>
      <c r="T95" s="429"/>
      <c r="U95" s="429"/>
      <c r="V95" s="429"/>
      <c r="W95" s="429"/>
      <c r="X95" s="429"/>
      <c r="Y95" s="429"/>
      <c r="Z95" s="429"/>
      <c r="AA95" s="429"/>
    </row>
    <row r="96" spans="1:27" x14ac:dyDescent="0.2">
      <c r="M96" s="429"/>
      <c r="N96" s="429"/>
      <c r="O96" s="429"/>
      <c r="P96" s="429"/>
      <c r="Q96" s="429"/>
      <c r="R96" s="429"/>
      <c r="S96" s="429"/>
      <c r="T96" s="429"/>
      <c r="U96" s="429"/>
      <c r="V96" s="429"/>
      <c r="W96" s="429"/>
      <c r="X96" s="429"/>
      <c r="Y96" s="429"/>
      <c r="Z96" s="429"/>
      <c r="AA96" s="429"/>
    </row>
    <row r="97" spans="13:27" x14ac:dyDescent="0.2">
      <c r="M97" s="429"/>
      <c r="N97" s="429"/>
      <c r="O97" s="429"/>
      <c r="P97" s="429"/>
      <c r="Q97" s="429"/>
      <c r="R97" s="429"/>
      <c r="S97" s="429"/>
      <c r="T97" s="429"/>
      <c r="U97" s="429"/>
      <c r="V97" s="429"/>
      <c r="W97" s="429"/>
      <c r="X97" s="429"/>
      <c r="Y97" s="429"/>
      <c r="Z97" s="429"/>
      <c r="AA97" s="429"/>
    </row>
    <row r="98" spans="13:27" x14ac:dyDescent="0.2">
      <c r="M98" s="429"/>
      <c r="N98" s="429"/>
      <c r="O98" s="429"/>
      <c r="P98" s="429"/>
      <c r="Q98" s="429"/>
      <c r="R98" s="429"/>
      <c r="S98" s="429"/>
      <c r="T98" s="429"/>
      <c r="U98" s="429"/>
      <c r="V98" s="429"/>
      <c r="W98" s="429"/>
      <c r="X98" s="429"/>
      <c r="Y98" s="429"/>
      <c r="Z98" s="429"/>
      <c r="AA98" s="429"/>
    </row>
    <row r="99" spans="13:27" x14ac:dyDescent="0.2">
      <c r="M99" s="429"/>
      <c r="N99" s="429"/>
      <c r="O99" s="429"/>
      <c r="P99" s="429"/>
      <c r="Q99" s="429"/>
      <c r="R99" s="429"/>
      <c r="S99" s="429"/>
      <c r="T99" s="429"/>
      <c r="U99" s="429"/>
      <c r="V99" s="429"/>
      <c r="W99" s="429"/>
      <c r="X99" s="429"/>
      <c r="Y99" s="429"/>
      <c r="Z99" s="429"/>
      <c r="AA99" s="429"/>
    </row>
    <row r="100" spans="13:27" x14ac:dyDescent="0.2">
      <c r="M100" s="429"/>
      <c r="N100" s="429"/>
      <c r="O100" s="429"/>
      <c r="P100" s="429"/>
      <c r="Q100" s="429"/>
      <c r="R100" s="429"/>
      <c r="S100" s="429"/>
      <c r="T100" s="429"/>
      <c r="U100" s="429"/>
      <c r="V100" s="429"/>
      <c r="W100" s="429"/>
      <c r="X100" s="429"/>
      <c r="Y100" s="429"/>
      <c r="Z100" s="429"/>
      <c r="AA100" s="429"/>
    </row>
    <row r="101" spans="13:27" x14ac:dyDescent="0.2">
      <c r="M101" s="429"/>
      <c r="N101" s="429"/>
      <c r="O101" s="429"/>
      <c r="P101" s="429"/>
      <c r="Q101" s="429"/>
      <c r="R101" s="429"/>
      <c r="S101" s="429"/>
      <c r="T101" s="429"/>
      <c r="U101" s="429"/>
      <c r="V101" s="429"/>
      <c r="W101" s="429"/>
      <c r="X101" s="429"/>
      <c r="Y101" s="429"/>
      <c r="Z101" s="429"/>
      <c r="AA101" s="429"/>
    </row>
    <row r="102" spans="13:27" x14ac:dyDescent="0.2">
      <c r="M102" s="429"/>
      <c r="N102" s="429"/>
      <c r="O102" s="429"/>
      <c r="P102" s="429"/>
      <c r="Q102" s="429"/>
      <c r="R102" s="429"/>
      <c r="S102" s="429"/>
      <c r="T102" s="429"/>
      <c r="U102" s="429"/>
      <c r="V102" s="429"/>
      <c r="W102" s="429"/>
      <c r="X102" s="429"/>
      <c r="Y102" s="429"/>
      <c r="Z102" s="429"/>
      <c r="AA102" s="429"/>
    </row>
    <row r="103" spans="13:27" x14ac:dyDescent="0.2">
      <c r="M103" s="429"/>
      <c r="N103" s="429"/>
      <c r="O103" s="429"/>
      <c r="P103" s="429"/>
      <c r="Q103" s="429"/>
      <c r="R103" s="429"/>
      <c r="S103" s="429"/>
      <c r="T103" s="429"/>
      <c r="U103" s="429"/>
      <c r="V103" s="429"/>
      <c r="W103" s="429"/>
      <c r="X103" s="429"/>
      <c r="Y103" s="429"/>
      <c r="Z103" s="429"/>
      <c r="AA103" s="429"/>
    </row>
    <row r="104" spans="13:27" x14ac:dyDescent="0.2">
      <c r="M104" s="429"/>
      <c r="N104" s="429"/>
      <c r="O104" s="429"/>
      <c r="P104" s="429"/>
      <c r="Q104" s="429"/>
      <c r="R104" s="429"/>
      <c r="S104" s="429"/>
      <c r="T104" s="429"/>
      <c r="U104" s="429"/>
      <c r="V104" s="429"/>
      <c r="W104" s="429"/>
      <c r="X104" s="429"/>
      <c r="Y104" s="429"/>
      <c r="Z104" s="429"/>
      <c r="AA104" s="429"/>
    </row>
    <row r="105" spans="13:27" x14ac:dyDescent="0.2">
      <c r="M105" s="429"/>
      <c r="N105" s="429"/>
      <c r="O105" s="429"/>
      <c r="P105" s="429"/>
      <c r="Q105" s="429"/>
      <c r="R105" s="429"/>
      <c r="S105" s="429"/>
      <c r="T105" s="429"/>
      <c r="U105" s="429"/>
      <c r="V105" s="429"/>
      <c r="W105" s="429"/>
      <c r="X105" s="429"/>
      <c r="Y105" s="429"/>
      <c r="Z105" s="429"/>
      <c r="AA105" s="429"/>
    </row>
    <row r="106" spans="13:27" x14ac:dyDescent="0.2">
      <c r="M106" s="429"/>
      <c r="N106" s="429"/>
      <c r="O106" s="429"/>
      <c r="P106" s="429"/>
      <c r="Q106" s="429"/>
      <c r="R106" s="429"/>
      <c r="S106" s="429"/>
      <c r="T106" s="429"/>
      <c r="U106" s="429"/>
      <c r="V106" s="429"/>
      <c r="W106" s="429"/>
      <c r="X106" s="429"/>
      <c r="Y106" s="429"/>
      <c r="Z106" s="429"/>
      <c r="AA106" s="429"/>
    </row>
    <row r="107" spans="13:27" x14ac:dyDescent="0.2">
      <c r="M107" s="429"/>
      <c r="N107" s="429"/>
      <c r="O107" s="429"/>
      <c r="P107" s="429"/>
      <c r="Q107" s="429"/>
      <c r="R107" s="429"/>
      <c r="S107" s="429"/>
      <c r="T107" s="429"/>
      <c r="U107" s="429"/>
      <c r="V107" s="429"/>
      <c r="W107" s="429"/>
      <c r="X107" s="429"/>
      <c r="Y107" s="429"/>
      <c r="Z107" s="429"/>
      <c r="AA107" s="429"/>
    </row>
    <row r="108" spans="13:27" x14ac:dyDescent="0.2">
      <c r="M108" s="429"/>
      <c r="N108" s="429"/>
      <c r="O108" s="429"/>
      <c r="P108" s="429"/>
      <c r="Q108" s="429"/>
      <c r="R108" s="429"/>
      <c r="S108" s="429"/>
      <c r="T108" s="429"/>
      <c r="U108" s="429"/>
      <c r="V108" s="429"/>
      <c r="W108" s="429"/>
      <c r="X108" s="429"/>
      <c r="Y108" s="429"/>
      <c r="Z108" s="429"/>
      <c r="AA108" s="429"/>
    </row>
    <row r="109" spans="13:27" x14ac:dyDescent="0.2">
      <c r="M109" s="429"/>
      <c r="N109" s="429"/>
      <c r="O109" s="429"/>
      <c r="P109" s="429"/>
      <c r="Q109" s="429"/>
      <c r="R109" s="429"/>
      <c r="S109" s="429"/>
      <c r="T109" s="429"/>
      <c r="U109" s="429"/>
      <c r="V109" s="429"/>
      <c r="W109" s="429"/>
      <c r="X109" s="429"/>
      <c r="Y109" s="429"/>
      <c r="Z109" s="429"/>
      <c r="AA109" s="429"/>
    </row>
    <row r="110" spans="13:27" x14ac:dyDescent="0.2">
      <c r="M110" s="429"/>
      <c r="N110" s="429"/>
      <c r="O110" s="429"/>
      <c r="P110" s="429"/>
      <c r="Q110" s="429"/>
      <c r="R110" s="429"/>
      <c r="S110" s="429"/>
      <c r="T110" s="429"/>
      <c r="U110" s="429"/>
      <c r="V110" s="429"/>
      <c r="W110" s="429"/>
      <c r="X110" s="429"/>
      <c r="Y110" s="429"/>
      <c r="Z110" s="429"/>
      <c r="AA110" s="429"/>
    </row>
    <row r="111" spans="13:27" x14ac:dyDescent="0.2">
      <c r="M111" s="429"/>
      <c r="N111" s="429"/>
      <c r="O111" s="429"/>
      <c r="P111" s="429"/>
      <c r="Q111" s="429"/>
      <c r="R111" s="429"/>
      <c r="S111" s="429"/>
      <c r="T111" s="429"/>
      <c r="U111" s="429"/>
      <c r="V111" s="429"/>
      <c r="W111" s="429"/>
      <c r="X111" s="429"/>
      <c r="Y111" s="429"/>
      <c r="Z111" s="429"/>
      <c r="AA111" s="429"/>
    </row>
    <row r="112" spans="13:27" x14ac:dyDescent="0.2">
      <c r="M112" s="429"/>
      <c r="N112" s="429"/>
      <c r="O112" s="429"/>
      <c r="P112" s="429"/>
      <c r="Q112" s="429"/>
      <c r="R112" s="429"/>
      <c r="S112" s="429"/>
      <c r="T112" s="429"/>
      <c r="U112" s="429"/>
      <c r="V112" s="429"/>
      <c r="W112" s="429"/>
      <c r="X112" s="429"/>
      <c r="Y112" s="429"/>
      <c r="Z112" s="429"/>
      <c r="AA112" s="429"/>
    </row>
    <row r="113" spans="13:27" x14ac:dyDescent="0.2">
      <c r="M113" s="429"/>
      <c r="N113" s="429"/>
      <c r="O113" s="429"/>
      <c r="P113" s="429"/>
      <c r="Q113" s="429"/>
      <c r="R113" s="429"/>
      <c r="S113" s="429"/>
      <c r="T113" s="429"/>
      <c r="U113" s="429"/>
      <c r="V113" s="429"/>
      <c r="W113" s="429"/>
      <c r="X113" s="429"/>
      <c r="Y113" s="429"/>
      <c r="Z113" s="429"/>
      <c r="AA113" s="429"/>
    </row>
    <row r="114" spans="13:27" x14ac:dyDescent="0.2">
      <c r="M114" s="429"/>
      <c r="N114" s="429"/>
      <c r="O114" s="429"/>
      <c r="P114" s="429"/>
      <c r="Q114" s="429"/>
      <c r="R114" s="429"/>
      <c r="S114" s="429"/>
      <c r="T114" s="429"/>
      <c r="U114" s="429"/>
      <c r="V114" s="429"/>
      <c r="W114" s="429"/>
      <c r="X114" s="429"/>
      <c r="Y114" s="429"/>
      <c r="Z114" s="429"/>
      <c r="AA114" s="429"/>
    </row>
    <row r="115" spans="13:27" x14ac:dyDescent="0.2">
      <c r="M115" s="429"/>
      <c r="N115" s="429"/>
      <c r="O115" s="429"/>
      <c r="P115" s="429"/>
      <c r="Q115" s="429"/>
      <c r="R115" s="429"/>
      <c r="S115" s="429"/>
      <c r="T115" s="429"/>
      <c r="U115" s="429"/>
      <c r="V115" s="429"/>
      <c r="W115" s="429"/>
      <c r="X115" s="429"/>
      <c r="Y115" s="429"/>
      <c r="Z115" s="429"/>
      <c r="AA115" s="429"/>
    </row>
    <row r="116" spans="13:27" x14ac:dyDescent="0.2">
      <c r="M116" s="429"/>
      <c r="N116" s="429"/>
      <c r="O116" s="429"/>
      <c r="P116" s="429"/>
      <c r="Q116" s="429"/>
      <c r="R116" s="429"/>
      <c r="S116" s="429"/>
      <c r="T116" s="429"/>
      <c r="U116" s="429"/>
      <c r="V116" s="429"/>
      <c r="W116" s="429"/>
      <c r="X116" s="429"/>
      <c r="Y116" s="429"/>
      <c r="Z116" s="429"/>
      <c r="AA116" s="429"/>
    </row>
    <row r="117" spans="13:27" x14ac:dyDescent="0.2">
      <c r="M117" s="429"/>
      <c r="N117" s="429"/>
      <c r="O117" s="429"/>
      <c r="P117" s="429"/>
      <c r="Q117" s="429"/>
      <c r="R117" s="429"/>
      <c r="S117" s="429"/>
      <c r="T117" s="429"/>
      <c r="U117" s="429"/>
      <c r="V117" s="429"/>
      <c r="W117" s="429"/>
      <c r="X117" s="429"/>
      <c r="Y117" s="429"/>
      <c r="Z117" s="429"/>
      <c r="AA117" s="429"/>
    </row>
    <row r="118" spans="13:27" x14ac:dyDescent="0.2">
      <c r="M118" s="429"/>
      <c r="N118" s="429"/>
      <c r="O118" s="429"/>
      <c r="P118" s="429"/>
      <c r="Q118" s="429"/>
      <c r="R118" s="429"/>
      <c r="S118" s="429"/>
      <c r="T118" s="429"/>
      <c r="U118" s="429"/>
      <c r="V118" s="429"/>
      <c r="W118" s="429"/>
      <c r="X118" s="429"/>
      <c r="Y118" s="429"/>
      <c r="Z118" s="429"/>
      <c r="AA118" s="429"/>
    </row>
    <row r="119" spans="13:27" x14ac:dyDescent="0.2">
      <c r="M119" s="429"/>
      <c r="N119" s="429"/>
      <c r="O119" s="429"/>
      <c r="P119" s="429"/>
      <c r="Q119" s="429"/>
      <c r="R119" s="429"/>
      <c r="S119" s="429"/>
      <c r="T119" s="429"/>
      <c r="U119" s="429"/>
      <c r="V119" s="429"/>
      <c r="W119" s="429"/>
      <c r="X119" s="429"/>
      <c r="Y119" s="429"/>
      <c r="Z119" s="429"/>
      <c r="AA119" s="429"/>
    </row>
    <row r="120" spans="13:27" x14ac:dyDescent="0.2">
      <c r="M120" s="429"/>
      <c r="N120" s="429"/>
      <c r="O120" s="429"/>
      <c r="P120" s="429"/>
      <c r="Q120" s="429"/>
      <c r="R120" s="429"/>
      <c r="S120" s="429"/>
      <c r="T120" s="429"/>
      <c r="U120" s="429"/>
      <c r="V120" s="429"/>
      <c r="W120" s="429"/>
      <c r="X120" s="429"/>
      <c r="Y120" s="429"/>
      <c r="Z120" s="429"/>
      <c r="AA120" s="429"/>
    </row>
    <row r="121" spans="13:27" x14ac:dyDescent="0.2">
      <c r="M121" s="429"/>
      <c r="N121" s="429"/>
      <c r="O121" s="429"/>
      <c r="P121" s="429"/>
      <c r="Q121" s="429"/>
      <c r="R121" s="429"/>
      <c r="S121" s="429"/>
      <c r="T121" s="429"/>
      <c r="U121" s="429"/>
      <c r="V121" s="429"/>
      <c r="W121" s="429"/>
      <c r="X121" s="429"/>
      <c r="Y121" s="429"/>
      <c r="Z121" s="429"/>
      <c r="AA121" s="429"/>
    </row>
    <row r="122" spans="13:27" x14ac:dyDescent="0.2">
      <c r="M122" s="429"/>
      <c r="N122" s="429"/>
      <c r="O122" s="429"/>
      <c r="P122" s="429"/>
      <c r="Q122" s="429"/>
      <c r="R122" s="429"/>
      <c r="S122" s="429"/>
      <c r="T122" s="429"/>
      <c r="U122" s="429"/>
      <c r="V122" s="429"/>
      <c r="W122" s="429"/>
      <c r="X122" s="429"/>
      <c r="Y122" s="429"/>
      <c r="Z122" s="429"/>
      <c r="AA122" s="429"/>
    </row>
    <row r="123" spans="13:27" x14ac:dyDescent="0.2">
      <c r="M123" s="429"/>
      <c r="N123" s="429"/>
      <c r="O123" s="429"/>
      <c r="P123" s="429"/>
      <c r="Q123" s="429"/>
      <c r="R123" s="429"/>
      <c r="S123" s="429"/>
      <c r="T123" s="429"/>
      <c r="U123" s="429"/>
      <c r="V123" s="429"/>
      <c r="W123" s="429"/>
      <c r="X123" s="429"/>
      <c r="Y123" s="429"/>
      <c r="Z123" s="429"/>
      <c r="AA123" s="429"/>
    </row>
    <row r="124" spans="13:27" x14ac:dyDescent="0.2">
      <c r="M124" s="429"/>
      <c r="N124" s="429"/>
      <c r="O124" s="429"/>
      <c r="P124" s="429"/>
      <c r="Q124" s="429"/>
      <c r="R124" s="429"/>
      <c r="S124" s="429"/>
      <c r="T124" s="429"/>
      <c r="U124" s="429"/>
      <c r="V124" s="429"/>
      <c r="W124" s="429"/>
      <c r="X124" s="429"/>
      <c r="Y124" s="429"/>
      <c r="Z124" s="429"/>
      <c r="AA124" s="429"/>
    </row>
    <row r="125" spans="13:27" x14ac:dyDescent="0.2">
      <c r="M125" s="429"/>
      <c r="N125" s="429"/>
      <c r="O125" s="429"/>
      <c r="P125" s="429"/>
      <c r="Q125" s="429"/>
      <c r="R125" s="429"/>
      <c r="S125" s="429"/>
      <c r="T125" s="429"/>
      <c r="U125" s="429"/>
      <c r="V125" s="429"/>
      <c r="W125" s="429"/>
      <c r="X125" s="429"/>
      <c r="Y125" s="429"/>
      <c r="Z125" s="429"/>
      <c r="AA125" s="429"/>
    </row>
    <row r="126" spans="13:27" x14ac:dyDescent="0.2">
      <c r="M126" s="429"/>
      <c r="N126" s="429"/>
      <c r="O126" s="429"/>
      <c r="P126" s="429"/>
      <c r="Q126" s="429"/>
      <c r="R126" s="429"/>
      <c r="S126" s="429"/>
      <c r="T126" s="429"/>
      <c r="U126" s="429"/>
      <c r="V126" s="429"/>
      <c r="W126" s="429"/>
      <c r="X126" s="429"/>
      <c r="Y126" s="429"/>
      <c r="Z126" s="429"/>
      <c r="AA126" s="429"/>
    </row>
    <row r="127" spans="13:27" x14ac:dyDescent="0.2">
      <c r="M127" s="429"/>
      <c r="N127" s="429"/>
      <c r="O127" s="429"/>
      <c r="P127" s="429"/>
      <c r="Q127" s="429"/>
      <c r="R127" s="429"/>
      <c r="S127" s="429"/>
      <c r="T127" s="429"/>
      <c r="U127" s="429"/>
      <c r="V127" s="429"/>
      <c r="W127" s="429"/>
      <c r="X127" s="429"/>
      <c r="Y127" s="429"/>
      <c r="Z127" s="429"/>
      <c r="AA127" s="429"/>
    </row>
    <row r="128" spans="13:27" x14ac:dyDescent="0.2">
      <c r="M128" s="429"/>
      <c r="N128" s="429"/>
      <c r="O128" s="429"/>
      <c r="P128" s="429"/>
      <c r="Q128" s="429"/>
      <c r="R128" s="429"/>
      <c r="S128" s="429"/>
      <c r="T128" s="429"/>
      <c r="U128" s="429"/>
      <c r="V128" s="429"/>
      <c r="W128" s="429"/>
      <c r="X128" s="429"/>
      <c r="Y128" s="429"/>
      <c r="Z128" s="429"/>
      <c r="AA128" s="429"/>
    </row>
    <row r="129" spans="13:27" x14ac:dyDescent="0.2">
      <c r="M129" s="429"/>
      <c r="N129" s="429"/>
      <c r="O129" s="429"/>
      <c r="P129" s="429"/>
      <c r="Q129" s="429"/>
      <c r="R129" s="429"/>
      <c r="S129" s="429"/>
      <c r="T129" s="429"/>
      <c r="U129" s="429"/>
      <c r="V129" s="429"/>
      <c r="W129" s="429"/>
      <c r="X129" s="429"/>
      <c r="Y129" s="429"/>
      <c r="Z129" s="429"/>
      <c r="AA129" s="429"/>
    </row>
    <row r="130" spans="13:27" x14ac:dyDescent="0.2">
      <c r="M130" s="429"/>
      <c r="N130" s="429"/>
      <c r="O130" s="429"/>
      <c r="P130" s="429"/>
      <c r="Q130" s="429"/>
      <c r="R130" s="429"/>
      <c r="S130" s="429"/>
      <c r="T130" s="429"/>
      <c r="U130" s="429"/>
      <c r="V130" s="429"/>
      <c r="W130" s="429"/>
      <c r="X130" s="429"/>
      <c r="Y130" s="429"/>
      <c r="Z130" s="429"/>
      <c r="AA130" s="429"/>
    </row>
    <row r="131" spans="13:27" x14ac:dyDescent="0.2">
      <c r="M131" s="429"/>
      <c r="N131" s="429"/>
      <c r="O131" s="429"/>
      <c r="P131" s="429"/>
      <c r="Q131" s="429"/>
      <c r="R131" s="429"/>
      <c r="S131" s="429"/>
      <c r="T131" s="429"/>
      <c r="U131" s="429"/>
      <c r="V131" s="429"/>
      <c r="W131" s="429"/>
      <c r="X131" s="429"/>
      <c r="Y131" s="429"/>
      <c r="Z131" s="429"/>
      <c r="AA131" s="429"/>
    </row>
    <row r="132" spans="13:27" x14ac:dyDescent="0.2">
      <c r="M132" s="429"/>
      <c r="N132" s="429"/>
      <c r="O132" s="429"/>
      <c r="P132" s="429"/>
      <c r="Q132" s="429"/>
      <c r="R132" s="429"/>
      <c r="S132" s="429"/>
      <c r="T132" s="429"/>
      <c r="U132" s="429"/>
      <c r="V132" s="429"/>
      <c r="W132" s="429"/>
      <c r="X132" s="429"/>
      <c r="Y132" s="429"/>
      <c r="Z132" s="429"/>
      <c r="AA132" s="429"/>
    </row>
    <row r="133" spans="13:27" x14ac:dyDescent="0.2">
      <c r="M133" s="429"/>
      <c r="N133" s="429"/>
      <c r="O133" s="429"/>
      <c r="P133" s="429"/>
      <c r="Q133" s="429"/>
      <c r="R133" s="429"/>
      <c r="S133" s="429"/>
      <c r="T133" s="429"/>
      <c r="U133" s="429"/>
      <c r="V133" s="429"/>
      <c r="W133" s="429"/>
      <c r="X133" s="429"/>
      <c r="Y133" s="429"/>
      <c r="Z133" s="429"/>
      <c r="AA133" s="429"/>
    </row>
    <row r="134" spans="13:27" x14ac:dyDescent="0.2">
      <c r="M134" s="429"/>
      <c r="N134" s="429"/>
      <c r="O134" s="429"/>
      <c r="P134" s="429"/>
      <c r="Q134" s="429"/>
      <c r="R134" s="429"/>
      <c r="S134" s="429"/>
      <c r="T134" s="429"/>
      <c r="U134" s="429"/>
      <c r="V134" s="429"/>
      <c r="W134" s="429"/>
      <c r="X134" s="429"/>
      <c r="Y134" s="429"/>
      <c r="Z134" s="429"/>
      <c r="AA134" s="429"/>
    </row>
    <row r="135" spans="13:27" x14ac:dyDescent="0.2">
      <c r="M135" s="429"/>
      <c r="N135" s="429"/>
      <c r="O135" s="429"/>
      <c r="P135" s="429"/>
      <c r="Q135" s="429"/>
      <c r="R135" s="429"/>
      <c r="S135" s="429"/>
      <c r="T135" s="429"/>
      <c r="U135" s="429"/>
      <c r="V135" s="429"/>
      <c r="W135" s="429"/>
      <c r="X135" s="429"/>
      <c r="Y135" s="429"/>
      <c r="Z135" s="429"/>
      <c r="AA135" s="429"/>
    </row>
    <row r="136" spans="13:27" x14ac:dyDescent="0.2">
      <c r="M136" s="429"/>
      <c r="N136" s="429"/>
      <c r="O136" s="429"/>
      <c r="P136" s="429"/>
      <c r="Q136" s="429"/>
      <c r="R136" s="429"/>
      <c r="S136" s="429"/>
      <c r="T136" s="429"/>
      <c r="U136" s="429"/>
      <c r="V136" s="429"/>
      <c r="W136" s="429"/>
      <c r="X136" s="429"/>
      <c r="Y136" s="429"/>
      <c r="Z136" s="429"/>
      <c r="AA136" s="429"/>
    </row>
    <row r="137" spans="13:27" x14ac:dyDescent="0.2">
      <c r="M137" s="429"/>
      <c r="N137" s="429"/>
      <c r="O137" s="429"/>
      <c r="P137" s="429"/>
      <c r="Q137" s="429"/>
      <c r="R137" s="429"/>
      <c r="S137" s="429"/>
      <c r="T137" s="429"/>
      <c r="U137" s="429"/>
      <c r="V137" s="429"/>
      <c r="W137" s="429"/>
      <c r="X137" s="429"/>
      <c r="Y137" s="429"/>
      <c r="Z137" s="429"/>
      <c r="AA137" s="429"/>
    </row>
    <row r="138" spans="13:27" x14ac:dyDescent="0.2">
      <c r="M138" s="429"/>
      <c r="N138" s="429"/>
      <c r="O138" s="429"/>
      <c r="P138" s="429"/>
      <c r="Q138" s="429"/>
      <c r="R138" s="429"/>
      <c r="S138" s="429"/>
      <c r="T138" s="429"/>
      <c r="U138" s="429"/>
      <c r="V138" s="429"/>
      <c r="W138" s="429"/>
      <c r="X138" s="429"/>
      <c r="Y138" s="429"/>
      <c r="Z138" s="429"/>
      <c r="AA138" s="429"/>
    </row>
    <row r="139" spans="13:27" x14ac:dyDescent="0.2">
      <c r="M139" s="429"/>
      <c r="N139" s="429"/>
      <c r="O139" s="429"/>
      <c r="P139" s="429"/>
      <c r="Q139" s="429"/>
      <c r="R139" s="429"/>
      <c r="S139" s="429"/>
      <c r="T139" s="429"/>
      <c r="U139" s="429"/>
      <c r="V139" s="429"/>
      <c r="W139" s="429"/>
      <c r="X139" s="429"/>
      <c r="Y139" s="429"/>
      <c r="Z139" s="429"/>
      <c r="AA139" s="429"/>
    </row>
    <row r="140" spans="13:27" x14ac:dyDescent="0.2">
      <c r="M140" s="429"/>
      <c r="N140" s="429"/>
      <c r="O140" s="429"/>
      <c r="P140" s="429"/>
      <c r="Q140" s="429"/>
      <c r="R140" s="429"/>
      <c r="S140" s="429"/>
      <c r="T140" s="429"/>
      <c r="U140" s="429"/>
      <c r="V140" s="429"/>
      <c r="W140" s="429"/>
      <c r="X140" s="429"/>
      <c r="Y140" s="429"/>
      <c r="Z140" s="429"/>
      <c r="AA140" s="429"/>
    </row>
    <row r="141" spans="13:27" x14ac:dyDescent="0.2">
      <c r="M141" s="429"/>
      <c r="N141" s="429"/>
      <c r="O141" s="429"/>
      <c r="P141" s="429"/>
      <c r="Q141" s="429"/>
      <c r="R141" s="429"/>
      <c r="S141" s="429"/>
      <c r="T141" s="429"/>
      <c r="U141" s="429"/>
      <c r="V141" s="429"/>
      <c r="W141" s="429"/>
      <c r="X141" s="429"/>
      <c r="Y141" s="429"/>
      <c r="Z141" s="429"/>
      <c r="AA141" s="429"/>
    </row>
    <row r="142" spans="13:27" x14ac:dyDescent="0.2">
      <c r="M142" s="429"/>
      <c r="N142" s="429"/>
      <c r="O142" s="429"/>
      <c r="P142" s="429"/>
      <c r="Q142" s="429"/>
      <c r="R142" s="429"/>
      <c r="S142" s="429"/>
      <c r="T142" s="429"/>
      <c r="U142" s="429"/>
      <c r="V142" s="429"/>
      <c r="W142" s="429"/>
      <c r="X142" s="429"/>
      <c r="Y142" s="429"/>
      <c r="Z142" s="429"/>
      <c r="AA142" s="429"/>
    </row>
    <row r="143" spans="13:27" x14ac:dyDescent="0.2">
      <c r="M143" s="429"/>
      <c r="N143" s="429"/>
      <c r="O143" s="429"/>
      <c r="P143" s="429"/>
      <c r="Q143" s="429"/>
      <c r="R143" s="429"/>
      <c r="S143" s="429"/>
      <c r="T143" s="429"/>
      <c r="U143" s="429"/>
      <c r="V143" s="429"/>
      <c r="W143" s="429"/>
      <c r="X143" s="429"/>
      <c r="Y143" s="429"/>
      <c r="Z143" s="429"/>
      <c r="AA143" s="429"/>
    </row>
    <row r="144" spans="13:27" x14ac:dyDescent="0.2">
      <c r="M144" s="429"/>
      <c r="N144" s="429"/>
      <c r="O144" s="429"/>
      <c r="P144" s="429"/>
      <c r="Q144" s="429"/>
      <c r="R144" s="429"/>
      <c r="S144" s="429"/>
      <c r="T144" s="429"/>
      <c r="U144" s="429"/>
      <c r="V144" s="429"/>
      <c r="W144" s="429"/>
      <c r="X144" s="429"/>
      <c r="Y144" s="429"/>
      <c r="Z144" s="429"/>
      <c r="AA144" s="429"/>
    </row>
    <row r="145" spans="13:27" x14ac:dyDescent="0.2">
      <c r="M145" s="429"/>
      <c r="N145" s="429"/>
      <c r="O145" s="429"/>
      <c r="P145" s="429"/>
      <c r="Q145" s="429"/>
      <c r="R145" s="429"/>
      <c r="S145" s="429"/>
      <c r="T145" s="429"/>
      <c r="U145" s="429"/>
      <c r="V145" s="429"/>
      <c r="W145" s="429"/>
      <c r="X145" s="429"/>
      <c r="Y145" s="429"/>
      <c r="Z145" s="429"/>
      <c r="AA145" s="429"/>
    </row>
    <row r="146" spans="13:27" x14ac:dyDescent="0.2">
      <c r="M146" s="429"/>
      <c r="N146" s="429"/>
      <c r="O146" s="429"/>
      <c r="P146" s="429"/>
      <c r="Q146" s="429"/>
      <c r="R146" s="429"/>
      <c r="S146" s="429"/>
      <c r="T146" s="429"/>
      <c r="U146" s="429"/>
      <c r="V146" s="429"/>
      <c r="W146" s="429"/>
      <c r="X146" s="429"/>
      <c r="Y146" s="429"/>
      <c r="Z146" s="429"/>
      <c r="AA146" s="429"/>
    </row>
    <row r="147" spans="13:27" x14ac:dyDescent="0.2">
      <c r="M147" s="429"/>
      <c r="N147" s="429"/>
      <c r="O147" s="429"/>
      <c r="P147" s="429"/>
      <c r="Q147" s="429"/>
      <c r="R147" s="429"/>
      <c r="S147" s="429"/>
      <c r="T147" s="429"/>
      <c r="U147" s="429"/>
      <c r="V147" s="429"/>
      <c r="W147" s="429"/>
      <c r="X147" s="429"/>
      <c r="Y147" s="429"/>
      <c r="Z147" s="429"/>
      <c r="AA147" s="429"/>
    </row>
    <row r="148" spans="13:27" x14ac:dyDescent="0.2">
      <c r="M148" s="429"/>
      <c r="N148" s="429"/>
      <c r="O148" s="429"/>
      <c r="P148" s="429"/>
      <c r="Q148" s="429"/>
      <c r="R148" s="429"/>
      <c r="S148" s="429"/>
      <c r="T148" s="429"/>
      <c r="U148" s="429"/>
      <c r="V148" s="429"/>
      <c r="W148" s="429"/>
      <c r="X148" s="429"/>
      <c r="Y148" s="429"/>
      <c r="Z148" s="429"/>
      <c r="AA148" s="429"/>
    </row>
    <row r="149" spans="13:27" x14ac:dyDescent="0.2">
      <c r="M149" s="429"/>
      <c r="N149" s="429"/>
      <c r="O149" s="429"/>
      <c r="P149" s="429"/>
      <c r="Q149" s="429"/>
      <c r="R149" s="429"/>
      <c r="S149" s="429"/>
      <c r="T149" s="429"/>
      <c r="U149" s="429"/>
      <c r="V149" s="429"/>
      <c r="W149" s="429"/>
      <c r="X149" s="429"/>
      <c r="Y149" s="429"/>
      <c r="Z149" s="429"/>
      <c r="AA149" s="429"/>
    </row>
    <row r="150" spans="13:27" x14ac:dyDescent="0.2">
      <c r="M150" s="429"/>
      <c r="N150" s="429"/>
      <c r="O150" s="429"/>
      <c r="P150" s="429"/>
      <c r="Q150" s="429"/>
      <c r="R150" s="429"/>
      <c r="S150" s="429"/>
      <c r="T150" s="429"/>
      <c r="U150" s="429"/>
      <c r="V150" s="429"/>
      <c r="W150" s="429"/>
      <c r="X150" s="429"/>
      <c r="Y150" s="429"/>
      <c r="Z150" s="429"/>
      <c r="AA150" s="429"/>
    </row>
    <row r="151" spans="13:27" x14ac:dyDescent="0.2">
      <c r="M151" s="429"/>
      <c r="N151" s="429"/>
      <c r="O151" s="429"/>
      <c r="P151" s="429"/>
      <c r="Q151" s="429"/>
      <c r="R151" s="429"/>
      <c r="S151" s="429"/>
      <c r="T151" s="429"/>
      <c r="U151" s="429"/>
      <c r="V151" s="429"/>
      <c r="W151" s="429"/>
      <c r="X151" s="429"/>
      <c r="Y151" s="429"/>
      <c r="Z151" s="429"/>
      <c r="AA151" s="429"/>
    </row>
    <row r="152" spans="13:27" x14ac:dyDescent="0.2">
      <c r="M152" s="429"/>
      <c r="N152" s="429"/>
      <c r="O152" s="429"/>
      <c r="P152" s="429"/>
      <c r="Q152" s="429"/>
      <c r="R152" s="429"/>
      <c r="S152" s="429"/>
      <c r="T152" s="429"/>
      <c r="U152" s="429"/>
      <c r="V152" s="429"/>
      <c r="W152" s="429"/>
      <c r="X152" s="429"/>
      <c r="Y152" s="429"/>
      <c r="Z152" s="429"/>
      <c r="AA152" s="429"/>
    </row>
    <row r="153" spans="13:27" x14ac:dyDescent="0.2">
      <c r="M153" s="429"/>
      <c r="N153" s="429"/>
      <c r="O153" s="429"/>
      <c r="P153" s="429"/>
      <c r="Q153" s="429"/>
      <c r="R153" s="429"/>
      <c r="S153" s="429"/>
      <c r="T153" s="429"/>
      <c r="U153" s="429"/>
      <c r="V153" s="429"/>
      <c r="W153" s="429"/>
      <c r="X153" s="429"/>
      <c r="Y153" s="429"/>
      <c r="Z153" s="429"/>
      <c r="AA153" s="429"/>
    </row>
    <row r="154" spans="13:27" x14ac:dyDescent="0.2">
      <c r="M154" s="429"/>
      <c r="N154" s="429"/>
      <c r="O154" s="429"/>
      <c r="P154" s="429"/>
      <c r="Q154" s="429"/>
      <c r="R154" s="429"/>
      <c r="S154" s="429"/>
      <c r="T154" s="429"/>
      <c r="U154" s="429"/>
      <c r="V154" s="429"/>
      <c r="W154" s="429"/>
      <c r="X154" s="429"/>
      <c r="Y154" s="429"/>
      <c r="Z154" s="429"/>
      <c r="AA154" s="429"/>
    </row>
  </sheetData>
  <mergeCells count="41">
    <mergeCell ref="D6:F6"/>
    <mergeCell ref="A3:K3"/>
    <mergeCell ref="K6:K7"/>
    <mergeCell ref="G6:I6"/>
    <mergeCell ref="A18:A46"/>
    <mergeCell ref="B18:B26"/>
    <mergeCell ref="B27:C27"/>
    <mergeCell ref="B28:B36"/>
    <mergeCell ref="B37:C37"/>
    <mergeCell ref="B38:B42"/>
    <mergeCell ref="B43:C43"/>
    <mergeCell ref="B44:B45"/>
    <mergeCell ref="B13:C13"/>
    <mergeCell ref="B16:C16"/>
    <mergeCell ref="A17:C17"/>
    <mergeCell ref="B46:C46"/>
    <mergeCell ref="A86:C86"/>
    <mergeCell ref="A88:C88"/>
    <mergeCell ref="A9:A16"/>
    <mergeCell ref="A84:C84"/>
    <mergeCell ref="B9:B12"/>
    <mergeCell ref="B14:B15"/>
    <mergeCell ref="B56:B58"/>
    <mergeCell ref="B55:C55"/>
    <mergeCell ref="B59:C59"/>
    <mergeCell ref="A77:C77"/>
    <mergeCell ref="B78:B80"/>
    <mergeCell ref="A47:C47"/>
    <mergeCell ref="A48:A76"/>
    <mergeCell ref="B48:B50"/>
    <mergeCell ref="B51:C51"/>
    <mergeCell ref="B52:B54"/>
    <mergeCell ref="B83:C83"/>
    <mergeCell ref="A78:A83"/>
    <mergeCell ref="B70:B75"/>
    <mergeCell ref="B76:C76"/>
    <mergeCell ref="B60:B63"/>
    <mergeCell ref="B64:C64"/>
    <mergeCell ref="B65:B68"/>
    <mergeCell ref="B69:C69"/>
    <mergeCell ref="B81:C81"/>
  </mergeCells>
  <printOptions horizontalCentered="1"/>
  <pageMargins left="0.70866141732283472" right="0.70866141732283472" top="0.74803149606299213" bottom="0.74803149606299213" header="0.31496062992125984" footer="0.31496062992125984"/>
  <pageSetup paperSize="9" scale="78" firstPageNumber="13" fitToHeight="0" orientation="portrait" r:id="rId1"/>
  <headerFooter>
    <oddFooter>&amp;CPage &amp;P</oddFooter>
  </headerFooter>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B0F0"/>
    <pageSetUpPr fitToPage="1"/>
  </sheetPr>
  <dimension ref="A2:R74"/>
  <sheetViews>
    <sheetView showGridLines="0" zoomScaleNormal="100" workbookViewId="0">
      <selection activeCell="Q28" sqref="Q28"/>
    </sheetView>
  </sheetViews>
  <sheetFormatPr baseColWidth="10" defaultRowHeight="12.75" x14ac:dyDescent="0.2"/>
  <cols>
    <col min="1" max="1" width="21.5" bestFit="1" customWidth="1"/>
    <col min="2" max="2" width="8" customWidth="1"/>
    <col min="3" max="3" width="13.5" customWidth="1"/>
    <col min="4" max="4" width="15" customWidth="1"/>
    <col min="5" max="5" width="13.1640625" customWidth="1"/>
    <col min="6" max="6" width="15" customWidth="1"/>
    <col min="7" max="7" width="9" customWidth="1"/>
    <col min="8" max="8" width="18.1640625" customWidth="1"/>
    <col min="9" max="9" width="9.33203125" customWidth="1"/>
    <col min="10" max="10" width="13.33203125" bestFit="1" customWidth="1"/>
    <col min="17" max="18" width="12" style="461"/>
  </cols>
  <sheetData>
    <row r="2" spans="1:18" ht="9.75" customHeight="1" x14ac:dyDescent="0.2"/>
    <row r="3" spans="1:18" ht="30.75" customHeight="1" x14ac:dyDescent="0.2">
      <c r="A3" s="775" t="s">
        <v>658</v>
      </c>
      <c r="B3" s="775"/>
      <c r="C3" s="775"/>
      <c r="D3" s="775"/>
      <c r="E3" s="775"/>
      <c r="F3" s="775"/>
      <c r="G3" s="775"/>
      <c r="H3" s="775"/>
      <c r="I3" s="79"/>
      <c r="J3" s="79"/>
    </row>
    <row r="6" spans="1:18" x14ac:dyDescent="0.2">
      <c r="A6" s="53"/>
      <c r="B6" s="53"/>
      <c r="C6" s="780" t="s">
        <v>659</v>
      </c>
      <c r="D6" s="780"/>
      <c r="E6" s="780"/>
      <c r="F6" s="776" t="s">
        <v>86</v>
      </c>
      <c r="G6" s="53"/>
      <c r="H6" s="778" t="s">
        <v>399</v>
      </c>
    </row>
    <row r="7" spans="1:18" ht="25.5" x14ac:dyDescent="0.2">
      <c r="A7" s="224" t="s">
        <v>242</v>
      </c>
      <c r="B7" s="224" t="s">
        <v>2</v>
      </c>
      <c r="C7" s="58" t="s">
        <v>108</v>
      </c>
      <c r="D7" s="58" t="s">
        <v>109</v>
      </c>
      <c r="E7" s="54" t="s">
        <v>85</v>
      </c>
      <c r="F7" s="777"/>
      <c r="G7" s="53"/>
      <c r="H7" s="778"/>
    </row>
    <row r="8" spans="1:18" s="75" customFormat="1" x14ac:dyDescent="0.2">
      <c r="A8" s="80"/>
      <c r="B8" s="80"/>
      <c r="C8" s="81"/>
      <c r="D8" s="81"/>
      <c r="E8" s="82"/>
      <c r="F8" s="83"/>
      <c r="G8" s="84"/>
      <c r="H8" s="85"/>
      <c r="Q8" s="461"/>
      <c r="R8" s="461"/>
    </row>
    <row r="9" spans="1:18" x14ac:dyDescent="0.2">
      <c r="A9" s="779" t="s">
        <v>3</v>
      </c>
      <c r="B9" s="59" t="s">
        <v>4</v>
      </c>
      <c r="C9" s="15">
        <v>147</v>
      </c>
      <c r="D9" s="16">
        <v>147</v>
      </c>
      <c r="E9" s="64">
        <f>C9+D9</f>
        <v>294</v>
      </c>
      <c r="F9" s="61">
        <v>20</v>
      </c>
      <c r="H9" s="55">
        <f>E9/(E9+F9)</f>
        <v>0.93630573248407645</v>
      </c>
    </row>
    <row r="10" spans="1:18" x14ac:dyDescent="0.2">
      <c r="A10" s="779"/>
      <c r="B10" s="60" t="s">
        <v>5</v>
      </c>
      <c r="C10" s="18">
        <v>107</v>
      </c>
      <c r="D10" s="19">
        <v>145</v>
      </c>
      <c r="E10" s="65">
        <f t="shared" ref="E10:E72" si="0">C10+D10</f>
        <v>252</v>
      </c>
      <c r="F10" s="62">
        <v>16</v>
      </c>
      <c r="H10" s="56">
        <f t="shared" ref="H10:H74" si="1">E10/(E10+F10)</f>
        <v>0.94029850746268662</v>
      </c>
    </row>
    <row r="11" spans="1:18" x14ac:dyDescent="0.2">
      <c r="A11" s="779"/>
      <c r="B11" s="60" t="s">
        <v>6</v>
      </c>
      <c r="C11" s="18">
        <v>11</v>
      </c>
      <c r="D11" s="19">
        <v>36</v>
      </c>
      <c r="E11" s="65">
        <f t="shared" si="0"/>
        <v>47</v>
      </c>
      <c r="F11" s="62">
        <v>2</v>
      </c>
      <c r="H11" s="56">
        <f t="shared" si="1"/>
        <v>0.95918367346938771</v>
      </c>
    </row>
    <row r="12" spans="1:18" x14ac:dyDescent="0.2">
      <c r="A12" s="779"/>
      <c r="B12" s="60" t="s">
        <v>7</v>
      </c>
      <c r="C12" s="18">
        <v>65</v>
      </c>
      <c r="D12" s="19">
        <v>53</v>
      </c>
      <c r="E12" s="65">
        <f t="shared" si="0"/>
        <v>118</v>
      </c>
      <c r="F12" s="62">
        <v>5</v>
      </c>
      <c r="H12" s="56">
        <f t="shared" si="1"/>
        <v>0.95934959349593496</v>
      </c>
    </row>
    <row r="13" spans="1:18" x14ac:dyDescent="0.2">
      <c r="A13" s="779"/>
      <c r="B13" s="60" t="s">
        <v>9</v>
      </c>
      <c r="C13" s="18">
        <v>80</v>
      </c>
      <c r="D13" s="19">
        <v>144</v>
      </c>
      <c r="E13" s="65">
        <f t="shared" si="0"/>
        <v>224</v>
      </c>
      <c r="F13" s="62">
        <v>28</v>
      </c>
      <c r="H13" s="56">
        <f t="shared" si="1"/>
        <v>0.88888888888888884</v>
      </c>
    </row>
    <row r="14" spans="1:18" x14ac:dyDescent="0.2">
      <c r="A14" s="779"/>
      <c r="B14" s="67" t="s">
        <v>10</v>
      </c>
      <c r="C14" s="21">
        <v>127</v>
      </c>
      <c r="D14" s="22">
        <v>84</v>
      </c>
      <c r="E14" s="66">
        <f t="shared" si="0"/>
        <v>211</v>
      </c>
      <c r="F14" s="63">
        <v>11</v>
      </c>
      <c r="H14" s="57">
        <f t="shared" si="1"/>
        <v>0.9504504504504504</v>
      </c>
    </row>
    <row r="15" spans="1:18" x14ac:dyDescent="0.2">
      <c r="A15" s="780" t="s">
        <v>12</v>
      </c>
      <c r="B15" s="781"/>
      <c r="C15" s="68">
        <f>SUM(C9:C14)</f>
        <v>537</v>
      </c>
      <c r="D15" s="68">
        <f t="shared" ref="D15:F15" si="2">SUM(D9:D14)</f>
        <v>609</v>
      </c>
      <c r="E15" s="28">
        <f t="shared" si="2"/>
        <v>1146</v>
      </c>
      <c r="F15" s="69">
        <f t="shared" si="2"/>
        <v>82</v>
      </c>
      <c r="H15" s="78">
        <f t="shared" si="1"/>
        <v>0.9332247557003257</v>
      </c>
    </row>
    <row r="16" spans="1:18" x14ac:dyDescent="0.2">
      <c r="A16" s="779" t="s">
        <v>13</v>
      </c>
      <c r="B16" s="59" t="s">
        <v>14</v>
      </c>
      <c r="C16" s="15">
        <v>57</v>
      </c>
      <c r="D16" s="16">
        <v>20</v>
      </c>
      <c r="E16" s="64">
        <f t="shared" si="0"/>
        <v>77</v>
      </c>
      <c r="F16" s="61">
        <v>6</v>
      </c>
      <c r="H16" s="55">
        <f t="shared" si="1"/>
        <v>0.92771084337349397</v>
      </c>
    </row>
    <row r="17" spans="1:8" x14ac:dyDescent="0.2">
      <c r="A17" s="779"/>
      <c r="B17" s="60" t="s">
        <v>15</v>
      </c>
      <c r="C17" s="18">
        <v>9</v>
      </c>
      <c r="D17" s="19">
        <v>4</v>
      </c>
      <c r="E17" s="65">
        <f t="shared" si="0"/>
        <v>13</v>
      </c>
      <c r="F17" s="62">
        <v>5</v>
      </c>
      <c r="H17" s="56">
        <f t="shared" si="1"/>
        <v>0.72222222222222221</v>
      </c>
    </row>
    <row r="18" spans="1:8" x14ac:dyDescent="0.2">
      <c r="A18" s="779"/>
      <c r="B18" s="60" t="s">
        <v>16</v>
      </c>
      <c r="C18" s="18">
        <v>57</v>
      </c>
      <c r="D18" s="19">
        <v>26</v>
      </c>
      <c r="E18" s="65">
        <f t="shared" si="0"/>
        <v>83</v>
      </c>
      <c r="F18" s="62">
        <v>11</v>
      </c>
      <c r="H18" s="56">
        <f t="shared" si="1"/>
        <v>0.88297872340425532</v>
      </c>
    </row>
    <row r="19" spans="1:8" x14ac:dyDescent="0.2">
      <c r="A19" s="779"/>
      <c r="B19" s="60" t="s">
        <v>17</v>
      </c>
      <c r="C19" s="18">
        <v>14</v>
      </c>
      <c r="D19" s="19">
        <v>4</v>
      </c>
      <c r="E19" s="65">
        <f t="shared" si="0"/>
        <v>18</v>
      </c>
      <c r="F19" s="62">
        <v>1</v>
      </c>
      <c r="H19" s="56">
        <f t="shared" si="1"/>
        <v>0.94736842105263153</v>
      </c>
    </row>
    <row r="20" spans="1:8" x14ac:dyDescent="0.2">
      <c r="A20" s="779"/>
      <c r="B20" s="60" t="s">
        <v>18</v>
      </c>
      <c r="C20" s="18">
        <v>103</v>
      </c>
      <c r="D20" s="19">
        <v>46</v>
      </c>
      <c r="E20" s="65">
        <f t="shared" si="0"/>
        <v>149</v>
      </c>
      <c r="F20" s="62">
        <v>17</v>
      </c>
      <c r="H20" s="56">
        <f t="shared" si="1"/>
        <v>0.89759036144578308</v>
      </c>
    </row>
    <row r="21" spans="1:8" x14ac:dyDescent="0.2">
      <c r="A21" s="779"/>
      <c r="B21" s="60" t="s">
        <v>19</v>
      </c>
      <c r="C21" s="18">
        <v>12</v>
      </c>
      <c r="D21" s="19">
        <v>8</v>
      </c>
      <c r="E21" s="65">
        <f t="shared" si="0"/>
        <v>20</v>
      </c>
      <c r="F21" s="62">
        <v>4</v>
      </c>
      <c r="H21" s="56">
        <f t="shared" si="1"/>
        <v>0.83333333333333337</v>
      </c>
    </row>
    <row r="22" spans="1:8" x14ac:dyDescent="0.2">
      <c r="A22" s="779"/>
      <c r="B22" s="60" t="s">
        <v>20</v>
      </c>
      <c r="C22" s="18">
        <v>8</v>
      </c>
      <c r="D22" s="19">
        <v>1</v>
      </c>
      <c r="E22" s="65">
        <f t="shared" si="0"/>
        <v>9</v>
      </c>
      <c r="F22" s="62">
        <v>3</v>
      </c>
      <c r="H22" s="56">
        <f t="shared" si="1"/>
        <v>0.75</v>
      </c>
    </row>
    <row r="23" spans="1:8" x14ac:dyDescent="0.2">
      <c r="A23" s="779"/>
      <c r="B23" s="60" t="s">
        <v>21</v>
      </c>
      <c r="C23" s="18">
        <v>62</v>
      </c>
      <c r="D23" s="19">
        <v>30</v>
      </c>
      <c r="E23" s="65">
        <f t="shared" si="0"/>
        <v>92</v>
      </c>
      <c r="F23" s="62">
        <v>13</v>
      </c>
      <c r="H23" s="56">
        <f t="shared" si="1"/>
        <v>0.87619047619047619</v>
      </c>
    </row>
    <row r="24" spans="1:8" x14ac:dyDescent="0.2">
      <c r="A24" s="779"/>
      <c r="B24" s="60" t="s">
        <v>22</v>
      </c>
      <c r="C24" s="18">
        <v>15</v>
      </c>
      <c r="D24" s="19">
        <v>24</v>
      </c>
      <c r="E24" s="65">
        <f t="shared" si="0"/>
        <v>39</v>
      </c>
      <c r="F24" s="62">
        <v>5</v>
      </c>
      <c r="H24" s="56">
        <f t="shared" si="1"/>
        <v>0.88636363636363635</v>
      </c>
    </row>
    <row r="25" spans="1:8" x14ac:dyDescent="0.2">
      <c r="A25" s="779"/>
      <c r="B25" s="60" t="s">
        <v>23</v>
      </c>
      <c r="C25" s="18">
        <v>84</v>
      </c>
      <c r="D25" s="19">
        <v>55</v>
      </c>
      <c r="E25" s="65">
        <f t="shared" si="0"/>
        <v>139</v>
      </c>
      <c r="F25" s="62">
        <v>4</v>
      </c>
      <c r="H25" s="56">
        <f t="shared" si="1"/>
        <v>0.97202797202797198</v>
      </c>
    </row>
    <row r="26" spans="1:8" x14ac:dyDescent="0.2">
      <c r="A26" s="779"/>
      <c r="B26" s="60" t="s">
        <v>24</v>
      </c>
      <c r="C26" s="18">
        <v>20</v>
      </c>
      <c r="D26" s="19">
        <v>27</v>
      </c>
      <c r="E26" s="65">
        <f t="shared" si="0"/>
        <v>47</v>
      </c>
      <c r="F26" s="62">
        <v>7</v>
      </c>
      <c r="H26" s="56">
        <f t="shared" si="1"/>
        <v>0.87037037037037035</v>
      </c>
    </row>
    <row r="27" spans="1:8" x14ac:dyDescent="0.2">
      <c r="A27" s="779"/>
      <c r="B27" s="60" t="s">
        <v>25</v>
      </c>
      <c r="C27" s="18">
        <v>61</v>
      </c>
      <c r="D27" s="19">
        <v>32</v>
      </c>
      <c r="E27" s="65">
        <f t="shared" si="0"/>
        <v>93</v>
      </c>
      <c r="F27" s="62">
        <v>9</v>
      </c>
      <c r="H27" s="56">
        <f t="shared" si="1"/>
        <v>0.91176470588235292</v>
      </c>
    </row>
    <row r="28" spans="1:8" x14ac:dyDescent="0.2">
      <c r="A28" s="779"/>
      <c r="B28" s="60" t="s">
        <v>26</v>
      </c>
      <c r="C28" s="18">
        <v>65</v>
      </c>
      <c r="D28" s="19">
        <v>55</v>
      </c>
      <c r="E28" s="65">
        <f t="shared" si="0"/>
        <v>120</v>
      </c>
      <c r="F28" s="62">
        <v>8</v>
      </c>
      <c r="H28" s="56">
        <f t="shared" si="1"/>
        <v>0.9375</v>
      </c>
    </row>
    <row r="29" spans="1:8" x14ac:dyDescent="0.2">
      <c r="A29" s="779"/>
      <c r="B29" s="60" t="s">
        <v>27</v>
      </c>
      <c r="C29" s="18">
        <v>14</v>
      </c>
      <c r="D29" s="19">
        <v>3</v>
      </c>
      <c r="E29" s="65">
        <f t="shared" si="0"/>
        <v>17</v>
      </c>
      <c r="F29" s="62">
        <v>2</v>
      </c>
      <c r="H29" s="56">
        <f t="shared" si="1"/>
        <v>0.89473684210526316</v>
      </c>
    </row>
    <row r="30" spans="1:8" x14ac:dyDescent="0.2">
      <c r="A30" s="779"/>
      <c r="B30" s="60" t="s">
        <v>28</v>
      </c>
      <c r="C30" s="18">
        <v>51</v>
      </c>
      <c r="D30" s="19">
        <v>36</v>
      </c>
      <c r="E30" s="65">
        <f t="shared" si="0"/>
        <v>87</v>
      </c>
      <c r="F30" s="62">
        <v>12</v>
      </c>
      <c r="H30" s="56">
        <f t="shared" si="1"/>
        <v>0.87878787878787878</v>
      </c>
    </row>
    <row r="31" spans="1:8" x14ac:dyDescent="0.2">
      <c r="A31" s="779"/>
      <c r="B31" s="60" t="s">
        <v>29</v>
      </c>
      <c r="C31" s="18">
        <v>49</v>
      </c>
      <c r="D31" s="19">
        <v>50</v>
      </c>
      <c r="E31" s="65">
        <f t="shared" si="0"/>
        <v>99</v>
      </c>
      <c r="F31" s="62">
        <v>20</v>
      </c>
      <c r="H31" s="56">
        <f t="shared" si="1"/>
        <v>0.83193277310924374</v>
      </c>
    </row>
    <row r="32" spans="1:8" x14ac:dyDescent="0.2">
      <c r="A32" s="779"/>
      <c r="B32" s="60" t="s">
        <v>30</v>
      </c>
      <c r="C32" s="18">
        <v>46</v>
      </c>
      <c r="D32" s="19">
        <v>44</v>
      </c>
      <c r="E32" s="65">
        <f t="shared" si="0"/>
        <v>90</v>
      </c>
      <c r="F32" s="62">
        <v>5</v>
      </c>
      <c r="H32" s="56">
        <f t="shared" si="1"/>
        <v>0.94736842105263153</v>
      </c>
    </row>
    <row r="33" spans="1:8" x14ac:dyDescent="0.2">
      <c r="A33" s="779"/>
      <c r="B33" s="60" t="s">
        <v>31</v>
      </c>
      <c r="C33" s="18">
        <v>10</v>
      </c>
      <c r="D33" s="19">
        <v>8</v>
      </c>
      <c r="E33" s="65">
        <f t="shared" si="0"/>
        <v>18</v>
      </c>
      <c r="F33" s="62">
        <v>2</v>
      </c>
      <c r="H33" s="56">
        <f t="shared" si="1"/>
        <v>0.9</v>
      </c>
    </row>
    <row r="34" spans="1:8" x14ac:dyDescent="0.2">
      <c r="A34" s="779"/>
      <c r="B34" s="60" t="s">
        <v>32</v>
      </c>
      <c r="C34" s="18">
        <v>35</v>
      </c>
      <c r="D34" s="19">
        <v>18</v>
      </c>
      <c r="E34" s="65">
        <f t="shared" si="0"/>
        <v>53</v>
      </c>
      <c r="F34" s="62">
        <v>9</v>
      </c>
      <c r="H34" s="56">
        <f t="shared" si="1"/>
        <v>0.85483870967741937</v>
      </c>
    </row>
    <row r="35" spans="1:8" x14ac:dyDescent="0.2">
      <c r="A35" s="779"/>
      <c r="B35" s="60" t="s">
        <v>33</v>
      </c>
      <c r="C35" s="18">
        <v>44</v>
      </c>
      <c r="D35" s="19">
        <v>36</v>
      </c>
      <c r="E35" s="65">
        <f t="shared" si="0"/>
        <v>80</v>
      </c>
      <c r="F35" s="62">
        <v>8</v>
      </c>
      <c r="H35" s="56">
        <f t="shared" si="1"/>
        <v>0.90909090909090906</v>
      </c>
    </row>
    <row r="36" spans="1:8" x14ac:dyDescent="0.2">
      <c r="A36" s="779"/>
      <c r="B36" s="60" t="s">
        <v>34</v>
      </c>
      <c r="C36" s="18">
        <v>4</v>
      </c>
      <c r="D36" s="19">
        <v>2</v>
      </c>
      <c r="E36" s="65">
        <f t="shared" si="0"/>
        <v>6</v>
      </c>
      <c r="F36" s="62"/>
      <c r="H36" s="56">
        <f t="shared" si="1"/>
        <v>1</v>
      </c>
    </row>
    <row r="37" spans="1:8" x14ac:dyDescent="0.2">
      <c r="A37" s="779"/>
      <c r="B37" s="60" t="s">
        <v>35</v>
      </c>
      <c r="C37" s="18">
        <v>2</v>
      </c>
      <c r="D37" s="19">
        <v>2</v>
      </c>
      <c r="E37" s="65">
        <f t="shared" si="0"/>
        <v>4</v>
      </c>
      <c r="F37" s="62"/>
      <c r="H37" s="56">
        <f t="shared" si="1"/>
        <v>1</v>
      </c>
    </row>
    <row r="38" spans="1:8" x14ac:dyDescent="0.2">
      <c r="A38" s="779"/>
      <c r="B38" s="60" t="s">
        <v>36</v>
      </c>
      <c r="C38" s="18">
        <v>38</v>
      </c>
      <c r="D38" s="19">
        <v>54</v>
      </c>
      <c r="E38" s="65">
        <f t="shared" si="0"/>
        <v>92</v>
      </c>
      <c r="F38" s="62">
        <v>8</v>
      </c>
      <c r="H38" s="56">
        <f t="shared" si="1"/>
        <v>0.92</v>
      </c>
    </row>
    <row r="39" spans="1:8" x14ac:dyDescent="0.2">
      <c r="A39" s="779"/>
      <c r="B39" s="67">
        <v>76</v>
      </c>
      <c r="C39" s="21"/>
      <c r="D39" s="22">
        <v>1</v>
      </c>
      <c r="E39" s="66">
        <f t="shared" si="0"/>
        <v>1</v>
      </c>
      <c r="F39" s="63"/>
      <c r="H39" s="57">
        <f t="shared" si="1"/>
        <v>1</v>
      </c>
    </row>
    <row r="40" spans="1:8" x14ac:dyDescent="0.2">
      <c r="A40" s="304"/>
      <c r="B40" s="67">
        <v>77</v>
      </c>
      <c r="C40" s="21"/>
      <c r="D40" s="22">
        <v>1</v>
      </c>
      <c r="E40" s="66">
        <f t="shared" si="0"/>
        <v>1</v>
      </c>
      <c r="F40" s="63"/>
      <c r="H40" s="57">
        <f t="shared" si="1"/>
        <v>1</v>
      </c>
    </row>
    <row r="41" spans="1:8" x14ac:dyDescent="0.2">
      <c r="A41" s="773" t="s">
        <v>40</v>
      </c>
      <c r="B41" s="774"/>
      <c r="C41" s="70">
        <f>SUM(C16:C40)</f>
        <v>860</v>
      </c>
      <c r="D41" s="70">
        <f t="shared" ref="D41:F41" si="3">SUM(D16:D40)</f>
        <v>587</v>
      </c>
      <c r="E41" s="27">
        <f t="shared" si="3"/>
        <v>1447</v>
      </c>
      <c r="F41" s="71">
        <f t="shared" si="3"/>
        <v>159</v>
      </c>
      <c r="H41" s="78">
        <f t="shared" si="1"/>
        <v>0.90099626400996269</v>
      </c>
    </row>
    <row r="42" spans="1:8" x14ac:dyDescent="0.2">
      <c r="A42" s="779" t="s">
        <v>41</v>
      </c>
      <c r="B42" s="59" t="s">
        <v>42</v>
      </c>
      <c r="C42" s="15">
        <v>18</v>
      </c>
      <c r="D42" s="16">
        <v>91</v>
      </c>
      <c r="E42" s="64">
        <f t="shared" si="0"/>
        <v>109</v>
      </c>
      <c r="F42" s="61">
        <v>9</v>
      </c>
      <c r="H42" s="55">
        <f t="shared" si="1"/>
        <v>0.92372881355932202</v>
      </c>
    </row>
    <row r="43" spans="1:8" x14ac:dyDescent="0.2">
      <c r="A43" s="779"/>
      <c r="B43" s="60" t="s">
        <v>43</v>
      </c>
      <c r="C43" s="18">
        <v>36</v>
      </c>
      <c r="D43" s="19">
        <v>45</v>
      </c>
      <c r="E43" s="65">
        <f t="shared" si="0"/>
        <v>81</v>
      </c>
      <c r="F43" s="62">
        <v>10</v>
      </c>
      <c r="H43" s="56">
        <f t="shared" si="1"/>
        <v>0.89010989010989006</v>
      </c>
    </row>
    <row r="44" spans="1:8" x14ac:dyDescent="0.2">
      <c r="A44" s="779"/>
      <c r="B44" s="60" t="s">
        <v>44</v>
      </c>
      <c r="C44" s="18">
        <v>89</v>
      </c>
      <c r="D44" s="19">
        <v>182</v>
      </c>
      <c r="E44" s="65">
        <f t="shared" si="0"/>
        <v>271</v>
      </c>
      <c r="F44" s="62">
        <v>27</v>
      </c>
      <c r="H44" s="56">
        <f t="shared" si="1"/>
        <v>0.90939597315436238</v>
      </c>
    </row>
    <row r="45" spans="1:8" x14ac:dyDescent="0.2">
      <c r="A45" s="779"/>
      <c r="B45" s="60" t="s">
        <v>45</v>
      </c>
      <c r="C45" s="18">
        <v>14</v>
      </c>
      <c r="D45" s="19">
        <v>29</v>
      </c>
      <c r="E45" s="65">
        <f t="shared" si="0"/>
        <v>43</v>
      </c>
      <c r="F45" s="62">
        <v>1</v>
      </c>
      <c r="H45" s="56">
        <f t="shared" si="1"/>
        <v>0.97727272727272729</v>
      </c>
    </row>
    <row r="46" spans="1:8" x14ac:dyDescent="0.2">
      <c r="A46" s="779"/>
      <c r="B46" s="60" t="s">
        <v>46</v>
      </c>
      <c r="C46" s="18">
        <v>1</v>
      </c>
      <c r="D46" s="19">
        <v>2</v>
      </c>
      <c r="E46" s="65">
        <f t="shared" si="0"/>
        <v>3</v>
      </c>
      <c r="F46" s="62">
        <v>1</v>
      </c>
      <c r="H46" s="56">
        <f t="shared" si="1"/>
        <v>0.75</v>
      </c>
    </row>
    <row r="47" spans="1:8" x14ac:dyDescent="0.2">
      <c r="A47" s="779"/>
      <c r="B47" s="60" t="s">
        <v>47</v>
      </c>
      <c r="C47" s="18">
        <v>3</v>
      </c>
      <c r="D47" s="19">
        <v>5</v>
      </c>
      <c r="E47" s="65">
        <f t="shared" si="0"/>
        <v>8</v>
      </c>
      <c r="F47" s="62"/>
      <c r="H47" s="56">
        <f t="shared" si="1"/>
        <v>1</v>
      </c>
    </row>
    <row r="48" spans="1:8" x14ac:dyDescent="0.2">
      <c r="A48" s="779"/>
      <c r="B48" s="60" t="s">
        <v>49</v>
      </c>
      <c r="C48" s="18">
        <v>10</v>
      </c>
      <c r="D48" s="19">
        <v>19</v>
      </c>
      <c r="E48" s="65">
        <f t="shared" si="0"/>
        <v>29</v>
      </c>
      <c r="F48" s="62">
        <v>5</v>
      </c>
      <c r="H48" s="56">
        <f t="shared" si="1"/>
        <v>0.8529411764705882</v>
      </c>
    </row>
    <row r="49" spans="1:8" x14ac:dyDescent="0.2">
      <c r="A49" s="779"/>
      <c r="B49" s="60" t="s">
        <v>50</v>
      </c>
      <c r="C49" s="18">
        <v>10</v>
      </c>
      <c r="D49" s="19">
        <v>16</v>
      </c>
      <c r="E49" s="65">
        <f t="shared" si="0"/>
        <v>26</v>
      </c>
      <c r="F49" s="62">
        <v>3</v>
      </c>
      <c r="H49" s="56">
        <f t="shared" si="1"/>
        <v>0.89655172413793105</v>
      </c>
    </row>
    <row r="50" spans="1:8" x14ac:dyDescent="0.2">
      <c r="A50" s="779"/>
      <c r="B50" s="60" t="s">
        <v>51</v>
      </c>
      <c r="C50" s="18">
        <v>7</v>
      </c>
      <c r="D50" s="19">
        <v>15</v>
      </c>
      <c r="E50" s="65">
        <f t="shared" si="0"/>
        <v>22</v>
      </c>
      <c r="F50" s="62">
        <v>6</v>
      </c>
      <c r="H50" s="56">
        <f t="shared" si="1"/>
        <v>0.7857142857142857</v>
      </c>
    </row>
    <row r="51" spans="1:8" x14ac:dyDescent="0.2">
      <c r="A51" s="779"/>
      <c r="B51" s="60" t="s">
        <v>53</v>
      </c>
      <c r="C51" s="18"/>
      <c r="D51" s="19">
        <v>2</v>
      </c>
      <c r="E51" s="65">
        <f t="shared" si="0"/>
        <v>2</v>
      </c>
      <c r="F51" s="62"/>
      <c r="H51" s="56">
        <f t="shared" si="1"/>
        <v>1</v>
      </c>
    </row>
    <row r="52" spans="1:8" x14ac:dyDescent="0.2">
      <c r="A52" s="779"/>
      <c r="B52" s="60" t="s">
        <v>54</v>
      </c>
      <c r="C52" s="18">
        <v>27</v>
      </c>
      <c r="D52" s="19">
        <v>19</v>
      </c>
      <c r="E52" s="65">
        <f t="shared" si="0"/>
        <v>46</v>
      </c>
      <c r="F52" s="62">
        <v>5</v>
      </c>
      <c r="H52" s="56">
        <f t="shared" si="1"/>
        <v>0.90196078431372551</v>
      </c>
    </row>
    <row r="53" spans="1:8" x14ac:dyDescent="0.2">
      <c r="A53" s="779"/>
      <c r="B53" s="60" t="s">
        <v>55</v>
      </c>
      <c r="C53" s="18">
        <v>4</v>
      </c>
      <c r="D53" s="19">
        <v>4</v>
      </c>
      <c r="E53" s="65">
        <f t="shared" si="0"/>
        <v>8</v>
      </c>
      <c r="F53" s="62">
        <v>4</v>
      </c>
      <c r="H53" s="56">
        <f t="shared" si="1"/>
        <v>0.66666666666666663</v>
      </c>
    </row>
    <row r="54" spans="1:8" x14ac:dyDescent="0.2">
      <c r="A54" s="779"/>
      <c r="B54" s="60" t="s">
        <v>56</v>
      </c>
      <c r="C54" s="18">
        <v>3</v>
      </c>
      <c r="D54" s="19">
        <v>4</v>
      </c>
      <c r="E54" s="65">
        <f t="shared" si="0"/>
        <v>7</v>
      </c>
      <c r="F54" s="62">
        <v>2</v>
      </c>
      <c r="H54" s="56">
        <f t="shared" si="1"/>
        <v>0.77777777777777779</v>
      </c>
    </row>
    <row r="55" spans="1:8" x14ac:dyDescent="0.2">
      <c r="A55" s="779"/>
      <c r="B55" s="60" t="s">
        <v>58</v>
      </c>
      <c r="C55" s="18">
        <v>49</v>
      </c>
      <c r="D55" s="19">
        <v>71</v>
      </c>
      <c r="E55" s="65">
        <f t="shared" si="0"/>
        <v>120</v>
      </c>
      <c r="F55" s="62">
        <v>10</v>
      </c>
      <c r="H55" s="56">
        <f t="shared" si="1"/>
        <v>0.92307692307692313</v>
      </c>
    </row>
    <row r="56" spans="1:8" x14ac:dyDescent="0.2">
      <c r="A56" s="779"/>
      <c r="B56" s="60" t="s">
        <v>59</v>
      </c>
      <c r="C56" s="18">
        <v>45</v>
      </c>
      <c r="D56" s="19">
        <v>72</v>
      </c>
      <c r="E56" s="65">
        <f t="shared" si="0"/>
        <v>117</v>
      </c>
      <c r="F56" s="62">
        <v>5</v>
      </c>
      <c r="H56" s="56">
        <f t="shared" si="1"/>
        <v>0.95901639344262291</v>
      </c>
    </row>
    <row r="57" spans="1:8" x14ac:dyDescent="0.2">
      <c r="A57" s="779"/>
      <c r="B57" s="60" t="s">
        <v>60</v>
      </c>
      <c r="C57" s="18">
        <v>18</v>
      </c>
      <c r="D57" s="19">
        <v>28</v>
      </c>
      <c r="E57" s="65">
        <f t="shared" si="0"/>
        <v>46</v>
      </c>
      <c r="F57" s="62">
        <v>7</v>
      </c>
      <c r="H57" s="56">
        <f t="shared" si="1"/>
        <v>0.86792452830188682</v>
      </c>
    </row>
    <row r="58" spans="1:8" x14ac:dyDescent="0.2">
      <c r="A58" s="779"/>
      <c r="B58" s="60" t="s">
        <v>61</v>
      </c>
      <c r="C58" s="18">
        <v>20</v>
      </c>
      <c r="D58" s="19">
        <v>35</v>
      </c>
      <c r="E58" s="65">
        <f t="shared" si="0"/>
        <v>55</v>
      </c>
      <c r="F58" s="62">
        <v>8</v>
      </c>
      <c r="H58" s="56">
        <f t="shared" si="1"/>
        <v>0.87301587301587302</v>
      </c>
    </row>
    <row r="59" spans="1:8" x14ac:dyDescent="0.2">
      <c r="A59" s="779"/>
      <c r="B59" s="60" t="s">
        <v>63</v>
      </c>
      <c r="C59" s="18">
        <v>49</v>
      </c>
      <c r="D59" s="19">
        <v>28</v>
      </c>
      <c r="E59" s="65">
        <f t="shared" si="0"/>
        <v>77</v>
      </c>
      <c r="F59" s="62">
        <v>9</v>
      </c>
      <c r="H59" s="56">
        <f t="shared" si="1"/>
        <v>0.89534883720930236</v>
      </c>
    </row>
    <row r="60" spans="1:8" x14ac:dyDescent="0.2">
      <c r="A60" s="779"/>
      <c r="B60" s="60" t="s">
        <v>64</v>
      </c>
      <c r="C60" s="18">
        <v>22</v>
      </c>
      <c r="D60" s="19">
        <v>12</v>
      </c>
      <c r="E60" s="65">
        <f t="shared" si="0"/>
        <v>34</v>
      </c>
      <c r="F60" s="62">
        <v>7</v>
      </c>
      <c r="H60" s="56">
        <f t="shared" si="1"/>
        <v>0.82926829268292679</v>
      </c>
    </row>
    <row r="61" spans="1:8" x14ac:dyDescent="0.2">
      <c r="A61" s="779"/>
      <c r="B61" s="60" t="s">
        <v>65</v>
      </c>
      <c r="C61" s="18">
        <v>16</v>
      </c>
      <c r="D61" s="19">
        <v>14</v>
      </c>
      <c r="E61" s="65">
        <f t="shared" si="0"/>
        <v>30</v>
      </c>
      <c r="F61" s="62">
        <v>2</v>
      </c>
      <c r="H61" s="56">
        <f t="shared" si="1"/>
        <v>0.9375</v>
      </c>
    </row>
    <row r="62" spans="1:8" x14ac:dyDescent="0.2">
      <c r="A62" s="779"/>
      <c r="B62" s="60" t="s">
        <v>66</v>
      </c>
      <c r="C62" s="18">
        <v>13</v>
      </c>
      <c r="D62" s="19">
        <v>20</v>
      </c>
      <c r="E62" s="65">
        <f t="shared" si="0"/>
        <v>33</v>
      </c>
      <c r="F62" s="62">
        <v>6</v>
      </c>
      <c r="H62" s="56">
        <f t="shared" si="1"/>
        <v>0.84615384615384615</v>
      </c>
    </row>
    <row r="63" spans="1:8" x14ac:dyDescent="0.2">
      <c r="A63" s="779"/>
      <c r="B63" s="60" t="s">
        <v>67</v>
      </c>
      <c r="C63" s="18">
        <v>11</v>
      </c>
      <c r="D63" s="19">
        <v>8</v>
      </c>
      <c r="E63" s="65">
        <f t="shared" si="0"/>
        <v>19</v>
      </c>
      <c r="F63" s="62">
        <v>4</v>
      </c>
      <c r="H63" s="56">
        <f t="shared" si="1"/>
        <v>0.82608695652173914</v>
      </c>
    </row>
    <row r="64" spans="1:8" x14ac:dyDescent="0.2">
      <c r="A64" s="779"/>
      <c r="B64" s="67" t="s">
        <v>68</v>
      </c>
      <c r="C64" s="21">
        <v>4</v>
      </c>
      <c r="D64" s="22">
        <v>6</v>
      </c>
      <c r="E64" s="66">
        <f t="shared" si="0"/>
        <v>10</v>
      </c>
      <c r="F64" s="63">
        <v>4</v>
      </c>
      <c r="H64" s="57">
        <f t="shared" si="1"/>
        <v>0.7142857142857143</v>
      </c>
    </row>
    <row r="65" spans="1:8" x14ac:dyDescent="0.2">
      <c r="A65" s="773" t="s">
        <v>70</v>
      </c>
      <c r="B65" s="774"/>
      <c r="C65" s="70">
        <f>SUM(C42:C64)</f>
        <v>469</v>
      </c>
      <c r="D65" s="70">
        <f t="shared" ref="D65:F65" si="4">SUM(D42:D64)</f>
        <v>727</v>
      </c>
      <c r="E65" s="27">
        <f t="shared" si="4"/>
        <v>1196</v>
      </c>
      <c r="F65" s="71">
        <f t="shared" si="4"/>
        <v>135</v>
      </c>
      <c r="H65" s="78">
        <f t="shared" si="1"/>
        <v>0.89857250187828697</v>
      </c>
    </row>
    <row r="66" spans="1:8" x14ac:dyDescent="0.2">
      <c r="A66" s="784" t="s">
        <v>621</v>
      </c>
      <c r="B66" s="59" t="s">
        <v>73</v>
      </c>
      <c r="C66" s="15">
        <v>11</v>
      </c>
      <c r="D66" s="16">
        <v>6</v>
      </c>
      <c r="E66" s="64">
        <f t="shared" si="0"/>
        <v>17</v>
      </c>
      <c r="F66" s="61">
        <v>1</v>
      </c>
      <c r="H66" s="55">
        <f t="shared" si="1"/>
        <v>0.94444444444444442</v>
      </c>
    </row>
    <row r="67" spans="1:8" x14ac:dyDescent="0.2">
      <c r="A67" s="784"/>
      <c r="B67" s="60" t="s">
        <v>74</v>
      </c>
      <c r="C67" s="18">
        <v>12</v>
      </c>
      <c r="D67" s="19">
        <v>12</v>
      </c>
      <c r="E67" s="65">
        <f t="shared" si="0"/>
        <v>24</v>
      </c>
      <c r="F67" s="62"/>
      <c r="H67" s="56">
        <f t="shared" si="1"/>
        <v>1</v>
      </c>
    </row>
    <row r="68" spans="1:8" x14ac:dyDescent="0.2">
      <c r="A68" s="784"/>
      <c r="B68" s="67" t="s">
        <v>75</v>
      </c>
      <c r="C68" s="21">
        <v>9</v>
      </c>
      <c r="D68" s="22">
        <v>4</v>
      </c>
      <c r="E68" s="66">
        <f t="shared" si="0"/>
        <v>13</v>
      </c>
      <c r="F68" s="63">
        <v>4</v>
      </c>
      <c r="H68" s="57">
        <f t="shared" si="1"/>
        <v>0.76470588235294112</v>
      </c>
    </row>
    <row r="69" spans="1:8" s="658" customFormat="1" x14ac:dyDescent="0.2">
      <c r="A69" s="784"/>
      <c r="B69" s="67">
        <v>92</v>
      </c>
      <c r="C69" s="21">
        <v>1</v>
      </c>
      <c r="D69" s="22">
        <v>1</v>
      </c>
      <c r="E69" s="66">
        <f t="shared" ref="E69" si="5">C69+D69</f>
        <v>2</v>
      </c>
      <c r="F69" s="63"/>
      <c r="H69" s="57">
        <f t="shared" ref="H69" si="6">E69/(E69+F69)</f>
        <v>1</v>
      </c>
    </row>
    <row r="70" spans="1:8" x14ac:dyDescent="0.2">
      <c r="A70" s="773" t="s">
        <v>76</v>
      </c>
      <c r="B70" s="774"/>
      <c r="C70" s="70">
        <f>SUM(C66:C69)</f>
        <v>33</v>
      </c>
      <c r="D70" s="501">
        <f>SUM(D66:D69)</f>
        <v>23</v>
      </c>
      <c r="E70" s="27">
        <f>SUM(E66:E69)</f>
        <v>56</v>
      </c>
      <c r="F70" s="71">
        <f>SUM(F66:F69)</f>
        <v>5</v>
      </c>
      <c r="H70" s="78">
        <f t="shared" si="1"/>
        <v>0.91803278688524592</v>
      </c>
    </row>
    <row r="71" spans="1:8" s="75" customFormat="1" x14ac:dyDescent="0.2">
      <c r="A71" s="72"/>
      <c r="B71" s="72"/>
      <c r="C71" s="73"/>
      <c r="D71" s="73"/>
      <c r="E71" s="73"/>
      <c r="F71" s="74"/>
      <c r="H71" s="76"/>
    </row>
    <row r="72" spans="1:8" s="75" customFormat="1" ht="15.75" x14ac:dyDescent="0.2">
      <c r="A72" s="782" t="s">
        <v>377</v>
      </c>
      <c r="B72" s="783"/>
      <c r="C72" s="70">
        <v>280</v>
      </c>
      <c r="D72" s="70">
        <v>255</v>
      </c>
      <c r="E72" s="27">
        <f t="shared" si="0"/>
        <v>535</v>
      </c>
      <c r="F72" s="71">
        <v>37</v>
      </c>
      <c r="G72"/>
      <c r="H72" s="78">
        <f t="shared" si="1"/>
        <v>0.93531468531468531</v>
      </c>
    </row>
    <row r="73" spans="1:8" s="75" customFormat="1" x14ac:dyDescent="0.2">
      <c r="A73" s="72"/>
      <c r="B73" s="72"/>
      <c r="C73" s="73"/>
      <c r="D73" s="73"/>
      <c r="E73" s="73"/>
      <c r="F73" s="74"/>
      <c r="H73" s="76"/>
    </row>
    <row r="74" spans="1:8" ht="15" customHeight="1" x14ac:dyDescent="0.2">
      <c r="A74" s="756" t="s">
        <v>1</v>
      </c>
      <c r="B74" s="757"/>
      <c r="C74" s="25">
        <f>C70+C65+C41+C15+C72</f>
        <v>2179</v>
      </c>
      <c r="D74" s="25">
        <f>D70+D65+D41+D15+D72</f>
        <v>2201</v>
      </c>
      <c r="E74" s="27">
        <f>E70+E65+E41+E15+E72</f>
        <v>4380</v>
      </c>
      <c r="F74" s="180">
        <f>F70+F65+F41+F15+F72</f>
        <v>418</v>
      </c>
      <c r="H74" s="77">
        <f t="shared" si="1"/>
        <v>0.91288036681950813</v>
      </c>
    </row>
  </sheetData>
  <mergeCells count="14">
    <mergeCell ref="A65:B65"/>
    <mergeCell ref="A70:B70"/>
    <mergeCell ref="A74:B74"/>
    <mergeCell ref="A3:H3"/>
    <mergeCell ref="F6:F7"/>
    <mergeCell ref="H6:H7"/>
    <mergeCell ref="A9:A14"/>
    <mergeCell ref="A16:A39"/>
    <mergeCell ref="A42:A64"/>
    <mergeCell ref="A15:B15"/>
    <mergeCell ref="A41:B41"/>
    <mergeCell ref="C6:E6"/>
    <mergeCell ref="A72:B72"/>
    <mergeCell ref="A66:A69"/>
  </mergeCells>
  <printOptions horizontalCentered="1"/>
  <pageMargins left="0.70866141732283472" right="0.70866141732283472" top="0.74803149606299213" bottom="0.74803149606299213" header="0.31496062992125984" footer="0.31496062992125984"/>
  <pageSetup paperSize="9" scale="86" firstPageNumber="15" fitToHeight="0" orientation="portrait" r:id="rId1"/>
  <headerFooter>
    <oddFooter>&amp;CPage &amp;P</oddFooter>
  </headerFooter>
  <rowBreaks count="1" manualBreakCount="1">
    <brk id="4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00B0F0"/>
    <pageSetUpPr fitToPage="1"/>
  </sheetPr>
  <dimension ref="A5:G25"/>
  <sheetViews>
    <sheetView showGridLines="0" workbookViewId="0">
      <selection activeCell="Q28" sqref="Q28"/>
    </sheetView>
  </sheetViews>
  <sheetFormatPr baseColWidth="10" defaultRowHeight="12.75" x14ac:dyDescent="0.2"/>
  <sheetData>
    <row r="5" spans="1:7" ht="15" x14ac:dyDescent="0.25">
      <c r="A5" s="591" t="s">
        <v>87</v>
      </c>
      <c r="B5" s="591"/>
      <c r="C5" s="591"/>
      <c r="D5" s="591"/>
      <c r="E5" s="591"/>
      <c r="F5" s="591"/>
      <c r="G5" s="591"/>
    </row>
    <row r="6" spans="1:7" ht="15" x14ac:dyDescent="0.25">
      <c r="A6" s="591" t="s">
        <v>88</v>
      </c>
      <c r="B6" s="591"/>
      <c r="C6" s="591"/>
      <c r="D6" s="591"/>
      <c r="E6" s="591"/>
      <c r="F6" s="591"/>
      <c r="G6" s="591"/>
    </row>
    <row r="7" spans="1:7" ht="15" x14ac:dyDescent="0.25">
      <c r="A7" s="591" t="s">
        <v>565</v>
      </c>
      <c r="B7" s="591"/>
      <c r="C7" s="591"/>
      <c r="D7" s="591"/>
      <c r="E7" s="591"/>
      <c r="F7" s="591"/>
      <c r="G7" s="591"/>
    </row>
    <row r="14" spans="1:7" ht="15" x14ac:dyDescent="0.25">
      <c r="A14" s="591" t="s">
        <v>89</v>
      </c>
      <c r="B14" s="591"/>
      <c r="C14" s="591"/>
      <c r="D14" s="591"/>
      <c r="E14" s="591"/>
      <c r="F14" s="591"/>
      <c r="G14" s="591"/>
    </row>
    <row r="15" spans="1:7" ht="15" x14ac:dyDescent="0.25">
      <c r="A15" s="591"/>
      <c r="B15" s="591"/>
      <c r="C15" s="591"/>
      <c r="D15" s="591"/>
      <c r="E15" s="591"/>
      <c r="F15" s="591"/>
      <c r="G15" s="591"/>
    </row>
    <row r="16" spans="1:7" ht="15" x14ac:dyDescent="0.25">
      <c r="A16" s="592" t="s">
        <v>90</v>
      </c>
      <c r="B16" s="591" t="s">
        <v>91</v>
      </c>
      <c r="C16" s="591"/>
      <c r="D16" s="591"/>
      <c r="E16" s="591"/>
      <c r="F16" s="591"/>
      <c r="G16" s="591"/>
    </row>
    <row r="17" spans="1:7" ht="15" x14ac:dyDescent="0.25">
      <c r="A17" s="592" t="s">
        <v>92</v>
      </c>
      <c r="B17" s="591" t="s">
        <v>93</v>
      </c>
      <c r="C17" s="591"/>
      <c r="D17" s="591"/>
      <c r="E17" s="591"/>
      <c r="F17" s="591"/>
      <c r="G17" s="591"/>
    </row>
    <row r="18" spans="1:7" ht="15" x14ac:dyDescent="0.25">
      <c r="A18" s="592" t="s">
        <v>94</v>
      </c>
      <c r="B18" s="591" t="s">
        <v>95</v>
      </c>
      <c r="C18" s="591"/>
      <c r="D18" s="591"/>
      <c r="E18" s="591"/>
      <c r="F18" s="591"/>
      <c r="G18" s="591"/>
    </row>
    <row r="19" spans="1:7" ht="15" x14ac:dyDescent="0.25">
      <c r="A19" s="592" t="s">
        <v>96</v>
      </c>
      <c r="B19" s="591" t="s">
        <v>97</v>
      </c>
      <c r="C19" s="591"/>
      <c r="D19" s="591"/>
      <c r="E19" s="591"/>
      <c r="F19" s="591"/>
      <c r="G19" s="591"/>
    </row>
    <row r="20" spans="1:7" ht="15" x14ac:dyDescent="0.25">
      <c r="A20" s="592" t="s">
        <v>98</v>
      </c>
      <c r="B20" s="591" t="s">
        <v>99</v>
      </c>
      <c r="C20" s="591"/>
      <c r="D20" s="591"/>
      <c r="E20" s="591"/>
      <c r="F20" s="591"/>
      <c r="G20" s="591"/>
    </row>
    <row r="21" spans="1:7" ht="15" x14ac:dyDescent="0.25">
      <c r="A21" s="591"/>
      <c r="B21" s="591"/>
      <c r="C21" s="591"/>
      <c r="D21" s="591"/>
      <c r="E21" s="591"/>
      <c r="F21" s="591"/>
      <c r="G21" s="591"/>
    </row>
    <row r="22" spans="1:7" ht="15" x14ac:dyDescent="0.25">
      <c r="A22" s="591"/>
      <c r="B22" s="591"/>
      <c r="C22" s="591"/>
      <c r="D22" s="591"/>
      <c r="E22" s="591"/>
      <c r="F22" s="591"/>
      <c r="G22" s="591"/>
    </row>
    <row r="23" spans="1:7" ht="15" x14ac:dyDescent="0.25">
      <c r="A23" s="591" t="s">
        <v>566</v>
      </c>
      <c r="B23" s="591"/>
      <c r="C23" s="591"/>
      <c r="D23" s="591"/>
      <c r="E23" s="591"/>
      <c r="F23" s="591"/>
      <c r="G23" s="591"/>
    </row>
    <row r="24" spans="1:7" ht="15" x14ac:dyDescent="0.25">
      <c r="A24" s="591"/>
      <c r="B24" s="591"/>
      <c r="C24" s="591"/>
      <c r="D24" s="591"/>
      <c r="E24" s="591"/>
      <c r="F24" s="591"/>
      <c r="G24" s="591"/>
    </row>
    <row r="25" spans="1:7" ht="15" x14ac:dyDescent="0.25">
      <c r="A25" s="591"/>
      <c r="B25" s="591"/>
      <c r="C25" s="591"/>
      <c r="D25" s="591"/>
      <c r="E25" s="591"/>
      <c r="F25" s="591"/>
      <c r="G25" s="591"/>
    </row>
  </sheetData>
  <printOptions horizontalCentered="1"/>
  <pageMargins left="0.70866141732283472" right="0.70866141732283472" top="0.74803149606299213" bottom="0.74803149606299213" header="0.31496062992125984" footer="0.31496062992125984"/>
  <pageSetup paperSize="9" firstPageNumber="17" fitToHeight="0" orientation="portrait"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00B0F0"/>
    <pageSetUpPr fitToPage="1"/>
  </sheetPr>
  <dimension ref="A3:Z24"/>
  <sheetViews>
    <sheetView showGridLines="0" workbookViewId="0">
      <selection activeCell="Q28" sqref="Q28"/>
    </sheetView>
  </sheetViews>
  <sheetFormatPr baseColWidth="10" defaultRowHeight="12.75" x14ac:dyDescent="0.2"/>
  <cols>
    <col min="1" max="1" width="23" bestFit="1" customWidth="1"/>
    <col min="2" max="2" width="6.6640625" bestFit="1" customWidth="1"/>
    <col min="3" max="3" width="7" bestFit="1" customWidth="1"/>
    <col min="4" max="4" width="6.6640625" bestFit="1" customWidth="1"/>
    <col min="5" max="5" width="7" bestFit="1" customWidth="1"/>
    <col min="6" max="6" width="6.6640625" bestFit="1" customWidth="1"/>
    <col min="7" max="7" width="7" bestFit="1" customWidth="1"/>
    <col min="8" max="9" width="7" customWidth="1"/>
    <col min="10" max="10" width="6.6640625" bestFit="1" customWidth="1"/>
    <col min="11" max="11" width="7" bestFit="1" customWidth="1"/>
    <col min="12" max="12" width="7.6640625" customWidth="1"/>
    <col min="13" max="13" width="9.6640625" customWidth="1"/>
    <col min="14" max="14" width="6.6640625" bestFit="1" customWidth="1"/>
    <col min="15" max="15" width="7" bestFit="1" customWidth="1"/>
    <col min="16" max="16" width="3.6640625" customWidth="1"/>
    <col min="17" max="19" width="7.1640625" customWidth="1"/>
  </cols>
  <sheetData>
    <row r="3" spans="1:26" s="580" customFormat="1" ht="30.75" customHeight="1" x14ac:dyDescent="0.3">
      <c r="A3" s="730" t="s">
        <v>570</v>
      </c>
      <c r="B3" s="730"/>
      <c r="C3" s="730"/>
      <c r="D3" s="730"/>
      <c r="E3" s="730"/>
      <c r="F3" s="730"/>
      <c r="G3" s="730"/>
      <c r="H3" s="730"/>
      <c r="I3" s="730"/>
      <c r="J3" s="730"/>
      <c r="K3" s="730"/>
      <c r="L3" s="730"/>
      <c r="M3" s="730"/>
      <c r="N3" s="730"/>
      <c r="O3" s="730"/>
      <c r="P3" s="730"/>
      <c r="Q3" s="730"/>
      <c r="R3" s="730"/>
      <c r="S3" s="730"/>
    </row>
    <row r="6" spans="1:26" ht="50.25" customHeight="1" x14ac:dyDescent="0.2">
      <c r="B6" s="787" t="s">
        <v>102</v>
      </c>
      <c r="C6" s="788"/>
      <c r="D6" s="788" t="s">
        <v>103</v>
      </c>
      <c r="E6" s="788"/>
      <c r="F6" s="788" t="s">
        <v>486</v>
      </c>
      <c r="G6" s="788"/>
      <c r="H6" s="788" t="s">
        <v>104</v>
      </c>
      <c r="I6" s="788"/>
      <c r="J6" s="789" t="s">
        <v>105</v>
      </c>
      <c r="K6" s="789"/>
      <c r="L6" s="788" t="s">
        <v>106</v>
      </c>
      <c r="M6" s="787"/>
      <c r="N6" s="791" t="s">
        <v>377</v>
      </c>
      <c r="O6" s="792"/>
      <c r="P6" s="88"/>
      <c r="Q6" s="785" t="s">
        <v>1</v>
      </c>
      <c r="R6" s="785"/>
      <c r="S6" s="785"/>
      <c r="Z6" s="454"/>
    </row>
    <row r="7" spans="1:26" ht="24.75" customHeight="1" x14ac:dyDescent="0.2">
      <c r="B7" s="787"/>
      <c r="C7" s="788"/>
      <c r="D7" s="788"/>
      <c r="E7" s="788"/>
      <c r="F7" s="788"/>
      <c r="G7" s="788"/>
      <c r="H7" s="788"/>
      <c r="I7" s="788"/>
      <c r="J7" s="789"/>
      <c r="K7" s="789"/>
      <c r="L7" s="790"/>
      <c r="M7" s="787"/>
      <c r="N7" s="791"/>
      <c r="O7" s="792"/>
      <c r="P7" s="89"/>
      <c r="Q7" s="786"/>
      <c r="R7" s="786"/>
      <c r="S7" s="786"/>
      <c r="Z7" s="454"/>
    </row>
    <row r="8" spans="1:26" ht="21" x14ac:dyDescent="0.2">
      <c r="B8" s="90" t="s">
        <v>100</v>
      </c>
      <c r="C8" s="90" t="s">
        <v>101</v>
      </c>
      <c r="D8" s="90" t="s">
        <v>100</v>
      </c>
      <c r="E8" s="90" t="s">
        <v>101</v>
      </c>
      <c r="F8" s="90" t="s">
        <v>100</v>
      </c>
      <c r="G8" s="90" t="s">
        <v>101</v>
      </c>
      <c r="H8" s="90" t="s">
        <v>100</v>
      </c>
      <c r="I8" s="90" t="s">
        <v>101</v>
      </c>
      <c r="J8" s="90" t="s">
        <v>100</v>
      </c>
      <c r="K8" s="90" t="s">
        <v>101</v>
      </c>
      <c r="L8" s="90" t="s">
        <v>100</v>
      </c>
      <c r="M8" s="90" t="s">
        <v>101</v>
      </c>
      <c r="N8" s="90" t="s">
        <v>100</v>
      </c>
      <c r="O8" s="90" t="s">
        <v>101</v>
      </c>
      <c r="P8" s="87"/>
      <c r="Q8" s="90" t="s">
        <v>100</v>
      </c>
      <c r="R8" s="90" t="s">
        <v>101</v>
      </c>
      <c r="S8" s="102" t="s">
        <v>77</v>
      </c>
      <c r="Z8" s="454"/>
    </row>
    <row r="9" spans="1:26" x14ac:dyDescent="0.2">
      <c r="B9" s="90"/>
      <c r="C9" s="90"/>
      <c r="D9" s="90"/>
      <c r="E9" s="90"/>
      <c r="F9" s="90"/>
      <c r="G9" s="90"/>
      <c r="H9" s="90"/>
      <c r="I9" s="90"/>
      <c r="J9" s="90"/>
      <c r="K9" s="90"/>
      <c r="L9" s="90"/>
      <c r="M9" s="90"/>
      <c r="N9" s="90"/>
      <c r="O9" s="90"/>
      <c r="P9" s="87"/>
      <c r="Q9" s="87"/>
      <c r="R9" s="87"/>
      <c r="S9" s="87"/>
      <c r="Z9" s="454"/>
    </row>
    <row r="10" spans="1:26" ht="25.5" x14ac:dyDescent="0.2">
      <c r="A10" s="379" t="s">
        <v>414</v>
      </c>
      <c r="B10" s="397">
        <v>304</v>
      </c>
      <c r="C10" s="398">
        <v>48</v>
      </c>
      <c r="D10" s="397">
        <v>82</v>
      </c>
      <c r="E10" s="398">
        <v>5</v>
      </c>
      <c r="F10" s="397">
        <v>18</v>
      </c>
      <c r="G10" s="398"/>
      <c r="H10" s="397">
        <v>97</v>
      </c>
      <c r="I10" s="398">
        <v>7</v>
      </c>
      <c r="J10" s="397">
        <v>1524</v>
      </c>
      <c r="K10" s="398">
        <v>582</v>
      </c>
      <c r="L10" s="397">
        <v>764</v>
      </c>
      <c r="M10" s="399">
        <v>88</v>
      </c>
      <c r="N10" s="397">
        <v>145</v>
      </c>
      <c r="O10" s="398">
        <v>5</v>
      </c>
      <c r="Q10" s="407">
        <f t="shared" ref="Q10:R12" si="0">B10+D10+F10+J10+L10+N10+H10</f>
        <v>2934</v>
      </c>
      <c r="R10" s="407">
        <f t="shared" si="0"/>
        <v>735</v>
      </c>
      <c r="S10" s="407">
        <f>R10+Q10</f>
        <v>3669</v>
      </c>
      <c r="T10" s="454"/>
    </row>
    <row r="11" spans="1:26" x14ac:dyDescent="0.2">
      <c r="A11" s="380" t="s">
        <v>415</v>
      </c>
      <c r="B11" s="400">
        <v>27</v>
      </c>
      <c r="C11" s="401">
        <v>14</v>
      </c>
      <c r="D11" s="400">
        <v>2</v>
      </c>
      <c r="E11" s="401"/>
      <c r="F11" s="400">
        <v>2</v>
      </c>
      <c r="G11" s="401"/>
      <c r="H11" s="400">
        <v>6</v>
      </c>
      <c r="I11" s="401">
        <v>2</v>
      </c>
      <c r="J11" s="400">
        <v>164</v>
      </c>
      <c r="K11" s="402">
        <v>74</v>
      </c>
      <c r="L11" s="400">
        <v>43</v>
      </c>
      <c r="M11" s="403">
        <v>9</v>
      </c>
      <c r="N11" s="400">
        <v>35</v>
      </c>
      <c r="O11" s="401">
        <v>3</v>
      </c>
      <c r="Q11" s="65">
        <f t="shared" si="0"/>
        <v>279</v>
      </c>
      <c r="R11" s="65">
        <f t="shared" si="0"/>
        <v>102</v>
      </c>
      <c r="S11" s="65">
        <f>R11+Q11</f>
        <v>381</v>
      </c>
      <c r="T11" s="454"/>
    </row>
    <row r="12" spans="1:26" x14ac:dyDescent="0.2">
      <c r="A12" s="96" t="s">
        <v>377</v>
      </c>
      <c r="B12" s="404">
        <v>46</v>
      </c>
      <c r="C12" s="405">
        <v>15</v>
      </c>
      <c r="D12" s="404"/>
      <c r="E12" s="405"/>
      <c r="F12" s="404">
        <v>79</v>
      </c>
      <c r="G12" s="405"/>
      <c r="H12" s="404">
        <v>9</v>
      </c>
      <c r="I12" s="405"/>
      <c r="J12" s="404">
        <v>213</v>
      </c>
      <c r="K12" s="405">
        <v>53</v>
      </c>
      <c r="L12" s="404">
        <v>104</v>
      </c>
      <c r="M12" s="406">
        <v>15</v>
      </c>
      <c r="N12" s="404">
        <v>143</v>
      </c>
      <c r="O12" s="405">
        <v>71</v>
      </c>
      <c r="Q12" s="101">
        <f t="shared" si="0"/>
        <v>594</v>
      </c>
      <c r="R12" s="101">
        <f t="shared" si="0"/>
        <v>154</v>
      </c>
      <c r="S12" s="101">
        <f>R12+Q12</f>
        <v>748</v>
      </c>
      <c r="T12" s="454"/>
    </row>
    <row r="13" spans="1:26" ht="5.25" customHeight="1" x14ac:dyDescent="0.2">
      <c r="B13" s="13"/>
      <c r="C13" s="13"/>
      <c r="D13" s="13"/>
      <c r="E13" s="13"/>
      <c r="F13" s="13"/>
      <c r="G13" s="13"/>
      <c r="H13" s="13"/>
      <c r="I13" s="13"/>
      <c r="J13" s="13"/>
      <c r="K13" s="13"/>
      <c r="L13" s="13"/>
      <c r="M13" s="13"/>
      <c r="N13" s="13"/>
      <c r="O13" s="13"/>
      <c r="Q13" s="13"/>
    </row>
    <row r="14" spans="1:26" x14ac:dyDescent="0.2">
      <c r="A14" s="95" t="s">
        <v>1</v>
      </c>
      <c r="B14" s="25">
        <f>B12+B11+B10</f>
        <v>377</v>
      </c>
      <c r="C14" s="25">
        <f t="shared" ref="C14:O14" si="1">C12+C11+C10</f>
        <v>77</v>
      </c>
      <c r="D14" s="25">
        <f t="shared" si="1"/>
        <v>84</v>
      </c>
      <c r="E14" s="25">
        <f t="shared" si="1"/>
        <v>5</v>
      </c>
      <c r="F14" s="25">
        <f t="shared" si="1"/>
        <v>99</v>
      </c>
      <c r="G14" s="25">
        <f t="shared" si="1"/>
        <v>0</v>
      </c>
      <c r="H14" s="25">
        <f t="shared" si="1"/>
        <v>112</v>
      </c>
      <c r="I14" s="25">
        <f t="shared" si="1"/>
        <v>9</v>
      </c>
      <c r="J14" s="25">
        <f t="shared" si="1"/>
        <v>1901</v>
      </c>
      <c r="K14" s="25">
        <f t="shared" si="1"/>
        <v>709</v>
      </c>
      <c r="L14" s="25">
        <f t="shared" si="1"/>
        <v>911</v>
      </c>
      <c r="M14" s="25">
        <f t="shared" si="1"/>
        <v>112</v>
      </c>
      <c r="N14" s="25">
        <f t="shared" si="1"/>
        <v>323</v>
      </c>
      <c r="O14" s="25">
        <f t="shared" si="1"/>
        <v>79</v>
      </c>
      <c r="Q14" s="99">
        <f>Q12+Q11+Q10</f>
        <v>3807</v>
      </c>
      <c r="R14" s="25">
        <f t="shared" ref="R14:S14" si="2">R12+R11+R10</f>
        <v>991</v>
      </c>
      <c r="S14" s="26">
        <f t="shared" si="2"/>
        <v>4798</v>
      </c>
    </row>
    <row r="15" spans="1:26" ht="4.5" customHeight="1" x14ac:dyDescent="0.2"/>
    <row r="16" spans="1:26" x14ac:dyDescent="0.2">
      <c r="A16" s="103" t="s">
        <v>107</v>
      </c>
      <c r="B16" s="104">
        <v>62</v>
      </c>
      <c r="C16" s="104">
        <v>3</v>
      </c>
      <c r="D16" s="104">
        <v>12</v>
      </c>
      <c r="E16" s="104"/>
      <c r="F16" s="104">
        <v>7</v>
      </c>
      <c r="G16" s="104"/>
      <c r="H16" s="104">
        <v>70</v>
      </c>
      <c r="I16" s="104">
        <v>4</v>
      </c>
      <c r="J16" s="104">
        <v>68</v>
      </c>
      <c r="K16" s="104">
        <v>7</v>
      </c>
      <c r="L16" s="104">
        <v>750</v>
      </c>
      <c r="M16" s="100">
        <v>98</v>
      </c>
      <c r="N16" s="104">
        <v>5</v>
      </c>
      <c r="O16" s="104">
        <v>4</v>
      </c>
      <c r="Q16" s="105">
        <f>B16+D16+F16+J16+L16+N16+H16</f>
        <v>974</v>
      </c>
      <c r="R16" s="27">
        <f>C16+E16+G16+K16+M16+O16+I16</f>
        <v>116</v>
      </c>
      <c r="S16" s="26">
        <f>R16+Q16</f>
        <v>1090</v>
      </c>
      <c r="U16" s="461"/>
    </row>
    <row r="17" spans="1:26" ht="6" customHeight="1" x14ac:dyDescent="0.2">
      <c r="T17" s="461"/>
      <c r="U17" s="461"/>
    </row>
    <row r="18" spans="1:26" ht="15.75" x14ac:dyDescent="0.25">
      <c r="A18" s="594" t="s">
        <v>567</v>
      </c>
    </row>
    <row r="20" spans="1:26" x14ac:dyDescent="0.2">
      <c r="Z20" s="454"/>
    </row>
    <row r="21" spans="1:26" x14ac:dyDescent="0.2">
      <c r="Z21" s="454"/>
    </row>
    <row r="22" spans="1:26" x14ac:dyDescent="0.2">
      <c r="Z22" s="454"/>
    </row>
    <row r="24" spans="1:26" x14ac:dyDescent="0.2">
      <c r="A24" s="13"/>
    </row>
  </sheetData>
  <mergeCells count="9">
    <mergeCell ref="Q6:S7"/>
    <mergeCell ref="A3:S3"/>
    <mergeCell ref="B6:C7"/>
    <mergeCell ref="D6:E7"/>
    <mergeCell ref="F6:G7"/>
    <mergeCell ref="J6:K7"/>
    <mergeCell ref="H6:I7"/>
    <mergeCell ref="L6:M7"/>
    <mergeCell ref="N6:O7"/>
  </mergeCells>
  <printOptions horizontalCentered="1"/>
  <pageMargins left="0.70866141732283472" right="0.70866141732283472" top="0.74803149606299213" bottom="0.74803149606299213" header="0.31496062992125984" footer="0.31496062992125984"/>
  <pageSetup paperSize="9" scale="99" firstPageNumber="18" fitToHeight="0"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3:S18"/>
  <sheetViews>
    <sheetView showGridLines="0" workbookViewId="0">
      <selection activeCell="Q28" sqref="Q28"/>
    </sheetView>
  </sheetViews>
  <sheetFormatPr baseColWidth="10" defaultRowHeight="12.75" x14ac:dyDescent="0.2"/>
  <cols>
    <col min="1" max="1" width="23" bestFit="1" customWidth="1"/>
    <col min="2" max="2" width="7.83203125" customWidth="1"/>
    <col min="3" max="3" width="9.5" customWidth="1"/>
    <col min="4" max="4" width="8.5" customWidth="1"/>
    <col min="5" max="9" width="8.6640625" customWidth="1"/>
    <col min="10" max="10" width="8.5" customWidth="1"/>
    <col min="11" max="11" width="8.83203125" customWidth="1"/>
    <col min="12" max="12" width="11.6640625" customWidth="1"/>
    <col min="13" max="13" width="11" customWidth="1"/>
    <col min="14" max="15" width="8.33203125" customWidth="1"/>
    <col min="16" max="16" width="3.6640625" customWidth="1"/>
    <col min="17" max="17" width="7.1640625" customWidth="1"/>
    <col min="18" max="18" width="9" customWidth="1"/>
    <col min="19" max="19" width="7.1640625" customWidth="1"/>
  </cols>
  <sheetData>
    <row r="3" spans="1:19" s="580" customFormat="1" ht="30.75" customHeight="1" x14ac:dyDescent="0.3">
      <c r="A3" s="730" t="s">
        <v>569</v>
      </c>
      <c r="B3" s="730"/>
      <c r="C3" s="730"/>
      <c r="D3" s="730"/>
      <c r="E3" s="730"/>
      <c r="F3" s="730"/>
      <c r="G3" s="730"/>
      <c r="H3" s="730"/>
      <c r="I3" s="730"/>
      <c r="J3" s="730"/>
      <c r="K3" s="730"/>
      <c r="L3" s="730"/>
      <c r="M3" s="730"/>
      <c r="N3" s="730"/>
      <c r="O3" s="730"/>
      <c r="P3" s="730"/>
      <c r="Q3" s="730"/>
      <c r="R3" s="730"/>
      <c r="S3" s="730"/>
    </row>
    <row r="6" spans="1:19" ht="50.25" customHeight="1" x14ac:dyDescent="0.2">
      <c r="B6" s="787" t="s">
        <v>102</v>
      </c>
      <c r="C6" s="788"/>
      <c r="D6" s="788" t="s">
        <v>103</v>
      </c>
      <c r="E6" s="788"/>
      <c r="F6" s="788" t="s">
        <v>486</v>
      </c>
      <c r="G6" s="788"/>
      <c r="H6" s="788" t="s">
        <v>104</v>
      </c>
      <c r="I6" s="788"/>
      <c r="J6" s="789" t="s">
        <v>105</v>
      </c>
      <c r="K6" s="789"/>
      <c r="L6" s="788" t="s">
        <v>106</v>
      </c>
      <c r="M6" s="787"/>
      <c r="N6" s="791" t="s">
        <v>377</v>
      </c>
      <c r="O6" s="792"/>
      <c r="P6" s="88"/>
      <c r="Q6" s="785" t="s">
        <v>1</v>
      </c>
      <c r="R6" s="785"/>
      <c r="S6" s="785"/>
    </row>
    <row r="7" spans="1:19" ht="24.75" customHeight="1" x14ac:dyDescent="0.2">
      <c r="B7" s="787"/>
      <c r="C7" s="788"/>
      <c r="D7" s="788"/>
      <c r="E7" s="788"/>
      <c r="F7" s="788"/>
      <c r="G7" s="788"/>
      <c r="H7" s="788"/>
      <c r="I7" s="788"/>
      <c r="J7" s="789"/>
      <c r="K7" s="789"/>
      <c r="L7" s="790"/>
      <c r="M7" s="787"/>
      <c r="N7" s="791"/>
      <c r="O7" s="792"/>
      <c r="P7" s="89"/>
      <c r="Q7" s="786"/>
      <c r="R7" s="786"/>
      <c r="S7" s="786"/>
    </row>
    <row r="8" spans="1:19" ht="21" x14ac:dyDescent="0.2">
      <c r="B8" s="90" t="s">
        <v>397</v>
      </c>
      <c r="C8" s="90" t="s">
        <v>398</v>
      </c>
      <c r="D8" s="90" t="s">
        <v>397</v>
      </c>
      <c r="E8" s="90" t="s">
        <v>398</v>
      </c>
      <c r="F8" s="90" t="s">
        <v>397</v>
      </c>
      <c r="G8" s="90" t="s">
        <v>398</v>
      </c>
      <c r="H8" s="90" t="s">
        <v>397</v>
      </c>
      <c r="I8" s="90" t="s">
        <v>398</v>
      </c>
      <c r="J8" s="90" t="s">
        <v>397</v>
      </c>
      <c r="K8" s="90" t="s">
        <v>398</v>
      </c>
      <c r="L8" s="90" t="s">
        <v>397</v>
      </c>
      <c r="M8" s="90" t="s">
        <v>398</v>
      </c>
      <c r="N8" s="90" t="s">
        <v>397</v>
      </c>
      <c r="O8" s="90" t="s">
        <v>398</v>
      </c>
      <c r="P8" s="87"/>
      <c r="Q8" s="90" t="s">
        <v>397</v>
      </c>
      <c r="R8" s="90" t="s">
        <v>398</v>
      </c>
      <c r="S8" s="102" t="s">
        <v>77</v>
      </c>
    </row>
    <row r="9" spans="1:19" x14ac:dyDescent="0.2">
      <c r="B9" s="90"/>
      <c r="C9" s="90"/>
      <c r="D9" s="90"/>
      <c r="E9" s="90"/>
      <c r="F9" s="90"/>
      <c r="G9" s="90"/>
      <c r="H9" s="90"/>
      <c r="I9" s="90"/>
      <c r="J9" s="90"/>
      <c r="K9" s="90"/>
      <c r="L9" s="90"/>
      <c r="M9" s="90"/>
      <c r="N9" s="90"/>
      <c r="O9" s="90"/>
      <c r="P9" s="87"/>
      <c r="Q9" s="87"/>
      <c r="R9" s="87"/>
      <c r="S9" s="87"/>
    </row>
    <row r="10" spans="1:19" ht="25.5" x14ac:dyDescent="0.2">
      <c r="A10" s="379" t="s">
        <v>414</v>
      </c>
      <c r="B10" s="408">
        <v>191</v>
      </c>
      <c r="C10" s="409">
        <v>161</v>
      </c>
      <c r="D10" s="408">
        <v>50</v>
      </c>
      <c r="E10" s="409">
        <v>37</v>
      </c>
      <c r="F10" s="408">
        <v>11</v>
      </c>
      <c r="G10" s="409">
        <v>7</v>
      </c>
      <c r="H10" s="408">
        <v>61</v>
      </c>
      <c r="I10" s="409">
        <v>43</v>
      </c>
      <c r="J10" s="408">
        <v>984</v>
      </c>
      <c r="K10" s="409">
        <v>1122</v>
      </c>
      <c r="L10" s="408">
        <v>428</v>
      </c>
      <c r="M10" s="410">
        <v>424</v>
      </c>
      <c r="N10" s="408">
        <v>80</v>
      </c>
      <c r="O10" s="409">
        <v>70</v>
      </c>
      <c r="P10" s="382"/>
      <c r="Q10" s="407">
        <f>N10+L10+J10+F10+D10+B10+H10</f>
        <v>1805</v>
      </c>
      <c r="R10" s="407">
        <f>O10+M10+K10+G10+E10+C10+I10</f>
        <v>1864</v>
      </c>
      <c r="S10" s="407">
        <f>R10+Q10</f>
        <v>3669</v>
      </c>
    </row>
    <row r="11" spans="1:19" x14ac:dyDescent="0.2">
      <c r="A11" s="380" t="s">
        <v>415</v>
      </c>
      <c r="B11" s="93">
        <v>25</v>
      </c>
      <c r="C11" s="91">
        <v>16</v>
      </c>
      <c r="D11" s="93"/>
      <c r="E11" s="91">
        <v>2</v>
      </c>
      <c r="F11" s="93">
        <v>2</v>
      </c>
      <c r="G11" s="91"/>
      <c r="H11" s="93">
        <v>4</v>
      </c>
      <c r="I11" s="91">
        <v>4</v>
      </c>
      <c r="J11" s="93">
        <v>124</v>
      </c>
      <c r="K11" s="306">
        <v>114</v>
      </c>
      <c r="L11" s="93">
        <v>25</v>
      </c>
      <c r="M11" s="97">
        <v>27</v>
      </c>
      <c r="N11" s="93">
        <v>13</v>
      </c>
      <c r="O11" s="91">
        <v>25</v>
      </c>
      <c r="Q11" s="65">
        <f t="shared" ref="Q11:Q12" si="0">N11+L11+J11+F11+D11+B11+H11</f>
        <v>193</v>
      </c>
      <c r="R11" s="65">
        <f>O11+M11+K11+G11+E11+C11+I11</f>
        <v>188</v>
      </c>
      <c r="S11" s="65">
        <f>R11+Q11</f>
        <v>381</v>
      </c>
    </row>
    <row r="12" spans="1:19" x14ac:dyDescent="0.2">
      <c r="A12" s="96" t="s">
        <v>377</v>
      </c>
      <c r="B12" s="94">
        <v>35</v>
      </c>
      <c r="C12" s="92">
        <v>26</v>
      </c>
      <c r="D12" s="94"/>
      <c r="E12" s="92"/>
      <c r="F12" s="94">
        <v>40</v>
      </c>
      <c r="G12" s="92">
        <v>39</v>
      </c>
      <c r="H12" s="94">
        <v>6</v>
      </c>
      <c r="I12" s="92">
        <v>3</v>
      </c>
      <c r="J12" s="94">
        <v>132</v>
      </c>
      <c r="K12" s="92">
        <v>134</v>
      </c>
      <c r="L12" s="94">
        <v>65</v>
      </c>
      <c r="M12" s="98">
        <v>54</v>
      </c>
      <c r="N12" s="94">
        <v>104</v>
      </c>
      <c r="O12" s="92">
        <v>110</v>
      </c>
      <c r="Q12" s="101">
        <f t="shared" si="0"/>
        <v>382</v>
      </c>
      <c r="R12" s="101">
        <f t="shared" ref="R12" si="1">O12+M12+K12+G12+E12+C12+I12</f>
        <v>366</v>
      </c>
      <c r="S12" s="101">
        <f>R12+Q12</f>
        <v>748</v>
      </c>
    </row>
    <row r="13" spans="1:19" x14ac:dyDescent="0.2">
      <c r="B13" s="13"/>
      <c r="C13" s="13"/>
      <c r="D13" s="13"/>
      <c r="E13" s="13"/>
      <c r="F13" s="13"/>
      <c r="G13" s="13"/>
      <c r="H13" s="13"/>
      <c r="I13" s="13"/>
      <c r="J13" s="13"/>
      <c r="K13" s="13"/>
      <c r="L13" s="13"/>
      <c r="M13" s="13"/>
      <c r="N13" s="13"/>
      <c r="O13" s="13"/>
      <c r="Q13" s="13"/>
    </row>
    <row r="14" spans="1:19" ht="15.75" x14ac:dyDescent="0.2">
      <c r="A14" s="614" t="s">
        <v>1</v>
      </c>
      <c r="B14" s="25">
        <f>B12+B11+B10</f>
        <v>251</v>
      </c>
      <c r="C14" s="25">
        <f t="shared" ref="C14:O14" si="2">C12+C11+C10</f>
        <v>203</v>
      </c>
      <c r="D14" s="25">
        <f t="shared" si="2"/>
        <v>50</v>
      </c>
      <c r="E14" s="25">
        <f t="shared" si="2"/>
        <v>39</v>
      </c>
      <c r="F14" s="25">
        <f t="shared" si="2"/>
        <v>53</v>
      </c>
      <c r="G14" s="25">
        <f t="shared" si="2"/>
        <v>46</v>
      </c>
      <c r="H14" s="25">
        <f t="shared" si="2"/>
        <v>71</v>
      </c>
      <c r="I14" s="25">
        <f t="shared" si="2"/>
        <v>50</v>
      </c>
      <c r="J14" s="25">
        <f t="shared" si="2"/>
        <v>1240</v>
      </c>
      <c r="K14" s="25">
        <f t="shared" si="2"/>
        <v>1370</v>
      </c>
      <c r="L14" s="25">
        <f t="shared" si="2"/>
        <v>518</v>
      </c>
      <c r="M14" s="25">
        <f t="shared" si="2"/>
        <v>505</v>
      </c>
      <c r="N14" s="25">
        <f t="shared" si="2"/>
        <v>197</v>
      </c>
      <c r="O14" s="25">
        <f t="shared" si="2"/>
        <v>205</v>
      </c>
      <c r="Q14" s="99">
        <f>N14+L14+J14+F14+D14+B14+H14</f>
        <v>2380</v>
      </c>
      <c r="R14" s="25">
        <f>O14+M14+K14+G14+E14+C14+I14</f>
        <v>2418</v>
      </c>
      <c r="S14" s="26">
        <f>R14+Q14</f>
        <v>4798</v>
      </c>
    </row>
    <row r="16" spans="1:19" x14ac:dyDescent="0.2">
      <c r="A16" s="103" t="s">
        <v>107</v>
      </c>
      <c r="B16" s="104">
        <v>39</v>
      </c>
      <c r="C16" s="104">
        <v>26</v>
      </c>
      <c r="D16" s="104">
        <v>8</v>
      </c>
      <c r="E16" s="104">
        <v>4</v>
      </c>
      <c r="F16" s="104">
        <v>6</v>
      </c>
      <c r="G16" s="104">
        <v>1</v>
      </c>
      <c r="H16" s="104">
        <v>43</v>
      </c>
      <c r="I16" s="104">
        <v>31</v>
      </c>
      <c r="J16" s="104">
        <v>40</v>
      </c>
      <c r="K16" s="104">
        <v>35</v>
      </c>
      <c r="L16" s="104">
        <v>426</v>
      </c>
      <c r="M16" s="100">
        <v>422</v>
      </c>
      <c r="N16" s="104">
        <v>4</v>
      </c>
      <c r="O16" s="104">
        <v>5</v>
      </c>
      <c r="Q16" s="105">
        <f>N16+L16+J16+F16+D16+B16+H16</f>
        <v>566</v>
      </c>
      <c r="R16" s="27">
        <f>O16+M16+K16+G16+E16+C16+I16</f>
        <v>524</v>
      </c>
      <c r="S16" s="26">
        <f>R16+Q16</f>
        <v>1090</v>
      </c>
    </row>
    <row r="18" spans="1:1" ht="15.75" x14ac:dyDescent="0.25">
      <c r="A18" s="594" t="s">
        <v>567</v>
      </c>
    </row>
  </sheetData>
  <mergeCells count="9">
    <mergeCell ref="A3:S3"/>
    <mergeCell ref="B6:C7"/>
    <mergeCell ref="D6:E7"/>
    <mergeCell ref="F6:G7"/>
    <mergeCell ref="J6:K7"/>
    <mergeCell ref="Q6:S7"/>
    <mergeCell ref="L6:M7"/>
    <mergeCell ref="N6:O7"/>
    <mergeCell ref="H6:I7"/>
  </mergeCells>
  <printOptions horizontalCentered="1"/>
  <pageMargins left="0.70866141732283472" right="0.70866141732283472" top="0.74803149606299213" bottom="0.74803149606299213" header="0.31496062992125984" footer="0.31496062992125984"/>
  <pageSetup paperSize="9" scale="83" firstPageNumber="18" fitToHeight="0" orientation="landscape" r:id="rId1"/>
  <headerFoot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00B0F0"/>
    <pageSetUpPr fitToPage="1"/>
  </sheetPr>
  <dimension ref="A1:S161"/>
  <sheetViews>
    <sheetView showGridLines="0" topLeftCell="A22" zoomScaleNormal="100" workbookViewId="0">
      <selection activeCell="Q28" sqref="Q28"/>
    </sheetView>
  </sheetViews>
  <sheetFormatPr baseColWidth="10" defaultRowHeight="12.75" x14ac:dyDescent="0.2"/>
  <cols>
    <col min="1" max="1" width="38.5" bestFit="1" customWidth="1"/>
    <col min="2" max="2" width="13.5" bestFit="1" customWidth="1"/>
    <col min="3" max="3" width="15.33203125" bestFit="1" customWidth="1"/>
    <col min="4" max="4" width="13.6640625" bestFit="1" customWidth="1"/>
    <col min="5" max="5" width="13.5" bestFit="1" customWidth="1"/>
    <col min="6" max="6" width="15.33203125" bestFit="1" customWidth="1"/>
    <col min="7" max="7" width="13.6640625" bestFit="1" customWidth="1"/>
    <col min="8" max="8" width="13.5" bestFit="1" customWidth="1"/>
    <col min="9" max="9" width="10" bestFit="1" customWidth="1"/>
    <col min="10" max="10" width="8.33203125" bestFit="1" customWidth="1"/>
    <col min="11" max="11" width="4.1640625" style="75" customWidth="1"/>
    <col min="12" max="12" width="8.1640625" style="75" bestFit="1" customWidth="1"/>
    <col min="13" max="13" width="10" style="75" bestFit="1" customWidth="1"/>
    <col min="14" max="14" width="8.33203125" bestFit="1" customWidth="1"/>
    <col min="15" max="15" width="4.1640625" customWidth="1"/>
    <col min="16" max="16" width="11.5" bestFit="1" customWidth="1"/>
    <col min="17" max="17" width="15.33203125" customWidth="1"/>
    <col min="18" max="18" width="21.33203125" customWidth="1"/>
    <col min="19" max="19" width="7.1640625" customWidth="1"/>
    <col min="20" max="20" width="21.5" customWidth="1"/>
  </cols>
  <sheetData>
    <row r="1" spans="1:19" ht="9" customHeight="1" x14ac:dyDescent="0.2"/>
    <row r="2" spans="1:19" ht="8.25" customHeight="1" x14ac:dyDescent="0.2"/>
    <row r="3" spans="1:19" s="580" customFormat="1" ht="30.75" customHeight="1" x14ac:dyDescent="0.3">
      <c r="A3" s="730" t="s">
        <v>568</v>
      </c>
      <c r="B3" s="730"/>
      <c r="C3" s="730"/>
      <c r="D3" s="730"/>
      <c r="E3" s="730"/>
      <c r="F3" s="730"/>
      <c r="G3" s="730"/>
      <c r="H3" s="730"/>
      <c r="I3" s="730"/>
      <c r="J3" s="730"/>
      <c r="K3" s="730"/>
      <c r="L3" s="730"/>
      <c r="M3" s="730"/>
      <c r="N3" s="730"/>
      <c r="O3" s="730"/>
      <c r="P3" s="730"/>
      <c r="Q3" s="596"/>
      <c r="R3" s="596"/>
      <c r="S3" s="596"/>
    </row>
    <row r="4" spans="1:19" ht="9.75" customHeight="1" x14ac:dyDescent="0.2"/>
    <row r="5" spans="1:19" ht="18" customHeight="1" x14ac:dyDescent="0.25">
      <c r="B5" s="734" t="s">
        <v>414</v>
      </c>
      <c r="C5" s="731"/>
      <c r="D5" s="731"/>
      <c r="E5" s="731" t="s">
        <v>415</v>
      </c>
      <c r="F5" s="731"/>
      <c r="G5" s="731"/>
      <c r="H5" s="731" t="s">
        <v>377</v>
      </c>
      <c r="I5" s="731"/>
      <c r="J5" s="731"/>
      <c r="K5" s="122"/>
      <c r="L5" s="793" t="s">
        <v>253</v>
      </c>
      <c r="M5" s="793"/>
      <c r="N5" s="794"/>
      <c r="O5" s="307"/>
      <c r="P5" s="778" t="s">
        <v>229</v>
      </c>
    </row>
    <row r="6" spans="1:19" s="113" customFormat="1" ht="27" customHeight="1" x14ac:dyDescent="0.2">
      <c r="A6" s="326" t="s">
        <v>351</v>
      </c>
      <c r="B6" s="312" t="s">
        <v>402</v>
      </c>
      <c r="C6" s="313" t="s">
        <v>403</v>
      </c>
      <c r="D6" s="316" t="s">
        <v>253</v>
      </c>
      <c r="E6" s="313" t="s">
        <v>402</v>
      </c>
      <c r="F6" s="313" t="s">
        <v>403</v>
      </c>
      <c r="G6" s="316" t="s">
        <v>253</v>
      </c>
      <c r="H6" s="313" t="s">
        <v>402</v>
      </c>
      <c r="I6" s="313" t="s">
        <v>403</v>
      </c>
      <c r="J6" s="316" t="s">
        <v>253</v>
      </c>
      <c r="K6" s="315"/>
      <c r="L6" s="313" t="s">
        <v>402</v>
      </c>
      <c r="M6" s="313" t="s">
        <v>403</v>
      </c>
      <c r="N6" s="317" t="s">
        <v>253</v>
      </c>
      <c r="O6" s="314"/>
      <c r="P6" s="778"/>
    </row>
    <row r="7" spans="1:19" s="314" customFormat="1" x14ac:dyDescent="0.2">
      <c r="A7" s="327"/>
      <c r="B7" s="267"/>
      <c r="C7" s="267"/>
      <c r="D7" s="85"/>
      <c r="E7" s="267"/>
      <c r="F7" s="267"/>
      <c r="G7" s="85"/>
      <c r="H7" s="267"/>
      <c r="I7" s="267"/>
      <c r="J7" s="85"/>
      <c r="K7" s="267"/>
      <c r="L7" s="267"/>
      <c r="M7" s="267"/>
      <c r="N7" s="85"/>
      <c r="P7" s="85"/>
    </row>
    <row r="8" spans="1:19" x14ac:dyDescent="0.2">
      <c r="A8" s="107" t="s">
        <v>225</v>
      </c>
      <c r="B8" s="190">
        <v>90</v>
      </c>
      <c r="C8" s="190">
        <v>3</v>
      </c>
      <c r="D8" s="104">
        <f>B8+C8</f>
        <v>93</v>
      </c>
      <c r="E8" s="190">
        <v>15</v>
      </c>
      <c r="F8" s="190">
        <v>1</v>
      </c>
      <c r="G8" s="104">
        <f t="shared" ref="G8:G71" si="0">E8+F8</f>
        <v>16</v>
      </c>
      <c r="H8" s="190">
        <v>101</v>
      </c>
      <c r="I8" s="190">
        <v>11</v>
      </c>
      <c r="J8" s="100">
        <f t="shared" ref="J8:J71" si="1">H8+I8</f>
        <v>112</v>
      </c>
      <c r="K8" s="114"/>
      <c r="L8" s="103">
        <f>B8+E8+H8</f>
        <v>206</v>
      </c>
      <c r="M8" s="103">
        <f t="shared" ref="M8:M64" si="2">C8+F8+I8</f>
        <v>15</v>
      </c>
      <c r="N8" s="103">
        <f>L8+M8</f>
        <v>221</v>
      </c>
      <c r="O8" s="75"/>
      <c r="P8" s="115">
        <f>L8+M8/2</f>
        <v>213.5</v>
      </c>
    </row>
    <row r="9" spans="1:19" x14ac:dyDescent="0.2">
      <c r="A9" s="232" t="s">
        <v>112</v>
      </c>
      <c r="B9" s="170">
        <v>3</v>
      </c>
      <c r="C9" s="309"/>
      <c r="D9" s="192">
        <f t="shared" ref="D9:D72" si="3">B9+C9</f>
        <v>3</v>
      </c>
      <c r="E9" s="14">
        <v>4</v>
      </c>
      <c r="F9" s="309"/>
      <c r="G9" s="192">
        <f t="shared" si="0"/>
        <v>4</v>
      </c>
      <c r="H9" s="14"/>
      <c r="I9" s="309"/>
      <c r="J9" s="192">
        <f t="shared" si="1"/>
        <v>0</v>
      </c>
      <c r="K9"/>
      <c r="L9" s="192">
        <f t="shared" ref="L9:L65" si="4">B9+E9+H9</f>
        <v>7</v>
      </c>
      <c r="M9" s="318">
        <f t="shared" si="2"/>
        <v>0</v>
      </c>
      <c r="N9" s="318">
        <f t="shared" ref="N9:N65" si="5">L9+M9</f>
        <v>7</v>
      </c>
      <c r="O9" s="75"/>
      <c r="P9" s="192">
        <f t="shared" ref="P9:P70" si="6">L9+M9/2</f>
        <v>7</v>
      </c>
      <c r="R9" s="658"/>
      <c r="S9" s="461"/>
    </row>
    <row r="10" spans="1:19" x14ac:dyDescent="0.2">
      <c r="A10" s="232" t="s">
        <v>111</v>
      </c>
      <c r="B10" s="172">
        <v>65</v>
      </c>
      <c r="C10" s="310">
        <v>3</v>
      </c>
      <c r="D10" s="193">
        <f t="shared" si="3"/>
        <v>68</v>
      </c>
      <c r="E10" s="17">
        <v>11</v>
      </c>
      <c r="F10" s="310">
        <v>1</v>
      </c>
      <c r="G10" s="193">
        <f t="shared" si="0"/>
        <v>12</v>
      </c>
      <c r="H10" s="17">
        <v>101</v>
      </c>
      <c r="I10" s="310">
        <v>11</v>
      </c>
      <c r="J10" s="193">
        <f t="shared" si="1"/>
        <v>112</v>
      </c>
      <c r="K10"/>
      <c r="L10" s="193">
        <f t="shared" si="4"/>
        <v>177</v>
      </c>
      <c r="M10" s="319">
        <f t="shared" si="2"/>
        <v>15</v>
      </c>
      <c r="N10" s="319">
        <f t="shared" si="5"/>
        <v>192</v>
      </c>
      <c r="O10" s="75"/>
      <c r="P10" s="193">
        <f t="shared" si="6"/>
        <v>184.5</v>
      </c>
      <c r="R10" s="658"/>
      <c r="S10" s="461"/>
    </row>
    <row r="11" spans="1:19" x14ac:dyDescent="0.2">
      <c r="A11" s="233" t="s">
        <v>604</v>
      </c>
      <c r="B11" s="172">
        <v>3</v>
      </c>
      <c r="C11" s="310"/>
      <c r="D11" s="193">
        <f t="shared" si="3"/>
        <v>3</v>
      </c>
      <c r="E11" s="17"/>
      <c r="F11" s="310"/>
      <c r="G11" s="193">
        <f t="shared" si="0"/>
        <v>0</v>
      </c>
      <c r="H11" s="17"/>
      <c r="I11" s="310"/>
      <c r="J11" s="193">
        <f t="shared" si="1"/>
        <v>0</v>
      </c>
      <c r="K11"/>
      <c r="L11" s="193">
        <f t="shared" si="4"/>
        <v>3</v>
      </c>
      <c r="M11" s="319">
        <f t="shared" si="2"/>
        <v>0</v>
      </c>
      <c r="N11" s="319">
        <f t="shared" si="5"/>
        <v>3</v>
      </c>
      <c r="O11" s="75"/>
      <c r="P11" s="193">
        <f t="shared" si="6"/>
        <v>3</v>
      </c>
      <c r="R11" s="658"/>
      <c r="S11" s="461"/>
    </row>
    <row r="12" spans="1:19" x14ac:dyDescent="0.2">
      <c r="A12" s="232" t="s">
        <v>113</v>
      </c>
      <c r="B12" s="188">
        <v>19</v>
      </c>
      <c r="C12" s="323"/>
      <c r="D12" s="195">
        <f t="shared" si="3"/>
        <v>19</v>
      </c>
      <c r="E12" s="20"/>
      <c r="F12" s="323"/>
      <c r="G12" s="195">
        <f t="shared" si="0"/>
        <v>0</v>
      </c>
      <c r="H12" s="20"/>
      <c r="I12" s="323"/>
      <c r="J12" s="195">
        <f t="shared" si="1"/>
        <v>0</v>
      </c>
      <c r="K12"/>
      <c r="L12" s="195">
        <f t="shared" si="4"/>
        <v>19</v>
      </c>
      <c r="M12" s="324">
        <f t="shared" si="2"/>
        <v>0</v>
      </c>
      <c r="N12" s="324">
        <f t="shared" si="5"/>
        <v>19</v>
      </c>
      <c r="O12" s="75"/>
      <c r="P12" s="195">
        <f t="shared" si="6"/>
        <v>19</v>
      </c>
      <c r="R12" s="658"/>
      <c r="S12" s="461"/>
    </row>
    <row r="13" spans="1:19" x14ac:dyDescent="0.2">
      <c r="A13" s="107" t="s">
        <v>226</v>
      </c>
      <c r="B13" s="190">
        <v>83</v>
      </c>
      <c r="C13" s="190">
        <v>2</v>
      </c>
      <c r="D13" s="104">
        <f t="shared" si="3"/>
        <v>85</v>
      </c>
      <c r="E13" s="190">
        <v>7</v>
      </c>
      <c r="F13" s="190">
        <v>3</v>
      </c>
      <c r="G13" s="104">
        <f t="shared" si="0"/>
        <v>10</v>
      </c>
      <c r="H13" s="190"/>
      <c r="I13" s="190"/>
      <c r="J13" s="100">
        <f t="shared" si="1"/>
        <v>0</v>
      </c>
      <c r="K13" s="114"/>
      <c r="L13" s="103">
        <f t="shared" si="4"/>
        <v>90</v>
      </c>
      <c r="M13" s="104">
        <f t="shared" si="2"/>
        <v>5</v>
      </c>
      <c r="N13" s="100">
        <f t="shared" si="5"/>
        <v>95</v>
      </c>
      <c r="O13" s="75"/>
      <c r="P13" s="115">
        <f t="shared" si="6"/>
        <v>92.5</v>
      </c>
      <c r="R13" s="658"/>
      <c r="S13" s="461"/>
    </row>
    <row r="14" spans="1:19" x14ac:dyDescent="0.2">
      <c r="A14" s="233" t="s">
        <v>114</v>
      </c>
      <c r="B14" s="170">
        <v>82</v>
      </c>
      <c r="C14" s="309"/>
      <c r="D14" s="192">
        <f t="shared" si="3"/>
        <v>82</v>
      </c>
      <c r="E14" s="14"/>
      <c r="F14" s="309"/>
      <c r="G14" s="192">
        <f t="shared" si="0"/>
        <v>0</v>
      </c>
      <c r="H14" s="14"/>
      <c r="I14" s="309"/>
      <c r="J14" s="192">
        <f t="shared" si="1"/>
        <v>0</v>
      </c>
      <c r="K14"/>
      <c r="L14" s="192">
        <f t="shared" si="4"/>
        <v>82</v>
      </c>
      <c r="M14" s="318">
        <f t="shared" si="2"/>
        <v>0</v>
      </c>
      <c r="N14" s="318">
        <f t="shared" si="5"/>
        <v>82</v>
      </c>
      <c r="O14" s="75"/>
      <c r="P14" s="192">
        <f t="shared" si="6"/>
        <v>82</v>
      </c>
      <c r="R14" s="658"/>
      <c r="S14" s="461"/>
    </row>
    <row r="15" spans="1:19" x14ac:dyDescent="0.2">
      <c r="A15" s="232" t="s">
        <v>115</v>
      </c>
      <c r="B15" s="188">
        <v>1</v>
      </c>
      <c r="C15" s="323">
        <v>2</v>
      </c>
      <c r="D15" s="195">
        <f t="shared" si="3"/>
        <v>3</v>
      </c>
      <c r="E15" s="20">
        <v>7</v>
      </c>
      <c r="F15" s="323">
        <v>3</v>
      </c>
      <c r="G15" s="195">
        <f t="shared" si="0"/>
        <v>10</v>
      </c>
      <c r="H15" s="20"/>
      <c r="I15" s="323"/>
      <c r="J15" s="195">
        <f t="shared" si="1"/>
        <v>0</v>
      </c>
      <c r="K15"/>
      <c r="L15" s="195">
        <f t="shared" si="4"/>
        <v>8</v>
      </c>
      <c r="M15" s="324">
        <f t="shared" si="2"/>
        <v>5</v>
      </c>
      <c r="N15" s="324">
        <f t="shared" si="5"/>
        <v>13</v>
      </c>
      <c r="O15" s="75"/>
      <c r="P15" s="195">
        <f t="shared" si="6"/>
        <v>10.5</v>
      </c>
      <c r="R15" s="658"/>
      <c r="S15" s="461"/>
    </row>
    <row r="16" spans="1:19" x14ac:dyDescent="0.2">
      <c r="A16" s="107" t="s">
        <v>200</v>
      </c>
      <c r="B16" s="190">
        <v>73</v>
      </c>
      <c r="C16" s="190">
        <v>4</v>
      </c>
      <c r="D16" s="104">
        <f t="shared" si="3"/>
        <v>77</v>
      </c>
      <c r="E16" s="190">
        <v>2</v>
      </c>
      <c r="F16" s="190">
        <v>2</v>
      </c>
      <c r="G16" s="104">
        <f t="shared" si="0"/>
        <v>4</v>
      </c>
      <c r="H16" s="190"/>
      <c r="I16" s="190"/>
      <c r="J16" s="100">
        <f t="shared" si="1"/>
        <v>0</v>
      </c>
      <c r="K16" s="114"/>
      <c r="L16" s="103">
        <f t="shared" si="4"/>
        <v>75</v>
      </c>
      <c r="M16" s="104">
        <f t="shared" si="2"/>
        <v>6</v>
      </c>
      <c r="N16" s="100">
        <f t="shared" si="5"/>
        <v>81</v>
      </c>
      <c r="O16" s="75"/>
      <c r="P16" s="115">
        <f t="shared" si="6"/>
        <v>78</v>
      </c>
      <c r="R16" s="658"/>
      <c r="S16" s="461"/>
    </row>
    <row r="17" spans="1:19" x14ac:dyDescent="0.2">
      <c r="A17" s="232" t="s">
        <v>117</v>
      </c>
      <c r="B17" s="170">
        <v>10</v>
      </c>
      <c r="C17" s="309"/>
      <c r="D17" s="192">
        <f t="shared" si="3"/>
        <v>10</v>
      </c>
      <c r="E17" s="14"/>
      <c r="F17" s="309"/>
      <c r="G17" s="192">
        <f t="shared" si="0"/>
        <v>0</v>
      </c>
      <c r="H17" s="14"/>
      <c r="I17" s="309"/>
      <c r="J17" s="192">
        <f t="shared" si="1"/>
        <v>0</v>
      </c>
      <c r="K17"/>
      <c r="L17" s="192">
        <f t="shared" si="4"/>
        <v>10</v>
      </c>
      <c r="M17" s="318">
        <f t="shared" si="2"/>
        <v>0</v>
      </c>
      <c r="N17" s="318">
        <f t="shared" si="5"/>
        <v>10</v>
      </c>
      <c r="O17" s="75"/>
      <c r="P17" s="192">
        <f t="shared" si="6"/>
        <v>10</v>
      </c>
      <c r="R17" s="658"/>
      <c r="S17" s="461"/>
    </row>
    <row r="18" spans="1:19" x14ac:dyDescent="0.2">
      <c r="A18" s="233" t="s">
        <v>116</v>
      </c>
      <c r="B18" s="172">
        <v>63</v>
      </c>
      <c r="C18" s="310"/>
      <c r="D18" s="193">
        <f t="shared" si="3"/>
        <v>63</v>
      </c>
      <c r="E18" s="17"/>
      <c r="F18" s="310"/>
      <c r="G18" s="193">
        <f t="shared" si="0"/>
        <v>0</v>
      </c>
      <c r="H18" s="17"/>
      <c r="I18" s="310"/>
      <c r="J18" s="193">
        <f t="shared" si="1"/>
        <v>0</v>
      </c>
      <c r="K18"/>
      <c r="L18" s="193">
        <f t="shared" si="4"/>
        <v>63</v>
      </c>
      <c r="M18" s="319">
        <f t="shared" si="2"/>
        <v>0</v>
      </c>
      <c r="N18" s="319">
        <f t="shared" si="5"/>
        <v>63</v>
      </c>
      <c r="O18" s="75"/>
      <c r="P18" s="193">
        <f t="shared" si="6"/>
        <v>63</v>
      </c>
      <c r="R18" s="658"/>
      <c r="S18" s="461"/>
    </row>
    <row r="19" spans="1:19" x14ac:dyDescent="0.2">
      <c r="A19" s="232" t="s">
        <v>484</v>
      </c>
      <c r="B19" s="188"/>
      <c r="C19" s="323">
        <v>4</v>
      </c>
      <c r="D19" s="195">
        <f t="shared" si="3"/>
        <v>4</v>
      </c>
      <c r="E19" s="20">
        <v>2</v>
      </c>
      <c r="F19" s="323">
        <v>2</v>
      </c>
      <c r="G19" s="195">
        <f t="shared" si="0"/>
        <v>4</v>
      </c>
      <c r="H19" s="20"/>
      <c r="I19" s="323"/>
      <c r="J19" s="195">
        <f t="shared" si="1"/>
        <v>0</v>
      </c>
      <c r="K19"/>
      <c r="L19" s="195">
        <f t="shared" si="4"/>
        <v>2</v>
      </c>
      <c r="M19" s="324">
        <f t="shared" si="2"/>
        <v>6</v>
      </c>
      <c r="N19" s="324">
        <f t="shared" si="5"/>
        <v>8</v>
      </c>
      <c r="O19" s="75"/>
      <c r="P19" s="195">
        <f t="shared" si="6"/>
        <v>5</v>
      </c>
      <c r="R19" s="658"/>
      <c r="S19" s="461"/>
    </row>
    <row r="20" spans="1:19" x14ac:dyDescent="0.2">
      <c r="A20" s="107" t="s">
        <v>201</v>
      </c>
      <c r="B20" s="190">
        <v>155</v>
      </c>
      <c r="C20" s="190">
        <v>8</v>
      </c>
      <c r="D20" s="104">
        <f t="shared" si="3"/>
        <v>163</v>
      </c>
      <c r="E20" s="190">
        <v>18</v>
      </c>
      <c r="F20" s="190">
        <v>20</v>
      </c>
      <c r="G20" s="104">
        <f t="shared" si="0"/>
        <v>38</v>
      </c>
      <c r="H20" s="190">
        <v>1</v>
      </c>
      <c r="I20" s="190"/>
      <c r="J20" s="100">
        <f t="shared" si="1"/>
        <v>1</v>
      </c>
      <c r="K20" s="114"/>
      <c r="L20" s="103">
        <f t="shared" si="4"/>
        <v>174</v>
      </c>
      <c r="M20" s="104">
        <f t="shared" si="2"/>
        <v>28</v>
      </c>
      <c r="N20" s="100">
        <f t="shared" si="5"/>
        <v>202</v>
      </c>
      <c r="O20" s="75"/>
      <c r="P20" s="115">
        <f t="shared" si="6"/>
        <v>188</v>
      </c>
      <c r="R20" s="658"/>
      <c r="S20" s="461"/>
    </row>
    <row r="21" spans="1:19" x14ac:dyDescent="0.2">
      <c r="A21" s="232" t="s">
        <v>118</v>
      </c>
      <c r="B21" s="170">
        <v>133</v>
      </c>
      <c r="C21" s="309"/>
      <c r="D21" s="192">
        <f t="shared" si="3"/>
        <v>133</v>
      </c>
      <c r="E21" s="14">
        <v>3</v>
      </c>
      <c r="F21" s="309"/>
      <c r="G21" s="192">
        <f t="shared" si="0"/>
        <v>3</v>
      </c>
      <c r="H21" s="14"/>
      <c r="I21" s="309"/>
      <c r="J21" s="192">
        <f t="shared" si="1"/>
        <v>0</v>
      </c>
      <c r="K21"/>
      <c r="L21" s="192">
        <f t="shared" si="4"/>
        <v>136</v>
      </c>
      <c r="M21" s="318">
        <f t="shared" si="2"/>
        <v>0</v>
      </c>
      <c r="N21" s="318">
        <f t="shared" si="5"/>
        <v>136</v>
      </c>
      <c r="O21" s="75"/>
      <c r="P21" s="192">
        <f t="shared" si="6"/>
        <v>136</v>
      </c>
      <c r="R21" s="658"/>
      <c r="S21" s="461"/>
    </row>
    <row r="22" spans="1:19" x14ac:dyDescent="0.2">
      <c r="A22" s="232" t="s">
        <v>119</v>
      </c>
      <c r="B22" s="172">
        <v>6</v>
      </c>
      <c r="C22" s="310"/>
      <c r="D22" s="193">
        <f t="shared" si="3"/>
        <v>6</v>
      </c>
      <c r="E22" s="17">
        <v>7</v>
      </c>
      <c r="F22" s="310">
        <v>10</v>
      </c>
      <c r="G22" s="193">
        <f t="shared" si="0"/>
        <v>17</v>
      </c>
      <c r="H22" s="17"/>
      <c r="I22" s="310"/>
      <c r="J22" s="193">
        <f t="shared" si="1"/>
        <v>0</v>
      </c>
      <c r="K22"/>
      <c r="L22" s="193">
        <f t="shared" si="4"/>
        <v>13</v>
      </c>
      <c r="M22" s="319">
        <f t="shared" si="2"/>
        <v>10</v>
      </c>
      <c r="N22" s="319">
        <f t="shared" si="5"/>
        <v>23</v>
      </c>
      <c r="O22" s="75"/>
      <c r="P22" s="193">
        <f t="shared" si="6"/>
        <v>18</v>
      </c>
      <c r="R22" s="658"/>
      <c r="S22" s="461"/>
    </row>
    <row r="23" spans="1:19" x14ac:dyDescent="0.2">
      <c r="A23" s="232" t="s">
        <v>120</v>
      </c>
      <c r="B23" s="172"/>
      <c r="C23" s="310"/>
      <c r="D23" s="193">
        <f t="shared" si="3"/>
        <v>0</v>
      </c>
      <c r="E23" s="17">
        <v>2</v>
      </c>
      <c r="F23" s="310">
        <v>10</v>
      </c>
      <c r="G23" s="193">
        <f t="shared" si="0"/>
        <v>12</v>
      </c>
      <c r="H23" s="17"/>
      <c r="I23" s="310"/>
      <c r="J23" s="193">
        <f t="shared" si="1"/>
        <v>0</v>
      </c>
      <c r="K23"/>
      <c r="L23" s="193">
        <f t="shared" si="4"/>
        <v>2</v>
      </c>
      <c r="M23" s="319">
        <f t="shared" si="2"/>
        <v>10</v>
      </c>
      <c r="N23" s="319">
        <f t="shared" si="5"/>
        <v>12</v>
      </c>
      <c r="O23" s="75"/>
      <c r="P23" s="193">
        <f t="shared" si="6"/>
        <v>7</v>
      </c>
      <c r="R23" s="658"/>
      <c r="S23" s="461"/>
    </row>
    <row r="24" spans="1:19" x14ac:dyDescent="0.2">
      <c r="A24" s="233" t="s">
        <v>121</v>
      </c>
      <c r="B24" s="172">
        <v>5</v>
      </c>
      <c r="C24" s="310"/>
      <c r="D24" s="193">
        <f t="shared" si="3"/>
        <v>5</v>
      </c>
      <c r="E24" s="17">
        <v>5</v>
      </c>
      <c r="F24" s="310"/>
      <c r="G24" s="193">
        <f t="shared" si="0"/>
        <v>5</v>
      </c>
      <c r="H24" s="17"/>
      <c r="I24" s="310"/>
      <c r="J24" s="193">
        <f t="shared" si="1"/>
        <v>0</v>
      </c>
      <c r="K24"/>
      <c r="L24" s="193">
        <f t="shared" si="4"/>
        <v>10</v>
      </c>
      <c r="M24" s="319">
        <f t="shared" si="2"/>
        <v>0</v>
      </c>
      <c r="N24" s="319">
        <f t="shared" si="5"/>
        <v>10</v>
      </c>
      <c r="O24" s="75"/>
      <c r="P24" s="193">
        <f t="shared" si="6"/>
        <v>10</v>
      </c>
      <c r="R24" s="658"/>
      <c r="S24" s="461"/>
    </row>
    <row r="25" spans="1:19" x14ac:dyDescent="0.2">
      <c r="A25" s="232" t="s">
        <v>122</v>
      </c>
      <c r="B25" s="188">
        <v>11</v>
      </c>
      <c r="C25" s="323">
        <v>8</v>
      </c>
      <c r="D25" s="195">
        <f t="shared" si="3"/>
        <v>19</v>
      </c>
      <c r="E25" s="20">
        <v>1</v>
      </c>
      <c r="F25" s="323"/>
      <c r="G25" s="195">
        <f t="shared" si="0"/>
        <v>1</v>
      </c>
      <c r="H25" s="20">
        <v>1</v>
      </c>
      <c r="I25" s="323"/>
      <c r="J25" s="195">
        <f t="shared" si="1"/>
        <v>1</v>
      </c>
      <c r="K25"/>
      <c r="L25" s="195">
        <f t="shared" si="4"/>
        <v>13</v>
      </c>
      <c r="M25" s="324">
        <f t="shared" si="2"/>
        <v>8</v>
      </c>
      <c r="N25" s="324">
        <f t="shared" si="5"/>
        <v>21</v>
      </c>
      <c r="O25" s="75"/>
      <c r="P25" s="195">
        <f t="shared" si="6"/>
        <v>17</v>
      </c>
      <c r="R25" s="658"/>
      <c r="S25" s="461"/>
    </row>
    <row r="26" spans="1:19" x14ac:dyDescent="0.2">
      <c r="A26" s="107" t="s">
        <v>202</v>
      </c>
      <c r="B26" s="190">
        <v>80</v>
      </c>
      <c r="C26" s="190">
        <v>2</v>
      </c>
      <c r="D26" s="104">
        <f t="shared" si="3"/>
        <v>82</v>
      </c>
      <c r="E26" s="190"/>
      <c r="F26" s="190"/>
      <c r="G26" s="104">
        <f t="shared" si="0"/>
        <v>0</v>
      </c>
      <c r="H26" s="190"/>
      <c r="I26" s="190"/>
      <c r="J26" s="100">
        <f t="shared" si="1"/>
        <v>0</v>
      </c>
      <c r="K26" s="114"/>
      <c r="L26" s="103">
        <f t="shared" si="4"/>
        <v>80</v>
      </c>
      <c r="M26" s="104">
        <f t="shared" si="2"/>
        <v>2</v>
      </c>
      <c r="N26" s="100">
        <f t="shared" si="5"/>
        <v>82</v>
      </c>
      <c r="O26" s="75"/>
      <c r="P26" s="115">
        <f t="shared" si="6"/>
        <v>81</v>
      </c>
      <c r="R26" s="658"/>
      <c r="S26" s="461"/>
    </row>
    <row r="27" spans="1:19" x14ac:dyDescent="0.2">
      <c r="A27" s="233" t="s">
        <v>123</v>
      </c>
      <c r="B27" s="170">
        <v>80</v>
      </c>
      <c r="C27" s="309">
        <v>2</v>
      </c>
      <c r="D27" s="192">
        <f t="shared" si="3"/>
        <v>82</v>
      </c>
      <c r="E27" s="14"/>
      <c r="F27" s="309"/>
      <c r="G27" s="192">
        <f t="shared" si="0"/>
        <v>0</v>
      </c>
      <c r="H27" s="14"/>
      <c r="I27" s="309"/>
      <c r="J27" s="192">
        <f t="shared" si="1"/>
        <v>0</v>
      </c>
      <c r="K27"/>
      <c r="L27" s="192">
        <f t="shared" si="4"/>
        <v>80</v>
      </c>
      <c r="M27" s="318">
        <f t="shared" si="2"/>
        <v>2</v>
      </c>
      <c r="N27" s="318">
        <f t="shared" si="5"/>
        <v>82</v>
      </c>
      <c r="O27" s="75"/>
      <c r="P27" s="192">
        <f t="shared" si="6"/>
        <v>81</v>
      </c>
      <c r="R27" s="658"/>
      <c r="S27" s="461"/>
    </row>
    <row r="28" spans="1:19" x14ac:dyDescent="0.2">
      <c r="A28" s="107" t="s">
        <v>203</v>
      </c>
      <c r="B28" s="190">
        <v>57</v>
      </c>
      <c r="C28" s="190">
        <v>1</v>
      </c>
      <c r="D28" s="104">
        <f t="shared" si="3"/>
        <v>58</v>
      </c>
      <c r="E28" s="190">
        <v>17</v>
      </c>
      <c r="F28" s="190">
        <v>1</v>
      </c>
      <c r="G28" s="104">
        <f t="shared" si="0"/>
        <v>18</v>
      </c>
      <c r="H28" s="190"/>
      <c r="I28" s="190"/>
      <c r="J28" s="100">
        <f t="shared" si="1"/>
        <v>0</v>
      </c>
      <c r="K28" s="114"/>
      <c r="L28" s="103">
        <f t="shared" si="4"/>
        <v>74</v>
      </c>
      <c r="M28" s="104">
        <f t="shared" si="2"/>
        <v>2</v>
      </c>
      <c r="N28" s="100">
        <f t="shared" si="5"/>
        <v>76</v>
      </c>
      <c r="O28" s="75"/>
      <c r="P28" s="115">
        <f t="shared" si="6"/>
        <v>75</v>
      </c>
      <c r="R28" s="658"/>
      <c r="S28" s="461"/>
    </row>
    <row r="29" spans="1:19" x14ac:dyDescent="0.2">
      <c r="A29" s="232" t="s">
        <v>442</v>
      </c>
      <c r="B29" s="170">
        <v>55</v>
      </c>
      <c r="C29" s="309">
        <v>1</v>
      </c>
      <c r="D29" s="192">
        <f t="shared" si="3"/>
        <v>56</v>
      </c>
      <c r="E29" s="14">
        <v>17</v>
      </c>
      <c r="F29" s="309">
        <v>1</v>
      </c>
      <c r="G29" s="192">
        <f t="shared" si="0"/>
        <v>18</v>
      </c>
      <c r="H29" s="14"/>
      <c r="I29" s="309"/>
      <c r="J29" s="192">
        <f t="shared" si="1"/>
        <v>0</v>
      </c>
      <c r="K29"/>
      <c r="L29" s="192">
        <f t="shared" si="4"/>
        <v>72</v>
      </c>
      <c r="M29" s="318">
        <f t="shared" si="2"/>
        <v>2</v>
      </c>
      <c r="N29" s="318">
        <f t="shared" si="5"/>
        <v>74</v>
      </c>
      <c r="O29" s="75"/>
      <c r="P29" s="192">
        <f t="shared" si="6"/>
        <v>73</v>
      </c>
      <c r="R29" s="658"/>
      <c r="S29" s="461"/>
    </row>
    <row r="30" spans="1:19" x14ac:dyDescent="0.2">
      <c r="A30" s="233" t="s">
        <v>605</v>
      </c>
      <c r="B30" s="172">
        <v>2</v>
      </c>
      <c r="C30" s="310"/>
      <c r="D30" s="193">
        <f t="shared" si="3"/>
        <v>2</v>
      </c>
      <c r="E30" s="17"/>
      <c r="F30" s="310"/>
      <c r="G30" s="193">
        <f t="shared" si="0"/>
        <v>0</v>
      </c>
      <c r="H30" s="17"/>
      <c r="I30" s="310"/>
      <c r="J30" s="193">
        <f t="shared" si="1"/>
        <v>0</v>
      </c>
      <c r="K30"/>
      <c r="L30" s="193">
        <f t="shared" si="4"/>
        <v>2</v>
      </c>
      <c r="M30" s="319">
        <f t="shared" si="2"/>
        <v>0</v>
      </c>
      <c r="N30" s="319">
        <f t="shared" si="5"/>
        <v>2</v>
      </c>
      <c r="O30" s="75"/>
      <c r="P30" s="193">
        <f t="shared" si="6"/>
        <v>2</v>
      </c>
      <c r="R30" s="658"/>
      <c r="S30" s="461"/>
    </row>
    <row r="31" spans="1:19" x14ac:dyDescent="0.2">
      <c r="A31" s="107" t="s">
        <v>204</v>
      </c>
      <c r="B31" s="190">
        <v>14</v>
      </c>
      <c r="C31" s="190">
        <v>5</v>
      </c>
      <c r="D31" s="104">
        <f t="shared" si="3"/>
        <v>19</v>
      </c>
      <c r="E31" s="190"/>
      <c r="F31" s="190"/>
      <c r="G31" s="104">
        <f t="shared" si="0"/>
        <v>0</v>
      </c>
      <c r="H31" s="190"/>
      <c r="I31" s="190"/>
      <c r="J31" s="100">
        <f t="shared" si="1"/>
        <v>0</v>
      </c>
      <c r="K31" s="114"/>
      <c r="L31" s="103">
        <f t="shared" si="4"/>
        <v>14</v>
      </c>
      <c r="M31" s="104">
        <f t="shared" si="2"/>
        <v>5</v>
      </c>
      <c r="N31" s="100">
        <f t="shared" si="5"/>
        <v>19</v>
      </c>
      <c r="O31" s="75"/>
      <c r="P31" s="115">
        <f t="shared" si="6"/>
        <v>16.5</v>
      </c>
      <c r="R31" s="658"/>
      <c r="S31" s="461"/>
    </row>
    <row r="32" spans="1:19" x14ac:dyDescent="0.2">
      <c r="A32" s="232" t="s">
        <v>124</v>
      </c>
      <c r="B32" s="188">
        <v>14</v>
      </c>
      <c r="C32" s="323">
        <v>5</v>
      </c>
      <c r="D32" s="195">
        <f t="shared" si="3"/>
        <v>19</v>
      </c>
      <c r="E32" s="20"/>
      <c r="F32" s="323"/>
      <c r="G32" s="195">
        <f t="shared" si="0"/>
        <v>0</v>
      </c>
      <c r="H32" s="20"/>
      <c r="I32" s="323"/>
      <c r="J32" s="195">
        <f t="shared" si="1"/>
        <v>0</v>
      </c>
      <c r="K32"/>
      <c r="L32" s="195">
        <f t="shared" si="4"/>
        <v>14</v>
      </c>
      <c r="M32" s="324">
        <f t="shared" si="2"/>
        <v>5</v>
      </c>
      <c r="N32" s="324">
        <f t="shared" si="5"/>
        <v>19</v>
      </c>
      <c r="O32" s="75"/>
      <c r="P32" s="195">
        <f t="shared" si="6"/>
        <v>16.5</v>
      </c>
      <c r="R32" s="658"/>
      <c r="S32" s="461"/>
    </row>
    <row r="33" spans="1:19" x14ac:dyDescent="0.2">
      <c r="A33" s="107" t="s">
        <v>205</v>
      </c>
      <c r="B33" s="190">
        <v>267</v>
      </c>
      <c r="C33" s="190">
        <v>62</v>
      </c>
      <c r="D33" s="104">
        <f t="shared" si="3"/>
        <v>329</v>
      </c>
      <c r="E33" s="190">
        <v>9</v>
      </c>
      <c r="F33" s="190">
        <v>1</v>
      </c>
      <c r="G33" s="104">
        <f t="shared" si="0"/>
        <v>10</v>
      </c>
      <c r="H33" s="190"/>
      <c r="I33" s="190"/>
      <c r="J33" s="100">
        <f t="shared" si="1"/>
        <v>0</v>
      </c>
      <c r="K33" s="114"/>
      <c r="L33" s="103">
        <f t="shared" si="4"/>
        <v>276</v>
      </c>
      <c r="M33" s="104">
        <f t="shared" si="2"/>
        <v>63</v>
      </c>
      <c r="N33" s="100">
        <f t="shared" si="5"/>
        <v>339</v>
      </c>
      <c r="O33" s="75"/>
      <c r="P33" s="115">
        <f t="shared" si="6"/>
        <v>307.5</v>
      </c>
      <c r="R33" s="658"/>
      <c r="S33" s="461"/>
    </row>
    <row r="34" spans="1:19" x14ac:dyDescent="0.2">
      <c r="A34" s="233" t="s">
        <v>530</v>
      </c>
      <c r="B34" s="172">
        <v>8</v>
      </c>
      <c r="C34" s="310">
        <v>3</v>
      </c>
      <c r="D34" s="193">
        <f t="shared" si="3"/>
        <v>11</v>
      </c>
      <c r="E34" s="17"/>
      <c r="F34" s="310"/>
      <c r="G34" s="193">
        <f t="shared" si="0"/>
        <v>0</v>
      </c>
      <c r="H34" s="17"/>
      <c r="I34" s="310"/>
      <c r="J34" s="193">
        <f t="shared" si="1"/>
        <v>0</v>
      </c>
      <c r="K34"/>
      <c r="L34" s="193">
        <f t="shared" si="4"/>
        <v>8</v>
      </c>
      <c r="M34" s="319">
        <f t="shared" si="2"/>
        <v>3</v>
      </c>
      <c r="N34" s="319">
        <f t="shared" si="5"/>
        <v>11</v>
      </c>
      <c r="O34" s="75"/>
      <c r="P34" s="193">
        <f t="shared" si="6"/>
        <v>9.5</v>
      </c>
      <c r="R34" s="658"/>
      <c r="S34" s="461"/>
    </row>
    <row r="35" spans="1:19" x14ac:dyDescent="0.2">
      <c r="A35" s="232" t="s">
        <v>606</v>
      </c>
      <c r="B35" s="172">
        <v>58</v>
      </c>
      <c r="C35" s="310">
        <v>5</v>
      </c>
      <c r="D35" s="193">
        <f t="shared" si="3"/>
        <v>63</v>
      </c>
      <c r="E35" s="17"/>
      <c r="F35" s="310"/>
      <c r="G35" s="193">
        <f t="shared" si="0"/>
        <v>0</v>
      </c>
      <c r="H35" s="17"/>
      <c r="I35" s="310"/>
      <c r="J35" s="193">
        <f t="shared" si="1"/>
        <v>0</v>
      </c>
      <c r="K35"/>
      <c r="L35" s="193">
        <f t="shared" si="4"/>
        <v>58</v>
      </c>
      <c r="M35" s="319">
        <f t="shared" si="2"/>
        <v>5</v>
      </c>
      <c r="N35" s="319">
        <f t="shared" si="5"/>
        <v>63</v>
      </c>
      <c r="O35" s="75"/>
      <c r="P35" s="193">
        <f t="shared" si="6"/>
        <v>60.5</v>
      </c>
      <c r="R35" s="658"/>
      <c r="S35" s="461"/>
    </row>
    <row r="36" spans="1:19" x14ac:dyDescent="0.2">
      <c r="A36" s="232" t="s">
        <v>607</v>
      </c>
      <c r="B36" s="172">
        <v>50</v>
      </c>
      <c r="C36" s="310">
        <v>32</v>
      </c>
      <c r="D36" s="193">
        <f t="shared" si="3"/>
        <v>82</v>
      </c>
      <c r="E36" s="17">
        <v>8</v>
      </c>
      <c r="F36" s="310">
        <v>1</v>
      </c>
      <c r="G36" s="193">
        <f t="shared" si="0"/>
        <v>9</v>
      </c>
      <c r="H36" s="17"/>
      <c r="I36" s="310"/>
      <c r="J36" s="193">
        <f t="shared" si="1"/>
        <v>0</v>
      </c>
      <c r="K36"/>
      <c r="L36" s="193">
        <f t="shared" si="4"/>
        <v>58</v>
      </c>
      <c r="M36" s="319">
        <f t="shared" si="2"/>
        <v>33</v>
      </c>
      <c r="N36" s="319">
        <f t="shared" si="5"/>
        <v>91</v>
      </c>
      <c r="O36" s="75"/>
      <c r="P36" s="193">
        <f t="shared" si="6"/>
        <v>74.5</v>
      </c>
      <c r="R36" s="658"/>
      <c r="S36" s="461"/>
    </row>
    <row r="37" spans="1:19" x14ac:dyDescent="0.2">
      <c r="A37" s="232" t="s">
        <v>125</v>
      </c>
      <c r="B37" s="172">
        <v>91</v>
      </c>
      <c r="C37" s="310">
        <v>22</v>
      </c>
      <c r="D37" s="193">
        <f t="shared" si="3"/>
        <v>113</v>
      </c>
      <c r="E37" s="17">
        <v>1</v>
      </c>
      <c r="F37" s="310"/>
      <c r="G37" s="193">
        <f t="shared" si="0"/>
        <v>1</v>
      </c>
      <c r="H37" s="17"/>
      <c r="I37" s="310"/>
      <c r="J37" s="193">
        <f t="shared" si="1"/>
        <v>0</v>
      </c>
      <c r="K37"/>
      <c r="L37" s="193">
        <f t="shared" si="4"/>
        <v>92</v>
      </c>
      <c r="M37" s="319">
        <f t="shared" si="2"/>
        <v>22</v>
      </c>
      <c r="N37" s="319">
        <f t="shared" si="5"/>
        <v>114</v>
      </c>
      <c r="O37" s="75"/>
      <c r="P37" s="193">
        <f t="shared" si="6"/>
        <v>103</v>
      </c>
      <c r="R37" s="658"/>
      <c r="S37" s="461"/>
    </row>
    <row r="38" spans="1:19" x14ac:dyDescent="0.2">
      <c r="A38" s="232" t="s">
        <v>126</v>
      </c>
      <c r="B38" s="172">
        <v>60</v>
      </c>
      <c r="C38" s="310"/>
      <c r="D38" s="193">
        <f t="shared" si="3"/>
        <v>60</v>
      </c>
      <c r="E38" s="17"/>
      <c r="F38" s="310"/>
      <c r="G38" s="193">
        <f t="shared" si="0"/>
        <v>0</v>
      </c>
      <c r="H38" s="17"/>
      <c r="I38" s="310"/>
      <c r="J38" s="193">
        <f t="shared" si="1"/>
        <v>0</v>
      </c>
      <c r="K38"/>
      <c r="L38" s="193">
        <f t="shared" si="4"/>
        <v>60</v>
      </c>
      <c r="M38" s="319">
        <f t="shared" si="2"/>
        <v>0</v>
      </c>
      <c r="N38" s="319">
        <f t="shared" si="5"/>
        <v>60</v>
      </c>
      <c r="O38" s="75"/>
      <c r="P38" s="193">
        <f t="shared" si="6"/>
        <v>60</v>
      </c>
      <c r="R38" s="658"/>
      <c r="S38" s="461"/>
    </row>
    <row r="39" spans="1:19" x14ac:dyDescent="0.2">
      <c r="A39" s="107" t="s">
        <v>206</v>
      </c>
      <c r="B39" s="190"/>
      <c r="C39" s="190"/>
      <c r="D39" s="104">
        <f t="shared" si="3"/>
        <v>0</v>
      </c>
      <c r="E39" s="190"/>
      <c r="F39" s="190"/>
      <c r="G39" s="104">
        <f t="shared" si="0"/>
        <v>0</v>
      </c>
      <c r="H39" s="190">
        <v>69</v>
      </c>
      <c r="I39" s="190"/>
      <c r="J39" s="100">
        <f t="shared" si="1"/>
        <v>69</v>
      </c>
      <c r="K39" s="114"/>
      <c r="L39" s="103">
        <f t="shared" si="4"/>
        <v>69</v>
      </c>
      <c r="M39" s="104">
        <f t="shared" si="2"/>
        <v>0</v>
      </c>
      <c r="N39" s="100">
        <f t="shared" si="5"/>
        <v>69</v>
      </c>
      <c r="O39" s="75"/>
      <c r="P39" s="115">
        <f t="shared" si="6"/>
        <v>69</v>
      </c>
      <c r="R39" s="658"/>
      <c r="S39" s="461"/>
    </row>
    <row r="40" spans="1:19" x14ac:dyDescent="0.2">
      <c r="A40" s="231" t="s">
        <v>127</v>
      </c>
      <c r="B40" s="170"/>
      <c r="C40" s="309"/>
      <c r="D40" s="192">
        <f t="shared" si="3"/>
        <v>0</v>
      </c>
      <c r="E40" s="14"/>
      <c r="F40" s="309"/>
      <c r="G40" s="192">
        <f t="shared" si="0"/>
        <v>0</v>
      </c>
      <c r="H40" s="14">
        <v>69</v>
      </c>
      <c r="I40" s="309"/>
      <c r="J40" s="192">
        <f t="shared" si="1"/>
        <v>69</v>
      </c>
      <c r="K40"/>
      <c r="L40" s="192">
        <f t="shared" si="4"/>
        <v>69</v>
      </c>
      <c r="M40" s="318">
        <f t="shared" si="2"/>
        <v>0</v>
      </c>
      <c r="N40" s="318">
        <f t="shared" si="5"/>
        <v>69</v>
      </c>
      <c r="O40" s="75"/>
      <c r="P40" s="192">
        <f t="shared" si="6"/>
        <v>69</v>
      </c>
      <c r="R40" s="658"/>
      <c r="S40" s="461"/>
    </row>
    <row r="41" spans="1:19" x14ac:dyDescent="0.2">
      <c r="A41" s="107" t="s">
        <v>207</v>
      </c>
      <c r="B41" s="190">
        <v>117</v>
      </c>
      <c r="C41" s="190">
        <v>21</v>
      </c>
      <c r="D41" s="104">
        <f t="shared" si="3"/>
        <v>138</v>
      </c>
      <c r="E41" s="190">
        <v>2</v>
      </c>
      <c r="F41" s="190">
        <v>2</v>
      </c>
      <c r="G41" s="104">
        <f t="shared" si="0"/>
        <v>4</v>
      </c>
      <c r="H41" s="190"/>
      <c r="I41" s="190"/>
      <c r="J41" s="100">
        <f t="shared" si="1"/>
        <v>0</v>
      </c>
      <c r="K41" s="114"/>
      <c r="L41" s="103">
        <f t="shared" si="4"/>
        <v>119</v>
      </c>
      <c r="M41" s="104">
        <f t="shared" si="2"/>
        <v>23</v>
      </c>
      <c r="N41" s="100">
        <f t="shared" si="5"/>
        <v>142</v>
      </c>
      <c r="O41" s="75"/>
      <c r="P41" s="115">
        <f t="shared" si="6"/>
        <v>130.5</v>
      </c>
      <c r="R41" s="658"/>
      <c r="S41" s="461"/>
    </row>
    <row r="42" spans="1:19" x14ac:dyDescent="0.2">
      <c r="A42" s="231" t="s">
        <v>129</v>
      </c>
      <c r="B42" s="170">
        <v>10</v>
      </c>
      <c r="C42" s="309"/>
      <c r="D42" s="192">
        <f t="shared" si="3"/>
        <v>10</v>
      </c>
      <c r="E42" s="14"/>
      <c r="F42" s="309"/>
      <c r="G42" s="192">
        <f t="shared" si="0"/>
        <v>0</v>
      </c>
      <c r="H42" s="14"/>
      <c r="I42" s="309"/>
      <c r="J42" s="192">
        <f t="shared" si="1"/>
        <v>0</v>
      </c>
      <c r="K42"/>
      <c r="L42" s="192">
        <f t="shared" si="4"/>
        <v>10</v>
      </c>
      <c r="M42" s="318">
        <f t="shared" si="2"/>
        <v>0</v>
      </c>
      <c r="N42" s="318">
        <f t="shared" si="5"/>
        <v>10</v>
      </c>
      <c r="O42" s="75"/>
      <c r="P42" s="192">
        <f t="shared" si="6"/>
        <v>10</v>
      </c>
      <c r="R42" s="658"/>
      <c r="S42" s="461"/>
    </row>
    <row r="43" spans="1:19" x14ac:dyDescent="0.2">
      <c r="A43" s="232" t="s">
        <v>427</v>
      </c>
      <c r="B43" s="172">
        <v>90</v>
      </c>
      <c r="C43" s="310">
        <v>15</v>
      </c>
      <c r="D43" s="193">
        <f t="shared" si="3"/>
        <v>105</v>
      </c>
      <c r="E43" s="17">
        <v>2</v>
      </c>
      <c r="F43" s="310">
        <v>2</v>
      </c>
      <c r="G43" s="193">
        <f t="shared" si="0"/>
        <v>4</v>
      </c>
      <c r="H43" s="17"/>
      <c r="I43" s="310"/>
      <c r="J43" s="193">
        <f t="shared" si="1"/>
        <v>0</v>
      </c>
      <c r="K43"/>
      <c r="L43" s="193">
        <f t="shared" si="4"/>
        <v>92</v>
      </c>
      <c r="M43" s="319">
        <f t="shared" si="2"/>
        <v>17</v>
      </c>
      <c r="N43" s="319">
        <f t="shared" si="5"/>
        <v>109</v>
      </c>
      <c r="O43" s="75"/>
      <c r="P43" s="193">
        <f t="shared" si="6"/>
        <v>100.5</v>
      </c>
      <c r="R43" s="658"/>
      <c r="S43" s="461"/>
    </row>
    <row r="44" spans="1:19" x14ac:dyDescent="0.2">
      <c r="A44" s="232" t="s">
        <v>130</v>
      </c>
      <c r="B44" s="172">
        <v>2</v>
      </c>
      <c r="C44" s="310">
        <v>6</v>
      </c>
      <c r="D44" s="193">
        <f t="shared" si="3"/>
        <v>8</v>
      </c>
      <c r="E44" s="17"/>
      <c r="F44" s="310"/>
      <c r="G44" s="193">
        <f t="shared" si="0"/>
        <v>0</v>
      </c>
      <c r="H44" s="17"/>
      <c r="I44" s="310"/>
      <c r="J44" s="193">
        <f t="shared" si="1"/>
        <v>0</v>
      </c>
      <c r="K44"/>
      <c r="L44" s="193">
        <f t="shared" si="4"/>
        <v>2</v>
      </c>
      <c r="M44" s="319">
        <f t="shared" si="2"/>
        <v>6</v>
      </c>
      <c r="N44" s="319">
        <f t="shared" si="5"/>
        <v>8</v>
      </c>
      <c r="O44" s="75"/>
      <c r="P44" s="193">
        <f t="shared" si="6"/>
        <v>5</v>
      </c>
      <c r="R44" s="658"/>
      <c r="S44" s="461"/>
    </row>
    <row r="45" spans="1:19" x14ac:dyDescent="0.2">
      <c r="A45" s="453" t="s">
        <v>131</v>
      </c>
      <c r="B45" s="451">
        <v>15</v>
      </c>
      <c r="C45" s="310"/>
      <c r="D45" s="193">
        <f t="shared" si="3"/>
        <v>15</v>
      </c>
      <c r="E45" s="17"/>
      <c r="F45" s="310"/>
      <c r="G45" s="193">
        <f t="shared" si="0"/>
        <v>0</v>
      </c>
      <c r="H45" s="17"/>
      <c r="I45" s="310"/>
      <c r="J45" s="193">
        <f t="shared" si="1"/>
        <v>0</v>
      </c>
      <c r="K45" s="461"/>
      <c r="L45" s="193">
        <f t="shared" si="4"/>
        <v>15</v>
      </c>
      <c r="M45" s="319">
        <f t="shared" si="2"/>
        <v>0</v>
      </c>
      <c r="N45" s="319">
        <f t="shared" si="5"/>
        <v>15</v>
      </c>
      <c r="O45" s="75"/>
      <c r="P45" s="193">
        <f t="shared" si="6"/>
        <v>15</v>
      </c>
      <c r="R45" s="658"/>
      <c r="S45" s="461"/>
    </row>
    <row r="46" spans="1:19" x14ac:dyDescent="0.2">
      <c r="A46" s="107" t="s">
        <v>208</v>
      </c>
      <c r="B46" s="190">
        <v>27</v>
      </c>
      <c r="C46" s="190">
        <v>5</v>
      </c>
      <c r="D46" s="104">
        <f t="shared" si="3"/>
        <v>32</v>
      </c>
      <c r="E46" s="190"/>
      <c r="F46" s="190"/>
      <c r="G46" s="104">
        <f t="shared" si="0"/>
        <v>0</v>
      </c>
      <c r="H46" s="190"/>
      <c r="I46" s="190"/>
      <c r="J46" s="100">
        <f t="shared" si="1"/>
        <v>0</v>
      </c>
      <c r="K46" s="114"/>
      <c r="L46" s="103">
        <f t="shared" si="4"/>
        <v>27</v>
      </c>
      <c r="M46" s="104">
        <f t="shared" si="2"/>
        <v>5</v>
      </c>
      <c r="N46" s="100">
        <f t="shared" si="5"/>
        <v>32</v>
      </c>
      <c r="O46" s="75"/>
      <c r="P46" s="115">
        <f t="shared" si="6"/>
        <v>29.5</v>
      </c>
      <c r="R46" s="658"/>
      <c r="S46" s="461"/>
    </row>
    <row r="47" spans="1:19" x14ac:dyDescent="0.2">
      <c r="A47" s="234" t="s">
        <v>428</v>
      </c>
      <c r="B47" s="191">
        <v>27</v>
      </c>
      <c r="C47" s="189">
        <v>5</v>
      </c>
      <c r="D47" s="196">
        <f t="shared" si="3"/>
        <v>32</v>
      </c>
      <c r="E47" s="23"/>
      <c r="F47" s="189"/>
      <c r="G47" s="196">
        <f t="shared" si="0"/>
        <v>0</v>
      </c>
      <c r="H47" s="23"/>
      <c r="I47" s="189"/>
      <c r="J47" s="196">
        <f t="shared" si="1"/>
        <v>0</v>
      </c>
      <c r="K47"/>
      <c r="L47" s="196">
        <f t="shared" si="4"/>
        <v>27</v>
      </c>
      <c r="M47" s="325">
        <f t="shared" si="2"/>
        <v>5</v>
      </c>
      <c r="N47" s="325">
        <f t="shared" si="5"/>
        <v>32</v>
      </c>
      <c r="O47" s="75"/>
      <c r="P47" s="196">
        <f t="shared" si="6"/>
        <v>29.5</v>
      </c>
      <c r="R47" s="658"/>
      <c r="S47" s="461"/>
    </row>
    <row r="48" spans="1:19" x14ac:dyDescent="0.2">
      <c r="A48" s="107" t="s">
        <v>429</v>
      </c>
      <c r="B48" s="190">
        <v>3</v>
      </c>
      <c r="C48" s="190">
        <v>2</v>
      </c>
      <c r="D48" s="104">
        <f t="shared" si="3"/>
        <v>5</v>
      </c>
      <c r="E48" s="190"/>
      <c r="F48" s="190"/>
      <c r="G48" s="104">
        <f t="shared" si="0"/>
        <v>0</v>
      </c>
      <c r="H48" s="190"/>
      <c r="I48" s="190"/>
      <c r="J48" s="100">
        <f t="shared" si="1"/>
        <v>0</v>
      </c>
      <c r="K48" s="114"/>
      <c r="L48" s="103">
        <f t="shared" si="4"/>
        <v>3</v>
      </c>
      <c r="M48" s="104">
        <f t="shared" si="2"/>
        <v>2</v>
      </c>
      <c r="N48" s="100">
        <f t="shared" si="5"/>
        <v>5</v>
      </c>
      <c r="O48" s="75"/>
      <c r="P48" s="115">
        <f t="shared" si="6"/>
        <v>4</v>
      </c>
      <c r="R48" s="658"/>
      <c r="S48" s="461"/>
    </row>
    <row r="49" spans="1:19" x14ac:dyDescent="0.2">
      <c r="A49" s="234" t="s">
        <v>430</v>
      </c>
      <c r="B49" s="170">
        <v>3</v>
      </c>
      <c r="C49" s="309">
        <v>2</v>
      </c>
      <c r="D49" s="192">
        <f t="shared" si="3"/>
        <v>5</v>
      </c>
      <c r="E49" s="14"/>
      <c r="F49" s="309"/>
      <c r="G49" s="192">
        <f t="shared" si="0"/>
        <v>0</v>
      </c>
      <c r="H49" s="14"/>
      <c r="I49" s="309"/>
      <c r="J49" s="192">
        <f t="shared" si="1"/>
        <v>0</v>
      </c>
      <c r="K49"/>
      <c r="L49" s="192">
        <f t="shared" si="4"/>
        <v>3</v>
      </c>
      <c r="M49" s="318">
        <f t="shared" si="2"/>
        <v>2</v>
      </c>
      <c r="N49" s="318">
        <f t="shared" si="5"/>
        <v>5</v>
      </c>
      <c r="O49" s="75"/>
      <c r="P49" s="192">
        <f t="shared" si="6"/>
        <v>4</v>
      </c>
      <c r="R49" s="658"/>
      <c r="S49" s="461"/>
    </row>
    <row r="50" spans="1:19" x14ac:dyDescent="0.2">
      <c r="A50" s="107" t="s">
        <v>209</v>
      </c>
      <c r="B50" s="190"/>
      <c r="C50" s="190"/>
      <c r="D50" s="104">
        <f t="shared" si="3"/>
        <v>0</v>
      </c>
      <c r="E50" s="190"/>
      <c r="F50" s="190"/>
      <c r="G50" s="104">
        <f t="shared" si="0"/>
        <v>0</v>
      </c>
      <c r="H50" s="190">
        <v>13</v>
      </c>
      <c r="I50" s="190">
        <v>10</v>
      </c>
      <c r="J50" s="100">
        <f t="shared" si="1"/>
        <v>23</v>
      </c>
      <c r="K50" s="114"/>
      <c r="L50" s="103">
        <f t="shared" si="4"/>
        <v>13</v>
      </c>
      <c r="M50" s="104">
        <f t="shared" si="2"/>
        <v>10</v>
      </c>
      <c r="N50" s="100">
        <f t="shared" si="5"/>
        <v>23</v>
      </c>
      <c r="O50" s="75"/>
      <c r="P50" s="115">
        <f t="shared" si="6"/>
        <v>18</v>
      </c>
      <c r="R50" s="658"/>
      <c r="S50" s="461"/>
    </row>
    <row r="51" spans="1:19" x14ac:dyDescent="0.2">
      <c r="A51" s="234" t="s">
        <v>134</v>
      </c>
      <c r="B51" s="170"/>
      <c r="C51" s="309"/>
      <c r="D51" s="192">
        <f t="shared" si="3"/>
        <v>0</v>
      </c>
      <c r="E51" s="14"/>
      <c r="F51" s="309"/>
      <c r="G51" s="192">
        <f t="shared" si="0"/>
        <v>0</v>
      </c>
      <c r="H51" s="14">
        <v>13</v>
      </c>
      <c r="I51" s="309">
        <v>10</v>
      </c>
      <c r="J51" s="192">
        <f t="shared" si="1"/>
        <v>23</v>
      </c>
      <c r="K51"/>
      <c r="L51" s="192">
        <f t="shared" si="4"/>
        <v>13</v>
      </c>
      <c r="M51" s="318">
        <f t="shared" si="2"/>
        <v>10</v>
      </c>
      <c r="N51" s="318">
        <f t="shared" si="5"/>
        <v>23</v>
      </c>
      <c r="O51" s="75"/>
      <c r="P51" s="192">
        <f t="shared" si="6"/>
        <v>18</v>
      </c>
      <c r="R51" s="658"/>
      <c r="S51" s="461"/>
    </row>
    <row r="52" spans="1:19" x14ac:dyDescent="0.2">
      <c r="A52" s="107" t="s">
        <v>210</v>
      </c>
      <c r="B52" s="190">
        <v>230</v>
      </c>
      <c r="C52" s="190">
        <v>83</v>
      </c>
      <c r="D52" s="104">
        <f t="shared" si="3"/>
        <v>313</v>
      </c>
      <c r="E52" s="190">
        <v>14</v>
      </c>
      <c r="F52" s="190">
        <v>7</v>
      </c>
      <c r="G52" s="104">
        <f t="shared" si="0"/>
        <v>21</v>
      </c>
      <c r="H52" s="190"/>
      <c r="I52" s="190"/>
      <c r="J52" s="100">
        <f t="shared" si="1"/>
        <v>0</v>
      </c>
      <c r="K52" s="114"/>
      <c r="L52" s="103">
        <f t="shared" si="4"/>
        <v>244</v>
      </c>
      <c r="M52" s="104">
        <f t="shared" si="2"/>
        <v>90</v>
      </c>
      <c r="N52" s="100">
        <f t="shared" si="5"/>
        <v>334</v>
      </c>
      <c r="O52" s="75"/>
      <c r="P52" s="115">
        <f t="shared" si="6"/>
        <v>289</v>
      </c>
      <c r="R52" s="658"/>
      <c r="S52" s="461"/>
    </row>
    <row r="53" spans="1:19" x14ac:dyDescent="0.2">
      <c r="A53" s="231" t="s">
        <v>135</v>
      </c>
      <c r="B53" s="172">
        <v>37</v>
      </c>
      <c r="C53" s="310">
        <v>11</v>
      </c>
      <c r="D53" s="193">
        <f t="shared" si="3"/>
        <v>48</v>
      </c>
      <c r="E53" s="17"/>
      <c r="F53" s="310"/>
      <c r="G53" s="193">
        <f t="shared" si="0"/>
        <v>0</v>
      </c>
      <c r="H53" s="17"/>
      <c r="I53" s="310"/>
      <c r="J53" s="193">
        <f t="shared" si="1"/>
        <v>0</v>
      </c>
      <c r="K53"/>
      <c r="L53" s="193">
        <f t="shared" si="4"/>
        <v>37</v>
      </c>
      <c r="M53" s="319">
        <f t="shared" si="2"/>
        <v>11</v>
      </c>
      <c r="N53" s="319">
        <f t="shared" si="5"/>
        <v>48</v>
      </c>
      <c r="O53" s="75"/>
      <c r="P53" s="193">
        <f t="shared" si="6"/>
        <v>42.5</v>
      </c>
      <c r="R53" s="658"/>
      <c r="S53" s="461"/>
    </row>
    <row r="54" spans="1:19" x14ac:dyDescent="0.2">
      <c r="A54" s="231" t="s">
        <v>608</v>
      </c>
      <c r="B54" s="451">
        <v>10</v>
      </c>
      <c r="C54" s="310"/>
      <c r="D54" s="193">
        <f t="shared" si="3"/>
        <v>10</v>
      </c>
      <c r="E54" s="17"/>
      <c r="F54" s="310"/>
      <c r="G54" s="193">
        <f t="shared" si="0"/>
        <v>0</v>
      </c>
      <c r="H54" s="17"/>
      <c r="I54" s="310"/>
      <c r="J54" s="193">
        <f t="shared" si="1"/>
        <v>0</v>
      </c>
      <c r="K54" s="461"/>
      <c r="L54" s="193">
        <f t="shared" si="4"/>
        <v>10</v>
      </c>
      <c r="M54" s="319">
        <f t="shared" si="2"/>
        <v>0</v>
      </c>
      <c r="N54" s="319">
        <f t="shared" si="5"/>
        <v>10</v>
      </c>
      <c r="O54" s="75"/>
      <c r="P54" s="193">
        <f t="shared" si="6"/>
        <v>10</v>
      </c>
      <c r="R54" s="658"/>
      <c r="S54" s="461"/>
    </row>
    <row r="55" spans="1:19" x14ac:dyDescent="0.2">
      <c r="A55" s="232" t="s">
        <v>482</v>
      </c>
      <c r="B55" s="172">
        <v>153</v>
      </c>
      <c r="C55" s="310">
        <v>50</v>
      </c>
      <c r="D55" s="193">
        <f t="shared" si="3"/>
        <v>203</v>
      </c>
      <c r="E55" s="17">
        <v>11</v>
      </c>
      <c r="F55" s="310">
        <v>6</v>
      </c>
      <c r="G55" s="193">
        <f t="shared" si="0"/>
        <v>17</v>
      </c>
      <c r="H55" s="17"/>
      <c r="I55" s="310"/>
      <c r="J55" s="193">
        <f t="shared" si="1"/>
        <v>0</v>
      </c>
      <c r="K55"/>
      <c r="L55" s="193">
        <f t="shared" si="4"/>
        <v>164</v>
      </c>
      <c r="M55" s="319">
        <f t="shared" si="2"/>
        <v>56</v>
      </c>
      <c r="N55" s="319">
        <f t="shared" si="5"/>
        <v>220</v>
      </c>
      <c r="O55" s="75"/>
      <c r="P55" s="193">
        <f t="shared" si="6"/>
        <v>192</v>
      </c>
      <c r="R55" s="658"/>
      <c r="S55" s="461"/>
    </row>
    <row r="56" spans="1:19" x14ac:dyDescent="0.2">
      <c r="A56" s="232" t="s">
        <v>136</v>
      </c>
      <c r="B56" s="172">
        <v>1</v>
      </c>
      <c r="C56" s="310"/>
      <c r="D56" s="193">
        <f t="shared" si="3"/>
        <v>1</v>
      </c>
      <c r="E56" s="17">
        <v>2</v>
      </c>
      <c r="F56" s="310">
        <v>1</v>
      </c>
      <c r="G56" s="193">
        <f t="shared" si="0"/>
        <v>3</v>
      </c>
      <c r="H56" s="17"/>
      <c r="I56" s="310"/>
      <c r="J56" s="193">
        <f t="shared" si="1"/>
        <v>0</v>
      </c>
      <c r="K56"/>
      <c r="L56" s="193">
        <f t="shared" si="4"/>
        <v>3</v>
      </c>
      <c r="M56" s="319">
        <f t="shared" si="2"/>
        <v>1</v>
      </c>
      <c r="N56" s="319">
        <f t="shared" si="5"/>
        <v>4</v>
      </c>
      <c r="O56" s="75"/>
      <c r="P56" s="193">
        <f t="shared" si="6"/>
        <v>3.5</v>
      </c>
      <c r="R56" s="658"/>
      <c r="S56" s="461"/>
    </row>
    <row r="57" spans="1:19" x14ac:dyDescent="0.2">
      <c r="A57" s="232" t="s">
        <v>137</v>
      </c>
      <c r="B57" s="188">
        <v>18</v>
      </c>
      <c r="C57" s="323"/>
      <c r="D57" s="195">
        <f t="shared" si="3"/>
        <v>18</v>
      </c>
      <c r="E57" s="20"/>
      <c r="F57" s="323"/>
      <c r="G57" s="195">
        <f t="shared" si="0"/>
        <v>0</v>
      </c>
      <c r="H57" s="20"/>
      <c r="I57" s="323"/>
      <c r="J57" s="195">
        <f t="shared" si="1"/>
        <v>0</v>
      </c>
      <c r="K57"/>
      <c r="L57" s="195">
        <f t="shared" si="4"/>
        <v>18</v>
      </c>
      <c r="M57" s="324">
        <f t="shared" si="2"/>
        <v>0</v>
      </c>
      <c r="N57" s="324">
        <f t="shared" si="5"/>
        <v>18</v>
      </c>
      <c r="O57" s="75"/>
      <c r="P57" s="195">
        <f t="shared" si="6"/>
        <v>18</v>
      </c>
      <c r="R57" s="658"/>
      <c r="S57" s="461"/>
    </row>
    <row r="58" spans="1:19" x14ac:dyDescent="0.2">
      <c r="A58" s="233" t="s">
        <v>138</v>
      </c>
      <c r="B58" s="172">
        <v>2</v>
      </c>
      <c r="C58" s="310"/>
      <c r="D58" s="193">
        <f t="shared" si="3"/>
        <v>2</v>
      </c>
      <c r="E58" s="17">
        <v>1</v>
      </c>
      <c r="F58" s="310"/>
      <c r="G58" s="193">
        <f t="shared" si="0"/>
        <v>1</v>
      </c>
      <c r="H58" s="17"/>
      <c r="I58" s="310"/>
      <c r="J58" s="193">
        <f t="shared" si="1"/>
        <v>0</v>
      </c>
      <c r="K58"/>
      <c r="L58" s="193">
        <f t="shared" si="4"/>
        <v>3</v>
      </c>
      <c r="M58" s="319">
        <f t="shared" si="2"/>
        <v>0</v>
      </c>
      <c r="N58" s="319">
        <f t="shared" si="5"/>
        <v>3</v>
      </c>
      <c r="O58" s="75"/>
      <c r="P58" s="193">
        <f t="shared" si="6"/>
        <v>3</v>
      </c>
      <c r="R58" s="658"/>
      <c r="S58" s="461"/>
    </row>
    <row r="59" spans="1:19" x14ac:dyDescent="0.2">
      <c r="A59" s="232" t="s">
        <v>609</v>
      </c>
      <c r="B59" s="188">
        <v>9</v>
      </c>
      <c r="C59" s="323">
        <v>22</v>
      </c>
      <c r="D59" s="195">
        <f t="shared" si="3"/>
        <v>31</v>
      </c>
      <c r="E59" s="20"/>
      <c r="F59" s="323"/>
      <c r="G59" s="195">
        <f t="shared" si="0"/>
        <v>0</v>
      </c>
      <c r="H59" s="20"/>
      <c r="I59" s="323"/>
      <c r="J59" s="195">
        <f t="shared" si="1"/>
        <v>0</v>
      </c>
      <c r="K59"/>
      <c r="L59" s="195">
        <f t="shared" si="4"/>
        <v>9</v>
      </c>
      <c r="M59" s="324">
        <f t="shared" si="2"/>
        <v>22</v>
      </c>
      <c r="N59" s="324">
        <f t="shared" si="5"/>
        <v>31</v>
      </c>
      <c r="O59" s="75"/>
      <c r="P59" s="195">
        <f t="shared" si="6"/>
        <v>20</v>
      </c>
      <c r="R59" s="658"/>
      <c r="S59" s="461"/>
    </row>
    <row r="60" spans="1:19" x14ac:dyDescent="0.2">
      <c r="A60" s="107" t="s">
        <v>211</v>
      </c>
      <c r="B60" s="190">
        <v>51</v>
      </c>
      <c r="C60" s="190">
        <v>1</v>
      </c>
      <c r="D60" s="104">
        <f t="shared" si="3"/>
        <v>52</v>
      </c>
      <c r="E60" s="190">
        <v>1</v>
      </c>
      <c r="F60" s="190"/>
      <c r="G60" s="104">
        <f t="shared" si="0"/>
        <v>1</v>
      </c>
      <c r="H60" s="190"/>
      <c r="I60" s="190"/>
      <c r="J60" s="100">
        <f t="shared" si="1"/>
        <v>0</v>
      </c>
      <c r="K60" s="114"/>
      <c r="L60" s="103">
        <f t="shared" si="4"/>
        <v>52</v>
      </c>
      <c r="M60" s="104">
        <f t="shared" si="2"/>
        <v>1</v>
      </c>
      <c r="N60" s="100">
        <f t="shared" si="5"/>
        <v>53</v>
      </c>
      <c r="O60" s="75"/>
      <c r="P60" s="115">
        <f t="shared" si="6"/>
        <v>52.5</v>
      </c>
      <c r="R60" s="658"/>
      <c r="S60" s="461"/>
    </row>
    <row r="61" spans="1:19" x14ac:dyDescent="0.2">
      <c r="A61" s="232" t="s">
        <v>139</v>
      </c>
      <c r="B61" s="188">
        <v>51</v>
      </c>
      <c r="C61" s="323">
        <v>1</v>
      </c>
      <c r="D61" s="195">
        <f t="shared" si="3"/>
        <v>52</v>
      </c>
      <c r="E61" s="20">
        <v>1</v>
      </c>
      <c r="F61" s="323"/>
      <c r="G61" s="195">
        <f t="shared" si="0"/>
        <v>1</v>
      </c>
      <c r="H61" s="20"/>
      <c r="I61" s="323"/>
      <c r="J61" s="195">
        <f t="shared" si="1"/>
        <v>0</v>
      </c>
      <c r="K61"/>
      <c r="L61" s="195">
        <f t="shared" si="4"/>
        <v>52</v>
      </c>
      <c r="M61" s="324">
        <f t="shared" si="2"/>
        <v>1</v>
      </c>
      <c r="N61" s="324">
        <f t="shared" si="5"/>
        <v>53</v>
      </c>
      <c r="O61" s="75"/>
      <c r="P61" s="195">
        <f t="shared" si="6"/>
        <v>52.5</v>
      </c>
      <c r="R61" s="658"/>
      <c r="S61" s="461"/>
    </row>
    <row r="62" spans="1:19" x14ac:dyDescent="0.2">
      <c r="A62" s="107" t="s">
        <v>212</v>
      </c>
      <c r="B62" s="190">
        <v>66</v>
      </c>
      <c r="C62" s="190">
        <v>32</v>
      </c>
      <c r="D62" s="104">
        <f t="shared" si="3"/>
        <v>98</v>
      </c>
      <c r="E62" s="190">
        <v>54</v>
      </c>
      <c r="F62" s="190">
        <v>7</v>
      </c>
      <c r="G62" s="104">
        <f t="shared" si="0"/>
        <v>61</v>
      </c>
      <c r="H62" s="190">
        <v>80</v>
      </c>
      <c r="I62" s="190">
        <v>2</v>
      </c>
      <c r="J62" s="100">
        <f t="shared" si="1"/>
        <v>82</v>
      </c>
      <c r="K62" s="114"/>
      <c r="L62" s="103">
        <f t="shared" si="4"/>
        <v>200</v>
      </c>
      <c r="M62" s="104">
        <f t="shared" si="2"/>
        <v>41</v>
      </c>
      <c r="N62" s="100">
        <f t="shared" si="5"/>
        <v>241</v>
      </c>
      <c r="O62" s="75"/>
      <c r="P62" s="115">
        <f t="shared" si="6"/>
        <v>220.5</v>
      </c>
      <c r="R62" s="658"/>
      <c r="S62" s="461"/>
    </row>
    <row r="63" spans="1:19" x14ac:dyDescent="0.2">
      <c r="A63" s="232" t="s">
        <v>140</v>
      </c>
      <c r="B63" s="172">
        <v>10</v>
      </c>
      <c r="C63" s="310">
        <v>29</v>
      </c>
      <c r="D63" s="193">
        <f t="shared" si="3"/>
        <v>39</v>
      </c>
      <c r="E63" s="17">
        <v>2</v>
      </c>
      <c r="F63" s="310"/>
      <c r="G63" s="193">
        <f t="shared" si="0"/>
        <v>2</v>
      </c>
      <c r="H63" s="17"/>
      <c r="I63" s="310"/>
      <c r="J63" s="193">
        <f t="shared" si="1"/>
        <v>0</v>
      </c>
      <c r="K63"/>
      <c r="L63" s="193">
        <f t="shared" si="4"/>
        <v>12</v>
      </c>
      <c r="M63" s="319">
        <f t="shared" si="2"/>
        <v>29</v>
      </c>
      <c r="N63" s="319">
        <f t="shared" si="5"/>
        <v>41</v>
      </c>
      <c r="O63" s="75"/>
      <c r="P63" s="193">
        <f t="shared" si="6"/>
        <v>26.5</v>
      </c>
      <c r="R63" s="658"/>
      <c r="S63" s="461"/>
    </row>
    <row r="64" spans="1:19" x14ac:dyDescent="0.2">
      <c r="A64" s="231" t="s">
        <v>141</v>
      </c>
      <c r="B64" s="172"/>
      <c r="C64" s="310"/>
      <c r="D64" s="193">
        <f t="shared" si="3"/>
        <v>0</v>
      </c>
      <c r="E64" s="17"/>
      <c r="F64" s="310"/>
      <c r="G64" s="193">
        <f t="shared" si="0"/>
        <v>0</v>
      </c>
      <c r="H64" s="17">
        <v>73</v>
      </c>
      <c r="I64" s="310">
        <v>1</v>
      </c>
      <c r="J64" s="193">
        <f t="shared" si="1"/>
        <v>74</v>
      </c>
      <c r="K64"/>
      <c r="L64" s="193">
        <f t="shared" si="4"/>
        <v>73</v>
      </c>
      <c r="M64" s="319">
        <f t="shared" si="2"/>
        <v>1</v>
      </c>
      <c r="N64" s="319">
        <f t="shared" si="5"/>
        <v>74</v>
      </c>
      <c r="O64" s="75"/>
      <c r="P64" s="193">
        <f t="shared" si="6"/>
        <v>73.5</v>
      </c>
      <c r="R64" s="658"/>
      <c r="S64" s="461"/>
    </row>
    <row r="65" spans="1:19" x14ac:dyDescent="0.2">
      <c r="A65" s="232" t="s">
        <v>142</v>
      </c>
      <c r="B65" s="172">
        <v>23</v>
      </c>
      <c r="C65" s="310"/>
      <c r="D65" s="193">
        <f t="shared" si="3"/>
        <v>23</v>
      </c>
      <c r="E65" s="17">
        <v>47</v>
      </c>
      <c r="F65" s="310">
        <v>2</v>
      </c>
      <c r="G65" s="193">
        <f t="shared" si="0"/>
        <v>49</v>
      </c>
      <c r="H65" s="17"/>
      <c r="I65" s="310"/>
      <c r="J65" s="193">
        <f t="shared" si="1"/>
        <v>0</v>
      </c>
      <c r="K65"/>
      <c r="L65" s="193">
        <f t="shared" si="4"/>
        <v>70</v>
      </c>
      <c r="M65" s="319">
        <f t="shared" ref="M65:M118" si="7">C65+F65+I65</f>
        <v>2</v>
      </c>
      <c r="N65" s="319">
        <f t="shared" si="5"/>
        <v>72</v>
      </c>
      <c r="O65" s="75"/>
      <c r="P65" s="193">
        <f t="shared" si="6"/>
        <v>71</v>
      </c>
      <c r="R65" s="658"/>
      <c r="S65" s="461"/>
    </row>
    <row r="66" spans="1:19" x14ac:dyDescent="0.2">
      <c r="A66" s="232" t="s">
        <v>527</v>
      </c>
      <c r="B66" s="172">
        <v>1</v>
      </c>
      <c r="C66" s="310">
        <v>1</v>
      </c>
      <c r="D66" s="193">
        <f t="shared" si="3"/>
        <v>2</v>
      </c>
      <c r="E66" s="17"/>
      <c r="F66" s="310"/>
      <c r="G66" s="193">
        <f t="shared" si="0"/>
        <v>0</v>
      </c>
      <c r="H66" s="17"/>
      <c r="I66" s="310"/>
      <c r="J66" s="193">
        <f t="shared" si="1"/>
        <v>0</v>
      </c>
      <c r="K66"/>
      <c r="L66" s="193">
        <f t="shared" ref="L66:L119" si="8">B66+E66+H66</f>
        <v>1</v>
      </c>
      <c r="M66" s="319">
        <f t="shared" si="7"/>
        <v>1</v>
      </c>
      <c r="N66" s="319">
        <f t="shared" ref="N66:N119" si="9">L66+M66</f>
        <v>2</v>
      </c>
      <c r="O66" s="75"/>
      <c r="P66" s="193">
        <f t="shared" si="6"/>
        <v>1.5</v>
      </c>
      <c r="R66" s="658"/>
      <c r="S66" s="461"/>
    </row>
    <row r="67" spans="1:19" x14ac:dyDescent="0.2">
      <c r="A67" s="232" t="s">
        <v>143</v>
      </c>
      <c r="B67" s="172"/>
      <c r="C67" s="310"/>
      <c r="D67" s="193">
        <f t="shared" si="3"/>
        <v>0</v>
      </c>
      <c r="E67" s="17"/>
      <c r="F67" s="310"/>
      <c r="G67" s="193">
        <f t="shared" si="0"/>
        <v>0</v>
      </c>
      <c r="H67" s="17">
        <v>7</v>
      </c>
      <c r="I67" s="310">
        <v>1</v>
      </c>
      <c r="J67" s="193">
        <f t="shared" si="1"/>
        <v>8</v>
      </c>
      <c r="K67"/>
      <c r="L67" s="193">
        <f t="shared" si="8"/>
        <v>7</v>
      </c>
      <c r="M67" s="319">
        <f t="shared" si="7"/>
        <v>1</v>
      </c>
      <c r="N67" s="319">
        <f t="shared" si="9"/>
        <v>8</v>
      </c>
      <c r="O67" s="75"/>
      <c r="P67" s="193">
        <f t="shared" si="6"/>
        <v>7.5</v>
      </c>
      <c r="R67" s="658"/>
      <c r="S67" s="461"/>
    </row>
    <row r="68" spans="1:19" x14ac:dyDescent="0.2">
      <c r="A68" s="232" t="s">
        <v>144</v>
      </c>
      <c r="B68" s="172">
        <v>2</v>
      </c>
      <c r="C68" s="310"/>
      <c r="D68" s="193">
        <f t="shared" si="3"/>
        <v>2</v>
      </c>
      <c r="E68" s="17"/>
      <c r="F68" s="310"/>
      <c r="G68" s="193">
        <f t="shared" si="0"/>
        <v>0</v>
      </c>
      <c r="H68" s="17"/>
      <c r="I68" s="310"/>
      <c r="J68" s="193">
        <f t="shared" si="1"/>
        <v>0</v>
      </c>
      <c r="K68"/>
      <c r="L68" s="193">
        <f t="shared" si="8"/>
        <v>2</v>
      </c>
      <c r="M68" s="319">
        <f t="shared" si="7"/>
        <v>0</v>
      </c>
      <c r="N68" s="319">
        <f t="shared" si="9"/>
        <v>2</v>
      </c>
      <c r="O68" s="75"/>
      <c r="P68" s="193">
        <f t="shared" si="6"/>
        <v>2</v>
      </c>
      <c r="R68" s="658"/>
      <c r="S68" s="461"/>
    </row>
    <row r="69" spans="1:19" x14ac:dyDescent="0.2">
      <c r="A69" s="232" t="s">
        <v>145</v>
      </c>
      <c r="B69" s="188"/>
      <c r="C69" s="323">
        <v>2</v>
      </c>
      <c r="D69" s="195">
        <f t="shared" si="3"/>
        <v>2</v>
      </c>
      <c r="E69" s="20">
        <v>4</v>
      </c>
      <c r="F69" s="323">
        <v>5</v>
      </c>
      <c r="G69" s="195">
        <f t="shared" si="0"/>
        <v>9</v>
      </c>
      <c r="H69" s="20"/>
      <c r="I69" s="323"/>
      <c r="J69" s="195">
        <f t="shared" si="1"/>
        <v>0</v>
      </c>
      <c r="K69"/>
      <c r="L69" s="195">
        <f t="shared" si="8"/>
        <v>4</v>
      </c>
      <c r="M69" s="324">
        <f t="shared" si="7"/>
        <v>7</v>
      </c>
      <c r="N69" s="324">
        <f t="shared" si="9"/>
        <v>11</v>
      </c>
      <c r="O69" s="75"/>
      <c r="P69" s="195">
        <f t="shared" si="6"/>
        <v>7.5</v>
      </c>
      <c r="R69" s="658"/>
      <c r="S69" s="461"/>
    </row>
    <row r="70" spans="1:19" x14ac:dyDescent="0.2">
      <c r="A70" s="233" t="s">
        <v>146</v>
      </c>
      <c r="B70" s="172">
        <v>8</v>
      </c>
      <c r="C70" s="310"/>
      <c r="D70" s="193">
        <f t="shared" si="3"/>
        <v>8</v>
      </c>
      <c r="E70" s="17">
        <v>1</v>
      </c>
      <c r="F70" s="310"/>
      <c r="G70" s="193">
        <f t="shared" si="0"/>
        <v>1</v>
      </c>
      <c r="H70" s="17"/>
      <c r="I70" s="310"/>
      <c r="J70" s="193">
        <f t="shared" si="1"/>
        <v>0</v>
      </c>
      <c r="K70"/>
      <c r="L70" s="193">
        <f t="shared" si="8"/>
        <v>9</v>
      </c>
      <c r="M70" s="319">
        <f t="shared" si="7"/>
        <v>0</v>
      </c>
      <c r="N70" s="319">
        <f t="shared" si="9"/>
        <v>9</v>
      </c>
      <c r="O70" s="75"/>
      <c r="P70" s="193">
        <f t="shared" si="6"/>
        <v>9</v>
      </c>
      <c r="R70" s="658"/>
      <c r="S70" s="461"/>
    </row>
    <row r="71" spans="1:19" x14ac:dyDescent="0.2">
      <c r="A71" s="232" t="s">
        <v>147</v>
      </c>
      <c r="B71" s="188">
        <v>22</v>
      </c>
      <c r="C71" s="323"/>
      <c r="D71" s="195">
        <f t="shared" si="3"/>
        <v>22</v>
      </c>
      <c r="E71" s="20"/>
      <c r="F71" s="323"/>
      <c r="G71" s="195">
        <f t="shared" si="0"/>
        <v>0</v>
      </c>
      <c r="H71" s="20"/>
      <c r="I71" s="323"/>
      <c r="J71" s="195">
        <f t="shared" si="1"/>
        <v>0</v>
      </c>
      <c r="K71"/>
      <c r="L71" s="195">
        <f t="shared" si="8"/>
        <v>22</v>
      </c>
      <c r="M71" s="324">
        <f t="shared" si="7"/>
        <v>0</v>
      </c>
      <c r="N71" s="324">
        <f t="shared" si="9"/>
        <v>22</v>
      </c>
      <c r="O71" s="75"/>
      <c r="P71" s="195">
        <f t="shared" ref="P71:P136" si="10">L71+M71/2</f>
        <v>22</v>
      </c>
      <c r="R71" s="658"/>
      <c r="S71" s="461"/>
    </row>
    <row r="72" spans="1:19" x14ac:dyDescent="0.2">
      <c r="A72" s="107" t="s">
        <v>213</v>
      </c>
      <c r="B72" s="190">
        <v>130</v>
      </c>
      <c r="C72" s="190">
        <v>33</v>
      </c>
      <c r="D72" s="104">
        <f t="shared" si="3"/>
        <v>163</v>
      </c>
      <c r="E72" s="190"/>
      <c r="F72" s="190"/>
      <c r="G72" s="104">
        <f t="shared" ref="G72:G135" si="11">E72+F72</f>
        <v>0</v>
      </c>
      <c r="H72" s="190"/>
      <c r="I72" s="190"/>
      <c r="J72" s="100">
        <f t="shared" ref="J72:J135" si="12">H72+I72</f>
        <v>0</v>
      </c>
      <c r="K72" s="114"/>
      <c r="L72" s="103">
        <f t="shared" si="8"/>
        <v>130</v>
      </c>
      <c r="M72" s="104">
        <f t="shared" si="7"/>
        <v>33</v>
      </c>
      <c r="N72" s="100">
        <f t="shared" si="9"/>
        <v>163</v>
      </c>
      <c r="O72" s="75"/>
      <c r="P72" s="115">
        <f t="shared" si="10"/>
        <v>146.5</v>
      </c>
      <c r="R72" s="658"/>
      <c r="S72" s="461"/>
    </row>
    <row r="73" spans="1:19" x14ac:dyDescent="0.2">
      <c r="A73" s="232" t="s">
        <v>404</v>
      </c>
      <c r="B73" s="172">
        <v>53</v>
      </c>
      <c r="C73" s="310">
        <v>25</v>
      </c>
      <c r="D73" s="193">
        <f t="shared" ref="D73:D136" si="13">B73+C73</f>
        <v>78</v>
      </c>
      <c r="E73" s="17"/>
      <c r="F73" s="310"/>
      <c r="G73" s="193">
        <f t="shared" si="11"/>
        <v>0</v>
      </c>
      <c r="H73" s="17"/>
      <c r="I73" s="310"/>
      <c r="J73" s="193">
        <f t="shared" si="12"/>
        <v>0</v>
      </c>
      <c r="K73"/>
      <c r="L73" s="193">
        <f t="shared" si="8"/>
        <v>53</v>
      </c>
      <c r="M73" s="319">
        <f t="shared" si="7"/>
        <v>25</v>
      </c>
      <c r="N73" s="319">
        <f t="shared" si="9"/>
        <v>78</v>
      </c>
      <c r="O73" s="75"/>
      <c r="P73" s="193">
        <f t="shared" si="10"/>
        <v>65.5</v>
      </c>
      <c r="R73" s="658"/>
      <c r="S73" s="461"/>
    </row>
    <row r="74" spans="1:19" x14ac:dyDescent="0.2">
      <c r="A74" s="231" t="s">
        <v>148</v>
      </c>
      <c r="B74" s="172">
        <v>48</v>
      </c>
      <c r="C74" s="310">
        <v>2</v>
      </c>
      <c r="D74" s="193">
        <f t="shared" si="13"/>
        <v>50</v>
      </c>
      <c r="E74" s="17"/>
      <c r="F74" s="310"/>
      <c r="G74" s="193">
        <f t="shared" si="11"/>
        <v>0</v>
      </c>
      <c r="H74" s="17"/>
      <c r="I74" s="310"/>
      <c r="J74" s="193">
        <f t="shared" si="12"/>
        <v>0</v>
      </c>
      <c r="K74"/>
      <c r="L74" s="193">
        <f t="shared" si="8"/>
        <v>48</v>
      </c>
      <c r="M74" s="319">
        <f t="shared" si="7"/>
        <v>2</v>
      </c>
      <c r="N74" s="319">
        <f t="shared" si="9"/>
        <v>50</v>
      </c>
      <c r="O74" s="75"/>
      <c r="P74" s="193">
        <f t="shared" si="10"/>
        <v>49</v>
      </c>
      <c r="R74" s="658"/>
      <c r="S74" s="461"/>
    </row>
    <row r="75" spans="1:19" x14ac:dyDescent="0.2">
      <c r="A75" s="232" t="s">
        <v>149</v>
      </c>
      <c r="B75" s="188">
        <v>1</v>
      </c>
      <c r="C75" s="323"/>
      <c r="D75" s="195">
        <f t="shared" si="13"/>
        <v>1</v>
      </c>
      <c r="E75" s="20"/>
      <c r="F75" s="323"/>
      <c r="G75" s="195">
        <f t="shared" si="11"/>
        <v>0</v>
      </c>
      <c r="H75" s="20"/>
      <c r="I75" s="323"/>
      <c r="J75" s="195">
        <f t="shared" si="12"/>
        <v>0</v>
      </c>
      <c r="K75"/>
      <c r="L75" s="195">
        <f t="shared" si="8"/>
        <v>1</v>
      </c>
      <c r="M75" s="324">
        <f t="shared" si="7"/>
        <v>0</v>
      </c>
      <c r="N75" s="324">
        <f t="shared" si="9"/>
        <v>1</v>
      </c>
      <c r="O75" s="75"/>
      <c r="P75" s="195">
        <f t="shared" si="10"/>
        <v>1</v>
      </c>
      <c r="R75" s="658"/>
      <c r="S75" s="461"/>
    </row>
    <row r="76" spans="1:19" x14ac:dyDescent="0.2">
      <c r="A76" s="233" t="s">
        <v>150</v>
      </c>
      <c r="B76" s="172">
        <v>2</v>
      </c>
      <c r="C76" s="310">
        <v>4</v>
      </c>
      <c r="D76" s="193">
        <f t="shared" si="13"/>
        <v>6</v>
      </c>
      <c r="E76" s="17"/>
      <c r="F76" s="310"/>
      <c r="G76" s="193">
        <f t="shared" si="11"/>
        <v>0</v>
      </c>
      <c r="H76" s="17"/>
      <c r="I76" s="310"/>
      <c r="J76" s="193">
        <f t="shared" si="12"/>
        <v>0</v>
      </c>
      <c r="K76"/>
      <c r="L76" s="193">
        <f t="shared" si="8"/>
        <v>2</v>
      </c>
      <c r="M76" s="319">
        <f t="shared" si="7"/>
        <v>4</v>
      </c>
      <c r="N76" s="319">
        <f t="shared" si="9"/>
        <v>6</v>
      </c>
      <c r="O76" s="75"/>
      <c r="P76" s="193">
        <f t="shared" si="10"/>
        <v>4</v>
      </c>
      <c r="R76" s="658"/>
      <c r="S76" s="461"/>
    </row>
    <row r="77" spans="1:19" x14ac:dyDescent="0.2">
      <c r="A77" s="232" t="s">
        <v>151</v>
      </c>
      <c r="B77" s="188">
        <v>26</v>
      </c>
      <c r="C77" s="323">
        <v>2</v>
      </c>
      <c r="D77" s="195">
        <f t="shared" si="13"/>
        <v>28</v>
      </c>
      <c r="E77" s="20"/>
      <c r="F77" s="323"/>
      <c r="G77" s="195">
        <f t="shared" si="11"/>
        <v>0</v>
      </c>
      <c r="H77" s="20"/>
      <c r="I77" s="323"/>
      <c r="J77" s="195">
        <f t="shared" si="12"/>
        <v>0</v>
      </c>
      <c r="K77"/>
      <c r="L77" s="195">
        <f t="shared" si="8"/>
        <v>26</v>
      </c>
      <c r="M77" s="324">
        <f t="shared" si="7"/>
        <v>2</v>
      </c>
      <c r="N77" s="324">
        <f t="shared" si="9"/>
        <v>28</v>
      </c>
      <c r="O77" s="75"/>
      <c r="P77" s="195">
        <f t="shared" si="10"/>
        <v>27</v>
      </c>
      <c r="R77" s="658"/>
      <c r="S77" s="461"/>
    </row>
    <row r="78" spans="1:19" x14ac:dyDescent="0.2">
      <c r="A78" s="107" t="s">
        <v>214</v>
      </c>
      <c r="B78" s="190">
        <v>175</v>
      </c>
      <c r="C78" s="190">
        <v>17</v>
      </c>
      <c r="D78" s="104">
        <f t="shared" si="13"/>
        <v>192</v>
      </c>
      <c r="E78" s="190">
        <v>2</v>
      </c>
      <c r="F78" s="190">
        <v>1</v>
      </c>
      <c r="G78" s="104">
        <f t="shared" si="11"/>
        <v>3</v>
      </c>
      <c r="H78" s="190"/>
      <c r="I78" s="190"/>
      <c r="J78" s="100">
        <f t="shared" si="12"/>
        <v>0</v>
      </c>
      <c r="K78" s="114"/>
      <c r="L78" s="103">
        <f t="shared" si="8"/>
        <v>177</v>
      </c>
      <c r="M78" s="104">
        <f t="shared" si="7"/>
        <v>18</v>
      </c>
      <c r="N78" s="100">
        <f t="shared" si="9"/>
        <v>195</v>
      </c>
      <c r="O78" s="75"/>
      <c r="P78" s="115">
        <f t="shared" si="10"/>
        <v>186</v>
      </c>
      <c r="R78" s="658"/>
      <c r="S78" s="461"/>
    </row>
    <row r="79" spans="1:19" x14ac:dyDescent="0.2">
      <c r="A79" s="232" t="s">
        <v>152</v>
      </c>
      <c r="B79" s="170">
        <v>175</v>
      </c>
      <c r="C79" s="309">
        <v>17</v>
      </c>
      <c r="D79" s="192">
        <f t="shared" si="13"/>
        <v>192</v>
      </c>
      <c r="E79" s="14">
        <v>2</v>
      </c>
      <c r="F79" s="309">
        <v>1</v>
      </c>
      <c r="G79" s="192">
        <f t="shared" si="11"/>
        <v>3</v>
      </c>
      <c r="H79" s="14"/>
      <c r="I79" s="309"/>
      <c r="J79" s="192">
        <f t="shared" si="12"/>
        <v>0</v>
      </c>
      <c r="K79"/>
      <c r="L79" s="192">
        <f t="shared" si="8"/>
        <v>177</v>
      </c>
      <c r="M79" s="318">
        <f t="shared" si="7"/>
        <v>18</v>
      </c>
      <c r="N79" s="318">
        <f t="shared" si="9"/>
        <v>195</v>
      </c>
      <c r="O79" s="75"/>
      <c r="P79" s="192">
        <f t="shared" si="10"/>
        <v>186</v>
      </c>
      <c r="R79" s="658"/>
      <c r="S79" s="461"/>
    </row>
    <row r="80" spans="1:19" x14ac:dyDescent="0.2">
      <c r="A80" s="107" t="s">
        <v>215</v>
      </c>
      <c r="B80" s="190">
        <v>125</v>
      </c>
      <c r="C80" s="190">
        <v>1</v>
      </c>
      <c r="D80" s="104">
        <f t="shared" si="13"/>
        <v>126</v>
      </c>
      <c r="E80" s="190">
        <v>4</v>
      </c>
      <c r="F80" s="190"/>
      <c r="G80" s="104">
        <f t="shared" si="11"/>
        <v>4</v>
      </c>
      <c r="H80" s="190"/>
      <c r="I80" s="190"/>
      <c r="J80" s="100">
        <f t="shared" si="12"/>
        <v>0</v>
      </c>
      <c r="K80" s="114"/>
      <c r="L80" s="103">
        <f t="shared" si="8"/>
        <v>129</v>
      </c>
      <c r="M80" s="104">
        <f t="shared" si="7"/>
        <v>1</v>
      </c>
      <c r="N80" s="100">
        <f t="shared" si="9"/>
        <v>130</v>
      </c>
      <c r="O80" s="75"/>
      <c r="P80" s="115">
        <f t="shared" si="10"/>
        <v>129.5</v>
      </c>
      <c r="R80" s="658"/>
      <c r="S80" s="461"/>
    </row>
    <row r="81" spans="1:19" x14ac:dyDescent="0.2">
      <c r="A81" s="232" t="s">
        <v>154</v>
      </c>
      <c r="B81" s="188">
        <v>39</v>
      </c>
      <c r="C81" s="323"/>
      <c r="D81" s="195">
        <f t="shared" si="13"/>
        <v>39</v>
      </c>
      <c r="E81" s="20"/>
      <c r="F81" s="323"/>
      <c r="G81" s="195">
        <f t="shared" si="11"/>
        <v>0</v>
      </c>
      <c r="H81" s="20"/>
      <c r="I81" s="323"/>
      <c r="J81" s="195">
        <f t="shared" si="12"/>
        <v>0</v>
      </c>
      <c r="K81"/>
      <c r="L81" s="195">
        <f t="shared" si="8"/>
        <v>39</v>
      </c>
      <c r="M81" s="324">
        <f t="shared" si="7"/>
        <v>0</v>
      </c>
      <c r="N81" s="324">
        <f t="shared" si="9"/>
        <v>39</v>
      </c>
      <c r="O81" s="75"/>
      <c r="P81" s="195">
        <f t="shared" si="10"/>
        <v>39</v>
      </c>
      <c r="R81" s="658"/>
      <c r="S81" s="461"/>
    </row>
    <row r="82" spans="1:19" x14ac:dyDescent="0.2">
      <c r="A82" s="233" t="s">
        <v>155</v>
      </c>
      <c r="B82" s="172">
        <v>32</v>
      </c>
      <c r="C82" s="310"/>
      <c r="D82" s="193">
        <f t="shared" si="13"/>
        <v>32</v>
      </c>
      <c r="E82" s="17"/>
      <c r="F82" s="310"/>
      <c r="G82" s="193">
        <f t="shared" si="11"/>
        <v>0</v>
      </c>
      <c r="H82" s="17"/>
      <c r="I82" s="310"/>
      <c r="J82" s="193">
        <f t="shared" si="12"/>
        <v>0</v>
      </c>
      <c r="K82"/>
      <c r="L82" s="193">
        <f t="shared" si="8"/>
        <v>32</v>
      </c>
      <c r="M82" s="319">
        <f t="shared" si="7"/>
        <v>0</v>
      </c>
      <c r="N82" s="319">
        <f t="shared" si="9"/>
        <v>32</v>
      </c>
      <c r="O82" s="75"/>
      <c r="P82" s="193">
        <f t="shared" si="10"/>
        <v>32</v>
      </c>
      <c r="R82" s="658"/>
      <c r="S82" s="461"/>
    </row>
    <row r="83" spans="1:19" x14ac:dyDescent="0.2">
      <c r="A83" s="232" t="s">
        <v>153</v>
      </c>
      <c r="B83" s="188">
        <v>54</v>
      </c>
      <c r="C83" s="323">
        <v>1</v>
      </c>
      <c r="D83" s="195">
        <f t="shared" si="13"/>
        <v>55</v>
      </c>
      <c r="E83" s="20">
        <v>3</v>
      </c>
      <c r="F83" s="323"/>
      <c r="G83" s="195">
        <f t="shared" si="11"/>
        <v>3</v>
      </c>
      <c r="H83" s="20"/>
      <c r="I83" s="323"/>
      <c r="J83" s="195">
        <f t="shared" si="12"/>
        <v>0</v>
      </c>
      <c r="K83"/>
      <c r="L83" s="195">
        <f t="shared" si="8"/>
        <v>57</v>
      </c>
      <c r="M83" s="324">
        <f t="shared" si="7"/>
        <v>1</v>
      </c>
      <c r="N83" s="324">
        <f t="shared" si="9"/>
        <v>58</v>
      </c>
      <c r="O83" s="75"/>
      <c r="P83" s="195">
        <f t="shared" si="10"/>
        <v>57.5</v>
      </c>
      <c r="R83" s="658"/>
      <c r="S83" s="461"/>
    </row>
    <row r="84" spans="1:19" x14ac:dyDescent="0.2">
      <c r="A84" s="646" t="s">
        <v>610</v>
      </c>
      <c r="B84" s="452"/>
      <c r="C84" s="323"/>
      <c r="D84" s="195">
        <f t="shared" si="13"/>
        <v>0</v>
      </c>
      <c r="E84" s="20">
        <v>1</v>
      </c>
      <c r="F84" s="323"/>
      <c r="G84" s="195">
        <f t="shared" si="11"/>
        <v>1</v>
      </c>
      <c r="H84" s="20"/>
      <c r="I84" s="323"/>
      <c r="J84" s="195">
        <f t="shared" si="12"/>
        <v>0</v>
      </c>
      <c r="K84" s="658"/>
      <c r="L84" s="195">
        <f t="shared" ref="L84" si="14">B84+E84+H84</f>
        <v>1</v>
      </c>
      <c r="M84" s="324">
        <f t="shared" ref="M84" si="15">C84+F84+I84</f>
        <v>0</v>
      </c>
      <c r="N84" s="324">
        <f t="shared" ref="N84" si="16">L84+M84</f>
        <v>1</v>
      </c>
      <c r="O84" s="75"/>
      <c r="P84" s="195">
        <f t="shared" ref="P84" si="17">L84+M84/2</f>
        <v>1</v>
      </c>
      <c r="R84" s="658"/>
      <c r="S84" s="461"/>
    </row>
    <row r="85" spans="1:19" x14ac:dyDescent="0.2">
      <c r="A85" s="107" t="s">
        <v>216</v>
      </c>
      <c r="B85" s="190">
        <v>60</v>
      </c>
      <c r="C85" s="190">
        <v>47</v>
      </c>
      <c r="D85" s="104">
        <f t="shared" si="13"/>
        <v>107</v>
      </c>
      <c r="E85" s="190">
        <v>3</v>
      </c>
      <c r="F85" s="190">
        <v>3</v>
      </c>
      <c r="G85" s="104">
        <f t="shared" si="11"/>
        <v>6</v>
      </c>
      <c r="H85" s="190"/>
      <c r="I85" s="190"/>
      <c r="J85" s="100">
        <f t="shared" si="12"/>
        <v>0</v>
      </c>
      <c r="K85" s="114"/>
      <c r="L85" s="103">
        <f t="shared" si="8"/>
        <v>63</v>
      </c>
      <c r="M85" s="104">
        <f t="shared" si="7"/>
        <v>50</v>
      </c>
      <c r="N85" s="100">
        <f t="shared" si="9"/>
        <v>113</v>
      </c>
      <c r="O85" s="75"/>
      <c r="P85" s="115">
        <f t="shared" si="10"/>
        <v>88</v>
      </c>
      <c r="R85" s="658"/>
      <c r="S85" s="461"/>
    </row>
    <row r="86" spans="1:19" x14ac:dyDescent="0.2">
      <c r="A86" s="232" t="s">
        <v>611</v>
      </c>
      <c r="B86" s="170">
        <v>37</v>
      </c>
      <c r="C86" s="309">
        <v>43</v>
      </c>
      <c r="D86" s="192">
        <f t="shared" si="13"/>
        <v>80</v>
      </c>
      <c r="E86" s="14">
        <v>3</v>
      </c>
      <c r="F86" s="309">
        <v>3</v>
      </c>
      <c r="G86" s="192">
        <f t="shared" si="11"/>
        <v>6</v>
      </c>
      <c r="H86" s="14"/>
      <c r="I86" s="309"/>
      <c r="J86" s="192">
        <f t="shared" si="12"/>
        <v>0</v>
      </c>
      <c r="K86"/>
      <c r="L86" s="192">
        <f t="shared" si="8"/>
        <v>40</v>
      </c>
      <c r="M86" s="318">
        <f t="shared" si="7"/>
        <v>46</v>
      </c>
      <c r="N86" s="318">
        <f t="shared" si="9"/>
        <v>86</v>
      </c>
      <c r="O86" s="75"/>
      <c r="P86" s="192">
        <f t="shared" si="10"/>
        <v>63</v>
      </c>
      <c r="R86" s="658"/>
      <c r="S86" s="461"/>
    </row>
    <row r="87" spans="1:19" x14ac:dyDescent="0.2">
      <c r="A87" s="231" t="s">
        <v>156</v>
      </c>
      <c r="B87" s="172">
        <v>23</v>
      </c>
      <c r="C87" s="310">
        <v>4</v>
      </c>
      <c r="D87" s="193">
        <f t="shared" si="13"/>
        <v>27</v>
      </c>
      <c r="E87" s="17"/>
      <c r="F87" s="310"/>
      <c r="G87" s="193">
        <f t="shared" si="11"/>
        <v>0</v>
      </c>
      <c r="H87" s="17"/>
      <c r="I87" s="310"/>
      <c r="J87" s="193">
        <f t="shared" si="12"/>
        <v>0</v>
      </c>
      <c r="K87"/>
      <c r="L87" s="193">
        <f t="shared" si="8"/>
        <v>23</v>
      </c>
      <c r="M87" s="319">
        <f t="shared" si="7"/>
        <v>4</v>
      </c>
      <c r="N87" s="319">
        <f t="shared" si="9"/>
        <v>27</v>
      </c>
      <c r="O87" s="75"/>
      <c r="P87" s="193">
        <f t="shared" si="10"/>
        <v>25</v>
      </c>
      <c r="R87" s="658"/>
      <c r="S87" s="461"/>
    </row>
    <row r="88" spans="1:19" x14ac:dyDescent="0.2">
      <c r="A88" s="107" t="s">
        <v>217</v>
      </c>
      <c r="B88" s="190">
        <v>362</v>
      </c>
      <c r="C88" s="190">
        <v>196</v>
      </c>
      <c r="D88" s="104">
        <f t="shared" si="13"/>
        <v>558</v>
      </c>
      <c r="E88" s="190">
        <v>14</v>
      </c>
      <c r="F88" s="190">
        <v>9</v>
      </c>
      <c r="G88" s="104">
        <f t="shared" si="11"/>
        <v>23</v>
      </c>
      <c r="H88" s="190">
        <v>161</v>
      </c>
      <c r="I88" s="190">
        <v>124</v>
      </c>
      <c r="J88" s="100">
        <f t="shared" si="12"/>
        <v>285</v>
      </c>
      <c r="K88" s="114"/>
      <c r="L88" s="103">
        <f t="shared" si="8"/>
        <v>537</v>
      </c>
      <c r="M88" s="104">
        <f t="shared" si="7"/>
        <v>329</v>
      </c>
      <c r="N88" s="100">
        <f t="shared" si="9"/>
        <v>866</v>
      </c>
      <c r="O88" s="75"/>
      <c r="P88" s="115">
        <f t="shared" si="10"/>
        <v>701.5</v>
      </c>
      <c r="R88" s="658"/>
      <c r="S88" s="461"/>
    </row>
    <row r="89" spans="1:19" x14ac:dyDescent="0.2">
      <c r="A89" s="233" t="s">
        <v>613</v>
      </c>
      <c r="B89" s="172">
        <v>20</v>
      </c>
      <c r="C89" s="310">
        <v>118</v>
      </c>
      <c r="D89" s="193">
        <f t="shared" si="13"/>
        <v>138</v>
      </c>
      <c r="E89" s="17"/>
      <c r="F89" s="310"/>
      <c r="G89" s="193">
        <f t="shared" si="11"/>
        <v>0</v>
      </c>
      <c r="H89" s="17">
        <v>19</v>
      </c>
      <c r="I89" s="310">
        <v>53</v>
      </c>
      <c r="J89" s="193">
        <f t="shared" si="12"/>
        <v>72</v>
      </c>
      <c r="K89"/>
      <c r="L89" s="193">
        <f t="shared" si="8"/>
        <v>39</v>
      </c>
      <c r="M89" s="319">
        <f t="shared" si="7"/>
        <v>171</v>
      </c>
      <c r="N89" s="319">
        <f t="shared" si="9"/>
        <v>210</v>
      </c>
      <c r="O89" s="75"/>
      <c r="P89" s="193">
        <f t="shared" si="10"/>
        <v>124.5</v>
      </c>
      <c r="R89" s="658"/>
      <c r="S89" s="461"/>
    </row>
    <row r="90" spans="1:19" x14ac:dyDescent="0.2">
      <c r="A90" s="232" t="s">
        <v>614</v>
      </c>
      <c r="B90" s="172">
        <v>67</v>
      </c>
      <c r="C90" s="310">
        <v>27</v>
      </c>
      <c r="D90" s="193">
        <f t="shared" si="13"/>
        <v>94</v>
      </c>
      <c r="E90" s="17"/>
      <c r="F90" s="310"/>
      <c r="G90" s="193">
        <f t="shared" si="11"/>
        <v>0</v>
      </c>
      <c r="H90" s="17"/>
      <c r="I90" s="310"/>
      <c r="J90" s="193">
        <f t="shared" si="12"/>
        <v>0</v>
      </c>
      <c r="K90"/>
      <c r="L90" s="193">
        <f t="shared" si="8"/>
        <v>67</v>
      </c>
      <c r="M90" s="319">
        <f t="shared" si="7"/>
        <v>27</v>
      </c>
      <c r="N90" s="319">
        <f t="shared" si="9"/>
        <v>94</v>
      </c>
      <c r="O90" s="75"/>
      <c r="P90" s="193">
        <f t="shared" si="10"/>
        <v>80.5</v>
      </c>
      <c r="R90" s="658"/>
      <c r="S90" s="461"/>
    </row>
    <row r="91" spans="1:19" x14ac:dyDescent="0.2">
      <c r="A91" s="231" t="s">
        <v>615</v>
      </c>
      <c r="B91" s="172">
        <v>64</v>
      </c>
      <c r="C91" s="310">
        <v>8</v>
      </c>
      <c r="D91" s="193">
        <f t="shared" si="13"/>
        <v>72</v>
      </c>
      <c r="E91" s="17"/>
      <c r="F91" s="310"/>
      <c r="G91" s="193">
        <f t="shared" si="11"/>
        <v>0</v>
      </c>
      <c r="H91" s="17"/>
      <c r="I91" s="310"/>
      <c r="J91" s="193">
        <f t="shared" si="12"/>
        <v>0</v>
      </c>
      <c r="K91"/>
      <c r="L91" s="193">
        <f t="shared" si="8"/>
        <v>64</v>
      </c>
      <c r="M91" s="319">
        <f t="shared" si="7"/>
        <v>8</v>
      </c>
      <c r="N91" s="319">
        <f t="shared" si="9"/>
        <v>72</v>
      </c>
      <c r="O91" s="75"/>
      <c r="P91" s="193">
        <f t="shared" si="10"/>
        <v>68</v>
      </c>
      <c r="R91" s="658"/>
      <c r="S91" s="461"/>
    </row>
    <row r="92" spans="1:19" x14ac:dyDescent="0.2">
      <c r="A92" s="232" t="s">
        <v>159</v>
      </c>
      <c r="B92" s="172">
        <v>14</v>
      </c>
      <c r="C92" s="310">
        <v>5</v>
      </c>
      <c r="D92" s="193">
        <f t="shared" si="13"/>
        <v>19</v>
      </c>
      <c r="E92" s="17"/>
      <c r="F92" s="310"/>
      <c r="G92" s="193">
        <f t="shared" si="11"/>
        <v>0</v>
      </c>
      <c r="H92" s="17"/>
      <c r="I92" s="310"/>
      <c r="J92" s="193">
        <f t="shared" si="12"/>
        <v>0</v>
      </c>
      <c r="K92"/>
      <c r="L92" s="193">
        <f t="shared" si="8"/>
        <v>14</v>
      </c>
      <c r="M92" s="319">
        <f t="shared" si="7"/>
        <v>5</v>
      </c>
      <c r="N92" s="319">
        <f t="shared" si="9"/>
        <v>19</v>
      </c>
      <c r="O92" s="75"/>
      <c r="P92" s="193">
        <f t="shared" si="10"/>
        <v>16.5</v>
      </c>
      <c r="R92" s="658"/>
      <c r="S92" s="461"/>
    </row>
    <row r="93" spans="1:19" x14ac:dyDescent="0.2">
      <c r="A93" s="232" t="s">
        <v>616</v>
      </c>
      <c r="B93" s="172">
        <v>28</v>
      </c>
      <c r="C93" s="310"/>
      <c r="D93" s="193">
        <f t="shared" si="13"/>
        <v>28</v>
      </c>
      <c r="E93" s="17"/>
      <c r="F93" s="310"/>
      <c r="G93" s="193">
        <f t="shared" si="11"/>
        <v>0</v>
      </c>
      <c r="H93" s="17"/>
      <c r="I93" s="310"/>
      <c r="J93" s="193">
        <f t="shared" si="12"/>
        <v>0</v>
      </c>
      <c r="K93"/>
      <c r="L93" s="193">
        <f t="shared" si="8"/>
        <v>28</v>
      </c>
      <c r="M93" s="319">
        <f t="shared" si="7"/>
        <v>0</v>
      </c>
      <c r="N93" s="319">
        <f t="shared" si="9"/>
        <v>28</v>
      </c>
      <c r="O93" s="75"/>
      <c r="P93" s="193">
        <f t="shared" si="10"/>
        <v>28</v>
      </c>
      <c r="R93" s="658"/>
      <c r="S93" s="461"/>
    </row>
    <row r="94" spans="1:19" x14ac:dyDescent="0.2">
      <c r="A94" s="232" t="s">
        <v>160</v>
      </c>
      <c r="B94" s="172"/>
      <c r="C94" s="310"/>
      <c r="D94" s="193">
        <f t="shared" si="13"/>
        <v>0</v>
      </c>
      <c r="E94" s="17"/>
      <c r="F94" s="310">
        <v>2</v>
      </c>
      <c r="G94" s="193">
        <f t="shared" si="11"/>
        <v>2</v>
      </c>
      <c r="H94" s="17">
        <v>6</v>
      </c>
      <c r="I94" s="310">
        <v>51</v>
      </c>
      <c r="J94" s="193">
        <f t="shared" si="12"/>
        <v>57</v>
      </c>
      <c r="K94"/>
      <c r="L94" s="193">
        <f t="shared" si="8"/>
        <v>6</v>
      </c>
      <c r="M94" s="319">
        <f t="shared" si="7"/>
        <v>53</v>
      </c>
      <c r="N94" s="319">
        <f t="shared" si="9"/>
        <v>59</v>
      </c>
      <c r="O94" s="75"/>
      <c r="P94" s="193">
        <f t="shared" si="10"/>
        <v>32.5</v>
      </c>
      <c r="R94" s="658"/>
      <c r="S94" s="461"/>
    </row>
    <row r="95" spans="1:19" x14ac:dyDescent="0.2">
      <c r="A95" s="232" t="s">
        <v>161</v>
      </c>
      <c r="B95" s="172"/>
      <c r="C95" s="310">
        <v>13</v>
      </c>
      <c r="D95" s="193">
        <f t="shared" si="13"/>
        <v>13</v>
      </c>
      <c r="E95" s="17"/>
      <c r="F95" s="310"/>
      <c r="G95" s="193">
        <f t="shared" si="11"/>
        <v>0</v>
      </c>
      <c r="H95" s="17"/>
      <c r="I95" s="310"/>
      <c r="J95" s="193">
        <f t="shared" si="12"/>
        <v>0</v>
      </c>
      <c r="K95"/>
      <c r="L95" s="193">
        <f t="shared" si="8"/>
        <v>0</v>
      </c>
      <c r="M95" s="319">
        <f t="shared" si="7"/>
        <v>13</v>
      </c>
      <c r="N95" s="319">
        <f t="shared" si="9"/>
        <v>13</v>
      </c>
      <c r="O95" s="75"/>
      <c r="P95" s="193">
        <f t="shared" si="10"/>
        <v>6.5</v>
      </c>
      <c r="R95" s="658"/>
      <c r="S95" s="461"/>
    </row>
    <row r="96" spans="1:19" x14ac:dyDescent="0.2">
      <c r="A96" s="232" t="s">
        <v>162</v>
      </c>
      <c r="B96" s="172">
        <v>1</v>
      </c>
      <c r="C96" s="310">
        <v>1</v>
      </c>
      <c r="D96" s="193">
        <f t="shared" si="13"/>
        <v>2</v>
      </c>
      <c r="E96" s="17"/>
      <c r="F96" s="310"/>
      <c r="G96" s="193">
        <f t="shared" si="11"/>
        <v>0</v>
      </c>
      <c r="H96" s="17"/>
      <c r="I96" s="310">
        <v>6</v>
      </c>
      <c r="J96" s="193">
        <f t="shared" si="12"/>
        <v>6</v>
      </c>
      <c r="K96"/>
      <c r="L96" s="193">
        <f t="shared" si="8"/>
        <v>1</v>
      </c>
      <c r="M96" s="319">
        <f t="shared" si="7"/>
        <v>7</v>
      </c>
      <c r="N96" s="319">
        <f t="shared" si="9"/>
        <v>8</v>
      </c>
      <c r="O96" s="75"/>
      <c r="P96" s="193">
        <f t="shared" si="10"/>
        <v>4.5</v>
      </c>
      <c r="R96" s="658"/>
      <c r="S96" s="461"/>
    </row>
    <row r="97" spans="1:19" x14ac:dyDescent="0.2">
      <c r="A97" s="232" t="s">
        <v>164</v>
      </c>
      <c r="B97" s="172">
        <v>18</v>
      </c>
      <c r="C97" s="310"/>
      <c r="D97" s="193">
        <f t="shared" si="13"/>
        <v>18</v>
      </c>
      <c r="E97" s="17"/>
      <c r="F97" s="310"/>
      <c r="G97" s="193">
        <f t="shared" si="11"/>
        <v>0</v>
      </c>
      <c r="H97" s="17"/>
      <c r="I97" s="310"/>
      <c r="J97" s="193">
        <f t="shared" si="12"/>
        <v>0</v>
      </c>
      <c r="K97"/>
      <c r="L97" s="193">
        <f t="shared" si="8"/>
        <v>18</v>
      </c>
      <c r="M97" s="319">
        <f t="shared" si="7"/>
        <v>0</v>
      </c>
      <c r="N97" s="319">
        <f t="shared" si="9"/>
        <v>18</v>
      </c>
      <c r="O97" s="75"/>
      <c r="P97" s="193">
        <f t="shared" si="10"/>
        <v>18</v>
      </c>
      <c r="R97" s="658"/>
      <c r="S97" s="461"/>
    </row>
    <row r="98" spans="1:19" x14ac:dyDescent="0.2">
      <c r="A98" s="232" t="s">
        <v>165</v>
      </c>
      <c r="B98" s="172"/>
      <c r="C98" s="310">
        <v>18</v>
      </c>
      <c r="D98" s="193">
        <f t="shared" si="13"/>
        <v>18</v>
      </c>
      <c r="E98" s="17"/>
      <c r="F98" s="310">
        <v>5</v>
      </c>
      <c r="G98" s="193">
        <f t="shared" si="11"/>
        <v>5</v>
      </c>
      <c r="H98" s="17"/>
      <c r="I98" s="310"/>
      <c r="J98" s="193">
        <f t="shared" si="12"/>
        <v>0</v>
      </c>
      <c r="K98"/>
      <c r="L98" s="193">
        <f t="shared" si="8"/>
        <v>0</v>
      </c>
      <c r="M98" s="319">
        <f t="shared" si="7"/>
        <v>23</v>
      </c>
      <c r="N98" s="319">
        <f t="shared" si="9"/>
        <v>23</v>
      </c>
      <c r="O98" s="75"/>
      <c r="P98" s="193">
        <f t="shared" si="10"/>
        <v>11.5</v>
      </c>
      <c r="R98" s="658"/>
      <c r="S98" s="461"/>
    </row>
    <row r="99" spans="1:19" x14ac:dyDescent="0.2">
      <c r="A99" s="232" t="s">
        <v>166</v>
      </c>
      <c r="B99" s="172">
        <v>5</v>
      </c>
      <c r="C99" s="310"/>
      <c r="D99" s="193">
        <f t="shared" si="13"/>
        <v>5</v>
      </c>
      <c r="E99" s="17"/>
      <c r="F99" s="310"/>
      <c r="G99" s="193">
        <f t="shared" si="11"/>
        <v>0</v>
      </c>
      <c r="H99" s="17"/>
      <c r="I99" s="310"/>
      <c r="J99" s="193">
        <f t="shared" si="12"/>
        <v>0</v>
      </c>
      <c r="K99"/>
      <c r="L99" s="193">
        <f t="shared" si="8"/>
        <v>5</v>
      </c>
      <c r="M99" s="319">
        <f t="shared" si="7"/>
        <v>0</v>
      </c>
      <c r="N99" s="319">
        <f t="shared" si="9"/>
        <v>5</v>
      </c>
      <c r="O99" s="75"/>
      <c r="P99" s="193">
        <f t="shared" si="10"/>
        <v>5</v>
      </c>
      <c r="R99" s="658"/>
      <c r="S99" s="461"/>
    </row>
    <row r="100" spans="1:19" x14ac:dyDescent="0.2">
      <c r="A100" s="232" t="s">
        <v>167</v>
      </c>
      <c r="B100" s="188"/>
      <c r="C100" s="323"/>
      <c r="D100" s="195">
        <f t="shared" si="13"/>
        <v>0</v>
      </c>
      <c r="E100" s="20">
        <v>4</v>
      </c>
      <c r="F100" s="323"/>
      <c r="G100" s="195">
        <f t="shared" si="11"/>
        <v>4</v>
      </c>
      <c r="H100" s="20"/>
      <c r="I100" s="323"/>
      <c r="J100" s="195">
        <f t="shared" si="12"/>
        <v>0</v>
      </c>
      <c r="K100"/>
      <c r="L100" s="195">
        <f t="shared" si="8"/>
        <v>4</v>
      </c>
      <c r="M100" s="324">
        <f t="shared" si="7"/>
        <v>0</v>
      </c>
      <c r="N100" s="324">
        <f t="shared" si="9"/>
        <v>4</v>
      </c>
      <c r="O100" s="75"/>
      <c r="P100" s="195">
        <f t="shared" si="10"/>
        <v>4</v>
      </c>
      <c r="R100" s="658"/>
      <c r="S100" s="461"/>
    </row>
    <row r="101" spans="1:19" x14ac:dyDescent="0.2">
      <c r="A101" s="232" t="s">
        <v>169</v>
      </c>
      <c r="B101" s="172">
        <v>4</v>
      </c>
      <c r="C101" s="310"/>
      <c r="D101" s="193">
        <f t="shared" si="13"/>
        <v>4</v>
      </c>
      <c r="E101" s="17"/>
      <c r="F101" s="310"/>
      <c r="G101" s="193">
        <f t="shared" si="11"/>
        <v>0</v>
      </c>
      <c r="H101" s="17"/>
      <c r="I101" s="310"/>
      <c r="J101" s="193">
        <f t="shared" si="12"/>
        <v>0</v>
      </c>
      <c r="K101"/>
      <c r="L101" s="193">
        <f t="shared" si="8"/>
        <v>4</v>
      </c>
      <c r="M101" s="319">
        <f t="shared" si="7"/>
        <v>0</v>
      </c>
      <c r="N101" s="319">
        <f t="shared" si="9"/>
        <v>4</v>
      </c>
      <c r="O101" s="75"/>
      <c r="P101" s="193">
        <f t="shared" si="10"/>
        <v>4</v>
      </c>
      <c r="R101" s="658"/>
      <c r="S101" s="461"/>
    </row>
    <row r="102" spans="1:19" x14ac:dyDescent="0.2">
      <c r="A102" s="232" t="s">
        <v>170</v>
      </c>
      <c r="B102" s="188">
        <v>1</v>
      </c>
      <c r="C102" s="323"/>
      <c r="D102" s="195">
        <f t="shared" si="13"/>
        <v>1</v>
      </c>
      <c r="E102" s="20">
        <v>3</v>
      </c>
      <c r="F102" s="323"/>
      <c r="G102" s="195">
        <f t="shared" si="11"/>
        <v>3</v>
      </c>
      <c r="H102" s="20"/>
      <c r="I102" s="323"/>
      <c r="J102" s="195">
        <f t="shared" si="12"/>
        <v>0</v>
      </c>
      <c r="K102"/>
      <c r="L102" s="195">
        <f t="shared" si="8"/>
        <v>4</v>
      </c>
      <c r="M102" s="324">
        <f t="shared" si="7"/>
        <v>0</v>
      </c>
      <c r="N102" s="324">
        <f t="shared" si="9"/>
        <v>4</v>
      </c>
      <c r="O102" s="75"/>
      <c r="P102" s="195">
        <f t="shared" si="10"/>
        <v>4</v>
      </c>
      <c r="R102" s="658"/>
      <c r="S102" s="461"/>
    </row>
    <row r="103" spans="1:19" x14ac:dyDescent="0.2">
      <c r="A103" s="453" t="s">
        <v>706</v>
      </c>
      <c r="B103" s="452"/>
      <c r="C103" s="323"/>
      <c r="D103" s="195">
        <f t="shared" si="13"/>
        <v>0</v>
      </c>
      <c r="E103" s="20"/>
      <c r="F103" s="323"/>
      <c r="G103" s="195">
        <f t="shared" si="11"/>
        <v>0</v>
      </c>
      <c r="H103" s="20">
        <v>136</v>
      </c>
      <c r="I103" s="323">
        <v>14</v>
      </c>
      <c r="J103" s="195">
        <f t="shared" si="12"/>
        <v>150</v>
      </c>
      <c r="K103" s="461"/>
      <c r="L103" s="195">
        <f t="shared" si="8"/>
        <v>136</v>
      </c>
      <c r="M103" s="324">
        <f t="shared" si="7"/>
        <v>14</v>
      </c>
      <c r="N103" s="324">
        <f t="shared" si="9"/>
        <v>150</v>
      </c>
      <c r="O103" s="75"/>
      <c r="P103" s="195">
        <f t="shared" si="10"/>
        <v>143</v>
      </c>
      <c r="R103" s="658"/>
      <c r="S103" s="461"/>
    </row>
    <row r="104" spans="1:19" x14ac:dyDescent="0.2">
      <c r="A104" s="132" t="s">
        <v>485</v>
      </c>
      <c r="B104" s="452">
        <v>140</v>
      </c>
      <c r="C104" s="323">
        <v>6</v>
      </c>
      <c r="D104" s="195">
        <f t="shared" si="13"/>
        <v>146</v>
      </c>
      <c r="E104" s="20">
        <v>7</v>
      </c>
      <c r="F104" s="323">
        <v>2</v>
      </c>
      <c r="G104" s="195">
        <f t="shared" si="11"/>
        <v>9</v>
      </c>
      <c r="H104" s="20"/>
      <c r="I104" s="323"/>
      <c r="J104" s="195">
        <f t="shared" si="12"/>
        <v>0</v>
      </c>
      <c r="K104" s="461"/>
      <c r="L104" s="195">
        <f t="shared" ref="L104" si="18">B104+E104+H104</f>
        <v>147</v>
      </c>
      <c r="M104" s="324">
        <f t="shared" ref="M104" si="19">C104+F104+I104</f>
        <v>8</v>
      </c>
      <c r="N104" s="324">
        <f t="shared" ref="N104" si="20">L104+M104</f>
        <v>155</v>
      </c>
      <c r="O104" s="75"/>
      <c r="P104" s="195">
        <f t="shared" si="10"/>
        <v>151</v>
      </c>
      <c r="R104" s="658"/>
      <c r="S104" s="461"/>
    </row>
    <row r="105" spans="1:19" x14ac:dyDescent="0.2">
      <c r="A105" s="107" t="s">
        <v>218</v>
      </c>
      <c r="B105" s="190">
        <v>80</v>
      </c>
      <c r="C105" s="190"/>
      <c r="D105" s="104">
        <f t="shared" si="13"/>
        <v>80</v>
      </c>
      <c r="E105" s="190">
        <v>14</v>
      </c>
      <c r="F105" s="190"/>
      <c r="G105" s="104">
        <f t="shared" si="11"/>
        <v>14</v>
      </c>
      <c r="H105" s="190"/>
      <c r="I105" s="190"/>
      <c r="J105" s="100">
        <f t="shared" si="12"/>
        <v>0</v>
      </c>
      <c r="K105" s="114"/>
      <c r="L105" s="103">
        <f t="shared" si="8"/>
        <v>94</v>
      </c>
      <c r="M105" s="104">
        <f t="shared" si="7"/>
        <v>0</v>
      </c>
      <c r="N105" s="100">
        <f t="shared" si="9"/>
        <v>94</v>
      </c>
      <c r="O105" s="75"/>
      <c r="P105" s="115">
        <f t="shared" si="10"/>
        <v>94</v>
      </c>
      <c r="R105" s="658"/>
      <c r="S105" s="461"/>
    </row>
    <row r="106" spans="1:19" x14ac:dyDescent="0.2">
      <c r="A106" s="232" t="s">
        <v>172</v>
      </c>
      <c r="B106" s="170">
        <v>11</v>
      </c>
      <c r="C106" s="309"/>
      <c r="D106" s="192">
        <f t="shared" si="13"/>
        <v>11</v>
      </c>
      <c r="E106" s="14"/>
      <c r="F106" s="309"/>
      <c r="G106" s="192">
        <f t="shared" si="11"/>
        <v>0</v>
      </c>
      <c r="H106" s="14"/>
      <c r="I106" s="309"/>
      <c r="J106" s="192">
        <f t="shared" si="12"/>
        <v>0</v>
      </c>
      <c r="K106"/>
      <c r="L106" s="192">
        <f t="shared" si="8"/>
        <v>11</v>
      </c>
      <c r="M106" s="318">
        <f t="shared" si="7"/>
        <v>0</v>
      </c>
      <c r="N106" s="318">
        <f t="shared" si="9"/>
        <v>11</v>
      </c>
      <c r="O106" s="75"/>
      <c r="P106" s="192">
        <f t="shared" si="10"/>
        <v>11</v>
      </c>
      <c r="R106" s="658"/>
      <c r="S106" s="461"/>
    </row>
    <row r="107" spans="1:19" x14ac:dyDescent="0.2">
      <c r="A107" s="233" t="s">
        <v>171</v>
      </c>
      <c r="B107" s="172">
        <v>69</v>
      </c>
      <c r="C107" s="310"/>
      <c r="D107" s="193">
        <f t="shared" si="13"/>
        <v>69</v>
      </c>
      <c r="E107" s="17">
        <v>8</v>
      </c>
      <c r="F107" s="310"/>
      <c r="G107" s="193">
        <f t="shared" si="11"/>
        <v>8</v>
      </c>
      <c r="H107" s="17"/>
      <c r="I107" s="310"/>
      <c r="J107" s="193">
        <f t="shared" si="12"/>
        <v>0</v>
      </c>
      <c r="K107"/>
      <c r="L107" s="193">
        <f t="shared" si="8"/>
        <v>77</v>
      </c>
      <c r="M107" s="319">
        <f t="shared" si="7"/>
        <v>0</v>
      </c>
      <c r="N107" s="319">
        <f t="shared" si="9"/>
        <v>77</v>
      </c>
      <c r="O107" s="75"/>
      <c r="P107" s="193">
        <f t="shared" si="10"/>
        <v>77</v>
      </c>
      <c r="R107" s="658"/>
      <c r="S107" s="461"/>
    </row>
    <row r="108" spans="1:19" x14ac:dyDescent="0.2">
      <c r="A108" s="232" t="s">
        <v>173</v>
      </c>
      <c r="B108" s="188"/>
      <c r="C108" s="323"/>
      <c r="D108" s="195">
        <f t="shared" si="13"/>
        <v>0</v>
      </c>
      <c r="E108" s="20">
        <v>6</v>
      </c>
      <c r="F108" s="323"/>
      <c r="G108" s="195">
        <f t="shared" si="11"/>
        <v>6</v>
      </c>
      <c r="H108" s="20"/>
      <c r="I108" s="323"/>
      <c r="J108" s="195">
        <f t="shared" si="12"/>
        <v>0</v>
      </c>
      <c r="K108"/>
      <c r="L108" s="195">
        <f t="shared" si="8"/>
        <v>6</v>
      </c>
      <c r="M108" s="324">
        <f t="shared" si="7"/>
        <v>0</v>
      </c>
      <c r="N108" s="324">
        <f t="shared" si="9"/>
        <v>6</v>
      </c>
      <c r="O108" s="75"/>
      <c r="P108" s="195">
        <f t="shared" si="10"/>
        <v>6</v>
      </c>
      <c r="R108" s="658"/>
      <c r="S108" s="461"/>
    </row>
    <row r="109" spans="1:19" x14ac:dyDescent="0.2">
      <c r="A109" s="107" t="s">
        <v>219</v>
      </c>
      <c r="B109" s="190">
        <v>37</v>
      </c>
      <c r="C109" s="190"/>
      <c r="D109" s="104">
        <f t="shared" si="13"/>
        <v>37</v>
      </c>
      <c r="E109" s="190">
        <v>1</v>
      </c>
      <c r="F109" s="190"/>
      <c r="G109" s="104">
        <f t="shared" si="11"/>
        <v>1</v>
      </c>
      <c r="H109" s="190"/>
      <c r="I109" s="190"/>
      <c r="J109" s="100">
        <f t="shared" si="12"/>
        <v>0</v>
      </c>
      <c r="K109" s="114"/>
      <c r="L109" s="103">
        <f t="shared" si="8"/>
        <v>38</v>
      </c>
      <c r="M109" s="104">
        <f t="shared" si="7"/>
        <v>0</v>
      </c>
      <c r="N109" s="100">
        <f t="shared" si="9"/>
        <v>38</v>
      </c>
      <c r="O109" s="75"/>
      <c r="P109" s="115">
        <f t="shared" si="10"/>
        <v>38</v>
      </c>
      <c r="R109" s="658"/>
      <c r="S109" s="461"/>
    </row>
    <row r="110" spans="1:19" x14ac:dyDescent="0.2">
      <c r="A110" s="232" t="s">
        <v>174</v>
      </c>
      <c r="B110" s="172">
        <v>37</v>
      </c>
      <c r="C110" s="310"/>
      <c r="D110" s="193">
        <f t="shared" si="13"/>
        <v>37</v>
      </c>
      <c r="E110" s="17">
        <v>1</v>
      </c>
      <c r="F110" s="310"/>
      <c r="G110" s="193">
        <f t="shared" si="11"/>
        <v>1</v>
      </c>
      <c r="H110" s="17"/>
      <c r="I110" s="310"/>
      <c r="J110" s="193">
        <f t="shared" si="12"/>
        <v>0</v>
      </c>
      <c r="K110"/>
      <c r="L110" s="193">
        <f t="shared" si="8"/>
        <v>38</v>
      </c>
      <c r="M110" s="319">
        <f t="shared" si="7"/>
        <v>0</v>
      </c>
      <c r="N110" s="319">
        <f t="shared" si="9"/>
        <v>38</v>
      </c>
      <c r="O110" s="75"/>
      <c r="P110" s="193">
        <f t="shared" si="10"/>
        <v>38</v>
      </c>
      <c r="R110" s="658"/>
      <c r="S110" s="461"/>
    </row>
    <row r="111" spans="1:19" x14ac:dyDescent="0.2">
      <c r="A111" s="107" t="s">
        <v>220</v>
      </c>
      <c r="B111" s="190">
        <v>111</v>
      </c>
      <c r="C111" s="190">
        <v>9</v>
      </c>
      <c r="D111" s="104">
        <f t="shared" si="13"/>
        <v>120</v>
      </c>
      <c r="E111" s="190">
        <v>24</v>
      </c>
      <c r="F111" s="190"/>
      <c r="G111" s="104">
        <f t="shared" si="11"/>
        <v>24</v>
      </c>
      <c r="H111" s="190">
        <v>7</v>
      </c>
      <c r="I111" s="190"/>
      <c r="J111" s="100">
        <f t="shared" si="12"/>
        <v>7</v>
      </c>
      <c r="K111" s="114"/>
      <c r="L111" s="103">
        <f t="shared" si="8"/>
        <v>142</v>
      </c>
      <c r="M111" s="104">
        <f t="shared" si="7"/>
        <v>9</v>
      </c>
      <c r="N111" s="100">
        <f t="shared" si="9"/>
        <v>151</v>
      </c>
      <c r="O111" s="75"/>
      <c r="P111" s="115">
        <f t="shared" si="10"/>
        <v>146.5</v>
      </c>
      <c r="R111" s="658"/>
      <c r="S111" s="461"/>
    </row>
    <row r="112" spans="1:19" x14ac:dyDescent="0.2">
      <c r="A112" s="233" t="s">
        <v>176</v>
      </c>
      <c r="B112" s="172">
        <v>29</v>
      </c>
      <c r="C112" s="310"/>
      <c r="D112" s="193">
        <f t="shared" si="13"/>
        <v>29</v>
      </c>
      <c r="E112" s="17">
        <v>18</v>
      </c>
      <c r="F112" s="310"/>
      <c r="G112" s="193">
        <f t="shared" si="11"/>
        <v>18</v>
      </c>
      <c r="H112" s="17"/>
      <c r="I112" s="310"/>
      <c r="J112" s="193">
        <f t="shared" si="12"/>
        <v>0</v>
      </c>
      <c r="K112"/>
      <c r="L112" s="193">
        <f t="shared" si="8"/>
        <v>47</v>
      </c>
      <c r="M112" s="319">
        <f t="shared" si="7"/>
        <v>0</v>
      </c>
      <c r="N112" s="319">
        <f t="shared" si="9"/>
        <v>47</v>
      </c>
      <c r="O112" s="75"/>
      <c r="P112" s="193">
        <f t="shared" si="10"/>
        <v>47</v>
      </c>
      <c r="R112" s="658"/>
      <c r="S112" s="461"/>
    </row>
    <row r="113" spans="1:19" x14ac:dyDescent="0.2">
      <c r="A113" s="232" t="s">
        <v>177</v>
      </c>
      <c r="B113" s="172"/>
      <c r="C113" s="310"/>
      <c r="D113" s="193">
        <f t="shared" si="13"/>
        <v>0</v>
      </c>
      <c r="E113" s="17">
        <v>3</v>
      </c>
      <c r="F113" s="310"/>
      <c r="G113" s="193">
        <f t="shared" si="11"/>
        <v>3</v>
      </c>
      <c r="H113" s="17"/>
      <c r="I113" s="310"/>
      <c r="J113" s="193">
        <f t="shared" si="12"/>
        <v>0</v>
      </c>
      <c r="K113"/>
      <c r="L113" s="193">
        <f t="shared" si="8"/>
        <v>3</v>
      </c>
      <c r="M113" s="319">
        <f t="shared" si="7"/>
        <v>0</v>
      </c>
      <c r="N113" s="319">
        <f t="shared" si="9"/>
        <v>3</v>
      </c>
      <c r="O113" s="75"/>
      <c r="P113" s="193">
        <f t="shared" si="10"/>
        <v>3</v>
      </c>
      <c r="R113" s="658"/>
      <c r="S113" s="461"/>
    </row>
    <row r="114" spans="1:19" x14ac:dyDescent="0.2">
      <c r="A114" s="231" t="s">
        <v>178</v>
      </c>
      <c r="B114" s="172">
        <v>8</v>
      </c>
      <c r="C114" s="310">
        <v>4</v>
      </c>
      <c r="D114" s="193">
        <f t="shared" si="13"/>
        <v>12</v>
      </c>
      <c r="E114" s="17">
        <v>1</v>
      </c>
      <c r="F114" s="310"/>
      <c r="G114" s="193">
        <f t="shared" si="11"/>
        <v>1</v>
      </c>
      <c r="H114" s="17"/>
      <c r="I114" s="310"/>
      <c r="J114" s="193">
        <f t="shared" si="12"/>
        <v>0</v>
      </c>
      <c r="K114"/>
      <c r="L114" s="193">
        <f t="shared" si="8"/>
        <v>9</v>
      </c>
      <c r="M114" s="319">
        <f t="shared" si="7"/>
        <v>4</v>
      </c>
      <c r="N114" s="319">
        <f t="shared" si="9"/>
        <v>13</v>
      </c>
      <c r="O114" s="75"/>
      <c r="P114" s="193">
        <f t="shared" si="10"/>
        <v>11</v>
      </c>
      <c r="R114" s="658"/>
      <c r="S114" s="461"/>
    </row>
    <row r="115" spans="1:19" x14ac:dyDescent="0.2">
      <c r="A115" s="232" t="s">
        <v>179</v>
      </c>
      <c r="B115" s="172">
        <v>38</v>
      </c>
      <c r="C115" s="310"/>
      <c r="D115" s="193">
        <f t="shared" si="13"/>
        <v>38</v>
      </c>
      <c r="E115" s="17"/>
      <c r="F115" s="310"/>
      <c r="G115" s="193">
        <f t="shared" si="11"/>
        <v>0</v>
      </c>
      <c r="H115" s="17"/>
      <c r="I115" s="310"/>
      <c r="J115" s="193">
        <f t="shared" si="12"/>
        <v>0</v>
      </c>
      <c r="K115"/>
      <c r="L115" s="193">
        <f t="shared" si="8"/>
        <v>38</v>
      </c>
      <c r="M115" s="319">
        <f t="shared" si="7"/>
        <v>0</v>
      </c>
      <c r="N115" s="319">
        <f t="shared" si="9"/>
        <v>38</v>
      </c>
      <c r="O115" s="75"/>
      <c r="P115" s="193">
        <f t="shared" si="10"/>
        <v>38</v>
      </c>
      <c r="R115" s="658"/>
      <c r="S115" s="461"/>
    </row>
    <row r="116" spans="1:19" x14ac:dyDescent="0.2">
      <c r="A116" s="233" t="s">
        <v>180</v>
      </c>
      <c r="B116" s="188">
        <v>30</v>
      </c>
      <c r="C116" s="323">
        <v>1</v>
      </c>
      <c r="D116" s="195">
        <f t="shared" si="13"/>
        <v>31</v>
      </c>
      <c r="E116" s="20">
        <v>2</v>
      </c>
      <c r="F116" s="323"/>
      <c r="G116" s="195">
        <f t="shared" si="11"/>
        <v>2</v>
      </c>
      <c r="H116" s="20">
        <v>7</v>
      </c>
      <c r="I116" s="323"/>
      <c r="J116" s="195">
        <f t="shared" si="12"/>
        <v>7</v>
      </c>
      <c r="K116"/>
      <c r="L116" s="195">
        <f t="shared" si="8"/>
        <v>39</v>
      </c>
      <c r="M116" s="324">
        <f t="shared" si="7"/>
        <v>1</v>
      </c>
      <c r="N116" s="324">
        <f t="shared" si="9"/>
        <v>40</v>
      </c>
      <c r="O116" s="75"/>
      <c r="P116" s="195">
        <f t="shared" si="10"/>
        <v>39.5</v>
      </c>
      <c r="R116" s="658"/>
      <c r="S116" s="461"/>
    </row>
    <row r="117" spans="1:19" x14ac:dyDescent="0.2">
      <c r="A117" s="233" t="s">
        <v>369</v>
      </c>
      <c r="B117" s="172">
        <v>2</v>
      </c>
      <c r="C117" s="310"/>
      <c r="D117" s="193">
        <f t="shared" si="13"/>
        <v>2</v>
      </c>
      <c r="E117" s="17"/>
      <c r="F117" s="310"/>
      <c r="G117" s="193">
        <f t="shared" si="11"/>
        <v>0</v>
      </c>
      <c r="H117" s="17"/>
      <c r="I117" s="310"/>
      <c r="J117" s="193">
        <f t="shared" si="12"/>
        <v>0</v>
      </c>
      <c r="K117"/>
      <c r="L117" s="193">
        <f t="shared" si="8"/>
        <v>2</v>
      </c>
      <c r="M117" s="319">
        <f t="shared" si="7"/>
        <v>0</v>
      </c>
      <c r="N117" s="319">
        <f t="shared" si="9"/>
        <v>2</v>
      </c>
      <c r="O117" s="75"/>
      <c r="P117" s="193">
        <f t="shared" si="10"/>
        <v>2</v>
      </c>
      <c r="R117" s="658"/>
      <c r="S117" s="461"/>
    </row>
    <row r="118" spans="1:19" x14ac:dyDescent="0.2">
      <c r="A118" s="232" t="s">
        <v>532</v>
      </c>
      <c r="B118" s="188"/>
      <c r="C118" s="323">
        <v>1</v>
      </c>
      <c r="D118" s="195">
        <f t="shared" si="13"/>
        <v>1</v>
      </c>
      <c r="E118" s="20"/>
      <c r="F118" s="323"/>
      <c r="G118" s="195">
        <f t="shared" si="11"/>
        <v>0</v>
      </c>
      <c r="H118" s="20"/>
      <c r="I118" s="323"/>
      <c r="J118" s="195">
        <f t="shared" si="12"/>
        <v>0</v>
      </c>
      <c r="K118"/>
      <c r="L118" s="195">
        <f t="shared" si="8"/>
        <v>0</v>
      </c>
      <c r="M118" s="324">
        <f t="shared" si="7"/>
        <v>1</v>
      </c>
      <c r="N118" s="324">
        <f t="shared" si="9"/>
        <v>1</v>
      </c>
      <c r="O118" s="75"/>
      <c r="P118" s="195">
        <f t="shared" si="10"/>
        <v>0.5</v>
      </c>
      <c r="R118" s="658"/>
      <c r="S118" s="461"/>
    </row>
    <row r="119" spans="1:19" x14ac:dyDescent="0.2">
      <c r="A119" s="233" t="s">
        <v>181</v>
      </c>
      <c r="B119" s="172">
        <v>2</v>
      </c>
      <c r="C119" s="310">
        <v>3</v>
      </c>
      <c r="D119" s="193">
        <f t="shared" si="13"/>
        <v>5</v>
      </c>
      <c r="E119" s="17"/>
      <c r="F119" s="310"/>
      <c r="G119" s="193">
        <f t="shared" si="11"/>
        <v>0</v>
      </c>
      <c r="H119" s="17"/>
      <c r="I119" s="310"/>
      <c r="J119" s="193">
        <f t="shared" si="12"/>
        <v>0</v>
      </c>
      <c r="K119"/>
      <c r="L119" s="193">
        <f t="shared" si="8"/>
        <v>2</v>
      </c>
      <c r="M119" s="319">
        <f t="shared" ref="M119:M146" si="21">C119+F119+I119</f>
        <v>3</v>
      </c>
      <c r="N119" s="319">
        <f t="shared" si="9"/>
        <v>5</v>
      </c>
      <c r="O119" s="75"/>
      <c r="P119" s="193">
        <f t="shared" si="10"/>
        <v>3.5</v>
      </c>
      <c r="R119" s="658"/>
      <c r="S119" s="461"/>
    </row>
    <row r="120" spans="1:19" x14ac:dyDescent="0.2">
      <c r="A120" s="232" t="s">
        <v>182</v>
      </c>
      <c r="B120" s="188">
        <v>2</v>
      </c>
      <c r="C120" s="323"/>
      <c r="D120" s="195">
        <f t="shared" si="13"/>
        <v>2</v>
      </c>
      <c r="E120" s="20"/>
      <c r="F120" s="323"/>
      <c r="G120" s="195">
        <f t="shared" si="11"/>
        <v>0</v>
      </c>
      <c r="H120" s="20"/>
      <c r="I120" s="323"/>
      <c r="J120" s="195">
        <f t="shared" si="12"/>
        <v>0</v>
      </c>
      <c r="K120"/>
      <c r="L120" s="195">
        <f t="shared" ref="L120:L146" si="22">B120+E120+H120</f>
        <v>2</v>
      </c>
      <c r="M120" s="324">
        <f t="shared" si="21"/>
        <v>0</v>
      </c>
      <c r="N120" s="324">
        <f t="shared" ref="N120:N146" si="23">L120+M120</f>
        <v>2</v>
      </c>
      <c r="O120" s="75"/>
      <c r="P120" s="195">
        <f t="shared" si="10"/>
        <v>2</v>
      </c>
      <c r="R120" s="658"/>
      <c r="S120" s="461"/>
    </row>
    <row r="121" spans="1:19" x14ac:dyDescent="0.2">
      <c r="A121" s="107" t="s">
        <v>221</v>
      </c>
      <c r="B121" s="190">
        <v>80</v>
      </c>
      <c r="C121" s="190">
        <v>34</v>
      </c>
      <c r="D121" s="104">
        <f t="shared" si="13"/>
        <v>114</v>
      </c>
      <c r="E121" s="190">
        <v>3</v>
      </c>
      <c r="F121" s="190">
        <v>3</v>
      </c>
      <c r="G121" s="104">
        <f t="shared" si="11"/>
        <v>6</v>
      </c>
      <c r="H121" s="190">
        <v>2</v>
      </c>
      <c r="I121" s="190"/>
      <c r="J121" s="100">
        <f t="shared" si="12"/>
        <v>2</v>
      </c>
      <c r="K121" s="114"/>
      <c r="L121" s="103">
        <f t="shared" si="22"/>
        <v>85</v>
      </c>
      <c r="M121" s="104">
        <f t="shared" si="21"/>
        <v>37</v>
      </c>
      <c r="N121" s="100">
        <f t="shared" si="23"/>
        <v>122</v>
      </c>
      <c r="O121" s="75"/>
      <c r="P121" s="115">
        <f t="shared" si="10"/>
        <v>103.5</v>
      </c>
      <c r="R121" s="658"/>
      <c r="S121" s="461"/>
    </row>
    <row r="122" spans="1:19" x14ac:dyDescent="0.2">
      <c r="A122" s="232" t="s">
        <v>184</v>
      </c>
      <c r="B122" s="170">
        <v>26</v>
      </c>
      <c r="C122" s="309">
        <v>15</v>
      </c>
      <c r="D122" s="192">
        <f t="shared" si="13"/>
        <v>41</v>
      </c>
      <c r="E122" s="14"/>
      <c r="F122" s="309"/>
      <c r="G122" s="192">
        <f t="shared" si="11"/>
        <v>0</v>
      </c>
      <c r="H122" s="14"/>
      <c r="I122" s="309"/>
      <c r="J122" s="192">
        <f t="shared" si="12"/>
        <v>0</v>
      </c>
      <c r="K122"/>
      <c r="L122" s="192">
        <f t="shared" si="22"/>
        <v>26</v>
      </c>
      <c r="M122" s="318">
        <f t="shared" si="21"/>
        <v>15</v>
      </c>
      <c r="N122" s="318">
        <f t="shared" si="23"/>
        <v>41</v>
      </c>
      <c r="O122" s="75"/>
      <c r="P122" s="192">
        <f t="shared" si="10"/>
        <v>33.5</v>
      </c>
      <c r="R122" s="658"/>
      <c r="S122" s="461"/>
    </row>
    <row r="123" spans="1:19" x14ac:dyDescent="0.2">
      <c r="A123" s="232" t="s">
        <v>183</v>
      </c>
      <c r="B123" s="172">
        <v>45</v>
      </c>
      <c r="C123" s="310">
        <v>18</v>
      </c>
      <c r="D123" s="193">
        <f t="shared" si="13"/>
        <v>63</v>
      </c>
      <c r="E123" s="17">
        <v>3</v>
      </c>
      <c r="F123" s="310">
        <v>3</v>
      </c>
      <c r="G123" s="193">
        <f t="shared" si="11"/>
        <v>6</v>
      </c>
      <c r="H123" s="17">
        <v>2</v>
      </c>
      <c r="I123" s="310"/>
      <c r="J123" s="193">
        <f t="shared" si="12"/>
        <v>2</v>
      </c>
      <c r="K123"/>
      <c r="L123" s="193">
        <f t="shared" si="22"/>
        <v>50</v>
      </c>
      <c r="M123" s="319">
        <f t="shared" si="21"/>
        <v>21</v>
      </c>
      <c r="N123" s="319">
        <f t="shared" si="23"/>
        <v>71</v>
      </c>
      <c r="O123" s="75"/>
      <c r="P123" s="193">
        <f t="shared" si="10"/>
        <v>60.5</v>
      </c>
      <c r="R123" s="658"/>
      <c r="S123" s="461"/>
    </row>
    <row r="124" spans="1:19" x14ac:dyDescent="0.2">
      <c r="A124" s="232" t="s">
        <v>185</v>
      </c>
      <c r="B124" s="188">
        <v>9</v>
      </c>
      <c r="C124" s="323">
        <v>1</v>
      </c>
      <c r="D124" s="195">
        <f t="shared" si="13"/>
        <v>10</v>
      </c>
      <c r="E124" s="20"/>
      <c r="F124" s="323"/>
      <c r="G124" s="195">
        <f t="shared" si="11"/>
        <v>0</v>
      </c>
      <c r="H124" s="20"/>
      <c r="I124" s="323"/>
      <c r="J124" s="195">
        <f t="shared" si="12"/>
        <v>0</v>
      </c>
      <c r="K124"/>
      <c r="L124" s="195">
        <f t="shared" si="22"/>
        <v>9</v>
      </c>
      <c r="M124" s="324">
        <f t="shared" si="21"/>
        <v>1</v>
      </c>
      <c r="N124" s="324">
        <f t="shared" si="23"/>
        <v>10</v>
      </c>
      <c r="O124" s="75"/>
      <c r="P124" s="195">
        <f t="shared" si="10"/>
        <v>9.5</v>
      </c>
      <c r="R124" s="658"/>
      <c r="S124" s="461"/>
    </row>
    <row r="125" spans="1:19" x14ac:dyDescent="0.2">
      <c r="A125" s="107" t="s">
        <v>222</v>
      </c>
      <c r="B125" s="190">
        <v>124</v>
      </c>
      <c r="C125" s="190">
        <v>23</v>
      </c>
      <c r="D125" s="104">
        <f t="shared" si="13"/>
        <v>147</v>
      </c>
      <c r="E125" s="190"/>
      <c r="F125" s="190">
        <v>1</v>
      </c>
      <c r="G125" s="104">
        <f t="shared" si="11"/>
        <v>1</v>
      </c>
      <c r="H125" s="190"/>
      <c r="I125" s="190"/>
      <c r="J125" s="100">
        <f t="shared" si="12"/>
        <v>0</v>
      </c>
      <c r="K125" s="114"/>
      <c r="L125" s="103">
        <f t="shared" si="22"/>
        <v>124</v>
      </c>
      <c r="M125" s="104">
        <f t="shared" si="21"/>
        <v>24</v>
      </c>
      <c r="N125" s="100">
        <f t="shared" si="23"/>
        <v>148</v>
      </c>
      <c r="O125" s="75"/>
      <c r="P125" s="115">
        <f t="shared" si="10"/>
        <v>136</v>
      </c>
      <c r="R125" s="658"/>
      <c r="S125" s="461"/>
    </row>
    <row r="126" spans="1:19" x14ac:dyDescent="0.2">
      <c r="A126" s="232" t="s">
        <v>187</v>
      </c>
      <c r="B126" s="170">
        <v>17</v>
      </c>
      <c r="C126" s="309">
        <v>2</v>
      </c>
      <c r="D126" s="192">
        <f t="shared" si="13"/>
        <v>19</v>
      </c>
      <c r="E126" s="14"/>
      <c r="F126" s="309"/>
      <c r="G126" s="192">
        <f t="shared" si="11"/>
        <v>0</v>
      </c>
      <c r="H126" s="14"/>
      <c r="I126" s="309"/>
      <c r="J126" s="192">
        <f t="shared" si="12"/>
        <v>0</v>
      </c>
      <c r="K126"/>
      <c r="L126" s="192">
        <f t="shared" si="22"/>
        <v>17</v>
      </c>
      <c r="M126" s="318">
        <f t="shared" si="21"/>
        <v>2</v>
      </c>
      <c r="N126" s="318">
        <f t="shared" si="23"/>
        <v>19</v>
      </c>
      <c r="O126" s="75"/>
      <c r="P126" s="192">
        <f t="shared" si="10"/>
        <v>18</v>
      </c>
      <c r="R126" s="658"/>
      <c r="S126" s="461"/>
    </row>
    <row r="127" spans="1:19" x14ac:dyDescent="0.2">
      <c r="A127" s="232" t="s">
        <v>186</v>
      </c>
      <c r="B127" s="172">
        <v>107</v>
      </c>
      <c r="C127" s="310">
        <v>16</v>
      </c>
      <c r="D127" s="193">
        <f t="shared" si="13"/>
        <v>123</v>
      </c>
      <c r="E127" s="17"/>
      <c r="F127" s="310"/>
      <c r="G127" s="193">
        <f t="shared" si="11"/>
        <v>0</v>
      </c>
      <c r="H127" s="17"/>
      <c r="I127" s="310"/>
      <c r="J127" s="193">
        <f t="shared" si="12"/>
        <v>0</v>
      </c>
      <c r="K127"/>
      <c r="L127" s="193">
        <f t="shared" si="22"/>
        <v>107</v>
      </c>
      <c r="M127" s="319">
        <f t="shared" si="21"/>
        <v>16</v>
      </c>
      <c r="N127" s="319">
        <f t="shared" si="23"/>
        <v>123</v>
      </c>
      <c r="O127" s="75"/>
      <c r="P127" s="193">
        <f t="shared" si="10"/>
        <v>115</v>
      </c>
      <c r="R127" s="658"/>
      <c r="S127" s="461"/>
    </row>
    <row r="128" spans="1:19" x14ac:dyDescent="0.2">
      <c r="A128" s="232" t="s">
        <v>188</v>
      </c>
      <c r="B128" s="172"/>
      <c r="C128" s="310">
        <v>5</v>
      </c>
      <c r="D128" s="193">
        <f t="shared" si="13"/>
        <v>5</v>
      </c>
      <c r="E128" s="17"/>
      <c r="F128" s="310">
        <v>1</v>
      </c>
      <c r="G128" s="193">
        <f t="shared" si="11"/>
        <v>1</v>
      </c>
      <c r="H128" s="17"/>
      <c r="I128" s="310"/>
      <c r="J128" s="193">
        <f t="shared" si="12"/>
        <v>0</v>
      </c>
      <c r="K128"/>
      <c r="L128" s="193">
        <f t="shared" si="22"/>
        <v>0</v>
      </c>
      <c r="M128" s="319">
        <f t="shared" si="21"/>
        <v>6</v>
      </c>
      <c r="N128" s="319">
        <f t="shared" si="23"/>
        <v>6</v>
      </c>
      <c r="O128" s="75"/>
      <c r="P128" s="193">
        <f t="shared" si="10"/>
        <v>3</v>
      </c>
      <c r="R128" s="658"/>
      <c r="S128" s="461"/>
    </row>
    <row r="129" spans="1:19" x14ac:dyDescent="0.2">
      <c r="A129" s="107" t="s">
        <v>223</v>
      </c>
      <c r="B129" s="190">
        <v>93</v>
      </c>
      <c r="C129" s="190">
        <v>102</v>
      </c>
      <c r="D129" s="104">
        <f t="shared" si="13"/>
        <v>195</v>
      </c>
      <c r="E129" s="190">
        <v>60</v>
      </c>
      <c r="F129" s="190">
        <v>38</v>
      </c>
      <c r="G129" s="104">
        <f t="shared" si="11"/>
        <v>98</v>
      </c>
      <c r="H129" s="190"/>
      <c r="I129" s="190"/>
      <c r="J129" s="100">
        <f t="shared" si="12"/>
        <v>0</v>
      </c>
      <c r="K129" s="114"/>
      <c r="L129" s="103">
        <f t="shared" si="22"/>
        <v>153</v>
      </c>
      <c r="M129" s="104">
        <f t="shared" si="21"/>
        <v>140</v>
      </c>
      <c r="N129" s="100">
        <f t="shared" si="23"/>
        <v>293</v>
      </c>
      <c r="O129" s="75"/>
      <c r="P129" s="115">
        <f t="shared" si="10"/>
        <v>223</v>
      </c>
      <c r="R129" s="658"/>
      <c r="S129" s="461"/>
    </row>
    <row r="130" spans="1:19" x14ac:dyDescent="0.2">
      <c r="A130" s="232" t="s">
        <v>189</v>
      </c>
      <c r="B130" s="172">
        <v>3</v>
      </c>
      <c r="C130" s="310">
        <v>4</v>
      </c>
      <c r="D130" s="193">
        <f t="shared" si="13"/>
        <v>7</v>
      </c>
      <c r="E130" s="17"/>
      <c r="F130" s="310"/>
      <c r="G130" s="193">
        <f t="shared" si="11"/>
        <v>0</v>
      </c>
      <c r="H130" s="17"/>
      <c r="I130" s="310"/>
      <c r="J130" s="193">
        <f t="shared" si="12"/>
        <v>0</v>
      </c>
      <c r="K130"/>
      <c r="L130" s="193">
        <f t="shared" si="22"/>
        <v>3</v>
      </c>
      <c r="M130" s="319">
        <f t="shared" si="21"/>
        <v>4</v>
      </c>
      <c r="N130" s="319">
        <f t="shared" si="23"/>
        <v>7</v>
      </c>
      <c r="O130" s="75"/>
      <c r="P130" s="193">
        <f t="shared" si="10"/>
        <v>5</v>
      </c>
      <c r="R130" s="658"/>
      <c r="S130" s="461"/>
    </row>
    <row r="131" spans="1:19" x14ac:dyDescent="0.2">
      <c r="A131" s="231" t="s">
        <v>190</v>
      </c>
      <c r="B131" s="172">
        <v>5</v>
      </c>
      <c r="C131" s="310">
        <v>78</v>
      </c>
      <c r="D131" s="193">
        <f t="shared" si="13"/>
        <v>83</v>
      </c>
      <c r="E131" s="17"/>
      <c r="F131" s="310"/>
      <c r="G131" s="193">
        <f t="shared" si="11"/>
        <v>0</v>
      </c>
      <c r="H131" s="17"/>
      <c r="I131" s="310"/>
      <c r="J131" s="193">
        <f t="shared" si="12"/>
        <v>0</v>
      </c>
      <c r="K131"/>
      <c r="L131" s="193">
        <f t="shared" si="22"/>
        <v>5</v>
      </c>
      <c r="M131" s="319">
        <f t="shared" si="21"/>
        <v>78</v>
      </c>
      <c r="N131" s="319">
        <f t="shared" si="23"/>
        <v>83</v>
      </c>
      <c r="O131" s="75"/>
      <c r="P131" s="193">
        <f t="shared" si="10"/>
        <v>44</v>
      </c>
      <c r="R131" s="658"/>
      <c r="S131" s="461"/>
    </row>
    <row r="132" spans="1:19" x14ac:dyDescent="0.2">
      <c r="A132" s="232" t="s">
        <v>191</v>
      </c>
      <c r="B132" s="188">
        <v>23</v>
      </c>
      <c r="C132" s="323">
        <v>4</v>
      </c>
      <c r="D132" s="195">
        <f t="shared" si="13"/>
        <v>27</v>
      </c>
      <c r="E132" s="20">
        <v>29</v>
      </c>
      <c r="F132" s="323">
        <v>38</v>
      </c>
      <c r="G132" s="195">
        <f t="shared" si="11"/>
        <v>67</v>
      </c>
      <c r="H132" s="20"/>
      <c r="I132" s="323"/>
      <c r="J132" s="195">
        <f t="shared" si="12"/>
        <v>0</v>
      </c>
      <c r="K132"/>
      <c r="L132" s="195">
        <f t="shared" si="22"/>
        <v>52</v>
      </c>
      <c r="M132" s="324">
        <f t="shared" si="21"/>
        <v>42</v>
      </c>
      <c r="N132" s="324">
        <f t="shared" si="23"/>
        <v>94</v>
      </c>
      <c r="O132" s="75"/>
      <c r="P132" s="195">
        <f t="shared" si="10"/>
        <v>73</v>
      </c>
      <c r="R132" s="658"/>
      <c r="S132" s="461"/>
    </row>
    <row r="133" spans="1:19" x14ac:dyDescent="0.2">
      <c r="A133" s="233" t="s">
        <v>192</v>
      </c>
      <c r="B133" s="172">
        <v>27</v>
      </c>
      <c r="C133" s="310"/>
      <c r="D133" s="193">
        <f t="shared" si="13"/>
        <v>27</v>
      </c>
      <c r="E133" s="17">
        <v>24</v>
      </c>
      <c r="F133" s="310"/>
      <c r="G133" s="193">
        <f t="shared" si="11"/>
        <v>24</v>
      </c>
      <c r="H133" s="17"/>
      <c r="I133" s="310"/>
      <c r="J133" s="193">
        <f t="shared" si="12"/>
        <v>0</v>
      </c>
      <c r="K133"/>
      <c r="L133" s="193">
        <f t="shared" si="22"/>
        <v>51</v>
      </c>
      <c r="M133" s="319">
        <f t="shared" si="21"/>
        <v>0</v>
      </c>
      <c r="N133" s="319">
        <f t="shared" si="23"/>
        <v>51</v>
      </c>
      <c r="O133" s="75"/>
      <c r="P133" s="193">
        <f t="shared" si="10"/>
        <v>51</v>
      </c>
      <c r="R133" s="658"/>
      <c r="S133" s="461"/>
    </row>
    <row r="134" spans="1:19" x14ac:dyDescent="0.2">
      <c r="A134" s="232" t="s">
        <v>193</v>
      </c>
      <c r="B134" s="188">
        <v>1</v>
      </c>
      <c r="C134" s="323">
        <v>15</v>
      </c>
      <c r="D134" s="195">
        <f t="shared" si="13"/>
        <v>16</v>
      </c>
      <c r="E134" s="20"/>
      <c r="F134" s="323"/>
      <c r="G134" s="195">
        <f t="shared" si="11"/>
        <v>0</v>
      </c>
      <c r="H134" s="20"/>
      <c r="I134" s="323"/>
      <c r="J134" s="195">
        <f t="shared" si="12"/>
        <v>0</v>
      </c>
      <c r="K134"/>
      <c r="L134" s="195">
        <f t="shared" si="22"/>
        <v>1</v>
      </c>
      <c r="M134" s="324">
        <f t="shared" si="21"/>
        <v>15</v>
      </c>
      <c r="N134" s="324">
        <f t="shared" si="23"/>
        <v>16</v>
      </c>
      <c r="O134" s="75"/>
      <c r="P134" s="195">
        <f t="shared" si="10"/>
        <v>8.5</v>
      </c>
      <c r="R134" s="658"/>
      <c r="S134" s="461"/>
    </row>
    <row r="135" spans="1:19" x14ac:dyDescent="0.2">
      <c r="A135" s="646" t="s">
        <v>194</v>
      </c>
      <c r="B135" s="452">
        <v>17</v>
      </c>
      <c r="C135" s="323">
        <v>1</v>
      </c>
      <c r="D135" s="195">
        <f t="shared" si="13"/>
        <v>18</v>
      </c>
      <c r="E135" s="20">
        <v>7</v>
      </c>
      <c r="F135" s="323"/>
      <c r="G135" s="195">
        <f t="shared" si="11"/>
        <v>7</v>
      </c>
      <c r="H135" s="20"/>
      <c r="I135" s="323"/>
      <c r="J135" s="195">
        <f t="shared" si="12"/>
        <v>0</v>
      </c>
      <c r="K135" s="658"/>
      <c r="L135" s="195">
        <f t="shared" ref="L135" si="24">B135+E135+H135</f>
        <v>24</v>
      </c>
      <c r="M135" s="324">
        <f t="shared" ref="M135" si="25">C135+F135+I135</f>
        <v>1</v>
      </c>
      <c r="N135" s="324">
        <f t="shared" ref="N135" si="26">L135+M135</f>
        <v>25</v>
      </c>
      <c r="O135" s="75"/>
      <c r="P135" s="195">
        <f t="shared" ref="P135" si="27">L135+M135/2</f>
        <v>24.5</v>
      </c>
      <c r="R135" s="658"/>
      <c r="S135" s="461"/>
    </row>
    <row r="136" spans="1:19" x14ac:dyDescent="0.2">
      <c r="A136" s="232" t="s">
        <v>195</v>
      </c>
      <c r="B136" s="172">
        <v>17</v>
      </c>
      <c r="C136" s="310"/>
      <c r="D136" s="193">
        <f t="shared" si="13"/>
        <v>17</v>
      </c>
      <c r="E136" s="17"/>
      <c r="F136" s="310"/>
      <c r="G136" s="193">
        <f t="shared" ref="G136:G154" si="28">E136+F136</f>
        <v>0</v>
      </c>
      <c r="H136" s="17"/>
      <c r="I136" s="310"/>
      <c r="J136" s="193">
        <f t="shared" ref="J136:J154" si="29">H136+I136</f>
        <v>0</v>
      </c>
      <c r="K136"/>
      <c r="L136" s="193">
        <f t="shared" si="22"/>
        <v>17</v>
      </c>
      <c r="M136" s="319">
        <f t="shared" si="21"/>
        <v>0</v>
      </c>
      <c r="N136" s="319">
        <f t="shared" si="23"/>
        <v>17</v>
      </c>
      <c r="O136" s="75"/>
      <c r="P136" s="193">
        <f t="shared" si="10"/>
        <v>17</v>
      </c>
      <c r="R136" s="658"/>
      <c r="S136" s="461"/>
    </row>
    <row r="137" spans="1:19" x14ac:dyDescent="0.2">
      <c r="A137" s="107" t="s">
        <v>224</v>
      </c>
      <c r="B137" s="190">
        <v>93</v>
      </c>
      <c r="C137" s="190">
        <v>37</v>
      </c>
      <c r="D137" s="104">
        <f t="shared" ref="D137:D154" si="30">B137+C137</f>
        <v>130</v>
      </c>
      <c r="E137" s="190">
        <v>13</v>
      </c>
      <c r="F137" s="190">
        <v>1</v>
      </c>
      <c r="G137" s="104">
        <f t="shared" si="28"/>
        <v>14</v>
      </c>
      <c r="H137" s="190">
        <v>160</v>
      </c>
      <c r="I137" s="190">
        <v>7</v>
      </c>
      <c r="J137" s="100">
        <f t="shared" si="29"/>
        <v>167</v>
      </c>
      <c r="K137" s="114"/>
      <c r="L137" s="103">
        <f t="shared" si="22"/>
        <v>266</v>
      </c>
      <c r="M137" s="104">
        <f t="shared" si="21"/>
        <v>45</v>
      </c>
      <c r="N137" s="100">
        <f t="shared" si="23"/>
        <v>311</v>
      </c>
      <c r="O137" s="75"/>
      <c r="P137" s="115">
        <f t="shared" ref="P137:P154" si="31">L137+M137/2</f>
        <v>288.5</v>
      </c>
      <c r="R137" s="658"/>
      <c r="S137" s="461"/>
    </row>
    <row r="138" spans="1:19" x14ac:dyDescent="0.2">
      <c r="A138" s="232" t="s">
        <v>411</v>
      </c>
      <c r="B138" s="172">
        <v>1</v>
      </c>
      <c r="C138" s="310"/>
      <c r="D138" s="193">
        <f t="shared" si="30"/>
        <v>1</v>
      </c>
      <c r="E138" s="17">
        <v>3</v>
      </c>
      <c r="F138" s="310"/>
      <c r="G138" s="193">
        <f t="shared" si="28"/>
        <v>3</v>
      </c>
      <c r="H138" s="17"/>
      <c r="I138" s="310"/>
      <c r="J138" s="193">
        <f t="shared" si="29"/>
        <v>0</v>
      </c>
      <c r="K138"/>
      <c r="L138" s="193">
        <f t="shared" si="22"/>
        <v>4</v>
      </c>
      <c r="M138" s="319">
        <f t="shared" si="21"/>
        <v>0</v>
      </c>
      <c r="N138" s="319">
        <f t="shared" si="23"/>
        <v>4</v>
      </c>
      <c r="O138" s="75"/>
      <c r="P138" s="193">
        <f t="shared" si="31"/>
        <v>4</v>
      </c>
      <c r="R138" s="658"/>
      <c r="S138" s="461"/>
    </row>
    <row r="139" spans="1:19" x14ac:dyDescent="0.2">
      <c r="A139" s="231" t="s">
        <v>196</v>
      </c>
      <c r="B139" s="172">
        <v>4</v>
      </c>
      <c r="C139" s="310"/>
      <c r="D139" s="193">
        <f t="shared" si="30"/>
        <v>4</v>
      </c>
      <c r="E139" s="17"/>
      <c r="F139" s="310"/>
      <c r="G139" s="193">
        <f t="shared" si="28"/>
        <v>0</v>
      </c>
      <c r="H139" s="17"/>
      <c r="I139" s="310"/>
      <c r="J139" s="193">
        <f t="shared" si="29"/>
        <v>0</v>
      </c>
      <c r="K139"/>
      <c r="L139" s="193">
        <f t="shared" si="22"/>
        <v>4</v>
      </c>
      <c r="M139" s="319">
        <f t="shared" si="21"/>
        <v>0</v>
      </c>
      <c r="N139" s="319">
        <f t="shared" si="23"/>
        <v>4</v>
      </c>
      <c r="O139" s="75"/>
      <c r="P139" s="193">
        <f t="shared" si="31"/>
        <v>4</v>
      </c>
      <c r="R139" s="658"/>
      <c r="S139" s="461"/>
    </row>
    <row r="140" spans="1:19" x14ac:dyDescent="0.2">
      <c r="A140" s="232" t="s">
        <v>707</v>
      </c>
      <c r="B140" s="172">
        <v>10</v>
      </c>
      <c r="C140" s="310">
        <v>15</v>
      </c>
      <c r="D140" s="193">
        <f t="shared" si="30"/>
        <v>25</v>
      </c>
      <c r="E140" s="17"/>
      <c r="F140" s="310"/>
      <c r="G140" s="193">
        <f t="shared" si="28"/>
        <v>0</v>
      </c>
      <c r="H140" s="17"/>
      <c r="I140" s="310"/>
      <c r="J140" s="193">
        <f t="shared" si="29"/>
        <v>0</v>
      </c>
      <c r="K140"/>
      <c r="L140" s="193">
        <f t="shared" si="22"/>
        <v>10</v>
      </c>
      <c r="M140" s="319">
        <f t="shared" si="21"/>
        <v>15</v>
      </c>
      <c r="N140" s="319">
        <f t="shared" si="23"/>
        <v>25</v>
      </c>
      <c r="O140" s="75"/>
      <c r="P140" s="193">
        <f t="shared" si="31"/>
        <v>17.5</v>
      </c>
      <c r="R140" s="658"/>
      <c r="S140" s="461"/>
    </row>
    <row r="141" spans="1:19" x14ac:dyDescent="0.2">
      <c r="A141" s="232" t="s">
        <v>197</v>
      </c>
      <c r="B141" s="172">
        <v>7</v>
      </c>
      <c r="C141" s="310">
        <v>22</v>
      </c>
      <c r="D141" s="193">
        <f t="shared" si="30"/>
        <v>29</v>
      </c>
      <c r="E141" s="17"/>
      <c r="F141" s="310"/>
      <c r="G141" s="193">
        <f t="shared" si="28"/>
        <v>0</v>
      </c>
      <c r="H141" s="17"/>
      <c r="I141" s="310"/>
      <c r="J141" s="193">
        <f t="shared" si="29"/>
        <v>0</v>
      </c>
      <c r="K141"/>
      <c r="L141" s="193">
        <f t="shared" si="22"/>
        <v>7</v>
      </c>
      <c r="M141" s="319">
        <f t="shared" si="21"/>
        <v>22</v>
      </c>
      <c r="N141" s="319">
        <f t="shared" si="23"/>
        <v>29</v>
      </c>
      <c r="O141" s="75"/>
      <c r="P141" s="193">
        <f t="shared" si="31"/>
        <v>18</v>
      </c>
      <c r="R141" s="658"/>
      <c r="S141" s="461"/>
    </row>
    <row r="142" spans="1:19" x14ac:dyDescent="0.2">
      <c r="A142" s="232" t="s">
        <v>198</v>
      </c>
      <c r="B142" s="172"/>
      <c r="C142" s="310"/>
      <c r="D142" s="193">
        <f t="shared" si="30"/>
        <v>0</v>
      </c>
      <c r="E142" s="17"/>
      <c r="F142" s="310"/>
      <c r="G142" s="193">
        <f t="shared" si="28"/>
        <v>0</v>
      </c>
      <c r="H142" s="17"/>
      <c r="I142" s="310">
        <v>4</v>
      </c>
      <c r="J142" s="193">
        <f t="shared" si="29"/>
        <v>4</v>
      </c>
      <c r="K142"/>
      <c r="L142" s="193">
        <f t="shared" si="22"/>
        <v>0</v>
      </c>
      <c r="M142" s="319">
        <f t="shared" si="21"/>
        <v>4</v>
      </c>
      <c r="N142" s="319">
        <f t="shared" si="23"/>
        <v>4</v>
      </c>
      <c r="O142" s="75"/>
      <c r="P142" s="193">
        <f t="shared" si="31"/>
        <v>2</v>
      </c>
      <c r="R142" s="658"/>
      <c r="S142" s="461"/>
    </row>
    <row r="143" spans="1:19" x14ac:dyDescent="0.2">
      <c r="A143" s="232" t="s">
        <v>199</v>
      </c>
      <c r="B143" s="172"/>
      <c r="C143" s="310"/>
      <c r="D143" s="193">
        <f t="shared" si="30"/>
        <v>0</v>
      </c>
      <c r="E143" s="17"/>
      <c r="F143" s="310"/>
      <c r="G143" s="193">
        <f t="shared" si="28"/>
        <v>0</v>
      </c>
      <c r="H143" s="17">
        <v>158</v>
      </c>
      <c r="I143" s="310">
        <v>3</v>
      </c>
      <c r="J143" s="193">
        <f t="shared" si="29"/>
        <v>161</v>
      </c>
      <c r="K143"/>
      <c r="L143" s="193">
        <f t="shared" si="22"/>
        <v>158</v>
      </c>
      <c r="M143" s="319">
        <f t="shared" si="21"/>
        <v>3</v>
      </c>
      <c r="N143" s="319">
        <f t="shared" si="23"/>
        <v>161</v>
      </c>
      <c r="O143" s="75"/>
      <c r="P143" s="193">
        <f t="shared" si="31"/>
        <v>159.5</v>
      </c>
      <c r="R143" s="658"/>
      <c r="S143" s="461"/>
    </row>
    <row r="144" spans="1:19" x14ac:dyDescent="0.2">
      <c r="A144" s="232" t="s">
        <v>618</v>
      </c>
      <c r="B144" s="172">
        <v>32</v>
      </c>
      <c r="C144" s="310"/>
      <c r="D144" s="193">
        <f t="shared" si="30"/>
        <v>32</v>
      </c>
      <c r="E144" s="17">
        <v>10</v>
      </c>
      <c r="F144" s="310">
        <v>1</v>
      </c>
      <c r="G144" s="193">
        <f t="shared" si="28"/>
        <v>11</v>
      </c>
      <c r="H144" s="17">
        <v>2</v>
      </c>
      <c r="I144" s="310"/>
      <c r="J144" s="193">
        <f t="shared" si="29"/>
        <v>2</v>
      </c>
      <c r="K144"/>
      <c r="L144" s="193">
        <f t="shared" si="22"/>
        <v>44</v>
      </c>
      <c r="M144" s="319">
        <f t="shared" si="21"/>
        <v>1</v>
      </c>
      <c r="N144" s="319">
        <f t="shared" si="23"/>
        <v>45</v>
      </c>
      <c r="O144" s="75"/>
      <c r="P144" s="193">
        <f t="shared" si="31"/>
        <v>44.5</v>
      </c>
      <c r="R144" s="658"/>
      <c r="S144" s="461"/>
    </row>
    <row r="145" spans="1:19" x14ac:dyDescent="0.2">
      <c r="A145" s="233" t="s">
        <v>370</v>
      </c>
      <c r="B145" s="452">
        <v>3</v>
      </c>
      <c r="C145" s="323"/>
      <c r="D145" s="195">
        <f t="shared" si="30"/>
        <v>3</v>
      </c>
      <c r="E145" s="20"/>
      <c r="F145" s="323"/>
      <c r="G145" s="195">
        <f t="shared" si="28"/>
        <v>0</v>
      </c>
      <c r="H145" s="20"/>
      <c r="I145" s="323"/>
      <c r="J145" s="195">
        <f t="shared" si="29"/>
        <v>0</v>
      </c>
      <c r="K145" s="461"/>
      <c r="L145" s="193">
        <f t="shared" si="22"/>
        <v>3</v>
      </c>
      <c r="M145" s="319">
        <f t="shared" si="21"/>
        <v>0</v>
      </c>
      <c r="N145" s="319">
        <f t="shared" si="23"/>
        <v>3</v>
      </c>
      <c r="O145" s="75"/>
      <c r="P145" s="193">
        <f t="shared" si="31"/>
        <v>3</v>
      </c>
      <c r="R145" s="658"/>
      <c r="S145" s="461"/>
    </row>
    <row r="146" spans="1:19" x14ac:dyDescent="0.2">
      <c r="A146" s="201" t="s">
        <v>528</v>
      </c>
      <c r="B146" s="201">
        <v>36</v>
      </c>
      <c r="C146" s="311"/>
      <c r="D146" s="322">
        <f t="shared" si="30"/>
        <v>36</v>
      </c>
      <c r="E146" s="308"/>
      <c r="F146" s="311"/>
      <c r="G146" s="322">
        <f t="shared" si="28"/>
        <v>0</v>
      </c>
      <c r="H146" s="308"/>
      <c r="I146" s="311"/>
      <c r="J146" s="322">
        <f t="shared" si="29"/>
        <v>0</v>
      </c>
      <c r="K146"/>
      <c r="L146" s="320">
        <f t="shared" si="22"/>
        <v>36</v>
      </c>
      <c r="M146" s="321">
        <f t="shared" si="21"/>
        <v>0</v>
      </c>
      <c r="N146" s="321">
        <f t="shared" si="23"/>
        <v>36</v>
      </c>
      <c r="O146" s="75"/>
      <c r="P146" s="320">
        <f t="shared" si="31"/>
        <v>36</v>
      </c>
      <c r="R146" s="658"/>
      <c r="S146" s="461"/>
    </row>
    <row r="147" spans="1:19" x14ac:dyDescent="0.2">
      <c r="A147" s="107" t="s">
        <v>227</v>
      </c>
      <c r="B147" s="190">
        <v>144</v>
      </c>
      <c r="C147" s="190">
        <v>2</v>
      </c>
      <c r="D147" s="104">
        <f t="shared" si="30"/>
        <v>146</v>
      </c>
      <c r="E147" s="190">
        <v>1</v>
      </c>
      <c r="F147" s="190"/>
      <c r="G147" s="104">
        <f t="shared" si="28"/>
        <v>1</v>
      </c>
      <c r="H147" s="190"/>
      <c r="I147" s="190"/>
      <c r="J147" s="100">
        <f t="shared" si="29"/>
        <v>0</v>
      </c>
      <c r="K147" s="114"/>
      <c r="L147" s="103">
        <f t="shared" ref="L147:M154" si="32">B147+E147+H147</f>
        <v>145</v>
      </c>
      <c r="M147" s="104">
        <f t="shared" si="32"/>
        <v>2</v>
      </c>
      <c r="N147" s="100">
        <f t="shared" ref="N147:N154" si="33">L147+M147</f>
        <v>147</v>
      </c>
      <c r="O147" s="75"/>
      <c r="P147" s="115">
        <f t="shared" si="31"/>
        <v>146</v>
      </c>
      <c r="R147" s="658"/>
      <c r="S147" s="461"/>
    </row>
    <row r="148" spans="1:19" x14ac:dyDescent="0.2">
      <c r="A148" s="453" t="s">
        <v>405</v>
      </c>
      <c r="B148" s="452">
        <v>3</v>
      </c>
      <c r="C148" s="323"/>
      <c r="D148" s="195">
        <f t="shared" si="30"/>
        <v>3</v>
      </c>
      <c r="E148" s="20"/>
      <c r="F148" s="323"/>
      <c r="G148" s="195">
        <f t="shared" si="28"/>
        <v>0</v>
      </c>
      <c r="H148" s="20"/>
      <c r="I148" s="323"/>
      <c r="J148" s="195">
        <f t="shared" si="29"/>
        <v>0</v>
      </c>
      <c r="K148" s="461"/>
      <c r="L148" s="195">
        <f t="shared" si="32"/>
        <v>3</v>
      </c>
      <c r="M148" s="324">
        <f t="shared" si="32"/>
        <v>0</v>
      </c>
      <c r="N148" s="324">
        <f t="shared" si="33"/>
        <v>3</v>
      </c>
      <c r="O148" s="75"/>
      <c r="P148" s="195">
        <f t="shared" si="31"/>
        <v>3</v>
      </c>
      <c r="R148" s="658"/>
      <c r="S148" s="461"/>
    </row>
    <row r="149" spans="1:19" x14ac:dyDescent="0.2">
      <c r="A149" s="232" t="s">
        <v>157</v>
      </c>
      <c r="B149" s="188">
        <v>48</v>
      </c>
      <c r="C149" s="323">
        <v>2</v>
      </c>
      <c r="D149" s="195">
        <f t="shared" si="30"/>
        <v>50</v>
      </c>
      <c r="E149" s="20"/>
      <c r="F149" s="323"/>
      <c r="G149" s="195">
        <f t="shared" si="28"/>
        <v>0</v>
      </c>
      <c r="H149" s="20"/>
      <c r="I149" s="323"/>
      <c r="J149" s="195">
        <f t="shared" si="29"/>
        <v>0</v>
      </c>
      <c r="K149"/>
      <c r="L149" s="195">
        <f t="shared" si="32"/>
        <v>48</v>
      </c>
      <c r="M149" s="324">
        <f t="shared" si="32"/>
        <v>2</v>
      </c>
      <c r="N149" s="324">
        <f t="shared" si="33"/>
        <v>50</v>
      </c>
      <c r="O149" s="75"/>
      <c r="P149" s="195">
        <f t="shared" si="31"/>
        <v>49</v>
      </c>
      <c r="R149" s="658"/>
      <c r="S149" s="461"/>
    </row>
    <row r="150" spans="1:19" x14ac:dyDescent="0.2">
      <c r="A150" s="232" t="s">
        <v>158</v>
      </c>
      <c r="B150" s="172">
        <v>93</v>
      </c>
      <c r="C150" s="310"/>
      <c r="D150" s="193">
        <f t="shared" si="30"/>
        <v>93</v>
      </c>
      <c r="E150" s="17">
        <v>1</v>
      </c>
      <c r="F150" s="310"/>
      <c r="G150" s="193">
        <f t="shared" si="28"/>
        <v>1</v>
      </c>
      <c r="H150" s="17"/>
      <c r="I150" s="310"/>
      <c r="J150" s="193">
        <f t="shared" si="29"/>
        <v>0</v>
      </c>
      <c r="K150"/>
      <c r="L150" s="193">
        <f t="shared" si="32"/>
        <v>94</v>
      </c>
      <c r="M150" s="319">
        <f t="shared" si="32"/>
        <v>0</v>
      </c>
      <c r="N150" s="319">
        <f t="shared" si="33"/>
        <v>94</v>
      </c>
      <c r="O150" s="75"/>
      <c r="P150" s="193">
        <f t="shared" si="31"/>
        <v>94</v>
      </c>
      <c r="R150" s="658"/>
      <c r="S150" s="461"/>
    </row>
    <row r="151" spans="1:19" x14ac:dyDescent="0.2">
      <c r="A151" s="107" t="s">
        <v>443</v>
      </c>
      <c r="B151" s="190">
        <v>7</v>
      </c>
      <c r="C151" s="190">
        <v>3</v>
      </c>
      <c r="D151" s="104">
        <f t="shared" si="30"/>
        <v>10</v>
      </c>
      <c r="E151" s="190">
        <v>1</v>
      </c>
      <c r="F151" s="190">
        <v>2</v>
      </c>
      <c r="G151" s="104">
        <f t="shared" si="28"/>
        <v>3</v>
      </c>
      <c r="H151" s="190"/>
      <c r="I151" s="190"/>
      <c r="J151" s="100">
        <f t="shared" si="29"/>
        <v>0</v>
      </c>
      <c r="K151" s="114"/>
      <c r="L151" s="103">
        <f t="shared" si="32"/>
        <v>8</v>
      </c>
      <c r="M151" s="104">
        <f t="shared" si="32"/>
        <v>5</v>
      </c>
      <c r="N151" s="100">
        <f t="shared" si="33"/>
        <v>13</v>
      </c>
      <c r="O151" s="75"/>
      <c r="P151" s="115">
        <f t="shared" si="31"/>
        <v>10.5</v>
      </c>
      <c r="R151" s="658"/>
      <c r="S151" s="461"/>
    </row>
    <row r="152" spans="1:19" x14ac:dyDescent="0.2">
      <c r="A152" s="231" t="s">
        <v>366</v>
      </c>
      <c r="B152" s="188">
        <v>3</v>
      </c>
      <c r="C152" s="323"/>
      <c r="D152" s="195">
        <f t="shared" si="30"/>
        <v>3</v>
      </c>
      <c r="E152" s="20"/>
      <c r="F152" s="323"/>
      <c r="G152" s="195">
        <f t="shared" si="28"/>
        <v>0</v>
      </c>
      <c r="H152" s="20"/>
      <c r="I152" s="323"/>
      <c r="J152" s="195">
        <f t="shared" si="29"/>
        <v>0</v>
      </c>
      <c r="K152"/>
      <c r="L152" s="195">
        <f t="shared" si="32"/>
        <v>3</v>
      </c>
      <c r="M152" s="324">
        <f t="shared" si="32"/>
        <v>0</v>
      </c>
      <c r="N152" s="324">
        <f t="shared" si="33"/>
        <v>3</v>
      </c>
      <c r="O152" s="75"/>
      <c r="P152" s="195">
        <f t="shared" si="31"/>
        <v>3</v>
      </c>
      <c r="R152" s="658"/>
      <c r="S152" s="461"/>
    </row>
    <row r="153" spans="1:19" x14ac:dyDescent="0.2">
      <c r="A153" s="233" t="s">
        <v>132</v>
      </c>
      <c r="B153" s="172"/>
      <c r="C153" s="310"/>
      <c r="D153" s="193">
        <f t="shared" si="30"/>
        <v>0</v>
      </c>
      <c r="E153" s="17">
        <v>1</v>
      </c>
      <c r="F153" s="310">
        <v>2</v>
      </c>
      <c r="G153" s="193">
        <f t="shared" si="28"/>
        <v>3</v>
      </c>
      <c r="H153" s="17"/>
      <c r="I153" s="310"/>
      <c r="J153" s="193">
        <f t="shared" si="29"/>
        <v>0</v>
      </c>
      <c r="K153"/>
      <c r="L153" s="193">
        <f t="shared" si="32"/>
        <v>1</v>
      </c>
      <c r="M153" s="319">
        <f t="shared" si="32"/>
        <v>2</v>
      </c>
      <c r="N153" s="319">
        <f t="shared" si="33"/>
        <v>3</v>
      </c>
      <c r="O153" s="75"/>
      <c r="P153" s="193">
        <f t="shared" si="31"/>
        <v>2</v>
      </c>
      <c r="R153" s="658"/>
      <c r="S153" s="461"/>
    </row>
    <row r="154" spans="1:19" x14ac:dyDescent="0.2">
      <c r="A154" s="232" t="s">
        <v>133</v>
      </c>
      <c r="B154" s="451">
        <v>4</v>
      </c>
      <c r="C154" s="310">
        <v>3</v>
      </c>
      <c r="D154" s="193">
        <f t="shared" si="30"/>
        <v>7</v>
      </c>
      <c r="E154" s="17"/>
      <c r="F154" s="310"/>
      <c r="G154" s="193">
        <f t="shared" si="28"/>
        <v>0</v>
      </c>
      <c r="H154" s="17"/>
      <c r="I154" s="310"/>
      <c r="J154" s="193">
        <f t="shared" si="29"/>
        <v>0</v>
      </c>
      <c r="K154"/>
      <c r="L154" s="193">
        <f t="shared" si="32"/>
        <v>4</v>
      </c>
      <c r="M154" s="319">
        <f t="shared" si="32"/>
        <v>3</v>
      </c>
      <c r="N154" s="319">
        <f t="shared" si="33"/>
        <v>7</v>
      </c>
      <c r="O154" s="75"/>
      <c r="P154" s="193">
        <f t="shared" si="31"/>
        <v>5.5</v>
      </c>
      <c r="R154" s="658"/>
      <c r="S154" s="461"/>
    </row>
    <row r="155" spans="1:19" x14ac:dyDescent="0.2">
      <c r="R155" s="461"/>
      <c r="S155" s="461"/>
    </row>
    <row r="156" spans="1:19" ht="15.75" x14ac:dyDescent="0.2">
      <c r="A156" s="614" t="s">
        <v>1</v>
      </c>
      <c r="B156" s="25">
        <f t="shared" ref="B156:J156" si="34">SUM(B8:B154)/2</f>
        <v>2934</v>
      </c>
      <c r="C156" s="25">
        <f t="shared" si="34"/>
        <v>735</v>
      </c>
      <c r="D156" s="27">
        <f t="shared" si="34"/>
        <v>3669</v>
      </c>
      <c r="E156" s="25">
        <f t="shared" si="34"/>
        <v>279</v>
      </c>
      <c r="F156" s="25">
        <f t="shared" si="34"/>
        <v>102</v>
      </c>
      <c r="G156" s="27">
        <f t="shared" si="34"/>
        <v>381</v>
      </c>
      <c r="H156" s="25">
        <f t="shared" si="34"/>
        <v>594</v>
      </c>
      <c r="I156" s="25">
        <f t="shared" si="34"/>
        <v>154</v>
      </c>
      <c r="J156" s="26">
        <f t="shared" si="34"/>
        <v>748</v>
      </c>
      <c r="K156"/>
      <c r="L156" s="105">
        <f>SUM(L8:L154)/2</f>
        <v>3807</v>
      </c>
      <c r="M156" s="27">
        <f>SUM(M8:M154)/2</f>
        <v>991</v>
      </c>
      <c r="N156" s="26">
        <f>SUM(N8:N154)/2</f>
        <v>4798</v>
      </c>
      <c r="O156" s="75"/>
      <c r="P156" s="328">
        <f t="shared" ref="P156" si="35">B156+C156/2+E156+F156/2+H156+I156/2</f>
        <v>4302.5</v>
      </c>
      <c r="R156" s="461"/>
      <c r="S156" s="461"/>
    </row>
    <row r="157" spans="1:19" x14ac:dyDescent="0.2">
      <c r="R157" s="461"/>
      <c r="S157" s="461"/>
    </row>
    <row r="158" spans="1:19" x14ac:dyDescent="0.2">
      <c r="R158" s="461"/>
      <c r="S158" s="461"/>
    </row>
    <row r="159" spans="1:19" x14ac:dyDescent="0.2">
      <c r="R159" s="461"/>
      <c r="S159" s="461"/>
    </row>
    <row r="160" spans="1:19" x14ac:dyDescent="0.2">
      <c r="R160" s="461"/>
      <c r="S160" s="461"/>
    </row>
    <row r="161" spans="18:19" x14ac:dyDescent="0.2">
      <c r="R161" s="461"/>
      <c r="S161" s="461"/>
    </row>
  </sheetData>
  <mergeCells count="6">
    <mergeCell ref="A3:P3"/>
    <mergeCell ref="P5:P6"/>
    <mergeCell ref="B5:D5"/>
    <mergeCell ref="E5:G5"/>
    <mergeCell ref="H5:J5"/>
    <mergeCell ref="L5:N5"/>
  </mergeCells>
  <printOptions horizontalCentered="1"/>
  <pageMargins left="0.70866141732283472" right="0.70866141732283472" top="0.74803149606299213" bottom="0.74803149606299213" header="0.31496062992125984" footer="0.31496062992125984"/>
  <pageSetup paperSize="9" scale="72" firstPageNumber="28" fitToHeight="0" orientation="landscape" r:id="rId1"/>
  <headerFooter>
    <oddFooter>&amp;CPage &amp;P</oddFooter>
  </headerFooter>
  <rowBreaks count="1" manualBreakCount="1">
    <brk id="5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00B0F0"/>
    <pageSetUpPr fitToPage="1"/>
  </sheetPr>
  <dimension ref="A2:X66"/>
  <sheetViews>
    <sheetView showGridLines="0" workbookViewId="0">
      <selection activeCell="Q28" sqref="Q28"/>
    </sheetView>
  </sheetViews>
  <sheetFormatPr baseColWidth="10" defaultRowHeight="12.75" x14ac:dyDescent="0.2"/>
  <cols>
    <col min="1" max="1" width="37.5" customWidth="1"/>
    <col min="2" max="4" width="14" customWidth="1"/>
    <col min="5" max="5" width="15.33203125" bestFit="1" customWidth="1"/>
    <col min="6" max="7" width="14" customWidth="1"/>
    <col min="8" max="8" width="16.5" customWidth="1"/>
    <col min="9" max="9" width="16" hidden="1" customWidth="1"/>
    <col min="10" max="10" width="9.33203125" hidden="1" customWidth="1"/>
    <col min="11" max="11" width="17.1640625" hidden="1" customWidth="1"/>
    <col min="12" max="12" width="13.6640625" hidden="1" customWidth="1"/>
    <col min="13" max="13" width="10.33203125" hidden="1" customWidth="1"/>
    <col min="14" max="14" width="13.6640625" hidden="1" customWidth="1"/>
    <col min="15" max="15" width="12.6640625" hidden="1" customWidth="1"/>
    <col min="16" max="16" width="12" hidden="1" customWidth="1"/>
    <col min="17" max="17" width="19.1640625" hidden="1" customWidth="1"/>
    <col min="18" max="18" width="15.33203125" hidden="1" customWidth="1"/>
    <col min="19" max="19" width="10.83203125" hidden="1" customWidth="1"/>
    <col min="20" max="20" width="9.83203125" hidden="1" customWidth="1"/>
    <col min="21" max="21" width="13" hidden="1" customWidth="1"/>
    <col min="22" max="22" width="14.5" hidden="1" customWidth="1"/>
    <col min="23" max="23" width="20" hidden="1" customWidth="1"/>
    <col min="24" max="24" width="16.83203125" hidden="1" customWidth="1"/>
    <col min="27" max="27" width="12.1640625" customWidth="1"/>
  </cols>
  <sheetData>
    <row r="2" spans="1:24" s="598" customFormat="1" ht="18" customHeight="1" x14ac:dyDescent="0.25">
      <c r="A2" s="795" t="s">
        <v>571</v>
      </c>
      <c r="B2" s="795"/>
      <c r="C2" s="795"/>
      <c r="D2" s="795"/>
      <c r="E2" s="795"/>
      <c r="F2" s="795"/>
      <c r="G2" s="795"/>
      <c r="H2" s="597"/>
      <c r="I2" s="597"/>
      <c r="J2" s="597"/>
      <c r="K2" s="597"/>
      <c r="L2" s="597"/>
      <c r="M2" s="597"/>
      <c r="N2" s="597"/>
      <c r="O2" s="597"/>
      <c r="P2" s="597"/>
      <c r="Q2" s="597"/>
    </row>
    <row r="3" spans="1:24" ht="8.25" customHeight="1" x14ac:dyDescent="0.2">
      <c r="Q3" s="555"/>
      <c r="R3" s="555"/>
      <c r="S3" s="555"/>
      <c r="T3" s="555"/>
      <c r="U3" s="555"/>
      <c r="V3" s="555"/>
      <c r="W3" s="555"/>
      <c r="X3" s="555"/>
    </row>
    <row r="4" spans="1:24" ht="6" customHeight="1" x14ac:dyDescent="0.2">
      <c r="Q4" s="555"/>
      <c r="R4" s="555"/>
      <c r="S4" s="555"/>
      <c r="T4" s="555"/>
      <c r="U4" s="555"/>
      <c r="V4" s="555"/>
      <c r="W4" s="555"/>
      <c r="X4" s="555"/>
    </row>
    <row r="5" spans="1:24" x14ac:dyDescent="0.2">
      <c r="B5" s="786" t="s">
        <v>3</v>
      </c>
      <c r="C5" s="786"/>
      <c r="D5" s="786"/>
      <c r="E5" s="786"/>
      <c r="F5" s="786"/>
      <c r="G5" s="786"/>
      <c r="I5" s="521"/>
      <c r="J5" s="521" t="s">
        <v>3</v>
      </c>
      <c r="K5" s="521"/>
      <c r="L5" s="521"/>
      <c r="M5" s="521"/>
      <c r="N5" s="521"/>
      <c r="O5" s="521"/>
      <c r="Q5" s="556"/>
      <c r="R5" s="556" t="s">
        <v>3</v>
      </c>
      <c r="S5" s="556"/>
      <c r="T5" s="556"/>
      <c r="U5" s="556"/>
      <c r="V5" s="556"/>
      <c r="W5" s="556"/>
      <c r="X5" s="555"/>
    </row>
    <row r="6" spans="1:24" x14ac:dyDescent="0.2">
      <c r="B6" s="799" t="s">
        <v>108</v>
      </c>
      <c r="C6" s="796"/>
      <c r="D6" s="796" t="s">
        <v>109</v>
      </c>
      <c r="E6" s="796"/>
      <c r="F6" s="797" t="s">
        <v>77</v>
      </c>
      <c r="G6" s="798"/>
      <c r="I6" s="521"/>
      <c r="J6" s="521" t="s">
        <v>108</v>
      </c>
      <c r="K6" s="521"/>
      <c r="L6" s="521" t="s">
        <v>109</v>
      </c>
      <c r="M6" s="521"/>
      <c r="N6" s="521" t="s">
        <v>77</v>
      </c>
      <c r="O6" s="521"/>
      <c r="Q6" s="556"/>
      <c r="R6" s="556" t="s">
        <v>108</v>
      </c>
      <c r="S6" s="556"/>
      <c r="T6" s="556" t="s">
        <v>109</v>
      </c>
      <c r="U6" s="556"/>
      <c r="V6" s="556" t="s">
        <v>77</v>
      </c>
      <c r="W6" s="556"/>
      <c r="X6" s="555"/>
    </row>
    <row r="7" spans="1:24" x14ac:dyDescent="0.2">
      <c r="B7" s="110" t="s">
        <v>231</v>
      </c>
      <c r="C7" s="110" t="s">
        <v>230</v>
      </c>
      <c r="D7" s="110" t="s">
        <v>231</v>
      </c>
      <c r="E7" s="110" t="s">
        <v>230</v>
      </c>
      <c r="F7" s="110" t="s">
        <v>231</v>
      </c>
      <c r="G7" s="110" t="s">
        <v>230</v>
      </c>
      <c r="I7" s="521"/>
      <c r="J7" s="521" t="s">
        <v>231</v>
      </c>
      <c r="K7" s="521" t="s">
        <v>230</v>
      </c>
      <c r="L7" s="521" t="s">
        <v>231</v>
      </c>
      <c r="M7" s="521" t="s">
        <v>230</v>
      </c>
      <c r="N7" s="521" t="s">
        <v>231</v>
      </c>
      <c r="O7" s="521" t="s">
        <v>230</v>
      </c>
      <c r="Q7" s="556"/>
      <c r="R7" s="556" t="s">
        <v>231</v>
      </c>
      <c r="S7" s="556" t="s">
        <v>230</v>
      </c>
      <c r="T7" s="556" t="s">
        <v>231</v>
      </c>
      <c r="U7" s="556" t="s">
        <v>230</v>
      </c>
      <c r="V7" s="556" t="s">
        <v>231</v>
      </c>
      <c r="W7" s="556" t="s">
        <v>230</v>
      </c>
      <c r="X7" s="555"/>
    </row>
    <row r="8" spans="1:24" x14ac:dyDescent="0.2">
      <c r="A8" s="127" t="s">
        <v>232</v>
      </c>
      <c r="B8" s="135">
        <f>R8</f>
        <v>5</v>
      </c>
      <c r="C8" s="140" t="str">
        <f>CONCATENATE(S8," ans")</f>
        <v>32 ans</v>
      </c>
      <c r="D8" s="135">
        <f t="shared" ref="D8:D15" si="0">T8</f>
        <v>14</v>
      </c>
      <c r="E8" s="140" t="str">
        <f t="shared" ref="E8:E15" si="1">CONCATENATE(U8," ans")</f>
        <v>29 ans</v>
      </c>
      <c r="F8" s="137">
        <f t="shared" ref="F8:F15" si="2">V8</f>
        <v>19</v>
      </c>
      <c r="G8" s="141" t="str">
        <f t="shared" ref="G8:G15" si="3">CONCATENATE(W8," ans")</f>
        <v>30 ans</v>
      </c>
      <c r="I8" s="521" t="s">
        <v>488</v>
      </c>
      <c r="J8" s="521">
        <v>5</v>
      </c>
      <c r="K8" s="521">
        <v>31.8</v>
      </c>
      <c r="L8" s="521">
        <v>14</v>
      </c>
      <c r="M8" s="521">
        <v>29.285714285714285</v>
      </c>
      <c r="N8" s="521">
        <v>19</v>
      </c>
      <c r="O8" s="521">
        <v>29.94736842105263</v>
      </c>
      <c r="Q8" s="556" t="s">
        <v>488</v>
      </c>
      <c r="R8" s="556">
        <f>ROUND(J8,0)</f>
        <v>5</v>
      </c>
      <c r="S8" s="556">
        <f t="shared" ref="S8:W8" si="4">ROUND(K8,0)</f>
        <v>32</v>
      </c>
      <c r="T8" s="556">
        <f t="shared" si="4"/>
        <v>14</v>
      </c>
      <c r="U8" s="556">
        <f t="shared" si="4"/>
        <v>29</v>
      </c>
      <c r="V8" s="556">
        <f t="shared" si="4"/>
        <v>19</v>
      </c>
      <c r="W8" s="556">
        <f t="shared" si="4"/>
        <v>30</v>
      </c>
      <c r="X8" s="555"/>
    </row>
    <row r="9" spans="1:24" x14ac:dyDescent="0.2">
      <c r="A9" s="128" t="s">
        <v>233</v>
      </c>
      <c r="B9" s="136">
        <f t="shared" ref="B9:B15" si="5">R9</f>
        <v>1</v>
      </c>
      <c r="C9" s="142" t="str">
        <f t="shared" ref="C9:C15" si="6">CONCATENATE(S9," ans")</f>
        <v>28 ans</v>
      </c>
      <c r="D9" s="136">
        <f t="shared" si="0"/>
        <v>4</v>
      </c>
      <c r="E9" s="142" t="str">
        <f t="shared" si="1"/>
        <v>30 ans</v>
      </c>
      <c r="F9" s="138">
        <f t="shared" si="2"/>
        <v>5</v>
      </c>
      <c r="G9" s="143" t="str">
        <f t="shared" si="3"/>
        <v>30 ans</v>
      </c>
      <c r="I9" s="521" t="s">
        <v>489</v>
      </c>
      <c r="J9" s="521">
        <v>1</v>
      </c>
      <c r="K9" s="521">
        <v>28</v>
      </c>
      <c r="L9" s="521">
        <v>4</v>
      </c>
      <c r="M9" s="521">
        <v>30</v>
      </c>
      <c r="N9" s="521">
        <v>5</v>
      </c>
      <c r="O9" s="521">
        <v>29.6</v>
      </c>
      <c r="Q9" s="556" t="s">
        <v>489</v>
      </c>
      <c r="R9" s="556">
        <f t="shared" ref="R9:R15" si="7">ROUND(J9,0)</f>
        <v>1</v>
      </c>
      <c r="S9" s="556">
        <f t="shared" ref="S9:S15" si="8">ROUND(K9,0)</f>
        <v>28</v>
      </c>
      <c r="T9" s="556">
        <f t="shared" ref="T9:T15" si="9">ROUND(L9,0)</f>
        <v>4</v>
      </c>
      <c r="U9" s="556">
        <f t="shared" ref="U9:U15" si="10">ROUND(M9,0)</f>
        <v>30</v>
      </c>
      <c r="V9" s="556">
        <f t="shared" ref="V9:V15" si="11">ROUND(N9,0)</f>
        <v>5</v>
      </c>
      <c r="W9" s="556">
        <f t="shared" ref="W9:W15" si="12">ROUND(O9,0)</f>
        <v>30</v>
      </c>
      <c r="X9" s="555"/>
    </row>
    <row r="10" spans="1:24" s="461" customFormat="1" x14ac:dyDescent="0.2">
      <c r="A10" s="128" t="s">
        <v>487</v>
      </c>
      <c r="B10" s="136">
        <f t="shared" si="5"/>
        <v>1</v>
      </c>
      <c r="C10" s="142" t="str">
        <f t="shared" si="6"/>
        <v>30 ans</v>
      </c>
      <c r="D10" s="136">
        <f t="shared" si="0"/>
        <v>4</v>
      </c>
      <c r="E10" s="142" t="str">
        <f t="shared" si="1"/>
        <v>34 ans</v>
      </c>
      <c r="F10" s="138">
        <f t="shared" si="2"/>
        <v>5</v>
      </c>
      <c r="G10" s="143" t="str">
        <f t="shared" si="3"/>
        <v>33 ans</v>
      </c>
      <c r="I10" s="521" t="s">
        <v>490</v>
      </c>
      <c r="J10" s="521">
        <v>1</v>
      </c>
      <c r="K10" s="521">
        <v>30</v>
      </c>
      <c r="L10" s="521">
        <v>4</v>
      </c>
      <c r="M10" s="521">
        <v>34.25</v>
      </c>
      <c r="N10" s="521">
        <v>5</v>
      </c>
      <c r="O10" s="521">
        <v>33.4</v>
      </c>
      <c r="Q10" s="556" t="s">
        <v>490</v>
      </c>
      <c r="R10" s="556">
        <f t="shared" si="7"/>
        <v>1</v>
      </c>
      <c r="S10" s="556">
        <f t="shared" si="8"/>
        <v>30</v>
      </c>
      <c r="T10" s="556">
        <f t="shared" si="9"/>
        <v>4</v>
      </c>
      <c r="U10" s="556">
        <f t="shared" si="10"/>
        <v>34</v>
      </c>
      <c r="V10" s="556">
        <f t="shared" si="11"/>
        <v>5</v>
      </c>
      <c r="W10" s="556">
        <f t="shared" si="12"/>
        <v>33</v>
      </c>
      <c r="X10" s="555"/>
    </row>
    <row r="11" spans="1:24" x14ac:dyDescent="0.2">
      <c r="A11" s="129" t="s">
        <v>234</v>
      </c>
      <c r="B11" s="133">
        <f t="shared" si="5"/>
        <v>7</v>
      </c>
      <c r="C11" s="142" t="str">
        <f t="shared" si="6"/>
        <v>35 ans</v>
      </c>
      <c r="D11" s="133">
        <f t="shared" si="0"/>
        <v>6</v>
      </c>
      <c r="E11" s="142" t="str">
        <f t="shared" si="1"/>
        <v>39 ans</v>
      </c>
      <c r="F11" s="138">
        <f t="shared" si="2"/>
        <v>13</v>
      </c>
      <c r="G11" s="143" t="str">
        <f t="shared" si="3"/>
        <v>37 ans</v>
      </c>
      <c r="I11" s="521" t="s">
        <v>491</v>
      </c>
      <c r="J11" s="521">
        <v>7</v>
      </c>
      <c r="K11" s="521">
        <v>35.200000000000003</v>
      </c>
      <c r="L11" s="521">
        <v>6</v>
      </c>
      <c r="M11" s="521">
        <v>38.5</v>
      </c>
      <c r="N11" s="521">
        <v>13</v>
      </c>
      <c r="O11" s="521">
        <v>37</v>
      </c>
      <c r="Q11" s="556" t="s">
        <v>491</v>
      </c>
      <c r="R11" s="556">
        <f t="shared" si="7"/>
        <v>7</v>
      </c>
      <c r="S11" s="556">
        <f t="shared" si="8"/>
        <v>35</v>
      </c>
      <c r="T11" s="556">
        <f t="shared" si="9"/>
        <v>6</v>
      </c>
      <c r="U11" s="556">
        <f t="shared" si="10"/>
        <v>39</v>
      </c>
      <c r="V11" s="556">
        <f t="shared" si="11"/>
        <v>13</v>
      </c>
      <c r="W11" s="556">
        <f t="shared" si="12"/>
        <v>37</v>
      </c>
      <c r="X11" s="555"/>
    </row>
    <row r="12" spans="1:24" x14ac:dyDescent="0.2">
      <c r="A12" s="129" t="s">
        <v>235</v>
      </c>
      <c r="B12" s="133">
        <f t="shared" si="5"/>
        <v>463</v>
      </c>
      <c r="C12" s="142" t="str">
        <f t="shared" si="6"/>
        <v>30 ans</v>
      </c>
      <c r="D12" s="133">
        <f t="shared" si="0"/>
        <v>523</v>
      </c>
      <c r="E12" s="142" t="str">
        <f t="shared" si="1"/>
        <v>30 ans</v>
      </c>
      <c r="F12" s="138">
        <f t="shared" si="2"/>
        <v>986</v>
      </c>
      <c r="G12" s="143" t="str">
        <f t="shared" si="3"/>
        <v>30 ans</v>
      </c>
      <c r="I12" s="521" t="s">
        <v>492</v>
      </c>
      <c r="J12" s="521">
        <v>463</v>
      </c>
      <c r="K12" s="521">
        <v>29.855263157894736</v>
      </c>
      <c r="L12" s="521">
        <v>523</v>
      </c>
      <c r="M12" s="521">
        <v>29.670565302144251</v>
      </c>
      <c r="N12" s="521">
        <v>986</v>
      </c>
      <c r="O12" s="521">
        <v>29.75748194014448</v>
      </c>
      <c r="Q12" s="556" t="s">
        <v>492</v>
      </c>
      <c r="R12" s="556">
        <f t="shared" si="7"/>
        <v>463</v>
      </c>
      <c r="S12" s="556">
        <f t="shared" si="8"/>
        <v>30</v>
      </c>
      <c r="T12" s="556">
        <f t="shared" si="9"/>
        <v>523</v>
      </c>
      <c r="U12" s="556">
        <f t="shared" si="10"/>
        <v>30</v>
      </c>
      <c r="V12" s="556">
        <f t="shared" si="11"/>
        <v>986</v>
      </c>
      <c r="W12" s="556">
        <f t="shared" si="12"/>
        <v>30</v>
      </c>
      <c r="X12" s="555"/>
    </row>
    <row r="13" spans="1:24" ht="24" x14ac:dyDescent="0.2">
      <c r="A13" s="130" t="s">
        <v>236</v>
      </c>
      <c r="B13" s="353">
        <f t="shared" si="5"/>
        <v>58</v>
      </c>
      <c r="C13" s="354" t="str">
        <f t="shared" si="6"/>
        <v>34 ans</v>
      </c>
      <c r="D13" s="353">
        <f t="shared" si="0"/>
        <v>65</v>
      </c>
      <c r="E13" s="354" t="str">
        <f t="shared" si="1"/>
        <v>34 ans</v>
      </c>
      <c r="F13" s="355">
        <f t="shared" si="2"/>
        <v>123</v>
      </c>
      <c r="G13" s="356" t="str">
        <f t="shared" si="3"/>
        <v>34 ans</v>
      </c>
      <c r="I13" s="521" t="s">
        <v>493</v>
      </c>
      <c r="J13" s="521">
        <v>58</v>
      </c>
      <c r="K13" s="521">
        <v>34.036363636363639</v>
      </c>
      <c r="L13" s="521">
        <v>65</v>
      </c>
      <c r="M13" s="521">
        <v>33.62903225806452</v>
      </c>
      <c r="N13" s="521">
        <v>123</v>
      </c>
      <c r="O13" s="521">
        <v>33.820512820512818</v>
      </c>
      <c r="Q13" s="556" t="s">
        <v>493</v>
      </c>
      <c r="R13" s="556">
        <f t="shared" si="7"/>
        <v>58</v>
      </c>
      <c r="S13" s="556">
        <f t="shared" si="8"/>
        <v>34</v>
      </c>
      <c r="T13" s="556">
        <f t="shared" si="9"/>
        <v>65</v>
      </c>
      <c r="U13" s="556">
        <f t="shared" si="10"/>
        <v>34</v>
      </c>
      <c r="V13" s="556">
        <f t="shared" si="11"/>
        <v>123</v>
      </c>
      <c r="W13" s="556">
        <f t="shared" si="12"/>
        <v>34</v>
      </c>
      <c r="X13" s="555"/>
    </row>
    <row r="14" spans="1:24" x14ac:dyDescent="0.2">
      <c r="A14" s="358" t="s">
        <v>377</v>
      </c>
      <c r="B14" s="134">
        <f t="shared" si="5"/>
        <v>35</v>
      </c>
      <c r="C14" s="144" t="str">
        <f t="shared" si="6"/>
        <v>30 ans</v>
      </c>
      <c r="D14" s="134">
        <f t="shared" si="0"/>
        <v>42</v>
      </c>
      <c r="E14" s="144" t="str">
        <f t="shared" si="1"/>
        <v>31 ans</v>
      </c>
      <c r="F14" s="139">
        <f t="shared" si="2"/>
        <v>77</v>
      </c>
      <c r="G14" s="145" t="str">
        <f t="shared" si="3"/>
        <v>31 ans</v>
      </c>
      <c r="I14" s="521" t="s">
        <v>377</v>
      </c>
      <c r="J14" s="521">
        <v>35</v>
      </c>
      <c r="K14" s="521">
        <v>30.171428571428571</v>
      </c>
      <c r="L14" s="521">
        <v>42</v>
      </c>
      <c r="M14" s="521">
        <v>31.261904761904763</v>
      </c>
      <c r="N14" s="521">
        <v>77</v>
      </c>
      <c r="O14" s="521">
        <v>30.766233766233768</v>
      </c>
      <c r="Q14" s="556" t="s">
        <v>377</v>
      </c>
      <c r="R14" s="556">
        <f t="shared" si="7"/>
        <v>35</v>
      </c>
      <c r="S14" s="556">
        <f t="shared" si="8"/>
        <v>30</v>
      </c>
      <c r="T14" s="556">
        <f t="shared" si="9"/>
        <v>42</v>
      </c>
      <c r="U14" s="556">
        <f t="shared" si="10"/>
        <v>31</v>
      </c>
      <c r="V14" s="556">
        <f t="shared" si="11"/>
        <v>77</v>
      </c>
      <c r="W14" s="556">
        <f t="shared" si="12"/>
        <v>31</v>
      </c>
      <c r="X14" s="555"/>
    </row>
    <row r="15" spans="1:24" x14ac:dyDescent="0.2">
      <c r="A15" s="118" t="s">
        <v>12</v>
      </c>
      <c r="B15" s="131">
        <f t="shared" si="5"/>
        <v>570</v>
      </c>
      <c r="C15" s="359" t="str">
        <f t="shared" si="6"/>
        <v>30 ans</v>
      </c>
      <c r="D15" s="131">
        <f t="shared" si="0"/>
        <v>658</v>
      </c>
      <c r="E15" s="359" t="str">
        <f t="shared" si="1"/>
        <v>30 ans</v>
      </c>
      <c r="F15" s="27">
        <f t="shared" si="2"/>
        <v>1228</v>
      </c>
      <c r="G15" s="360" t="str">
        <f t="shared" si="3"/>
        <v>30 ans</v>
      </c>
      <c r="I15" s="522" t="s">
        <v>12</v>
      </c>
      <c r="J15" s="521">
        <v>570</v>
      </c>
      <c r="K15" s="521">
        <v>30.349462365591396</v>
      </c>
      <c r="L15" s="521">
        <v>658</v>
      </c>
      <c r="M15" s="521">
        <v>30.258914728682171</v>
      </c>
      <c r="N15" s="521">
        <v>1228</v>
      </c>
      <c r="O15" s="521">
        <v>30.300914380714879</v>
      </c>
      <c r="Q15" s="557" t="s">
        <v>12</v>
      </c>
      <c r="R15" s="556">
        <f t="shared" si="7"/>
        <v>570</v>
      </c>
      <c r="S15" s="556">
        <f t="shared" si="8"/>
        <v>30</v>
      </c>
      <c r="T15" s="556">
        <f t="shared" si="9"/>
        <v>658</v>
      </c>
      <c r="U15" s="556">
        <f t="shared" si="10"/>
        <v>30</v>
      </c>
      <c r="V15" s="556">
        <f t="shared" si="11"/>
        <v>1228</v>
      </c>
      <c r="W15" s="556">
        <f t="shared" si="12"/>
        <v>30</v>
      </c>
      <c r="X15" s="555"/>
    </row>
    <row r="16" spans="1:24" x14ac:dyDescent="0.2">
      <c r="A16" s="117"/>
      <c r="B16" s="116"/>
      <c r="I16" s="521"/>
      <c r="J16" s="521"/>
      <c r="K16" s="521"/>
      <c r="L16" s="521"/>
      <c r="M16" s="521"/>
      <c r="N16" s="521"/>
      <c r="O16" s="521"/>
      <c r="Q16" s="556"/>
      <c r="R16" s="556"/>
      <c r="S16" s="556"/>
      <c r="T16" s="556"/>
      <c r="U16" s="556"/>
      <c r="V16" s="556"/>
      <c r="W16" s="556"/>
      <c r="X16" s="555"/>
    </row>
    <row r="17" spans="1:24" x14ac:dyDescent="0.2">
      <c r="B17" s="786" t="s">
        <v>444</v>
      </c>
      <c r="C17" s="786"/>
      <c r="D17" s="786"/>
      <c r="E17" s="786"/>
      <c r="F17" s="786"/>
      <c r="G17" s="786"/>
      <c r="I17" s="521"/>
      <c r="J17" s="521" t="s">
        <v>444</v>
      </c>
      <c r="K17" s="521"/>
      <c r="L17" s="521"/>
      <c r="M17" s="521"/>
      <c r="N17" s="521"/>
      <c r="O17" s="521"/>
      <c r="Q17" s="556"/>
      <c r="R17" s="556" t="s">
        <v>444</v>
      </c>
      <c r="S17" s="556"/>
      <c r="T17" s="556"/>
      <c r="U17" s="556"/>
      <c r="V17" s="556"/>
      <c r="W17" s="556"/>
      <c r="X17" s="555"/>
    </row>
    <row r="18" spans="1:24" x14ac:dyDescent="0.2">
      <c r="B18" s="799" t="s">
        <v>108</v>
      </c>
      <c r="C18" s="796"/>
      <c r="D18" s="796" t="s">
        <v>109</v>
      </c>
      <c r="E18" s="796"/>
      <c r="F18" s="797" t="s">
        <v>77</v>
      </c>
      <c r="G18" s="798"/>
      <c r="I18" s="521"/>
      <c r="J18" s="521" t="s">
        <v>108</v>
      </c>
      <c r="K18" s="521"/>
      <c r="L18" s="521" t="s">
        <v>109</v>
      </c>
      <c r="M18" s="521"/>
      <c r="N18" s="521" t="s">
        <v>77</v>
      </c>
      <c r="O18" s="521"/>
      <c r="Q18" s="556"/>
      <c r="R18" s="556" t="s">
        <v>108</v>
      </c>
      <c r="S18" s="556"/>
      <c r="T18" s="556" t="s">
        <v>109</v>
      </c>
      <c r="U18" s="556"/>
      <c r="V18" s="556" t="s">
        <v>77</v>
      </c>
      <c r="W18" s="556"/>
      <c r="X18" s="555"/>
    </row>
    <row r="19" spans="1:24" x14ac:dyDescent="0.2">
      <c r="B19" s="110" t="s">
        <v>231</v>
      </c>
      <c r="C19" s="110" t="s">
        <v>230</v>
      </c>
      <c r="D19" s="110" t="s">
        <v>231</v>
      </c>
      <c r="E19" s="110" t="s">
        <v>230</v>
      </c>
      <c r="F19" s="110" t="s">
        <v>231</v>
      </c>
      <c r="G19" s="110" t="s">
        <v>230</v>
      </c>
      <c r="I19" s="521"/>
      <c r="J19" s="521" t="s">
        <v>231</v>
      </c>
      <c r="K19" s="521" t="s">
        <v>230</v>
      </c>
      <c r="L19" s="521" t="s">
        <v>231</v>
      </c>
      <c r="M19" s="521" t="s">
        <v>230</v>
      </c>
      <c r="N19" s="521" t="s">
        <v>231</v>
      </c>
      <c r="O19" s="521" t="s">
        <v>230</v>
      </c>
      <c r="Q19" s="556"/>
      <c r="R19" s="556" t="s">
        <v>231</v>
      </c>
      <c r="S19" s="556" t="s">
        <v>230</v>
      </c>
      <c r="T19" s="556" t="s">
        <v>231</v>
      </c>
      <c r="U19" s="556" t="s">
        <v>230</v>
      </c>
      <c r="V19" s="556" t="s">
        <v>231</v>
      </c>
      <c r="W19" s="556" t="s">
        <v>230</v>
      </c>
      <c r="X19" s="555"/>
    </row>
    <row r="20" spans="1:24" x14ac:dyDescent="0.2">
      <c r="A20" s="127" t="s">
        <v>232</v>
      </c>
      <c r="B20" s="149">
        <f t="shared" ref="B20:B27" si="13">R20</f>
        <v>222</v>
      </c>
      <c r="C20" s="140" t="str">
        <f t="shared" ref="C20:C27" si="14">CONCATENATE(S20," ans")</f>
        <v>31 ans</v>
      </c>
      <c r="D20" s="149">
        <f t="shared" ref="D20:D27" si="15">T20</f>
        <v>143</v>
      </c>
      <c r="E20" s="140" t="str">
        <f t="shared" ref="E20:E27" si="16">CONCATENATE(U20," ans")</f>
        <v>32 ans</v>
      </c>
      <c r="F20" s="141">
        <f t="shared" ref="F20:F27" si="17">V20</f>
        <v>365</v>
      </c>
      <c r="G20" s="141" t="str">
        <f t="shared" ref="G20:G27" si="18">CONCATENATE(W20," ans")</f>
        <v>31 ans</v>
      </c>
      <c r="I20" s="521" t="s">
        <v>488</v>
      </c>
      <c r="J20" s="521">
        <v>222</v>
      </c>
      <c r="K20" s="521">
        <v>31.339449541284402</v>
      </c>
      <c r="L20" s="521">
        <v>143</v>
      </c>
      <c r="M20" s="521">
        <v>31.591549295774648</v>
      </c>
      <c r="N20" s="521">
        <v>365</v>
      </c>
      <c r="O20" s="521">
        <v>31.43888888888889</v>
      </c>
      <c r="Q20" s="556" t="s">
        <v>488</v>
      </c>
      <c r="R20" s="556">
        <f>ROUND(J20,0)</f>
        <v>222</v>
      </c>
      <c r="S20" s="556">
        <f t="shared" ref="S20:S27" si="19">ROUND(K20,0)</f>
        <v>31</v>
      </c>
      <c r="T20" s="556">
        <f t="shared" ref="T20:T27" si="20">ROUND(L20,0)</f>
        <v>143</v>
      </c>
      <c r="U20" s="556">
        <f t="shared" ref="U20:U27" si="21">ROUND(M20,0)</f>
        <v>32</v>
      </c>
      <c r="V20" s="556">
        <f t="shared" ref="V20:V27" si="22">ROUND(N20,0)</f>
        <v>365</v>
      </c>
      <c r="W20" s="556">
        <f t="shared" ref="W20:W27" si="23">ROUND(O20,0)</f>
        <v>31</v>
      </c>
      <c r="X20" s="555"/>
    </row>
    <row r="21" spans="1:24" x14ac:dyDescent="0.2">
      <c r="A21" s="128" t="s">
        <v>233</v>
      </c>
      <c r="B21" s="150">
        <f t="shared" si="13"/>
        <v>42</v>
      </c>
      <c r="C21" s="142" t="str">
        <f t="shared" si="14"/>
        <v>33 ans</v>
      </c>
      <c r="D21" s="150">
        <f t="shared" si="15"/>
        <v>28</v>
      </c>
      <c r="E21" s="142" t="str">
        <f t="shared" si="16"/>
        <v>32 ans</v>
      </c>
      <c r="F21" s="143">
        <f t="shared" si="17"/>
        <v>70</v>
      </c>
      <c r="G21" s="143" t="str">
        <f t="shared" si="18"/>
        <v>32 ans</v>
      </c>
      <c r="I21" s="521" t="s">
        <v>489</v>
      </c>
      <c r="J21" s="521">
        <v>42</v>
      </c>
      <c r="K21" s="521">
        <v>32.560975609756099</v>
      </c>
      <c r="L21" s="521">
        <v>28</v>
      </c>
      <c r="M21" s="521">
        <v>31.666666666666668</v>
      </c>
      <c r="N21" s="521">
        <v>70</v>
      </c>
      <c r="O21" s="521">
        <v>32.205882352941174</v>
      </c>
      <c r="Q21" s="556" t="s">
        <v>489</v>
      </c>
      <c r="R21" s="556">
        <f t="shared" ref="R21:R27" si="24">ROUND(J21,0)</f>
        <v>42</v>
      </c>
      <c r="S21" s="556">
        <f t="shared" si="19"/>
        <v>33</v>
      </c>
      <c r="T21" s="556">
        <f t="shared" si="20"/>
        <v>28</v>
      </c>
      <c r="U21" s="556">
        <f t="shared" si="21"/>
        <v>32</v>
      </c>
      <c r="V21" s="556">
        <f t="shared" si="22"/>
        <v>70</v>
      </c>
      <c r="W21" s="556">
        <f t="shared" si="23"/>
        <v>32</v>
      </c>
      <c r="X21" s="555"/>
    </row>
    <row r="22" spans="1:24" s="461" customFormat="1" x14ac:dyDescent="0.2">
      <c r="A22" s="128" t="s">
        <v>487</v>
      </c>
      <c r="B22" s="150">
        <f t="shared" si="13"/>
        <v>36</v>
      </c>
      <c r="C22" s="142" t="str">
        <f t="shared" si="14"/>
        <v>31 ans</v>
      </c>
      <c r="D22" s="150">
        <f t="shared" si="15"/>
        <v>26</v>
      </c>
      <c r="E22" s="142" t="str">
        <f t="shared" si="16"/>
        <v>32 ans</v>
      </c>
      <c r="F22" s="143">
        <f t="shared" si="17"/>
        <v>62</v>
      </c>
      <c r="G22" s="143" t="str">
        <f t="shared" si="18"/>
        <v>32 ans</v>
      </c>
      <c r="I22" s="521" t="s">
        <v>490</v>
      </c>
      <c r="J22" s="521">
        <v>36</v>
      </c>
      <c r="K22" s="521">
        <v>31.472222222222221</v>
      </c>
      <c r="L22" s="521">
        <v>26</v>
      </c>
      <c r="M22" s="521">
        <v>31.692307692307693</v>
      </c>
      <c r="N22" s="521">
        <v>62</v>
      </c>
      <c r="O22" s="521">
        <v>31.56451612903226</v>
      </c>
      <c r="Q22" s="556" t="s">
        <v>490</v>
      </c>
      <c r="R22" s="556">
        <f t="shared" si="24"/>
        <v>36</v>
      </c>
      <c r="S22" s="556">
        <f t="shared" si="19"/>
        <v>31</v>
      </c>
      <c r="T22" s="556">
        <f t="shared" si="20"/>
        <v>26</v>
      </c>
      <c r="U22" s="556">
        <f t="shared" si="21"/>
        <v>32</v>
      </c>
      <c r="V22" s="556">
        <f t="shared" si="22"/>
        <v>62</v>
      </c>
      <c r="W22" s="556">
        <f t="shared" si="23"/>
        <v>32</v>
      </c>
      <c r="X22" s="555"/>
    </row>
    <row r="23" spans="1:24" x14ac:dyDescent="0.2">
      <c r="A23" s="129" t="s">
        <v>234</v>
      </c>
      <c r="B23" s="146">
        <f t="shared" si="13"/>
        <v>26</v>
      </c>
      <c r="C23" s="142" t="str">
        <f t="shared" si="14"/>
        <v>39 ans</v>
      </c>
      <c r="D23" s="146">
        <f t="shared" si="15"/>
        <v>13</v>
      </c>
      <c r="E23" s="142" t="str">
        <f t="shared" si="16"/>
        <v>41 ans</v>
      </c>
      <c r="F23" s="143">
        <f t="shared" si="17"/>
        <v>39</v>
      </c>
      <c r="G23" s="143" t="str">
        <f t="shared" si="18"/>
        <v>40 ans</v>
      </c>
      <c r="I23" s="521" t="s">
        <v>491</v>
      </c>
      <c r="J23" s="521">
        <v>26</v>
      </c>
      <c r="K23" s="521">
        <v>39.03846153846154</v>
      </c>
      <c r="L23" s="521">
        <v>13</v>
      </c>
      <c r="M23" s="521">
        <v>40.53846153846154</v>
      </c>
      <c r="N23" s="521">
        <v>39</v>
      </c>
      <c r="O23" s="521">
        <v>39.53846153846154</v>
      </c>
      <c r="Q23" s="556" t="s">
        <v>491</v>
      </c>
      <c r="R23" s="556">
        <f t="shared" si="24"/>
        <v>26</v>
      </c>
      <c r="S23" s="556">
        <f t="shared" si="19"/>
        <v>39</v>
      </c>
      <c r="T23" s="556">
        <f t="shared" si="20"/>
        <v>13</v>
      </c>
      <c r="U23" s="556">
        <f t="shared" si="21"/>
        <v>41</v>
      </c>
      <c r="V23" s="556">
        <f t="shared" si="22"/>
        <v>39</v>
      </c>
      <c r="W23" s="556">
        <f t="shared" si="23"/>
        <v>40</v>
      </c>
      <c r="X23" s="555"/>
    </row>
    <row r="24" spans="1:24" x14ac:dyDescent="0.2">
      <c r="A24" s="129" t="s">
        <v>235</v>
      </c>
      <c r="B24" s="146">
        <f t="shared" si="13"/>
        <v>377</v>
      </c>
      <c r="C24" s="142" t="str">
        <f t="shared" si="14"/>
        <v>31 ans</v>
      </c>
      <c r="D24" s="146">
        <f t="shared" si="15"/>
        <v>263</v>
      </c>
      <c r="E24" s="142" t="str">
        <f t="shared" si="16"/>
        <v>32 ans</v>
      </c>
      <c r="F24" s="143">
        <f t="shared" si="17"/>
        <v>640</v>
      </c>
      <c r="G24" s="143" t="str">
        <f t="shared" si="18"/>
        <v>31 ans</v>
      </c>
      <c r="I24" s="521" t="s">
        <v>492</v>
      </c>
      <c r="J24" s="521">
        <v>377</v>
      </c>
      <c r="K24" s="521">
        <v>31.266846361185983</v>
      </c>
      <c r="L24" s="521">
        <v>263</v>
      </c>
      <c r="M24" s="521">
        <v>31.632183908045977</v>
      </c>
      <c r="N24" s="521">
        <v>640</v>
      </c>
      <c r="O24" s="521">
        <v>31.417721518987342</v>
      </c>
      <c r="Q24" s="556" t="s">
        <v>492</v>
      </c>
      <c r="R24" s="556">
        <f t="shared" si="24"/>
        <v>377</v>
      </c>
      <c r="S24" s="556">
        <f t="shared" si="19"/>
        <v>31</v>
      </c>
      <c r="T24" s="556">
        <f t="shared" si="20"/>
        <v>263</v>
      </c>
      <c r="U24" s="556">
        <f t="shared" si="21"/>
        <v>32</v>
      </c>
      <c r="V24" s="556">
        <f t="shared" si="22"/>
        <v>640</v>
      </c>
      <c r="W24" s="556">
        <f t="shared" si="23"/>
        <v>31</v>
      </c>
      <c r="X24" s="555"/>
    </row>
    <row r="25" spans="1:24" ht="24" x14ac:dyDescent="0.2">
      <c r="A25" s="130" t="s">
        <v>236</v>
      </c>
      <c r="B25" s="357">
        <f t="shared" si="13"/>
        <v>207</v>
      </c>
      <c r="C25" s="354" t="str">
        <f t="shared" si="14"/>
        <v>35 ans</v>
      </c>
      <c r="D25" s="357">
        <f t="shared" si="15"/>
        <v>150</v>
      </c>
      <c r="E25" s="354" t="str">
        <f t="shared" si="16"/>
        <v>37 ans</v>
      </c>
      <c r="F25" s="356">
        <f t="shared" si="17"/>
        <v>357</v>
      </c>
      <c r="G25" s="356" t="str">
        <f t="shared" si="18"/>
        <v>36 ans</v>
      </c>
      <c r="I25" s="521" t="s">
        <v>493</v>
      </c>
      <c r="J25" s="521">
        <v>207</v>
      </c>
      <c r="K25" s="521">
        <v>34.971014492753625</v>
      </c>
      <c r="L25" s="521">
        <v>150</v>
      </c>
      <c r="M25" s="521">
        <v>36.646666666666668</v>
      </c>
      <c r="N25" s="521">
        <v>357</v>
      </c>
      <c r="O25" s="521">
        <v>35.675070028011206</v>
      </c>
      <c r="Q25" s="556" t="s">
        <v>493</v>
      </c>
      <c r="R25" s="556">
        <f t="shared" si="24"/>
        <v>207</v>
      </c>
      <c r="S25" s="556">
        <f t="shared" si="19"/>
        <v>35</v>
      </c>
      <c r="T25" s="556">
        <f t="shared" si="20"/>
        <v>150</v>
      </c>
      <c r="U25" s="556">
        <f t="shared" si="21"/>
        <v>37</v>
      </c>
      <c r="V25" s="556">
        <f t="shared" si="22"/>
        <v>357</v>
      </c>
      <c r="W25" s="556">
        <f t="shared" si="23"/>
        <v>36</v>
      </c>
      <c r="X25" s="555"/>
    </row>
    <row r="26" spans="1:24" x14ac:dyDescent="0.2">
      <c r="A26" s="358" t="s">
        <v>377</v>
      </c>
      <c r="B26" s="147">
        <f t="shared" si="13"/>
        <v>43</v>
      </c>
      <c r="C26" s="144" t="str">
        <f t="shared" si="14"/>
        <v>34 ans</v>
      </c>
      <c r="D26" s="147">
        <f t="shared" si="15"/>
        <v>30</v>
      </c>
      <c r="E26" s="144" t="str">
        <f t="shared" si="16"/>
        <v>32 ans</v>
      </c>
      <c r="F26" s="145">
        <f t="shared" si="17"/>
        <v>73</v>
      </c>
      <c r="G26" s="145" t="str">
        <f t="shared" si="18"/>
        <v>33 ans</v>
      </c>
      <c r="I26" s="521" t="s">
        <v>377</v>
      </c>
      <c r="J26" s="521">
        <v>43</v>
      </c>
      <c r="K26" s="521">
        <v>33.604651162790695</v>
      </c>
      <c r="L26" s="521">
        <v>30</v>
      </c>
      <c r="M26" s="521">
        <v>32.033333333333331</v>
      </c>
      <c r="N26" s="521">
        <v>73</v>
      </c>
      <c r="O26" s="521">
        <v>32.958904109589042</v>
      </c>
      <c r="Q26" s="556" t="s">
        <v>377</v>
      </c>
      <c r="R26" s="556">
        <f t="shared" si="24"/>
        <v>43</v>
      </c>
      <c r="S26" s="556">
        <f t="shared" si="19"/>
        <v>34</v>
      </c>
      <c r="T26" s="556">
        <f t="shared" si="20"/>
        <v>30</v>
      </c>
      <c r="U26" s="556">
        <f t="shared" si="21"/>
        <v>32</v>
      </c>
      <c r="V26" s="556">
        <f t="shared" si="22"/>
        <v>73</v>
      </c>
      <c r="W26" s="556">
        <f t="shared" si="23"/>
        <v>33</v>
      </c>
      <c r="X26" s="555"/>
    </row>
    <row r="27" spans="1:24" x14ac:dyDescent="0.2">
      <c r="A27" s="118" t="s">
        <v>40</v>
      </c>
      <c r="B27" s="154">
        <f t="shared" si="13"/>
        <v>953</v>
      </c>
      <c r="C27" s="151" t="str">
        <f t="shared" si="14"/>
        <v>32 ans</v>
      </c>
      <c r="D27" s="154">
        <f t="shared" si="15"/>
        <v>653</v>
      </c>
      <c r="E27" s="151" t="str">
        <f t="shared" si="16"/>
        <v>33 ans</v>
      </c>
      <c r="F27" s="155">
        <f t="shared" si="17"/>
        <v>1606</v>
      </c>
      <c r="G27" s="153" t="str">
        <f t="shared" si="18"/>
        <v>33 ans</v>
      </c>
      <c r="I27" s="521" t="s">
        <v>40</v>
      </c>
      <c r="J27" s="521">
        <v>953</v>
      </c>
      <c r="K27" s="521">
        <v>32.483014861995755</v>
      </c>
      <c r="L27" s="521">
        <v>653</v>
      </c>
      <c r="M27" s="521">
        <v>32.983050847457626</v>
      </c>
      <c r="N27" s="521">
        <v>1606</v>
      </c>
      <c r="O27" s="521">
        <v>32.686989314896294</v>
      </c>
      <c r="Q27" s="556" t="s">
        <v>40</v>
      </c>
      <c r="R27" s="556">
        <f t="shared" si="24"/>
        <v>953</v>
      </c>
      <c r="S27" s="556">
        <f t="shared" si="19"/>
        <v>32</v>
      </c>
      <c r="T27" s="556">
        <f t="shared" si="20"/>
        <v>653</v>
      </c>
      <c r="U27" s="556">
        <f t="shared" si="21"/>
        <v>33</v>
      </c>
      <c r="V27" s="556">
        <f t="shared" si="22"/>
        <v>1606</v>
      </c>
      <c r="W27" s="556">
        <f t="shared" si="23"/>
        <v>33</v>
      </c>
      <c r="X27" s="555"/>
    </row>
    <row r="28" spans="1:24" s="32" customFormat="1" x14ac:dyDescent="0.2">
      <c r="A28" s="120"/>
      <c r="B28" s="121"/>
      <c r="C28" s="122"/>
      <c r="D28" s="123"/>
      <c r="E28" s="124"/>
      <c r="F28" s="74"/>
      <c r="G28" s="74"/>
      <c r="I28" s="523"/>
      <c r="J28" s="523"/>
      <c r="K28" s="523"/>
      <c r="L28" s="523"/>
      <c r="M28" s="523"/>
      <c r="N28" s="523"/>
      <c r="O28" s="523"/>
      <c r="Q28" s="556"/>
      <c r="R28" s="556"/>
      <c r="S28" s="556"/>
      <c r="T28" s="556"/>
      <c r="U28" s="556"/>
      <c r="V28" s="556"/>
      <c r="W28" s="556"/>
      <c r="X28" s="555"/>
    </row>
    <row r="29" spans="1:24" x14ac:dyDescent="0.2">
      <c r="B29" s="786" t="s">
        <v>445</v>
      </c>
      <c r="C29" s="786"/>
      <c r="D29" s="786"/>
      <c r="E29" s="786"/>
      <c r="F29" s="786"/>
      <c r="G29" s="786"/>
      <c r="I29" s="521"/>
      <c r="J29" s="521" t="s">
        <v>445</v>
      </c>
      <c r="K29" s="521"/>
      <c r="L29" s="521"/>
      <c r="M29" s="521"/>
      <c r="N29" s="521"/>
      <c r="O29" s="521"/>
      <c r="Q29" s="556"/>
      <c r="R29" s="556" t="s">
        <v>445</v>
      </c>
      <c r="S29" s="556"/>
      <c r="T29" s="556"/>
      <c r="U29" s="556"/>
      <c r="V29" s="556"/>
      <c r="W29" s="556"/>
      <c r="X29" s="555"/>
    </row>
    <row r="30" spans="1:24" s="75" customFormat="1" x14ac:dyDescent="0.2">
      <c r="A30"/>
      <c r="B30" s="799" t="s">
        <v>108</v>
      </c>
      <c r="C30" s="796"/>
      <c r="D30" s="796" t="s">
        <v>109</v>
      </c>
      <c r="E30" s="796"/>
      <c r="F30" s="797" t="s">
        <v>77</v>
      </c>
      <c r="G30" s="798"/>
      <c r="I30" s="523"/>
      <c r="J30" s="523" t="s">
        <v>108</v>
      </c>
      <c r="K30" s="523"/>
      <c r="L30" s="523" t="s">
        <v>109</v>
      </c>
      <c r="M30" s="523"/>
      <c r="N30" s="523" t="s">
        <v>77</v>
      </c>
      <c r="O30" s="523"/>
      <c r="Q30" s="556"/>
      <c r="R30" s="556" t="s">
        <v>108</v>
      </c>
      <c r="S30" s="556"/>
      <c r="T30" s="556" t="s">
        <v>109</v>
      </c>
      <c r="U30" s="556"/>
      <c r="V30" s="556" t="s">
        <v>77</v>
      </c>
      <c r="W30" s="556"/>
      <c r="X30" s="558"/>
    </row>
    <row r="31" spans="1:24" x14ac:dyDescent="0.2">
      <c r="B31" s="110" t="s">
        <v>231</v>
      </c>
      <c r="C31" s="110" t="s">
        <v>230</v>
      </c>
      <c r="D31" s="110" t="s">
        <v>231</v>
      </c>
      <c r="E31" s="110" t="s">
        <v>230</v>
      </c>
      <c r="F31" s="110" t="s">
        <v>231</v>
      </c>
      <c r="G31" s="110" t="s">
        <v>230</v>
      </c>
      <c r="I31" s="521"/>
      <c r="J31" s="521" t="s">
        <v>231</v>
      </c>
      <c r="K31" s="521" t="s">
        <v>230</v>
      </c>
      <c r="L31" s="521" t="s">
        <v>231</v>
      </c>
      <c r="M31" s="521" t="s">
        <v>230</v>
      </c>
      <c r="N31" s="521" t="s">
        <v>231</v>
      </c>
      <c r="O31" s="521" t="s">
        <v>230</v>
      </c>
      <c r="Q31" s="556"/>
      <c r="R31" s="556" t="s">
        <v>231</v>
      </c>
      <c r="S31" s="556" t="s">
        <v>230</v>
      </c>
      <c r="T31" s="556" t="s">
        <v>231</v>
      </c>
      <c r="U31" s="556" t="s">
        <v>230</v>
      </c>
      <c r="V31" s="556" t="s">
        <v>231</v>
      </c>
      <c r="W31" s="556" t="s">
        <v>230</v>
      </c>
      <c r="X31" s="555"/>
    </row>
    <row r="32" spans="1:24" x14ac:dyDescent="0.2">
      <c r="A32" s="127" t="s">
        <v>232</v>
      </c>
      <c r="B32" s="135">
        <f t="shared" ref="B32:B39" si="25">R32</f>
        <v>8</v>
      </c>
      <c r="C32" s="140" t="str">
        <f t="shared" ref="C32:C39" si="26">CONCATENATE(S32," ans")</f>
        <v>32 ans</v>
      </c>
      <c r="D32" s="135">
        <f t="shared" ref="D32:D39" si="27">T32</f>
        <v>36</v>
      </c>
      <c r="E32" s="140" t="str">
        <f t="shared" ref="E32:E39" si="28">CONCATENATE(U32," ans")</f>
        <v>29 ans</v>
      </c>
      <c r="F32" s="137">
        <f t="shared" ref="F32:F39" si="29">V32</f>
        <v>44</v>
      </c>
      <c r="G32" s="141" t="str">
        <f t="shared" ref="G32:G39" si="30">CONCATENATE(W32," ans")</f>
        <v>30 ans</v>
      </c>
      <c r="I32" s="521" t="s">
        <v>488</v>
      </c>
      <c r="J32" s="521">
        <v>8</v>
      </c>
      <c r="K32" s="521">
        <v>32.25</v>
      </c>
      <c r="L32" s="521">
        <v>36</v>
      </c>
      <c r="M32" s="521">
        <v>29.194444444444443</v>
      </c>
      <c r="N32" s="521">
        <v>44</v>
      </c>
      <c r="O32" s="521">
        <v>29.75</v>
      </c>
      <c r="Q32" s="556" t="s">
        <v>488</v>
      </c>
      <c r="R32" s="556">
        <f>ROUND(J32,0)</f>
        <v>8</v>
      </c>
      <c r="S32" s="556">
        <f t="shared" ref="S32:S39" si="31">ROUND(K32,0)</f>
        <v>32</v>
      </c>
      <c r="T32" s="556">
        <f t="shared" ref="T32:T39" si="32">ROUND(L32,0)</f>
        <v>36</v>
      </c>
      <c r="U32" s="556">
        <f t="shared" ref="U32:U39" si="33">ROUND(M32,0)</f>
        <v>29</v>
      </c>
      <c r="V32" s="556">
        <f t="shared" ref="V32:V39" si="34">ROUND(N32,0)</f>
        <v>44</v>
      </c>
      <c r="W32" s="556">
        <f t="shared" ref="W32:W39" si="35">ROUND(O32,0)</f>
        <v>30</v>
      </c>
      <c r="X32" s="555"/>
    </row>
    <row r="33" spans="1:24" x14ac:dyDescent="0.2">
      <c r="A33" s="128" t="s">
        <v>233</v>
      </c>
      <c r="B33" s="136">
        <f t="shared" si="25"/>
        <v>2</v>
      </c>
      <c r="C33" s="142" t="str">
        <f t="shared" si="26"/>
        <v>27 ans</v>
      </c>
      <c r="D33" s="136">
        <f t="shared" si="27"/>
        <v>5</v>
      </c>
      <c r="E33" s="142" t="str">
        <f t="shared" si="28"/>
        <v>28 ans</v>
      </c>
      <c r="F33" s="138">
        <f t="shared" si="29"/>
        <v>7</v>
      </c>
      <c r="G33" s="143" t="str">
        <f t="shared" si="30"/>
        <v>27 ans</v>
      </c>
      <c r="I33" s="521" t="s">
        <v>489</v>
      </c>
      <c r="J33" s="521">
        <v>2</v>
      </c>
      <c r="K33" s="521">
        <v>26.5</v>
      </c>
      <c r="L33" s="521">
        <v>5</v>
      </c>
      <c r="M33" s="521">
        <v>27.6</v>
      </c>
      <c r="N33" s="521">
        <v>7</v>
      </c>
      <c r="O33" s="521">
        <v>27.285714285714285</v>
      </c>
      <c r="Q33" s="556" t="s">
        <v>489</v>
      </c>
      <c r="R33" s="556">
        <f t="shared" ref="R33:R39" si="36">ROUND(J33,0)</f>
        <v>2</v>
      </c>
      <c r="S33" s="556">
        <f t="shared" si="31"/>
        <v>27</v>
      </c>
      <c r="T33" s="556">
        <f t="shared" si="32"/>
        <v>5</v>
      </c>
      <c r="U33" s="556">
        <f t="shared" si="33"/>
        <v>28</v>
      </c>
      <c r="V33" s="556">
        <f t="shared" si="34"/>
        <v>7</v>
      </c>
      <c r="W33" s="556">
        <f t="shared" si="35"/>
        <v>27</v>
      </c>
      <c r="X33" s="555"/>
    </row>
    <row r="34" spans="1:24" s="461" customFormat="1" x14ac:dyDescent="0.2">
      <c r="A34" s="128" t="s">
        <v>487</v>
      </c>
      <c r="B34" s="136">
        <f t="shared" si="25"/>
        <v>3</v>
      </c>
      <c r="C34" s="142" t="str">
        <f t="shared" si="26"/>
        <v>29 ans</v>
      </c>
      <c r="D34" s="136">
        <f t="shared" si="27"/>
        <v>2</v>
      </c>
      <c r="E34" s="142" t="str">
        <f t="shared" si="28"/>
        <v>29 ans</v>
      </c>
      <c r="F34" s="138">
        <f t="shared" si="29"/>
        <v>5</v>
      </c>
      <c r="G34" s="143" t="str">
        <f t="shared" si="30"/>
        <v>29 ans</v>
      </c>
      <c r="I34" s="521" t="s">
        <v>490</v>
      </c>
      <c r="J34" s="521">
        <v>3</v>
      </c>
      <c r="K34" s="521">
        <v>29.333333333333332</v>
      </c>
      <c r="L34" s="521">
        <v>2</v>
      </c>
      <c r="M34" s="521">
        <v>28.5</v>
      </c>
      <c r="N34" s="521">
        <v>5</v>
      </c>
      <c r="O34" s="521">
        <v>29</v>
      </c>
      <c r="Q34" s="556" t="s">
        <v>490</v>
      </c>
      <c r="R34" s="556">
        <f t="shared" si="36"/>
        <v>3</v>
      </c>
      <c r="S34" s="556">
        <f t="shared" si="31"/>
        <v>29</v>
      </c>
      <c r="T34" s="556">
        <f t="shared" si="32"/>
        <v>2</v>
      </c>
      <c r="U34" s="556">
        <f t="shared" si="33"/>
        <v>29</v>
      </c>
      <c r="V34" s="556">
        <f t="shared" si="34"/>
        <v>5</v>
      </c>
      <c r="W34" s="556">
        <f t="shared" si="35"/>
        <v>29</v>
      </c>
      <c r="X34" s="555"/>
    </row>
    <row r="35" spans="1:24" x14ac:dyDescent="0.2">
      <c r="A35" s="129" t="s">
        <v>234</v>
      </c>
      <c r="B35" s="133">
        <f t="shared" si="25"/>
        <v>34</v>
      </c>
      <c r="C35" s="142" t="str">
        <f t="shared" si="26"/>
        <v>35 ans</v>
      </c>
      <c r="D35" s="133">
        <f t="shared" si="27"/>
        <v>26</v>
      </c>
      <c r="E35" s="142" t="str">
        <f t="shared" si="28"/>
        <v>33 ans</v>
      </c>
      <c r="F35" s="138">
        <f t="shared" si="29"/>
        <v>60</v>
      </c>
      <c r="G35" s="143" t="str">
        <f t="shared" si="30"/>
        <v>34 ans</v>
      </c>
      <c r="I35" s="521" t="s">
        <v>491</v>
      </c>
      <c r="J35" s="521">
        <v>34</v>
      </c>
      <c r="K35" s="521">
        <v>34.911764705882355</v>
      </c>
      <c r="L35" s="521">
        <v>26</v>
      </c>
      <c r="M35" s="521">
        <v>33.07692307692308</v>
      </c>
      <c r="N35" s="521">
        <v>60</v>
      </c>
      <c r="O35" s="521">
        <v>34.116666666666667</v>
      </c>
      <c r="Q35" s="556" t="s">
        <v>491</v>
      </c>
      <c r="R35" s="556">
        <f t="shared" si="36"/>
        <v>34</v>
      </c>
      <c r="S35" s="556">
        <f t="shared" si="31"/>
        <v>35</v>
      </c>
      <c r="T35" s="556">
        <f t="shared" si="32"/>
        <v>26</v>
      </c>
      <c r="U35" s="556">
        <f t="shared" si="33"/>
        <v>33</v>
      </c>
      <c r="V35" s="556">
        <f t="shared" si="34"/>
        <v>60</v>
      </c>
      <c r="W35" s="556">
        <f t="shared" si="35"/>
        <v>34</v>
      </c>
      <c r="X35" s="555"/>
    </row>
    <row r="36" spans="1:24" x14ac:dyDescent="0.2">
      <c r="A36" s="129" t="s">
        <v>235</v>
      </c>
      <c r="B36" s="133">
        <f t="shared" si="25"/>
        <v>254</v>
      </c>
      <c r="C36" s="142" t="str">
        <f t="shared" si="26"/>
        <v>28 ans</v>
      </c>
      <c r="D36" s="133">
        <f t="shared" si="27"/>
        <v>460</v>
      </c>
      <c r="E36" s="142" t="str">
        <f t="shared" si="28"/>
        <v>29 ans</v>
      </c>
      <c r="F36" s="138">
        <f t="shared" si="29"/>
        <v>714</v>
      </c>
      <c r="G36" s="143" t="str">
        <f t="shared" si="30"/>
        <v>29 ans</v>
      </c>
      <c r="I36" s="521" t="s">
        <v>492</v>
      </c>
      <c r="J36" s="521">
        <v>254</v>
      </c>
      <c r="K36" s="521">
        <v>28.314960629921259</v>
      </c>
      <c r="L36" s="521">
        <v>460</v>
      </c>
      <c r="M36" s="521">
        <v>28.632608695652173</v>
      </c>
      <c r="N36" s="521">
        <v>714</v>
      </c>
      <c r="O36" s="521">
        <v>28.519607843137255</v>
      </c>
      <c r="Q36" s="556" t="s">
        <v>492</v>
      </c>
      <c r="R36" s="556">
        <f t="shared" si="36"/>
        <v>254</v>
      </c>
      <c r="S36" s="556">
        <f t="shared" si="31"/>
        <v>28</v>
      </c>
      <c r="T36" s="556">
        <f t="shared" si="32"/>
        <v>460</v>
      </c>
      <c r="U36" s="556">
        <f t="shared" si="33"/>
        <v>29</v>
      </c>
      <c r="V36" s="556">
        <f t="shared" si="34"/>
        <v>714</v>
      </c>
      <c r="W36" s="556">
        <f t="shared" si="35"/>
        <v>29</v>
      </c>
      <c r="X36" s="555"/>
    </row>
    <row r="37" spans="1:24" ht="24" x14ac:dyDescent="0.2">
      <c r="A37" s="130" t="s">
        <v>236</v>
      </c>
      <c r="B37" s="353">
        <f t="shared" si="25"/>
        <v>192</v>
      </c>
      <c r="C37" s="354" t="str">
        <f t="shared" si="26"/>
        <v>31 ans</v>
      </c>
      <c r="D37" s="353">
        <f t="shared" si="27"/>
        <v>229</v>
      </c>
      <c r="E37" s="354" t="str">
        <f t="shared" si="28"/>
        <v>32 ans</v>
      </c>
      <c r="F37" s="355">
        <f t="shared" si="29"/>
        <v>421</v>
      </c>
      <c r="G37" s="356" t="str">
        <f t="shared" si="30"/>
        <v>32 ans</v>
      </c>
      <c r="I37" s="521" t="s">
        <v>493</v>
      </c>
      <c r="J37" s="521">
        <v>192</v>
      </c>
      <c r="K37" s="521">
        <v>31.411458333333332</v>
      </c>
      <c r="L37" s="521">
        <v>229</v>
      </c>
      <c r="M37" s="521">
        <v>31.951965065502183</v>
      </c>
      <c r="N37" s="521">
        <v>421</v>
      </c>
      <c r="O37" s="521">
        <v>31.705463182897862</v>
      </c>
      <c r="Q37" s="556" t="s">
        <v>493</v>
      </c>
      <c r="R37" s="556">
        <f t="shared" si="36"/>
        <v>192</v>
      </c>
      <c r="S37" s="556">
        <f t="shared" si="31"/>
        <v>31</v>
      </c>
      <c r="T37" s="556">
        <f t="shared" si="32"/>
        <v>229</v>
      </c>
      <c r="U37" s="556">
        <f t="shared" si="33"/>
        <v>32</v>
      </c>
      <c r="V37" s="556">
        <f t="shared" si="34"/>
        <v>421</v>
      </c>
      <c r="W37" s="556">
        <f t="shared" si="35"/>
        <v>32</v>
      </c>
      <c r="X37" s="555"/>
    </row>
    <row r="38" spans="1:24" x14ac:dyDescent="0.2">
      <c r="A38" s="358" t="s">
        <v>377</v>
      </c>
      <c r="B38" s="134">
        <f t="shared" si="25"/>
        <v>33</v>
      </c>
      <c r="C38" s="144" t="str">
        <f t="shared" si="26"/>
        <v>31 ans</v>
      </c>
      <c r="D38" s="134">
        <f t="shared" si="27"/>
        <v>47</v>
      </c>
      <c r="E38" s="144" t="str">
        <f t="shared" si="28"/>
        <v>30 ans</v>
      </c>
      <c r="F38" s="139">
        <f t="shared" si="29"/>
        <v>80</v>
      </c>
      <c r="G38" s="145" t="str">
        <f t="shared" si="30"/>
        <v>30 ans</v>
      </c>
      <c r="I38" s="521" t="s">
        <v>377</v>
      </c>
      <c r="J38" s="521">
        <v>33</v>
      </c>
      <c r="K38" s="521">
        <v>30.5</v>
      </c>
      <c r="L38" s="521">
        <v>47</v>
      </c>
      <c r="M38" s="521">
        <v>29.7</v>
      </c>
      <c r="N38" s="521">
        <v>80</v>
      </c>
      <c r="O38" s="521">
        <v>30.042857142857144</v>
      </c>
      <c r="Q38" s="556" t="s">
        <v>377</v>
      </c>
      <c r="R38" s="556">
        <f t="shared" si="36"/>
        <v>33</v>
      </c>
      <c r="S38" s="556">
        <f t="shared" si="31"/>
        <v>31</v>
      </c>
      <c r="T38" s="556">
        <f t="shared" si="32"/>
        <v>47</v>
      </c>
      <c r="U38" s="556">
        <f t="shared" si="33"/>
        <v>30</v>
      </c>
      <c r="V38" s="556">
        <f t="shared" si="34"/>
        <v>80</v>
      </c>
      <c r="W38" s="556">
        <f t="shared" si="35"/>
        <v>30</v>
      </c>
      <c r="X38" s="555"/>
    </row>
    <row r="39" spans="1:24" x14ac:dyDescent="0.2">
      <c r="A39" s="118" t="s">
        <v>70</v>
      </c>
      <c r="B39" s="154">
        <f t="shared" si="25"/>
        <v>526</v>
      </c>
      <c r="C39" s="151" t="str">
        <f t="shared" si="26"/>
        <v>30 ans</v>
      </c>
      <c r="D39" s="154">
        <f t="shared" si="27"/>
        <v>805</v>
      </c>
      <c r="E39" s="151" t="str">
        <f t="shared" si="28"/>
        <v>30 ans</v>
      </c>
      <c r="F39" s="155">
        <f t="shared" si="29"/>
        <v>1331</v>
      </c>
      <c r="G39" s="153" t="str">
        <f t="shared" si="30"/>
        <v>30 ans</v>
      </c>
      <c r="I39" s="521" t="s">
        <v>70</v>
      </c>
      <c r="J39" s="521">
        <v>526</v>
      </c>
      <c r="K39" s="521">
        <v>30.065009560229445</v>
      </c>
      <c r="L39" s="521">
        <v>805</v>
      </c>
      <c r="M39" s="521">
        <v>29.802005012531328</v>
      </c>
      <c r="N39" s="521">
        <v>1331</v>
      </c>
      <c r="O39" s="521">
        <v>29.906131718395155</v>
      </c>
      <c r="Q39" s="556" t="s">
        <v>70</v>
      </c>
      <c r="R39" s="556">
        <f t="shared" si="36"/>
        <v>526</v>
      </c>
      <c r="S39" s="556">
        <f t="shared" si="31"/>
        <v>30</v>
      </c>
      <c r="T39" s="556">
        <f t="shared" si="32"/>
        <v>805</v>
      </c>
      <c r="U39" s="556">
        <f t="shared" si="33"/>
        <v>30</v>
      </c>
      <c r="V39" s="556">
        <f t="shared" si="34"/>
        <v>1331</v>
      </c>
      <c r="W39" s="556">
        <f t="shared" si="35"/>
        <v>30</v>
      </c>
      <c r="X39" s="555"/>
    </row>
    <row r="40" spans="1:24" s="32" customFormat="1" x14ac:dyDescent="0.2">
      <c r="A40" s="125"/>
      <c r="B40" s="123"/>
      <c r="C40" s="122"/>
      <c r="D40" s="123"/>
      <c r="E40" s="124"/>
      <c r="F40" s="126"/>
      <c r="G40" s="124"/>
      <c r="I40" s="523"/>
      <c r="J40" s="523"/>
      <c r="K40" s="523"/>
      <c r="L40" s="523"/>
      <c r="M40" s="523"/>
      <c r="N40" s="523"/>
      <c r="O40" s="523"/>
      <c r="Q40" s="556"/>
      <c r="R40" s="556"/>
      <c r="S40" s="556"/>
      <c r="T40" s="556"/>
      <c r="U40" s="556"/>
      <c r="V40" s="556"/>
      <c r="W40" s="556"/>
      <c r="X40" s="555"/>
    </row>
    <row r="41" spans="1:24" s="75" customFormat="1" x14ac:dyDescent="0.2">
      <c r="A41"/>
      <c r="B41" s="786" t="s">
        <v>621</v>
      </c>
      <c r="C41" s="786"/>
      <c r="D41" s="786"/>
      <c r="E41" s="786"/>
      <c r="F41" s="786"/>
      <c r="G41" s="786"/>
      <c r="I41" s="523"/>
      <c r="J41" s="523" t="s">
        <v>71</v>
      </c>
      <c r="K41" s="523"/>
      <c r="L41" s="523"/>
      <c r="M41" s="523"/>
      <c r="N41" s="523"/>
      <c r="O41" s="523"/>
      <c r="Q41" s="556"/>
      <c r="R41" s="556" t="s">
        <v>71</v>
      </c>
      <c r="S41" s="556"/>
      <c r="T41" s="556"/>
      <c r="U41" s="556"/>
      <c r="V41" s="556"/>
      <c r="W41" s="556"/>
      <c r="X41" s="558"/>
    </row>
    <row r="42" spans="1:24" x14ac:dyDescent="0.2">
      <c r="B42" s="799" t="s">
        <v>108</v>
      </c>
      <c r="C42" s="796"/>
      <c r="D42" s="796" t="s">
        <v>109</v>
      </c>
      <c r="E42" s="796"/>
      <c r="F42" s="797" t="s">
        <v>77</v>
      </c>
      <c r="G42" s="798"/>
      <c r="I42" s="521"/>
      <c r="J42" s="521" t="s">
        <v>108</v>
      </c>
      <c r="K42" s="521"/>
      <c r="L42" s="521" t="s">
        <v>109</v>
      </c>
      <c r="M42" s="521"/>
      <c r="N42" s="521" t="s">
        <v>77</v>
      </c>
      <c r="O42" s="521"/>
      <c r="Q42" s="556"/>
      <c r="R42" s="556" t="s">
        <v>108</v>
      </c>
      <c r="S42" s="556"/>
      <c r="T42" s="556" t="s">
        <v>109</v>
      </c>
      <c r="U42" s="556"/>
      <c r="V42" s="556" t="s">
        <v>77</v>
      </c>
      <c r="W42" s="556"/>
      <c r="X42" s="555"/>
    </row>
    <row r="43" spans="1:24" x14ac:dyDescent="0.2">
      <c r="B43" s="110" t="s">
        <v>231</v>
      </c>
      <c r="C43" s="110" t="s">
        <v>230</v>
      </c>
      <c r="D43" s="110" t="s">
        <v>231</v>
      </c>
      <c r="E43" s="110" t="s">
        <v>230</v>
      </c>
      <c r="F43" s="110" t="s">
        <v>231</v>
      </c>
      <c r="G43" s="110" t="s">
        <v>230</v>
      </c>
      <c r="I43" s="521"/>
      <c r="J43" s="521" t="s">
        <v>231</v>
      </c>
      <c r="K43" s="521" t="s">
        <v>230</v>
      </c>
      <c r="L43" s="521" t="s">
        <v>231</v>
      </c>
      <c r="M43" s="521" t="s">
        <v>230</v>
      </c>
      <c r="N43" s="521" t="s">
        <v>231</v>
      </c>
      <c r="O43" s="521" t="s">
        <v>230</v>
      </c>
      <c r="Q43" s="556"/>
      <c r="R43" s="556" t="s">
        <v>231</v>
      </c>
      <c r="S43" s="556" t="s">
        <v>230</v>
      </c>
      <c r="T43" s="556" t="s">
        <v>231</v>
      </c>
      <c r="U43" s="556" t="s">
        <v>230</v>
      </c>
      <c r="V43" s="556" t="s">
        <v>231</v>
      </c>
      <c r="W43" s="556" t="s">
        <v>230</v>
      </c>
      <c r="X43" s="555"/>
    </row>
    <row r="44" spans="1:24" x14ac:dyDescent="0.2">
      <c r="A44" s="127" t="s">
        <v>232</v>
      </c>
      <c r="B44" s="149">
        <f t="shared" ref="B44:B51" si="37">R44</f>
        <v>0</v>
      </c>
      <c r="C44" s="140" t="str">
        <f t="shared" ref="C44:C51" si="38">CONCATENATE(S44," ans")</f>
        <v>0 ans</v>
      </c>
      <c r="D44" s="149">
        <f t="shared" ref="D44:D51" si="39">T44</f>
        <v>0</v>
      </c>
      <c r="E44" s="140" t="str">
        <f t="shared" ref="E44:E51" si="40">CONCATENATE(U44," ans")</f>
        <v>0 ans</v>
      </c>
      <c r="F44" s="141">
        <f t="shared" ref="F44:F51" si="41">V44</f>
        <v>0</v>
      </c>
      <c r="G44" s="141" t="str">
        <f t="shared" ref="G44:G51" si="42">CONCATENATE(W44," ans")</f>
        <v>0 ans</v>
      </c>
      <c r="I44" s="521" t="s">
        <v>488</v>
      </c>
      <c r="J44" s="521"/>
      <c r="K44" s="521"/>
      <c r="L44" s="521"/>
      <c r="M44" s="521"/>
      <c r="N44" s="521"/>
      <c r="O44" s="521"/>
      <c r="Q44" s="556" t="s">
        <v>488</v>
      </c>
      <c r="R44" s="556">
        <f>ROUND(J44,0)</f>
        <v>0</v>
      </c>
      <c r="S44" s="556">
        <f t="shared" ref="S44:S51" si="43">ROUND(K44,0)</f>
        <v>0</v>
      </c>
      <c r="T44" s="556">
        <f t="shared" ref="T44:T51" si="44">ROUND(L44,0)</f>
        <v>0</v>
      </c>
      <c r="U44" s="556">
        <f t="shared" ref="U44:U51" si="45">ROUND(M44,0)</f>
        <v>0</v>
      </c>
      <c r="V44" s="556">
        <f t="shared" ref="V44:V51" si="46">ROUND(N44,0)</f>
        <v>0</v>
      </c>
      <c r="W44" s="556">
        <f t="shared" ref="W44:W51" si="47">ROUND(O44,0)</f>
        <v>0</v>
      </c>
      <c r="X44" s="555"/>
    </row>
    <row r="45" spans="1:24" x14ac:dyDescent="0.2">
      <c r="A45" s="128" t="s">
        <v>233</v>
      </c>
      <c r="B45" s="150">
        <f t="shared" si="37"/>
        <v>0</v>
      </c>
      <c r="C45" s="142" t="str">
        <f t="shared" si="38"/>
        <v>0 ans</v>
      </c>
      <c r="D45" s="150">
        <f t="shared" si="39"/>
        <v>0</v>
      </c>
      <c r="E45" s="142" t="str">
        <f t="shared" si="40"/>
        <v>0 ans</v>
      </c>
      <c r="F45" s="143">
        <f t="shared" si="41"/>
        <v>0</v>
      </c>
      <c r="G45" s="143" t="str">
        <f t="shared" si="42"/>
        <v>0 ans</v>
      </c>
      <c r="I45" s="521" t="s">
        <v>489</v>
      </c>
      <c r="J45" s="521"/>
      <c r="K45" s="521"/>
      <c r="L45" s="521"/>
      <c r="M45" s="521"/>
      <c r="N45" s="521"/>
      <c r="O45" s="521"/>
      <c r="Q45" s="556" t="s">
        <v>489</v>
      </c>
      <c r="R45" s="556">
        <f t="shared" ref="R45:R51" si="48">ROUND(J45,0)</f>
        <v>0</v>
      </c>
      <c r="S45" s="556">
        <f t="shared" si="43"/>
        <v>0</v>
      </c>
      <c r="T45" s="556">
        <f t="shared" si="44"/>
        <v>0</v>
      </c>
      <c r="U45" s="556">
        <f t="shared" si="45"/>
        <v>0</v>
      </c>
      <c r="V45" s="556">
        <f t="shared" si="46"/>
        <v>0</v>
      </c>
      <c r="W45" s="556">
        <f t="shared" si="47"/>
        <v>0</v>
      </c>
      <c r="X45" s="555"/>
    </row>
    <row r="46" spans="1:24" s="461" customFormat="1" x14ac:dyDescent="0.2">
      <c r="A46" s="128" t="s">
        <v>487</v>
      </c>
      <c r="B46" s="150">
        <f t="shared" si="37"/>
        <v>1</v>
      </c>
      <c r="C46" s="142" t="str">
        <f t="shared" si="38"/>
        <v>43 ans</v>
      </c>
      <c r="D46" s="150">
        <f t="shared" si="39"/>
        <v>0</v>
      </c>
      <c r="E46" s="142" t="str">
        <f t="shared" si="40"/>
        <v>0 ans</v>
      </c>
      <c r="F46" s="143">
        <f t="shared" si="41"/>
        <v>1</v>
      </c>
      <c r="G46" s="143" t="str">
        <f t="shared" si="42"/>
        <v>43 ans</v>
      </c>
      <c r="I46" s="521" t="s">
        <v>490</v>
      </c>
      <c r="J46" s="521">
        <v>1</v>
      </c>
      <c r="K46" s="521">
        <v>43</v>
      </c>
      <c r="L46" s="521"/>
      <c r="M46" s="521"/>
      <c r="N46" s="521">
        <v>1</v>
      </c>
      <c r="O46" s="521">
        <v>43</v>
      </c>
      <c r="Q46" s="556" t="s">
        <v>490</v>
      </c>
      <c r="R46" s="556">
        <f t="shared" si="48"/>
        <v>1</v>
      </c>
      <c r="S46" s="556">
        <f t="shared" si="43"/>
        <v>43</v>
      </c>
      <c r="T46" s="556">
        <f t="shared" si="44"/>
        <v>0</v>
      </c>
      <c r="U46" s="556">
        <f t="shared" si="45"/>
        <v>0</v>
      </c>
      <c r="V46" s="556">
        <f t="shared" si="46"/>
        <v>1</v>
      </c>
      <c r="W46" s="556">
        <f t="shared" si="47"/>
        <v>43</v>
      </c>
      <c r="X46" s="555"/>
    </row>
    <row r="47" spans="1:24" x14ac:dyDescent="0.2">
      <c r="A47" s="129" t="s">
        <v>234</v>
      </c>
      <c r="B47" s="146">
        <f t="shared" si="37"/>
        <v>2</v>
      </c>
      <c r="C47" s="142" t="str">
        <f t="shared" si="38"/>
        <v>36 ans</v>
      </c>
      <c r="D47" s="146">
        <f t="shared" si="39"/>
        <v>2</v>
      </c>
      <c r="E47" s="142" t="str">
        <f t="shared" si="40"/>
        <v>39 ans</v>
      </c>
      <c r="F47" s="143">
        <f t="shared" si="41"/>
        <v>4</v>
      </c>
      <c r="G47" s="143" t="str">
        <f t="shared" si="42"/>
        <v>37 ans</v>
      </c>
      <c r="I47" s="521" t="s">
        <v>491</v>
      </c>
      <c r="J47" s="521">
        <v>2</v>
      </c>
      <c r="K47" s="521">
        <v>35.5</v>
      </c>
      <c r="L47" s="521">
        <v>2</v>
      </c>
      <c r="M47" s="521">
        <v>38.5</v>
      </c>
      <c r="N47" s="521">
        <v>4</v>
      </c>
      <c r="O47" s="521">
        <v>37</v>
      </c>
      <c r="Q47" s="556" t="s">
        <v>491</v>
      </c>
      <c r="R47" s="556">
        <f t="shared" si="48"/>
        <v>2</v>
      </c>
      <c r="S47" s="556">
        <f t="shared" si="43"/>
        <v>36</v>
      </c>
      <c r="T47" s="556">
        <f t="shared" si="44"/>
        <v>2</v>
      </c>
      <c r="U47" s="556">
        <f t="shared" si="45"/>
        <v>39</v>
      </c>
      <c r="V47" s="556">
        <f t="shared" si="46"/>
        <v>4</v>
      </c>
      <c r="W47" s="556">
        <f t="shared" si="47"/>
        <v>37</v>
      </c>
      <c r="X47" s="555"/>
    </row>
    <row r="48" spans="1:24" x14ac:dyDescent="0.2">
      <c r="A48" s="129" t="s">
        <v>235</v>
      </c>
      <c r="B48" s="146">
        <f t="shared" si="37"/>
        <v>15</v>
      </c>
      <c r="C48" s="142" t="str">
        <f t="shared" si="38"/>
        <v>29 ans</v>
      </c>
      <c r="D48" s="146">
        <f t="shared" si="39"/>
        <v>9</v>
      </c>
      <c r="E48" s="142" t="str">
        <f t="shared" si="40"/>
        <v>29 ans</v>
      </c>
      <c r="F48" s="143">
        <f t="shared" si="41"/>
        <v>24</v>
      </c>
      <c r="G48" s="143" t="str">
        <f t="shared" si="42"/>
        <v>29 ans</v>
      </c>
      <c r="I48" s="521" t="s">
        <v>492</v>
      </c>
      <c r="J48" s="521">
        <v>15</v>
      </c>
      <c r="K48" s="521">
        <v>28.533333333333335</v>
      </c>
      <c r="L48" s="521">
        <v>9</v>
      </c>
      <c r="M48" s="521">
        <v>29.333333333333332</v>
      </c>
      <c r="N48" s="521">
        <v>24</v>
      </c>
      <c r="O48" s="521">
        <v>28.833333333333332</v>
      </c>
      <c r="Q48" s="556" t="s">
        <v>492</v>
      </c>
      <c r="R48" s="556">
        <f t="shared" si="48"/>
        <v>15</v>
      </c>
      <c r="S48" s="556">
        <f t="shared" si="43"/>
        <v>29</v>
      </c>
      <c r="T48" s="556">
        <f t="shared" si="44"/>
        <v>9</v>
      </c>
      <c r="U48" s="556">
        <f t="shared" si="45"/>
        <v>29</v>
      </c>
      <c r="V48" s="556">
        <f t="shared" si="46"/>
        <v>24</v>
      </c>
      <c r="W48" s="556">
        <f t="shared" si="47"/>
        <v>29</v>
      </c>
      <c r="X48" s="555"/>
    </row>
    <row r="49" spans="1:24" ht="24" x14ac:dyDescent="0.2">
      <c r="A49" s="130" t="s">
        <v>236</v>
      </c>
      <c r="B49" s="357">
        <f t="shared" si="37"/>
        <v>16</v>
      </c>
      <c r="C49" s="354" t="str">
        <f t="shared" si="38"/>
        <v>32 ans</v>
      </c>
      <c r="D49" s="357">
        <f t="shared" si="39"/>
        <v>13</v>
      </c>
      <c r="E49" s="354" t="str">
        <f t="shared" si="40"/>
        <v>33 ans</v>
      </c>
      <c r="F49" s="356">
        <f t="shared" si="41"/>
        <v>29</v>
      </c>
      <c r="G49" s="356" t="str">
        <f t="shared" si="42"/>
        <v>33 ans</v>
      </c>
      <c r="I49" s="521" t="s">
        <v>493</v>
      </c>
      <c r="J49" s="521">
        <v>16</v>
      </c>
      <c r="K49" s="521">
        <v>32.1875</v>
      </c>
      <c r="L49" s="521">
        <v>13</v>
      </c>
      <c r="M49" s="521">
        <v>33.230769230769234</v>
      </c>
      <c r="N49" s="521">
        <v>29</v>
      </c>
      <c r="O49" s="521">
        <v>32.655172413793103</v>
      </c>
      <c r="Q49" s="556" t="s">
        <v>493</v>
      </c>
      <c r="R49" s="556">
        <f t="shared" si="48"/>
        <v>16</v>
      </c>
      <c r="S49" s="556">
        <f t="shared" si="43"/>
        <v>32</v>
      </c>
      <c r="T49" s="556">
        <f t="shared" si="44"/>
        <v>13</v>
      </c>
      <c r="U49" s="556">
        <f t="shared" si="45"/>
        <v>33</v>
      </c>
      <c r="V49" s="556">
        <f t="shared" si="46"/>
        <v>29</v>
      </c>
      <c r="W49" s="556">
        <f t="shared" si="47"/>
        <v>33</v>
      </c>
      <c r="X49" s="555"/>
    </row>
    <row r="50" spans="1:24" x14ac:dyDescent="0.2">
      <c r="A50" s="358" t="s">
        <v>377</v>
      </c>
      <c r="B50" s="147">
        <f t="shared" si="37"/>
        <v>1</v>
      </c>
      <c r="C50" s="144" t="str">
        <f t="shared" si="38"/>
        <v>26 ans</v>
      </c>
      <c r="D50" s="147">
        <f t="shared" si="39"/>
        <v>2</v>
      </c>
      <c r="E50" s="144" t="str">
        <f t="shared" si="40"/>
        <v>33 ans</v>
      </c>
      <c r="F50" s="145">
        <f t="shared" si="41"/>
        <v>3</v>
      </c>
      <c r="G50" s="145" t="str">
        <f t="shared" si="42"/>
        <v>31 ans</v>
      </c>
      <c r="I50" s="521" t="s">
        <v>377</v>
      </c>
      <c r="J50" s="521">
        <v>1</v>
      </c>
      <c r="K50" s="521">
        <v>26</v>
      </c>
      <c r="L50" s="521">
        <v>2</v>
      </c>
      <c r="M50" s="521">
        <v>33</v>
      </c>
      <c r="N50" s="521">
        <v>3</v>
      </c>
      <c r="O50" s="521">
        <v>30.666666666666668</v>
      </c>
      <c r="Q50" s="556" t="s">
        <v>377</v>
      </c>
      <c r="R50" s="556">
        <f t="shared" si="48"/>
        <v>1</v>
      </c>
      <c r="S50" s="556">
        <f t="shared" si="43"/>
        <v>26</v>
      </c>
      <c r="T50" s="556">
        <f t="shared" si="44"/>
        <v>2</v>
      </c>
      <c r="U50" s="556">
        <f t="shared" si="45"/>
        <v>33</v>
      </c>
      <c r="V50" s="556">
        <f t="shared" si="46"/>
        <v>3</v>
      </c>
      <c r="W50" s="556">
        <f t="shared" si="47"/>
        <v>31</v>
      </c>
      <c r="X50" s="555"/>
    </row>
    <row r="51" spans="1:24" x14ac:dyDescent="0.2">
      <c r="A51" s="118" t="s">
        <v>76</v>
      </c>
      <c r="B51" s="148">
        <f t="shared" si="37"/>
        <v>35</v>
      </c>
      <c r="C51" s="151" t="str">
        <f t="shared" si="38"/>
        <v>31 ans</v>
      </c>
      <c r="D51" s="148">
        <f t="shared" si="39"/>
        <v>26</v>
      </c>
      <c r="E51" s="151" t="str">
        <f t="shared" si="40"/>
        <v>32 ans</v>
      </c>
      <c r="F51" s="152">
        <f t="shared" si="41"/>
        <v>61</v>
      </c>
      <c r="G51" s="153" t="str">
        <f t="shared" si="42"/>
        <v>32 ans</v>
      </c>
      <c r="I51" s="521" t="s">
        <v>76</v>
      </c>
      <c r="J51" s="521">
        <v>35</v>
      </c>
      <c r="K51" s="521">
        <v>30.942857142857143</v>
      </c>
      <c r="L51" s="521">
        <v>26</v>
      </c>
      <c r="M51" s="521">
        <v>32.269230769230766</v>
      </c>
      <c r="N51" s="521">
        <v>61</v>
      </c>
      <c r="O51" s="521">
        <v>31.508196721311474</v>
      </c>
      <c r="Q51" s="556" t="s">
        <v>76</v>
      </c>
      <c r="R51" s="556">
        <f t="shared" si="48"/>
        <v>35</v>
      </c>
      <c r="S51" s="556">
        <f t="shared" si="43"/>
        <v>31</v>
      </c>
      <c r="T51" s="556">
        <f t="shared" si="44"/>
        <v>26</v>
      </c>
      <c r="U51" s="556">
        <f t="shared" si="45"/>
        <v>32</v>
      </c>
      <c r="V51" s="556">
        <f t="shared" si="46"/>
        <v>61</v>
      </c>
      <c r="W51" s="556">
        <f t="shared" si="47"/>
        <v>32</v>
      </c>
      <c r="X51" s="555"/>
    </row>
    <row r="52" spans="1:24" s="32" customFormat="1" x14ac:dyDescent="0.2">
      <c r="A52" s="206"/>
      <c r="B52" s="378"/>
      <c r="C52" s="74"/>
      <c r="D52" s="378"/>
      <c r="E52" s="74"/>
      <c r="F52" s="74"/>
      <c r="G52" s="74"/>
      <c r="I52" s="523"/>
      <c r="J52" s="523"/>
      <c r="K52" s="523"/>
      <c r="L52" s="523"/>
      <c r="M52" s="523"/>
      <c r="N52" s="523"/>
      <c r="O52" s="523"/>
      <c r="Q52" s="556"/>
      <c r="R52" s="556"/>
      <c r="S52" s="556"/>
      <c r="T52" s="556"/>
      <c r="U52" s="556"/>
      <c r="V52" s="556"/>
      <c r="W52" s="556"/>
      <c r="X52" s="555"/>
    </row>
    <row r="53" spans="1:24" s="75" customFormat="1" x14ac:dyDescent="0.2">
      <c r="A53"/>
      <c r="B53" s="786" t="s">
        <v>462</v>
      </c>
      <c r="C53" s="786"/>
      <c r="D53" s="786"/>
      <c r="E53" s="786"/>
      <c r="F53" s="786"/>
      <c r="G53" s="786"/>
      <c r="I53" s="523"/>
      <c r="J53" s="523" t="s">
        <v>462</v>
      </c>
      <c r="K53" s="523"/>
      <c r="L53" s="523"/>
      <c r="M53" s="523"/>
      <c r="N53" s="523"/>
      <c r="O53" s="523"/>
      <c r="Q53" s="556"/>
      <c r="R53" s="556" t="s">
        <v>462</v>
      </c>
      <c r="S53" s="556"/>
      <c r="T53" s="556"/>
      <c r="U53" s="556"/>
      <c r="V53" s="556"/>
      <c r="W53" s="556"/>
      <c r="X53" s="558"/>
    </row>
    <row r="54" spans="1:24" x14ac:dyDescent="0.2">
      <c r="B54" s="799" t="s">
        <v>108</v>
      </c>
      <c r="C54" s="796"/>
      <c r="D54" s="796" t="s">
        <v>109</v>
      </c>
      <c r="E54" s="796"/>
      <c r="F54" s="797" t="s">
        <v>77</v>
      </c>
      <c r="G54" s="798"/>
      <c r="I54" s="521"/>
      <c r="J54" s="521" t="s">
        <v>108</v>
      </c>
      <c r="K54" s="521"/>
      <c r="L54" s="521" t="s">
        <v>109</v>
      </c>
      <c r="M54" s="521"/>
      <c r="N54" s="521" t="s">
        <v>77</v>
      </c>
      <c r="O54" s="521"/>
      <c r="Q54" s="556"/>
      <c r="R54" s="556" t="s">
        <v>108</v>
      </c>
      <c r="S54" s="556"/>
      <c r="T54" s="556" t="s">
        <v>109</v>
      </c>
      <c r="U54" s="556"/>
      <c r="V54" s="556" t="s">
        <v>77</v>
      </c>
      <c r="W54" s="556"/>
      <c r="X54" s="555"/>
    </row>
    <row r="55" spans="1:24" x14ac:dyDescent="0.2">
      <c r="B55" s="110" t="s">
        <v>231</v>
      </c>
      <c r="C55" s="110" t="s">
        <v>230</v>
      </c>
      <c r="D55" s="110" t="s">
        <v>231</v>
      </c>
      <c r="E55" s="110" t="s">
        <v>230</v>
      </c>
      <c r="F55" s="110" t="s">
        <v>231</v>
      </c>
      <c r="G55" s="110" t="s">
        <v>230</v>
      </c>
      <c r="I55" s="521"/>
      <c r="J55" s="521" t="s">
        <v>231</v>
      </c>
      <c r="K55" s="521" t="s">
        <v>230</v>
      </c>
      <c r="L55" s="521" t="s">
        <v>231</v>
      </c>
      <c r="M55" s="521" t="s">
        <v>230</v>
      </c>
      <c r="N55" s="521" t="s">
        <v>231</v>
      </c>
      <c r="O55" s="521" t="s">
        <v>230</v>
      </c>
      <c r="Q55" s="556"/>
      <c r="R55" s="556" t="s">
        <v>231</v>
      </c>
      <c r="S55" s="556" t="s">
        <v>230</v>
      </c>
      <c r="T55" s="556" t="s">
        <v>231</v>
      </c>
      <c r="U55" s="556" t="s">
        <v>230</v>
      </c>
      <c r="V55" s="556" t="s">
        <v>231</v>
      </c>
      <c r="W55" s="556" t="s">
        <v>230</v>
      </c>
      <c r="X55" s="555"/>
    </row>
    <row r="56" spans="1:24" x14ac:dyDescent="0.2">
      <c r="A56" s="127" t="s">
        <v>232</v>
      </c>
      <c r="B56" s="135">
        <f t="shared" ref="B56:B63" si="49">R56</f>
        <v>251</v>
      </c>
      <c r="C56" s="140" t="str">
        <f t="shared" ref="C56:C63" si="50">CONCATENATE(S56," ans")</f>
        <v>31 ans</v>
      </c>
      <c r="D56" s="135">
        <f t="shared" ref="D56:D63" si="51">T56</f>
        <v>203</v>
      </c>
      <c r="E56" s="140" t="str">
        <f t="shared" ref="E56:E63" si="52">CONCATENATE(U56," ans")</f>
        <v>31 ans</v>
      </c>
      <c r="F56" s="137">
        <f t="shared" ref="F56:F63" si="53">V56</f>
        <v>454</v>
      </c>
      <c r="G56" s="141" t="str">
        <f t="shared" ref="G56:G63" si="54">CONCATENATE(W56," ans")</f>
        <v>31 ans</v>
      </c>
      <c r="I56" s="521" t="s">
        <v>488</v>
      </c>
      <c r="J56" s="521">
        <v>251</v>
      </c>
      <c r="K56" s="521">
        <v>31.303643724696357</v>
      </c>
      <c r="L56" s="521">
        <v>203</v>
      </c>
      <c r="M56" s="521">
        <v>31.019801980198018</v>
      </c>
      <c r="N56" s="521">
        <v>454</v>
      </c>
      <c r="O56" s="521">
        <v>31.175946547884188</v>
      </c>
      <c r="Q56" s="556" t="s">
        <v>488</v>
      </c>
      <c r="R56" s="556">
        <f>ROUND(J56,0)</f>
        <v>251</v>
      </c>
      <c r="S56" s="556">
        <f t="shared" ref="S56:S63" si="55">ROUND(K56,0)</f>
        <v>31</v>
      </c>
      <c r="T56" s="556">
        <f t="shared" ref="T56:T63" si="56">ROUND(L56,0)</f>
        <v>203</v>
      </c>
      <c r="U56" s="556">
        <f t="shared" ref="U56:U63" si="57">ROUND(M56,0)</f>
        <v>31</v>
      </c>
      <c r="V56" s="556">
        <f t="shared" ref="V56:V63" si="58">ROUND(N56,0)</f>
        <v>454</v>
      </c>
      <c r="W56" s="556">
        <f t="shared" ref="W56:W63" si="59">ROUND(O56,0)</f>
        <v>31</v>
      </c>
      <c r="X56" s="555"/>
    </row>
    <row r="57" spans="1:24" x14ac:dyDescent="0.2">
      <c r="A57" s="128" t="s">
        <v>233</v>
      </c>
      <c r="B57" s="136">
        <f t="shared" si="49"/>
        <v>50</v>
      </c>
      <c r="C57" s="142" t="str">
        <f t="shared" si="50"/>
        <v>32 ans</v>
      </c>
      <c r="D57" s="136">
        <f t="shared" si="51"/>
        <v>39</v>
      </c>
      <c r="E57" s="142" t="str">
        <f t="shared" si="52"/>
        <v>31 ans</v>
      </c>
      <c r="F57" s="138">
        <f t="shared" si="53"/>
        <v>89</v>
      </c>
      <c r="G57" s="143" t="str">
        <f t="shared" si="54"/>
        <v>32 ans</v>
      </c>
      <c r="I57" s="521" t="s">
        <v>489</v>
      </c>
      <c r="J57" s="521">
        <v>50</v>
      </c>
      <c r="K57" s="521">
        <v>32.306122448979593</v>
      </c>
      <c r="L57" s="521">
        <v>39</v>
      </c>
      <c r="M57" s="521">
        <v>30.973684210526315</v>
      </c>
      <c r="N57" s="521">
        <v>89</v>
      </c>
      <c r="O57" s="521">
        <v>31.724137931034484</v>
      </c>
      <c r="Q57" s="556" t="s">
        <v>489</v>
      </c>
      <c r="R57" s="556">
        <f t="shared" ref="R57:R63" si="60">ROUND(J57,0)</f>
        <v>50</v>
      </c>
      <c r="S57" s="556">
        <f t="shared" si="55"/>
        <v>32</v>
      </c>
      <c r="T57" s="556">
        <f t="shared" si="56"/>
        <v>39</v>
      </c>
      <c r="U57" s="556">
        <f t="shared" si="57"/>
        <v>31</v>
      </c>
      <c r="V57" s="556">
        <f t="shared" si="58"/>
        <v>89</v>
      </c>
      <c r="W57" s="556">
        <f t="shared" si="59"/>
        <v>32</v>
      </c>
      <c r="X57" s="555"/>
    </row>
    <row r="58" spans="1:24" s="461" customFormat="1" x14ac:dyDescent="0.2">
      <c r="A58" s="128" t="s">
        <v>487</v>
      </c>
      <c r="B58" s="136">
        <f t="shared" si="49"/>
        <v>53</v>
      </c>
      <c r="C58" s="142" t="str">
        <f t="shared" si="50"/>
        <v>31 ans</v>
      </c>
      <c r="D58" s="136">
        <f t="shared" si="51"/>
        <v>46</v>
      </c>
      <c r="E58" s="142" t="str">
        <f t="shared" si="52"/>
        <v>31 ans</v>
      </c>
      <c r="F58" s="138">
        <f t="shared" si="53"/>
        <v>99</v>
      </c>
      <c r="G58" s="143" t="str">
        <f t="shared" si="54"/>
        <v>31 ans</v>
      </c>
      <c r="I58" s="521" t="s">
        <v>490</v>
      </c>
      <c r="J58" s="521">
        <v>53</v>
      </c>
      <c r="K58" s="521">
        <v>31.188679245283019</v>
      </c>
      <c r="L58" s="521">
        <v>46</v>
      </c>
      <c r="M58" s="521">
        <v>31.391304347826086</v>
      </c>
      <c r="N58" s="521">
        <v>99</v>
      </c>
      <c r="O58" s="521">
        <v>31.282828282828284</v>
      </c>
      <c r="Q58" s="556" t="s">
        <v>490</v>
      </c>
      <c r="R58" s="556">
        <f t="shared" si="60"/>
        <v>53</v>
      </c>
      <c r="S58" s="556">
        <f t="shared" si="55"/>
        <v>31</v>
      </c>
      <c r="T58" s="556">
        <f t="shared" si="56"/>
        <v>46</v>
      </c>
      <c r="U58" s="556">
        <f t="shared" si="57"/>
        <v>31</v>
      </c>
      <c r="V58" s="556">
        <f t="shared" si="58"/>
        <v>99</v>
      </c>
      <c r="W58" s="556">
        <f t="shared" si="59"/>
        <v>31</v>
      </c>
      <c r="X58" s="555"/>
    </row>
    <row r="59" spans="1:24" x14ac:dyDescent="0.2">
      <c r="A59" s="129" t="s">
        <v>234</v>
      </c>
      <c r="B59" s="133">
        <f t="shared" si="49"/>
        <v>71</v>
      </c>
      <c r="C59" s="142" t="str">
        <f t="shared" si="50"/>
        <v>37 ans</v>
      </c>
      <c r="D59" s="133">
        <f t="shared" si="51"/>
        <v>50</v>
      </c>
      <c r="E59" s="142" t="str">
        <f t="shared" si="52"/>
        <v>36 ans</v>
      </c>
      <c r="F59" s="138">
        <f t="shared" si="53"/>
        <v>121</v>
      </c>
      <c r="G59" s="143" t="str">
        <f t="shared" si="54"/>
        <v>36 ans</v>
      </c>
      <c r="I59" s="521" t="s">
        <v>491</v>
      </c>
      <c r="J59" s="521">
        <v>71</v>
      </c>
      <c r="K59" s="521">
        <v>36.623188405797102</v>
      </c>
      <c r="L59" s="521">
        <v>50</v>
      </c>
      <c r="M59" s="521">
        <v>35.76</v>
      </c>
      <c r="N59" s="521">
        <v>121</v>
      </c>
      <c r="O59" s="521">
        <v>36.260504201680675</v>
      </c>
      <c r="Q59" s="556" t="s">
        <v>491</v>
      </c>
      <c r="R59" s="556">
        <f t="shared" si="60"/>
        <v>71</v>
      </c>
      <c r="S59" s="556">
        <f t="shared" si="55"/>
        <v>37</v>
      </c>
      <c r="T59" s="556">
        <f t="shared" si="56"/>
        <v>50</v>
      </c>
      <c r="U59" s="556">
        <f t="shared" si="57"/>
        <v>36</v>
      </c>
      <c r="V59" s="556">
        <f t="shared" si="58"/>
        <v>121</v>
      </c>
      <c r="W59" s="556">
        <f t="shared" si="59"/>
        <v>36</v>
      </c>
      <c r="X59" s="555"/>
    </row>
    <row r="60" spans="1:24" x14ac:dyDescent="0.2">
      <c r="A60" s="129" t="s">
        <v>235</v>
      </c>
      <c r="B60" s="133">
        <f t="shared" si="49"/>
        <v>1240</v>
      </c>
      <c r="C60" s="142" t="str">
        <f t="shared" si="50"/>
        <v>30 ans</v>
      </c>
      <c r="D60" s="133">
        <f t="shared" si="51"/>
        <v>1370</v>
      </c>
      <c r="E60" s="142" t="str">
        <f t="shared" si="52"/>
        <v>30 ans</v>
      </c>
      <c r="F60" s="138">
        <f t="shared" si="53"/>
        <v>2610</v>
      </c>
      <c r="G60" s="143" t="str">
        <f t="shared" si="54"/>
        <v>30 ans</v>
      </c>
      <c r="I60" s="521" t="s">
        <v>492</v>
      </c>
      <c r="J60" s="521">
        <v>1240</v>
      </c>
      <c r="K60" s="521">
        <v>29.964955175224123</v>
      </c>
      <c r="L60" s="521">
        <v>1370</v>
      </c>
      <c r="M60" s="521">
        <v>29.755522827687777</v>
      </c>
      <c r="N60" s="521">
        <v>2610</v>
      </c>
      <c r="O60" s="521">
        <v>29.854932301740813</v>
      </c>
      <c r="Q60" s="556" t="s">
        <v>492</v>
      </c>
      <c r="R60" s="556">
        <f t="shared" si="60"/>
        <v>1240</v>
      </c>
      <c r="S60" s="556">
        <f t="shared" si="55"/>
        <v>30</v>
      </c>
      <c r="T60" s="556">
        <f t="shared" si="56"/>
        <v>1370</v>
      </c>
      <c r="U60" s="556">
        <f t="shared" si="57"/>
        <v>30</v>
      </c>
      <c r="V60" s="556">
        <f t="shared" si="58"/>
        <v>2610</v>
      </c>
      <c r="W60" s="556">
        <f t="shared" si="59"/>
        <v>30</v>
      </c>
      <c r="X60" s="555"/>
    </row>
    <row r="61" spans="1:24" ht="24" x14ac:dyDescent="0.2">
      <c r="A61" s="130" t="s">
        <v>236</v>
      </c>
      <c r="B61" s="353">
        <f t="shared" si="49"/>
        <v>518</v>
      </c>
      <c r="C61" s="354" t="str">
        <f t="shared" si="50"/>
        <v>33 ans</v>
      </c>
      <c r="D61" s="353">
        <f t="shared" si="51"/>
        <v>505</v>
      </c>
      <c r="E61" s="354" t="str">
        <f t="shared" si="52"/>
        <v>34 ans</v>
      </c>
      <c r="F61" s="355">
        <f t="shared" si="53"/>
        <v>1023</v>
      </c>
      <c r="G61" s="356" t="str">
        <f t="shared" si="54"/>
        <v>33 ans</v>
      </c>
      <c r="I61" s="521" t="s">
        <v>493</v>
      </c>
      <c r="J61" s="521">
        <v>518</v>
      </c>
      <c r="K61" s="521">
        <v>33.396116504854369</v>
      </c>
      <c r="L61" s="521">
        <v>505</v>
      </c>
      <c r="M61" s="521">
        <v>33.597609561752989</v>
      </c>
      <c r="N61" s="521">
        <v>1023</v>
      </c>
      <c r="O61" s="521">
        <v>33.495575221238937</v>
      </c>
      <c r="Q61" s="556" t="s">
        <v>493</v>
      </c>
      <c r="R61" s="556">
        <f t="shared" si="60"/>
        <v>518</v>
      </c>
      <c r="S61" s="556">
        <f t="shared" si="55"/>
        <v>33</v>
      </c>
      <c r="T61" s="556">
        <f t="shared" si="56"/>
        <v>505</v>
      </c>
      <c r="U61" s="556">
        <f t="shared" si="57"/>
        <v>34</v>
      </c>
      <c r="V61" s="556">
        <f t="shared" si="58"/>
        <v>1023</v>
      </c>
      <c r="W61" s="556">
        <f t="shared" si="59"/>
        <v>33</v>
      </c>
      <c r="X61" s="555"/>
    </row>
    <row r="62" spans="1:24" x14ac:dyDescent="0.2">
      <c r="A62" s="358" t="s">
        <v>377</v>
      </c>
      <c r="B62" s="134">
        <f t="shared" si="49"/>
        <v>197</v>
      </c>
      <c r="C62" s="144" t="str">
        <f t="shared" si="50"/>
        <v>31 ans</v>
      </c>
      <c r="D62" s="134">
        <f t="shared" si="51"/>
        <v>205</v>
      </c>
      <c r="E62" s="144" t="str">
        <f t="shared" si="52"/>
        <v>31 ans</v>
      </c>
      <c r="F62" s="139">
        <f t="shared" si="53"/>
        <v>402</v>
      </c>
      <c r="G62" s="145" t="str">
        <f t="shared" si="54"/>
        <v>31 ans</v>
      </c>
      <c r="I62" s="521" t="s">
        <v>377</v>
      </c>
      <c r="J62" s="521">
        <v>197</v>
      </c>
      <c r="K62" s="521">
        <v>31.373056994818654</v>
      </c>
      <c r="L62" s="521">
        <v>205</v>
      </c>
      <c r="M62" s="521">
        <v>30.712121212121211</v>
      </c>
      <c r="N62" s="521">
        <v>402</v>
      </c>
      <c r="O62" s="521">
        <v>31.038363171355499</v>
      </c>
      <c r="Q62" s="556" t="s">
        <v>377</v>
      </c>
      <c r="R62" s="556">
        <f t="shared" si="60"/>
        <v>197</v>
      </c>
      <c r="S62" s="556">
        <f t="shared" si="55"/>
        <v>31</v>
      </c>
      <c r="T62" s="556">
        <f t="shared" si="56"/>
        <v>205</v>
      </c>
      <c r="U62" s="556">
        <f t="shared" si="57"/>
        <v>31</v>
      </c>
      <c r="V62" s="556">
        <f t="shared" si="58"/>
        <v>402</v>
      </c>
      <c r="W62" s="556">
        <f t="shared" si="59"/>
        <v>31</v>
      </c>
      <c r="X62" s="555"/>
    </row>
    <row r="63" spans="1:24" x14ac:dyDescent="0.2">
      <c r="A63" s="118" t="s">
        <v>237</v>
      </c>
      <c r="B63" s="131">
        <f t="shared" si="49"/>
        <v>2380</v>
      </c>
      <c r="C63" s="359" t="str">
        <f t="shared" si="50"/>
        <v>31 ans</v>
      </c>
      <c r="D63" s="131">
        <f t="shared" si="51"/>
        <v>2418</v>
      </c>
      <c r="E63" s="359" t="str">
        <f t="shared" si="52"/>
        <v>31 ans</v>
      </c>
      <c r="F63" s="27">
        <f t="shared" si="53"/>
        <v>4798</v>
      </c>
      <c r="G63" s="360" t="str">
        <f t="shared" si="54"/>
        <v>31 ans</v>
      </c>
      <c r="I63" s="522" t="s">
        <v>237</v>
      </c>
      <c r="J63" s="521">
        <v>2380</v>
      </c>
      <c r="K63" s="521">
        <v>31.243518912027199</v>
      </c>
      <c r="L63" s="521">
        <v>2418</v>
      </c>
      <c r="M63" s="521">
        <v>30.92314118629908</v>
      </c>
      <c r="N63" s="521">
        <v>4798</v>
      </c>
      <c r="O63" s="521">
        <v>31.081946492521592</v>
      </c>
      <c r="Q63" s="557" t="s">
        <v>237</v>
      </c>
      <c r="R63" s="556">
        <f t="shared" si="60"/>
        <v>2380</v>
      </c>
      <c r="S63" s="556">
        <f t="shared" si="55"/>
        <v>31</v>
      </c>
      <c r="T63" s="556">
        <f t="shared" si="56"/>
        <v>2418</v>
      </c>
      <c r="U63" s="556">
        <f t="shared" si="57"/>
        <v>31</v>
      </c>
      <c r="V63" s="556">
        <f t="shared" si="58"/>
        <v>4798</v>
      </c>
      <c r="W63" s="556">
        <f t="shared" si="59"/>
        <v>31</v>
      </c>
      <c r="X63" s="555"/>
    </row>
    <row r="64" spans="1:24" s="604" customFormat="1" ht="15.75" x14ac:dyDescent="0.25">
      <c r="A64" s="599" t="s">
        <v>660</v>
      </c>
      <c r="B64" s="600"/>
      <c r="C64" s="601"/>
      <c r="D64" s="600"/>
      <c r="E64" s="602"/>
      <c r="F64" s="603"/>
      <c r="G64" s="602"/>
      <c r="Q64" s="605"/>
      <c r="R64" s="605"/>
      <c r="S64" s="605"/>
      <c r="T64" s="605"/>
      <c r="U64" s="605"/>
      <c r="V64" s="605"/>
      <c r="W64" s="605"/>
      <c r="X64" s="605"/>
    </row>
    <row r="65" spans="1:24" s="595" customFormat="1" ht="15.75" x14ac:dyDescent="0.25">
      <c r="A65" s="599"/>
      <c r="Q65" s="605"/>
      <c r="R65" s="605"/>
      <c r="S65" s="605"/>
      <c r="T65" s="605"/>
      <c r="U65" s="605"/>
      <c r="V65" s="605"/>
      <c r="W65" s="605"/>
      <c r="X65" s="605"/>
    </row>
    <row r="66" spans="1:24" s="595" customFormat="1" ht="15.75" x14ac:dyDescent="0.25">
      <c r="Q66" s="605"/>
      <c r="R66" s="605"/>
      <c r="S66" s="605"/>
      <c r="T66" s="605"/>
      <c r="U66" s="605"/>
      <c r="V66" s="605"/>
      <c r="W66" s="605"/>
      <c r="X66" s="605"/>
    </row>
  </sheetData>
  <mergeCells count="21">
    <mergeCell ref="B53:G53"/>
    <mergeCell ref="B54:C54"/>
    <mergeCell ref="D54:E54"/>
    <mergeCell ref="F54:G54"/>
    <mergeCell ref="B29:G29"/>
    <mergeCell ref="B30:C30"/>
    <mergeCell ref="D30:E30"/>
    <mergeCell ref="F30:G30"/>
    <mergeCell ref="B41:G41"/>
    <mergeCell ref="B42:C42"/>
    <mergeCell ref="A2:G2"/>
    <mergeCell ref="B5:G5"/>
    <mergeCell ref="D42:E42"/>
    <mergeCell ref="F42:G42"/>
    <mergeCell ref="F18:G18"/>
    <mergeCell ref="F6:G6"/>
    <mergeCell ref="B17:G17"/>
    <mergeCell ref="B6:C6"/>
    <mergeCell ref="D6:E6"/>
    <mergeCell ref="B18:C18"/>
    <mergeCell ref="D18:E18"/>
  </mergeCells>
  <printOptions horizontalCentered="1"/>
  <pageMargins left="0.70866141732283472" right="0.70866141732283472" top="0.74803149606299213" bottom="0.74803149606299213" header="0.31496062992125984" footer="0.31496062992125984"/>
  <pageSetup paperSize="9" scale="79" firstPageNumber="33" fitToHeight="0" orientation="portrait" r:id="rId1"/>
  <headerFoot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rgb="FF00B0F0"/>
    <pageSetUpPr fitToPage="1"/>
  </sheetPr>
  <dimension ref="A1:AF79"/>
  <sheetViews>
    <sheetView showGridLines="0" zoomScale="85" zoomScaleNormal="85" workbookViewId="0">
      <selection activeCell="Q28" sqref="Q28"/>
    </sheetView>
  </sheetViews>
  <sheetFormatPr baseColWidth="10" defaultRowHeight="12.75" x14ac:dyDescent="0.2"/>
  <cols>
    <col min="1" max="1" width="16.6640625"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51" bestFit="1" customWidth="1"/>
    <col min="11" max="11" width="7.6640625" style="351" bestFit="1" customWidth="1"/>
    <col min="12" max="12" width="15.33203125" style="351" bestFit="1" customWidth="1"/>
    <col min="13" max="13" width="18.83203125" style="443" bestFit="1" customWidth="1"/>
    <col min="14" max="14" width="8.83203125" style="443" bestFit="1" customWidth="1"/>
    <col min="15" max="15" width="4.5" style="443" bestFit="1" customWidth="1"/>
    <col min="16" max="16" width="9.5" style="443" bestFit="1" customWidth="1"/>
    <col min="17" max="17" width="12.6640625" style="443" hidden="1" customWidth="1"/>
    <col min="18" max="18" width="37.6640625" style="443" bestFit="1" customWidth="1"/>
    <col min="19" max="19" width="5.6640625" style="443" bestFit="1" customWidth="1"/>
    <col min="20" max="20" width="9.5" style="443" bestFit="1" customWidth="1"/>
    <col min="21" max="21" width="15" style="443" hidden="1" customWidth="1"/>
    <col min="22" max="22" width="29.33203125" style="443" bestFit="1" customWidth="1"/>
    <col min="23" max="23" width="4.5" style="443" bestFit="1" customWidth="1"/>
    <col min="24" max="24" width="9.5" style="443" bestFit="1" customWidth="1"/>
    <col min="25" max="25" width="15.83203125" style="443" bestFit="1" customWidth="1"/>
    <col min="26" max="26" width="12" style="443"/>
    <col min="27" max="29" width="12" style="351"/>
  </cols>
  <sheetData>
    <row r="1" spans="1:32" ht="9" customHeight="1" x14ac:dyDescent="0.2">
      <c r="Y1" s="561"/>
      <c r="Z1" s="561"/>
      <c r="AD1" s="351"/>
      <c r="AE1" s="351"/>
      <c r="AF1" s="351"/>
    </row>
    <row r="2" spans="1:32" ht="7.5" customHeight="1" x14ac:dyDescent="0.2">
      <c r="Y2" s="561"/>
      <c r="Z2" s="561"/>
      <c r="AD2" s="351"/>
      <c r="AE2" s="351"/>
      <c r="AF2" s="351"/>
    </row>
    <row r="3" spans="1:32" ht="29.25" customHeight="1" x14ac:dyDescent="0.2">
      <c r="A3" s="775" t="s">
        <v>572</v>
      </c>
      <c r="B3" s="775"/>
      <c r="C3" s="775"/>
      <c r="D3" s="775"/>
      <c r="E3" s="775"/>
      <c r="F3" s="775"/>
      <c r="G3" s="775"/>
      <c r="H3" s="775"/>
      <c r="I3" s="775"/>
      <c r="J3" s="352"/>
      <c r="K3" s="352"/>
      <c r="L3" s="352"/>
      <c r="M3" s="698"/>
      <c r="N3" s="698"/>
      <c r="O3" s="698"/>
      <c r="P3" s="698"/>
      <c r="Q3" s="699"/>
      <c r="R3" s="700"/>
      <c r="S3" s="700"/>
      <c r="T3" s="700"/>
      <c r="U3" s="700"/>
      <c r="Y3" s="561"/>
      <c r="Z3" s="561"/>
      <c r="AD3" s="351"/>
      <c r="AE3" s="351"/>
      <c r="AF3" s="351"/>
    </row>
    <row r="4" spans="1:32" ht="9" customHeight="1" x14ac:dyDescent="0.2">
      <c r="L4" s="508"/>
      <c r="M4" s="701"/>
      <c r="N4" s="701"/>
      <c r="O4" s="701"/>
      <c r="Q4" s="699"/>
      <c r="R4" s="700"/>
      <c r="S4" s="700"/>
      <c r="T4" s="700"/>
      <c r="U4" s="700"/>
      <c r="Y4" s="561"/>
      <c r="Z4" s="561"/>
      <c r="AD4" s="351"/>
      <c r="AE4" s="351"/>
      <c r="AF4" s="351"/>
    </row>
    <row r="5" spans="1:32" ht="7.5" customHeight="1" x14ac:dyDescent="0.2">
      <c r="L5" s="508"/>
      <c r="M5" s="701"/>
      <c r="N5" s="701"/>
      <c r="O5" s="701"/>
      <c r="Q5" s="699"/>
      <c r="R5" s="700"/>
      <c r="S5" s="700"/>
      <c r="T5" s="700"/>
      <c r="U5" s="700"/>
      <c r="Y5" s="561"/>
      <c r="Z5" s="561"/>
      <c r="AD5" s="351"/>
      <c r="AE5" s="351"/>
      <c r="AF5" s="351"/>
    </row>
    <row r="6" spans="1:32" ht="15.75" x14ac:dyDescent="0.25">
      <c r="B6" s="800" t="s">
        <v>573</v>
      </c>
      <c r="C6" s="800"/>
      <c r="D6" s="800"/>
      <c r="E6" s="800"/>
      <c r="F6" s="800"/>
      <c r="G6" s="800"/>
      <c r="H6" s="800"/>
      <c r="I6" s="800"/>
      <c r="L6" s="508"/>
      <c r="M6" s="701"/>
      <c r="N6" s="701"/>
      <c r="O6" s="701"/>
      <c r="Q6" s="699"/>
      <c r="R6" s="700"/>
      <c r="S6" s="700"/>
      <c r="T6" s="700"/>
      <c r="U6" s="700"/>
      <c r="Y6" s="561"/>
      <c r="Z6" s="561"/>
      <c r="AD6" s="351"/>
      <c r="AE6" s="351"/>
      <c r="AF6" s="351"/>
    </row>
    <row r="7" spans="1:32" s="32" customFormat="1" x14ac:dyDescent="0.2">
      <c r="B7" s="72"/>
      <c r="C7" s="72"/>
      <c r="D7" s="72"/>
      <c r="J7" s="361"/>
      <c r="K7" s="361"/>
      <c r="L7" s="559"/>
      <c r="M7" s="701"/>
      <c r="N7" s="701"/>
      <c r="O7" s="701"/>
      <c r="P7" s="443"/>
      <c r="Q7" s="699"/>
      <c r="R7" s="700"/>
      <c r="S7" s="700"/>
      <c r="T7" s="700"/>
      <c r="U7" s="700"/>
      <c r="V7" s="443"/>
      <c r="W7" s="443"/>
      <c r="X7" s="443"/>
      <c r="Y7" s="561"/>
      <c r="Z7" s="561"/>
      <c r="AA7" s="361"/>
      <c r="AB7" s="361"/>
      <c r="AC7" s="361"/>
      <c r="AD7" s="361"/>
      <c r="AE7" s="361"/>
      <c r="AF7" s="361"/>
    </row>
    <row r="8" spans="1:32" x14ac:dyDescent="0.2">
      <c r="A8" s="219" t="s">
        <v>254</v>
      </c>
      <c r="B8" s="219" t="s">
        <v>249</v>
      </c>
      <c r="C8" s="219" t="s">
        <v>250</v>
      </c>
      <c r="D8" s="218" t="s">
        <v>253</v>
      </c>
      <c r="L8" s="508"/>
      <c r="M8" s="702"/>
      <c r="N8" s="702"/>
      <c r="O8" s="702"/>
      <c r="P8" s="703"/>
      <c r="Q8" s="704"/>
      <c r="R8" s="705"/>
      <c r="S8" s="705"/>
      <c r="T8" s="705"/>
      <c r="U8" s="705"/>
      <c r="V8" s="703"/>
      <c r="W8" s="703"/>
      <c r="X8" s="703"/>
      <c r="Y8" s="560"/>
      <c r="Z8" s="560"/>
      <c r="AA8" s="561"/>
      <c r="AD8" s="351"/>
      <c r="AE8" s="351"/>
      <c r="AF8" s="351"/>
    </row>
    <row r="9" spans="1:32" x14ac:dyDescent="0.2">
      <c r="A9" s="219"/>
      <c r="B9" s="219"/>
      <c r="C9" s="219"/>
      <c r="D9" s="219"/>
      <c r="F9" s="222"/>
      <c r="G9" s="222"/>
      <c r="H9" s="222"/>
      <c r="I9" s="222"/>
      <c r="L9" s="508"/>
      <c r="M9" s="702"/>
      <c r="N9" s="702"/>
      <c r="O9" s="702"/>
      <c r="P9" s="703"/>
      <c r="Q9" s="704"/>
      <c r="R9" s="705"/>
      <c r="S9" s="705"/>
      <c r="T9" s="705"/>
      <c r="U9" s="705"/>
      <c r="V9" s="703"/>
      <c r="W9" s="703"/>
      <c r="X9" s="703"/>
      <c r="Y9" s="560"/>
      <c r="Z9" s="560"/>
      <c r="AA9" s="561"/>
      <c r="AD9" s="351"/>
      <c r="AE9" s="351"/>
      <c r="AF9" s="351"/>
    </row>
    <row r="10" spans="1:32" x14ac:dyDescent="0.2">
      <c r="A10" s="171" t="s">
        <v>255</v>
      </c>
      <c r="B10" s="15">
        <v>314</v>
      </c>
      <c r="C10" s="15">
        <v>361</v>
      </c>
      <c r="D10" s="174">
        <v>675</v>
      </c>
      <c r="L10" s="508"/>
      <c r="N10" s="443" t="s">
        <v>3</v>
      </c>
      <c r="R10" s="443" t="s">
        <v>444</v>
      </c>
      <c r="V10" s="443" t="s">
        <v>445</v>
      </c>
      <c r="Y10" s="561"/>
      <c r="Z10" s="560"/>
      <c r="AA10" s="561"/>
      <c r="AD10" s="351"/>
      <c r="AE10" s="351"/>
      <c r="AF10" s="351"/>
    </row>
    <row r="11" spans="1:32" x14ac:dyDescent="0.2">
      <c r="A11" s="173" t="s">
        <v>256</v>
      </c>
      <c r="B11" s="18">
        <v>164</v>
      </c>
      <c r="C11" s="18">
        <v>203</v>
      </c>
      <c r="D11" s="175">
        <v>367</v>
      </c>
      <c r="L11" s="508"/>
      <c r="M11" s="443" t="s">
        <v>110</v>
      </c>
      <c r="N11" s="443" t="s">
        <v>460</v>
      </c>
      <c r="P11" s="443" t="s">
        <v>461</v>
      </c>
      <c r="R11" s="443" t="s">
        <v>460</v>
      </c>
      <c r="T11" s="443" t="s">
        <v>461</v>
      </c>
      <c r="V11" s="443" t="s">
        <v>460</v>
      </c>
      <c r="X11" s="443" t="s">
        <v>461</v>
      </c>
      <c r="Y11" s="561"/>
      <c r="Z11" s="560"/>
      <c r="AA11" s="561"/>
      <c r="AD11" s="351"/>
      <c r="AE11" s="351"/>
      <c r="AF11" s="351"/>
    </row>
    <row r="12" spans="1:32" x14ac:dyDescent="0.2">
      <c r="A12" s="173" t="s">
        <v>257</v>
      </c>
      <c r="B12" s="18">
        <v>42</v>
      </c>
      <c r="C12" s="18">
        <v>50</v>
      </c>
      <c r="D12" s="175">
        <v>92</v>
      </c>
      <c r="L12" s="508"/>
      <c r="Y12" s="561"/>
      <c r="Z12" s="560"/>
      <c r="AA12" s="561"/>
      <c r="AD12" s="351"/>
      <c r="AE12" s="351"/>
      <c r="AF12" s="351"/>
    </row>
    <row r="13" spans="1:32" x14ac:dyDescent="0.2">
      <c r="A13" s="173" t="s">
        <v>258</v>
      </c>
      <c r="B13" s="18">
        <v>27</v>
      </c>
      <c r="C13" s="18">
        <v>14</v>
      </c>
      <c r="D13" s="175">
        <v>41</v>
      </c>
      <c r="L13" s="508"/>
      <c r="Y13" s="561"/>
      <c r="Z13" s="560"/>
      <c r="AA13" s="561"/>
      <c r="AD13" s="351"/>
      <c r="AE13" s="351"/>
      <c r="AF13" s="351"/>
    </row>
    <row r="14" spans="1:32" x14ac:dyDescent="0.2">
      <c r="A14" s="173" t="s">
        <v>259</v>
      </c>
      <c r="B14" s="18">
        <v>10</v>
      </c>
      <c r="C14" s="18">
        <v>8</v>
      </c>
      <c r="D14" s="175">
        <v>18</v>
      </c>
      <c r="L14" s="508"/>
      <c r="M14" s="443">
        <v>23</v>
      </c>
      <c r="O14" s="443">
        <f t="shared" ref="O14:O53" si="0">-N14</f>
        <v>0</v>
      </c>
      <c r="R14" s="443">
        <v>1</v>
      </c>
      <c r="S14" s="443">
        <f t="shared" ref="S14:S53" si="1">-R14</f>
        <v>-1</v>
      </c>
      <c r="W14" s="443">
        <f t="shared" ref="W14:W53" si="2">-V14</f>
        <v>0</v>
      </c>
      <c r="Y14" s="561"/>
      <c r="Z14" s="560"/>
      <c r="AA14" s="561"/>
      <c r="AD14" s="351"/>
      <c r="AE14" s="351"/>
      <c r="AF14" s="351"/>
    </row>
    <row r="15" spans="1:32" x14ac:dyDescent="0.2">
      <c r="A15" s="173" t="s">
        <v>260</v>
      </c>
      <c r="B15" s="18">
        <v>1</v>
      </c>
      <c r="C15" s="18">
        <v>6</v>
      </c>
      <c r="D15" s="175">
        <v>7</v>
      </c>
      <c r="L15" s="508"/>
      <c r="M15" s="443">
        <v>24</v>
      </c>
      <c r="N15" s="443">
        <v>1</v>
      </c>
      <c r="O15" s="443">
        <f t="shared" si="0"/>
        <v>-1</v>
      </c>
      <c r="P15" s="443">
        <v>1</v>
      </c>
      <c r="R15" s="443">
        <v>1</v>
      </c>
      <c r="T15" s="443">
        <v>1</v>
      </c>
      <c r="X15" s="443">
        <v>1</v>
      </c>
      <c r="Y15" s="561"/>
      <c r="Z15" s="560"/>
      <c r="AA15" s="561"/>
      <c r="AD15" s="351"/>
      <c r="AE15" s="351"/>
      <c r="AF15" s="351"/>
    </row>
    <row r="16" spans="1:32" x14ac:dyDescent="0.2">
      <c r="A16" s="173" t="s">
        <v>261</v>
      </c>
      <c r="B16" s="18"/>
      <c r="C16" s="18">
        <v>3</v>
      </c>
      <c r="D16" s="175">
        <v>3</v>
      </c>
      <c r="L16" s="508"/>
      <c r="M16" s="443">
        <v>25</v>
      </c>
      <c r="N16" s="443">
        <v>11</v>
      </c>
      <c r="O16" s="443">
        <f t="shared" si="0"/>
        <v>-11</v>
      </c>
      <c r="P16" s="443">
        <v>10</v>
      </c>
      <c r="R16" s="443">
        <v>7</v>
      </c>
      <c r="S16" s="443">
        <f t="shared" si="1"/>
        <v>-7</v>
      </c>
      <c r="T16" s="443">
        <v>3</v>
      </c>
      <c r="V16" s="443">
        <v>3</v>
      </c>
      <c r="W16" s="443">
        <f t="shared" si="2"/>
        <v>-3</v>
      </c>
      <c r="X16" s="443">
        <v>7</v>
      </c>
      <c r="Y16" s="561"/>
      <c r="Z16" s="560"/>
      <c r="AA16" s="561"/>
      <c r="AD16" s="351"/>
      <c r="AE16" s="351"/>
      <c r="AF16" s="351"/>
    </row>
    <row r="17" spans="1:32" x14ac:dyDescent="0.2">
      <c r="A17" s="173" t="s">
        <v>262</v>
      </c>
      <c r="B17" s="18"/>
      <c r="C17" s="18"/>
      <c r="D17" s="175"/>
      <c r="L17" s="508"/>
      <c r="M17" s="443">
        <v>26</v>
      </c>
      <c r="N17" s="443">
        <v>60</v>
      </c>
      <c r="O17" s="443">
        <f t="shared" si="0"/>
        <v>-60</v>
      </c>
      <c r="P17" s="443">
        <v>68</v>
      </c>
      <c r="R17" s="443">
        <v>37</v>
      </c>
      <c r="T17" s="443">
        <v>13</v>
      </c>
      <c r="V17" s="443">
        <v>65</v>
      </c>
      <c r="X17" s="443">
        <v>96</v>
      </c>
      <c r="Y17" s="561"/>
      <c r="Z17" s="560"/>
      <c r="AA17" s="561"/>
      <c r="AD17" s="351"/>
      <c r="AE17" s="351"/>
      <c r="AF17" s="351"/>
    </row>
    <row r="18" spans="1:32" x14ac:dyDescent="0.2">
      <c r="A18" s="202" t="s">
        <v>263</v>
      </c>
      <c r="B18" s="176"/>
      <c r="C18" s="176"/>
      <c r="D18" s="177"/>
      <c r="L18" s="508"/>
      <c r="M18" s="443">
        <v>27</v>
      </c>
      <c r="N18" s="443">
        <v>88</v>
      </c>
      <c r="O18" s="443">
        <f t="shared" si="0"/>
        <v>-88</v>
      </c>
      <c r="P18" s="443">
        <v>103</v>
      </c>
      <c r="R18" s="443">
        <v>65</v>
      </c>
      <c r="S18" s="443">
        <f t="shared" si="1"/>
        <v>-65</v>
      </c>
      <c r="T18" s="443">
        <v>41</v>
      </c>
      <c r="V18" s="443">
        <v>79</v>
      </c>
      <c r="W18" s="443">
        <f t="shared" si="2"/>
        <v>-79</v>
      </c>
      <c r="X18" s="443">
        <v>142</v>
      </c>
      <c r="Y18" s="561"/>
      <c r="Z18" s="560"/>
      <c r="AA18" s="561"/>
      <c r="AD18" s="351"/>
      <c r="AE18" s="351"/>
      <c r="AF18" s="351"/>
    </row>
    <row r="19" spans="1:32" x14ac:dyDescent="0.2">
      <c r="A19" s="666" t="s">
        <v>449</v>
      </c>
      <c r="B19">
        <v>12</v>
      </c>
      <c r="C19">
        <v>13</v>
      </c>
      <c r="D19">
        <v>25</v>
      </c>
      <c r="L19" s="508"/>
      <c r="M19" s="443">
        <v>28</v>
      </c>
      <c r="N19" s="443">
        <v>92</v>
      </c>
      <c r="O19" s="443">
        <f t="shared" si="0"/>
        <v>-92</v>
      </c>
      <c r="P19" s="443">
        <v>92</v>
      </c>
      <c r="R19" s="443">
        <v>88</v>
      </c>
      <c r="S19" s="443">
        <f t="shared" si="1"/>
        <v>-88</v>
      </c>
      <c r="T19" s="443">
        <v>62</v>
      </c>
      <c r="V19" s="443">
        <v>93</v>
      </c>
      <c r="W19" s="443">
        <f t="shared" si="2"/>
        <v>-93</v>
      </c>
      <c r="X19" s="443">
        <v>131</v>
      </c>
      <c r="Y19" s="561"/>
      <c r="Z19" s="560"/>
      <c r="AA19" s="561"/>
      <c r="AD19" s="351"/>
      <c r="AE19" s="351"/>
      <c r="AF19" s="351"/>
    </row>
    <row r="20" spans="1:32" x14ac:dyDescent="0.2">
      <c r="A20" s="95" t="s">
        <v>12</v>
      </c>
      <c r="B20" s="25">
        <f>SUM(B10:B19)</f>
        <v>570</v>
      </c>
      <c r="C20" s="25">
        <f t="shared" ref="C20:D20" si="3">SUM(C10:C19)</f>
        <v>658</v>
      </c>
      <c r="D20" s="26">
        <f t="shared" si="3"/>
        <v>1228</v>
      </c>
      <c r="L20" s="508"/>
      <c r="M20" s="443">
        <v>29</v>
      </c>
      <c r="N20" s="443">
        <v>62</v>
      </c>
      <c r="O20" s="443">
        <f t="shared" si="0"/>
        <v>-62</v>
      </c>
      <c r="P20" s="443">
        <v>87</v>
      </c>
      <c r="R20" s="443">
        <v>118</v>
      </c>
      <c r="S20" s="443">
        <f t="shared" si="1"/>
        <v>-118</v>
      </c>
      <c r="T20" s="443">
        <v>73</v>
      </c>
      <c r="V20" s="443">
        <v>63</v>
      </c>
      <c r="W20" s="443">
        <f t="shared" si="2"/>
        <v>-63</v>
      </c>
      <c r="X20" s="443">
        <v>104</v>
      </c>
      <c r="Y20" s="561"/>
      <c r="Z20" s="560"/>
      <c r="AA20" s="561"/>
      <c r="AD20" s="351"/>
      <c r="AE20" s="351"/>
      <c r="AF20" s="351"/>
    </row>
    <row r="21" spans="1:32" ht="13.5" x14ac:dyDescent="0.25">
      <c r="A21" s="203" t="s">
        <v>264</v>
      </c>
      <c r="B21" s="225">
        <f>B20/$D$20</f>
        <v>0.46416938110749184</v>
      </c>
      <c r="C21" s="225">
        <f>C20/$D$20</f>
        <v>0.53583061889250816</v>
      </c>
      <c r="D21" s="225">
        <f>D20/$D$20</f>
        <v>1</v>
      </c>
      <c r="L21" s="508"/>
      <c r="M21" s="443">
        <v>30</v>
      </c>
      <c r="N21" s="443">
        <v>51</v>
      </c>
      <c r="O21" s="443">
        <f t="shared" si="0"/>
        <v>-51</v>
      </c>
      <c r="P21" s="443">
        <v>67</v>
      </c>
      <c r="R21" s="443">
        <v>118</v>
      </c>
      <c r="S21" s="443">
        <f t="shared" si="1"/>
        <v>-118</v>
      </c>
      <c r="T21" s="443">
        <v>78</v>
      </c>
      <c r="V21" s="443">
        <v>56</v>
      </c>
      <c r="W21" s="443">
        <f t="shared" si="2"/>
        <v>-56</v>
      </c>
      <c r="X21" s="443">
        <v>69</v>
      </c>
      <c r="Y21" s="561"/>
      <c r="Z21" s="560"/>
      <c r="AA21" s="561"/>
      <c r="AD21" s="351"/>
      <c r="AE21" s="351"/>
      <c r="AF21" s="351"/>
    </row>
    <row r="22" spans="1:32" ht="13.5" x14ac:dyDescent="0.25">
      <c r="A22" s="204" t="s">
        <v>230</v>
      </c>
      <c r="B22" s="204" t="s">
        <v>353</v>
      </c>
      <c r="C22" s="204" t="s">
        <v>353</v>
      </c>
      <c r="D22" s="204" t="s">
        <v>353</v>
      </c>
      <c r="L22" s="508"/>
      <c r="M22" s="443">
        <v>31</v>
      </c>
      <c r="N22" s="443">
        <v>48</v>
      </c>
      <c r="O22" s="443">
        <f t="shared" si="0"/>
        <v>-48</v>
      </c>
      <c r="P22" s="443">
        <v>59</v>
      </c>
      <c r="R22" s="443">
        <v>100</v>
      </c>
      <c r="S22" s="443">
        <f t="shared" si="1"/>
        <v>-100</v>
      </c>
      <c r="T22" s="443">
        <v>73</v>
      </c>
      <c r="V22" s="443">
        <v>32</v>
      </c>
      <c r="W22" s="443">
        <f t="shared" si="2"/>
        <v>-32</v>
      </c>
      <c r="X22" s="443">
        <v>60</v>
      </c>
      <c r="Y22" s="561"/>
      <c r="Z22" s="560"/>
      <c r="AA22" s="561"/>
      <c r="AD22" s="351"/>
      <c r="AE22" s="351"/>
      <c r="AF22" s="351"/>
    </row>
    <row r="23" spans="1:32" x14ac:dyDescent="0.2">
      <c r="L23" s="508"/>
      <c r="M23" s="443">
        <v>32</v>
      </c>
      <c r="N23" s="443">
        <v>31</v>
      </c>
      <c r="O23" s="443">
        <f t="shared" si="0"/>
        <v>-31</v>
      </c>
      <c r="P23" s="443">
        <v>35</v>
      </c>
      <c r="R23" s="443">
        <v>70</v>
      </c>
      <c r="S23" s="443">
        <f t="shared" si="1"/>
        <v>-70</v>
      </c>
      <c r="T23" s="443">
        <v>45</v>
      </c>
      <c r="V23" s="443">
        <v>27</v>
      </c>
      <c r="W23" s="443">
        <f t="shared" si="2"/>
        <v>-27</v>
      </c>
      <c r="X23" s="443">
        <v>39</v>
      </c>
      <c r="Y23" s="561"/>
      <c r="Z23" s="560"/>
      <c r="AA23" s="561"/>
      <c r="AD23" s="351"/>
      <c r="AE23" s="351"/>
      <c r="AF23" s="351"/>
    </row>
    <row r="24" spans="1:32" x14ac:dyDescent="0.2">
      <c r="L24" s="508"/>
      <c r="M24" s="443">
        <v>33</v>
      </c>
      <c r="N24" s="443">
        <v>19</v>
      </c>
      <c r="O24" s="443">
        <f t="shared" si="0"/>
        <v>-19</v>
      </c>
      <c r="P24" s="443">
        <v>25</v>
      </c>
      <c r="R24" s="443">
        <v>55</v>
      </c>
      <c r="S24" s="443">
        <f t="shared" si="1"/>
        <v>-55</v>
      </c>
      <c r="T24" s="443">
        <v>44</v>
      </c>
      <c r="V24" s="443">
        <v>30</v>
      </c>
      <c r="W24" s="443">
        <f t="shared" si="2"/>
        <v>-30</v>
      </c>
      <c r="X24" s="443">
        <v>37</v>
      </c>
      <c r="Y24" s="561"/>
      <c r="Z24" s="560"/>
      <c r="AA24" s="561"/>
      <c r="AD24" s="351"/>
      <c r="AE24" s="351"/>
      <c r="AF24" s="351"/>
    </row>
    <row r="25" spans="1:32" ht="15.75" x14ac:dyDescent="0.25">
      <c r="B25" s="800" t="s">
        <v>574</v>
      </c>
      <c r="C25" s="800"/>
      <c r="D25" s="800"/>
      <c r="E25" s="800"/>
      <c r="F25" s="800"/>
      <c r="G25" s="800"/>
      <c r="H25" s="800"/>
      <c r="I25" s="800"/>
      <c r="L25" s="508"/>
      <c r="M25" s="443">
        <v>34</v>
      </c>
      <c r="N25" s="443">
        <v>15</v>
      </c>
      <c r="O25" s="443">
        <f t="shared" si="0"/>
        <v>-15</v>
      </c>
      <c r="P25" s="443">
        <v>17</v>
      </c>
      <c r="R25" s="443">
        <v>41</v>
      </c>
      <c r="S25" s="443">
        <f t="shared" si="1"/>
        <v>-41</v>
      </c>
      <c r="T25" s="443">
        <v>35</v>
      </c>
      <c r="V25" s="443">
        <v>12</v>
      </c>
      <c r="W25" s="443">
        <f t="shared" si="2"/>
        <v>-12</v>
      </c>
      <c r="X25" s="443">
        <v>28</v>
      </c>
      <c r="Y25" s="561"/>
      <c r="Z25" s="560"/>
      <c r="AA25" s="561"/>
      <c r="AD25" s="351"/>
      <c r="AE25" s="351"/>
      <c r="AF25" s="351"/>
    </row>
    <row r="26" spans="1:32" s="32" customFormat="1" x14ac:dyDescent="0.2">
      <c r="B26" s="72"/>
      <c r="C26" s="72"/>
      <c r="D26" s="72"/>
      <c r="J26" s="361"/>
      <c r="K26" s="361"/>
      <c r="L26" s="508"/>
      <c r="M26" s="443">
        <v>35</v>
      </c>
      <c r="N26" s="443">
        <v>11</v>
      </c>
      <c r="O26" s="443">
        <f t="shared" si="0"/>
        <v>-11</v>
      </c>
      <c r="P26" s="443">
        <v>20</v>
      </c>
      <c r="Q26" s="443"/>
      <c r="R26" s="443">
        <v>30</v>
      </c>
      <c r="S26" s="443">
        <f t="shared" si="1"/>
        <v>-30</v>
      </c>
      <c r="T26" s="443">
        <v>16</v>
      </c>
      <c r="U26" s="443"/>
      <c r="V26" s="443">
        <v>17</v>
      </c>
      <c r="W26" s="443">
        <f t="shared" si="2"/>
        <v>-17</v>
      </c>
      <c r="X26" s="443">
        <v>24</v>
      </c>
      <c r="Y26" s="561"/>
      <c r="Z26" s="560"/>
      <c r="AA26" s="561"/>
      <c r="AB26" s="361"/>
      <c r="AC26" s="361"/>
      <c r="AD26" s="361"/>
      <c r="AE26" s="361"/>
      <c r="AF26" s="361"/>
    </row>
    <row r="27" spans="1:32" x14ac:dyDescent="0.2">
      <c r="A27" s="219" t="s">
        <v>254</v>
      </c>
      <c r="B27" s="219" t="s">
        <v>249</v>
      </c>
      <c r="C27" s="219" t="s">
        <v>250</v>
      </c>
      <c r="D27" s="218" t="s">
        <v>253</v>
      </c>
      <c r="L27" s="508"/>
      <c r="M27" s="443">
        <v>36</v>
      </c>
      <c r="N27" s="443">
        <v>16</v>
      </c>
      <c r="O27" s="443">
        <f t="shared" si="0"/>
        <v>-16</v>
      </c>
      <c r="P27" s="443">
        <v>12</v>
      </c>
      <c r="R27" s="443">
        <v>32</v>
      </c>
      <c r="S27" s="443">
        <f t="shared" si="1"/>
        <v>-32</v>
      </c>
      <c r="T27" s="443">
        <v>24</v>
      </c>
      <c r="V27" s="443">
        <v>12</v>
      </c>
      <c r="W27" s="443">
        <f t="shared" si="2"/>
        <v>-12</v>
      </c>
      <c r="X27" s="443">
        <v>11</v>
      </c>
      <c r="Y27" s="561"/>
      <c r="Z27" s="560"/>
      <c r="AA27" s="561"/>
      <c r="AD27" s="351"/>
      <c r="AE27" s="351"/>
      <c r="AF27" s="351"/>
    </row>
    <row r="28" spans="1:32" x14ac:dyDescent="0.2">
      <c r="A28" s="219"/>
      <c r="B28" s="219"/>
      <c r="C28" s="219"/>
      <c r="D28" s="219"/>
      <c r="L28" s="508"/>
      <c r="M28" s="443">
        <v>37</v>
      </c>
      <c r="N28" s="443">
        <v>8</v>
      </c>
      <c r="O28" s="443">
        <f t="shared" si="0"/>
        <v>-8</v>
      </c>
      <c r="P28" s="443">
        <v>7</v>
      </c>
      <c r="R28" s="443">
        <v>25</v>
      </c>
      <c r="S28" s="443">
        <f t="shared" si="1"/>
        <v>-25</v>
      </c>
      <c r="T28" s="443">
        <v>27</v>
      </c>
      <c r="V28" s="443">
        <v>6</v>
      </c>
      <c r="W28" s="443">
        <f t="shared" si="2"/>
        <v>-6</v>
      </c>
      <c r="X28" s="443">
        <v>8</v>
      </c>
      <c r="Y28" s="561"/>
      <c r="Z28" s="560"/>
      <c r="AA28" s="561"/>
      <c r="AD28" s="351"/>
      <c r="AE28" s="351"/>
      <c r="AF28" s="351"/>
    </row>
    <row r="29" spans="1:32" x14ac:dyDescent="0.2">
      <c r="A29" s="171" t="s">
        <v>255</v>
      </c>
      <c r="B29" s="15">
        <v>317</v>
      </c>
      <c r="C29" s="15">
        <v>193</v>
      </c>
      <c r="D29" s="174">
        <v>510</v>
      </c>
      <c r="L29" s="508"/>
      <c r="M29" s="443">
        <v>38</v>
      </c>
      <c r="N29" s="443">
        <v>3</v>
      </c>
      <c r="O29" s="443">
        <f t="shared" si="0"/>
        <v>-3</v>
      </c>
      <c r="P29" s="443">
        <v>7</v>
      </c>
      <c r="R29" s="443">
        <v>32</v>
      </c>
      <c r="S29" s="443">
        <f t="shared" si="1"/>
        <v>-32</v>
      </c>
      <c r="T29" s="443">
        <v>17</v>
      </c>
      <c r="V29" s="443">
        <v>3</v>
      </c>
      <c r="W29" s="443">
        <f t="shared" si="2"/>
        <v>-3</v>
      </c>
      <c r="X29" s="443">
        <v>9</v>
      </c>
      <c r="Y29" s="561"/>
      <c r="Z29" s="560"/>
      <c r="AA29" s="561"/>
      <c r="AD29" s="351"/>
      <c r="AE29" s="351"/>
      <c r="AF29" s="351"/>
    </row>
    <row r="30" spans="1:32" x14ac:dyDescent="0.2">
      <c r="A30" s="173" t="s">
        <v>256</v>
      </c>
      <c r="B30" s="18">
        <v>384</v>
      </c>
      <c r="C30" s="18">
        <v>275</v>
      </c>
      <c r="D30" s="175">
        <v>659</v>
      </c>
      <c r="L30" s="508"/>
      <c r="M30" s="443">
        <v>39</v>
      </c>
      <c r="N30" s="443">
        <v>4</v>
      </c>
      <c r="O30" s="443">
        <f t="shared" si="0"/>
        <v>-4</v>
      </c>
      <c r="P30" s="443">
        <v>4</v>
      </c>
      <c r="R30" s="443">
        <v>18</v>
      </c>
      <c r="S30" s="443">
        <f t="shared" si="1"/>
        <v>-18</v>
      </c>
      <c r="T30" s="443">
        <v>14</v>
      </c>
      <c r="V30" s="443">
        <v>4</v>
      </c>
      <c r="W30" s="443">
        <f t="shared" si="2"/>
        <v>-4</v>
      </c>
      <c r="X30" s="443">
        <v>9</v>
      </c>
      <c r="Y30" s="561"/>
      <c r="Z30" s="560"/>
      <c r="AA30" s="561"/>
      <c r="AD30" s="351"/>
      <c r="AE30" s="351"/>
      <c r="AF30" s="351"/>
    </row>
    <row r="31" spans="1:32" x14ac:dyDescent="0.2">
      <c r="A31" s="173" t="s">
        <v>257</v>
      </c>
      <c r="B31" s="18">
        <v>137</v>
      </c>
      <c r="C31" s="18">
        <v>98</v>
      </c>
      <c r="D31" s="175">
        <v>235</v>
      </c>
      <c r="L31" s="508"/>
      <c r="M31" s="443">
        <v>40</v>
      </c>
      <c r="N31" s="443">
        <v>6</v>
      </c>
      <c r="O31" s="443">
        <f t="shared" si="0"/>
        <v>-6</v>
      </c>
      <c r="P31" s="443">
        <v>7</v>
      </c>
      <c r="R31" s="443">
        <v>21</v>
      </c>
      <c r="S31" s="443">
        <f t="shared" si="1"/>
        <v>-21</v>
      </c>
      <c r="T31" s="443">
        <v>17</v>
      </c>
      <c r="V31" s="443">
        <v>4</v>
      </c>
      <c r="W31" s="443">
        <f t="shared" si="2"/>
        <v>-4</v>
      </c>
      <c r="X31" s="443">
        <v>3</v>
      </c>
      <c r="Y31" s="561"/>
      <c r="Z31" s="560"/>
      <c r="AA31" s="561"/>
      <c r="AD31" s="351"/>
      <c r="AE31" s="351"/>
      <c r="AF31" s="351"/>
    </row>
    <row r="32" spans="1:32" x14ac:dyDescent="0.2">
      <c r="A32" s="173" t="s">
        <v>258</v>
      </c>
      <c r="B32" s="18">
        <v>69</v>
      </c>
      <c r="C32" s="18">
        <v>51</v>
      </c>
      <c r="D32" s="175">
        <v>120</v>
      </c>
      <c r="L32" s="508"/>
      <c r="M32" s="443">
        <v>41</v>
      </c>
      <c r="N32" s="443">
        <v>5</v>
      </c>
      <c r="O32" s="443">
        <f t="shared" si="0"/>
        <v>-5</v>
      </c>
      <c r="P32" s="443">
        <v>1</v>
      </c>
      <c r="R32" s="443">
        <v>13</v>
      </c>
      <c r="S32" s="443">
        <f t="shared" si="1"/>
        <v>-13</v>
      </c>
      <c r="T32" s="443">
        <v>15</v>
      </c>
      <c r="V32" s="443">
        <v>4</v>
      </c>
      <c r="W32" s="443">
        <f t="shared" si="2"/>
        <v>-4</v>
      </c>
      <c r="X32" s="443">
        <v>4</v>
      </c>
      <c r="Y32" s="561"/>
      <c r="Z32" s="560"/>
      <c r="AA32" s="561"/>
      <c r="AD32" s="351"/>
      <c r="AE32" s="351"/>
      <c r="AF32" s="351"/>
    </row>
    <row r="33" spans="1:32" x14ac:dyDescent="0.2">
      <c r="A33" s="173" t="s">
        <v>259</v>
      </c>
      <c r="B33" s="18">
        <v>16</v>
      </c>
      <c r="C33" s="18">
        <v>19</v>
      </c>
      <c r="D33" s="175">
        <v>35</v>
      </c>
      <c r="L33" s="508"/>
      <c r="M33" s="443">
        <v>42</v>
      </c>
      <c r="N33" s="443">
        <v>6</v>
      </c>
      <c r="O33" s="443">
        <f t="shared" si="0"/>
        <v>-6</v>
      </c>
      <c r="P33" s="443">
        <v>3</v>
      </c>
      <c r="R33" s="443">
        <v>13</v>
      </c>
      <c r="S33" s="443">
        <f t="shared" si="1"/>
        <v>-13</v>
      </c>
      <c r="T33" s="443">
        <v>7</v>
      </c>
      <c r="V33" s="443">
        <v>1</v>
      </c>
      <c r="W33" s="443">
        <f t="shared" si="2"/>
        <v>-1</v>
      </c>
      <c r="X33" s="443">
        <v>6</v>
      </c>
      <c r="Y33" s="561"/>
      <c r="Z33" s="560"/>
      <c r="AA33" s="561"/>
      <c r="AD33" s="351"/>
      <c r="AE33" s="351"/>
      <c r="AF33" s="351"/>
    </row>
    <row r="34" spans="1:32" x14ac:dyDescent="0.2">
      <c r="A34" s="173" t="s">
        <v>260</v>
      </c>
      <c r="B34" s="18">
        <v>11</v>
      </c>
      <c r="C34" s="18">
        <v>6</v>
      </c>
      <c r="D34" s="175">
        <v>17</v>
      </c>
      <c r="L34" s="508"/>
      <c r="M34" s="443">
        <v>43</v>
      </c>
      <c r="N34" s="443">
        <v>8</v>
      </c>
      <c r="O34" s="443">
        <f t="shared" si="0"/>
        <v>-8</v>
      </c>
      <c r="P34" s="443">
        <v>2</v>
      </c>
      <c r="R34" s="443">
        <v>15</v>
      </c>
      <c r="S34" s="443">
        <f t="shared" si="1"/>
        <v>-15</v>
      </c>
      <c r="T34" s="443">
        <v>4</v>
      </c>
      <c r="V34" s="443">
        <v>1</v>
      </c>
      <c r="W34" s="443">
        <f t="shared" si="2"/>
        <v>-1</v>
      </c>
      <c r="X34" s="443">
        <v>3</v>
      </c>
      <c r="Y34" s="561"/>
      <c r="Z34" s="560"/>
      <c r="AA34" s="561"/>
      <c r="AD34" s="351"/>
      <c r="AE34" s="351"/>
      <c r="AF34" s="351"/>
    </row>
    <row r="35" spans="1:32" x14ac:dyDescent="0.2">
      <c r="A35" s="173" t="s">
        <v>261</v>
      </c>
      <c r="B35" s="18">
        <v>6</v>
      </c>
      <c r="C35" s="18">
        <v>7</v>
      </c>
      <c r="D35" s="175">
        <v>13</v>
      </c>
      <c r="L35" s="508"/>
      <c r="M35" s="443">
        <v>44</v>
      </c>
      <c r="N35" s="443">
        <v>2</v>
      </c>
      <c r="O35" s="443">
        <f t="shared" si="0"/>
        <v>-2</v>
      </c>
      <c r="P35" s="443">
        <v>1</v>
      </c>
      <c r="R35" s="443">
        <v>7</v>
      </c>
      <c r="S35" s="443">
        <f t="shared" si="1"/>
        <v>-7</v>
      </c>
      <c r="T35" s="443">
        <v>8</v>
      </c>
      <c r="V35" s="443">
        <v>4</v>
      </c>
      <c r="W35" s="443">
        <f t="shared" si="2"/>
        <v>-4</v>
      </c>
      <c r="X35" s="443">
        <v>1</v>
      </c>
      <c r="Y35" s="561"/>
      <c r="Z35" s="560"/>
      <c r="AA35" s="561"/>
      <c r="AD35" s="351"/>
      <c r="AE35" s="351"/>
      <c r="AF35" s="351"/>
    </row>
    <row r="36" spans="1:32" x14ac:dyDescent="0.2">
      <c r="A36" s="173" t="s">
        <v>262</v>
      </c>
      <c r="B36" s="18">
        <v>2</v>
      </c>
      <c r="C36" s="18"/>
      <c r="D36" s="175">
        <v>2</v>
      </c>
      <c r="L36" s="508"/>
      <c r="M36" s="443">
        <v>45</v>
      </c>
      <c r="N36" s="443">
        <v>3</v>
      </c>
      <c r="O36" s="443">
        <f t="shared" si="0"/>
        <v>-3</v>
      </c>
      <c r="P36" s="443">
        <v>3</v>
      </c>
      <c r="R36" s="443">
        <v>6</v>
      </c>
      <c r="S36" s="443">
        <f t="shared" si="1"/>
        <v>-6</v>
      </c>
      <c r="T36" s="443">
        <v>5</v>
      </c>
      <c r="W36" s="443">
        <f t="shared" si="2"/>
        <v>0</v>
      </c>
      <c r="X36" s="443">
        <v>1</v>
      </c>
      <c r="Y36" s="561"/>
      <c r="Z36" s="560"/>
      <c r="AA36" s="561"/>
      <c r="AD36" s="351"/>
      <c r="AE36" s="351"/>
      <c r="AF36" s="351"/>
    </row>
    <row r="37" spans="1:32" x14ac:dyDescent="0.2">
      <c r="A37" s="202" t="s">
        <v>263</v>
      </c>
      <c r="B37" s="201"/>
      <c r="C37" s="201"/>
      <c r="D37" s="202"/>
      <c r="L37" s="508"/>
      <c r="M37" s="443">
        <v>46</v>
      </c>
      <c r="O37" s="443">
        <f t="shared" si="0"/>
        <v>0</v>
      </c>
      <c r="P37" s="443">
        <v>3</v>
      </c>
      <c r="R37" s="443">
        <v>6</v>
      </c>
      <c r="S37" s="443">
        <f t="shared" si="1"/>
        <v>-6</v>
      </c>
      <c r="T37" s="443">
        <v>4</v>
      </c>
      <c r="V37" s="443">
        <v>1</v>
      </c>
      <c r="W37" s="443">
        <f t="shared" si="2"/>
        <v>-1</v>
      </c>
      <c r="X37" s="443">
        <v>1</v>
      </c>
      <c r="Y37" s="561"/>
      <c r="Z37" s="560"/>
      <c r="AA37" s="561"/>
      <c r="AD37" s="351"/>
      <c r="AE37" s="351"/>
      <c r="AF37" s="351"/>
    </row>
    <row r="38" spans="1:32" x14ac:dyDescent="0.2">
      <c r="A38" s="666" t="s">
        <v>449</v>
      </c>
      <c r="B38">
        <v>11</v>
      </c>
      <c r="C38">
        <v>4</v>
      </c>
      <c r="D38">
        <v>15</v>
      </c>
      <c r="L38" s="508"/>
      <c r="M38" s="443">
        <v>47</v>
      </c>
      <c r="N38" s="443">
        <v>2</v>
      </c>
      <c r="O38" s="443">
        <f t="shared" si="0"/>
        <v>-2</v>
      </c>
      <c r="P38" s="443">
        <v>1</v>
      </c>
      <c r="R38" s="443">
        <v>2</v>
      </c>
      <c r="S38" s="443">
        <f t="shared" si="1"/>
        <v>-2</v>
      </c>
      <c r="T38" s="443">
        <v>3</v>
      </c>
      <c r="V38" s="443">
        <v>1</v>
      </c>
      <c r="W38" s="443">
        <f t="shared" si="2"/>
        <v>-1</v>
      </c>
      <c r="X38" s="443">
        <v>1</v>
      </c>
      <c r="Y38" s="561"/>
      <c r="Z38" s="560"/>
      <c r="AA38" s="561"/>
      <c r="AD38" s="351"/>
      <c r="AE38" s="351"/>
      <c r="AF38" s="351"/>
    </row>
    <row r="39" spans="1:32" x14ac:dyDescent="0.2">
      <c r="A39" s="95" t="s">
        <v>40</v>
      </c>
      <c r="B39" s="25">
        <f>SUM(B29:B38)</f>
        <v>953</v>
      </c>
      <c r="C39" s="25">
        <f t="shared" ref="C39:D39" si="4">SUM(C29:C38)</f>
        <v>653</v>
      </c>
      <c r="D39" s="26">
        <f t="shared" si="4"/>
        <v>1606</v>
      </c>
      <c r="L39" s="508"/>
      <c r="M39" s="443">
        <v>48</v>
      </c>
      <c r="N39" s="443">
        <v>4</v>
      </c>
      <c r="O39" s="443">
        <f t="shared" si="0"/>
        <v>-4</v>
      </c>
      <c r="P39" s="443">
        <v>1</v>
      </c>
      <c r="S39" s="443">
        <f t="shared" si="1"/>
        <v>0</v>
      </c>
      <c r="T39" s="443">
        <v>5</v>
      </c>
      <c r="W39" s="443">
        <f t="shared" si="2"/>
        <v>0</v>
      </c>
      <c r="X39" s="443">
        <v>2</v>
      </c>
      <c r="Y39" s="561"/>
      <c r="Z39" s="560"/>
      <c r="AA39" s="561"/>
      <c r="AD39" s="351"/>
      <c r="AE39" s="351"/>
      <c r="AF39" s="351"/>
    </row>
    <row r="40" spans="1:32" ht="13.5" x14ac:dyDescent="0.25">
      <c r="A40" s="203" t="s">
        <v>264</v>
      </c>
      <c r="B40" s="225">
        <f>B39/$D$39</f>
        <v>0.59339975093399755</v>
      </c>
      <c r="C40" s="225">
        <f t="shared" ref="C40:D40" si="5">C39/$D$39</f>
        <v>0.40660024906600251</v>
      </c>
      <c r="D40" s="225">
        <f t="shared" si="5"/>
        <v>1</v>
      </c>
      <c r="L40" s="508"/>
      <c r="M40" s="443">
        <v>49</v>
      </c>
      <c r="N40" s="443">
        <v>1</v>
      </c>
      <c r="O40" s="443">
        <f t="shared" si="0"/>
        <v>-1</v>
      </c>
      <c r="R40" s="443">
        <v>2</v>
      </c>
      <c r="S40" s="443">
        <f t="shared" si="1"/>
        <v>-2</v>
      </c>
      <c r="T40" s="443">
        <v>2</v>
      </c>
      <c r="V40" s="443">
        <v>3</v>
      </c>
      <c r="W40" s="443">
        <f t="shared" si="2"/>
        <v>-3</v>
      </c>
      <c r="Y40" s="561"/>
      <c r="Z40" s="560"/>
      <c r="AA40" s="561"/>
      <c r="AD40" s="351"/>
      <c r="AE40" s="351"/>
      <c r="AF40" s="351"/>
    </row>
    <row r="41" spans="1:32" ht="13.5" x14ac:dyDescent="0.25">
      <c r="A41" s="204" t="s">
        <v>230</v>
      </c>
      <c r="B41" s="204" t="s">
        <v>409</v>
      </c>
      <c r="C41" s="204" t="s">
        <v>529</v>
      </c>
      <c r="D41" s="204" t="s">
        <v>529</v>
      </c>
      <c r="L41" s="508"/>
      <c r="M41" s="443">
        <v>50</v>
      </c>
      <c r="O41" s="443">
        <f t="shared" si="0"/>
        <v>0</v>
      </c>
      <c r="P41" s="443">
        <v>2</v>
      </c>
      <c r="R41" s="443">
        <v>5</v>
      </c>
      <c r="S41" s="443">
        <f t="shared" si="1"/>
        <v>-5</v>
      </c>
      <c r="T41" s="443">
        <v>1</v>
      </c>
      <c r="W41" s="443">
        <f t="shared" si="2"/>
        <v>0</v>
      </c>
      <c r="X41" s="443">
        <v>1</v>
      </c>
      <c r="Y41" s="561"/>
      <c r="Z41" s="560"/>
      <c r="AA41" s="561"/>
      <c r="AD41" s="351"/>
      <c r="AE41" s="351"/>
      <c r="AF41" s="351"/>
    </row>
    <row r="42" spans="1:32" x14ac:dyDescent="0.2">
      <c r="L42" s="508"/>
      <c r="M42" s="443">
        <v>51</v>
      </c>
      <c r="O42" s="443">
        <f t="shared" si="0"/>
        <v>0</v>
      </c>
      <c r="P42" s="443">
        <v>2</v>
      </c>
      <c r="R42" s="443">
        <v>2</v>
      </c>
      <c r="S42" s="443">
        <f t="shared" si="1"/>
        <v>-2</v>
      </c>
      <c r="T42" s="443">
        <v>1</v>
      </c>
      <c r="W42" s="443">
        <f t="shared" si="2"/>
        <v>0</v>
      </c>
      <c r="Y42" s="561"/>
      <c r="Z42" s="560"/>
      <c r="AA42" s="561"/>
      <c r="AD42" s="351"/>
      <c r="AE42" s="351"/>
      <c r="AF42" s="351"/>
    </row>
    <row r="43" spans="1:32" x14ac:dyDescent="0.2">
      <c r="L43" s="508"/>
      <c r="M43" s="443">
        <v>52</v>
      </c>
      <c r="O43" s="443">
        <f t="shared" si="0"/>
        <v>0</v>
      </c>
      <c r="S43" s="443">
        <f t="shared" si="1"/>
        <v>0</v>
      </c>
      <c r="T43" s="443">
        <v>2</v>
      </c>
      <c r="W43" s="443">
        <f t="shared" si="2"/>
        <v>0</v>
      </c>
      <c r="Y43" s="561"/>
      <c r="Z43" s="560"/>
      <c r="AA43" s="561"/>
      <c r="AD43" s="351"/>
      <c r="AE43" s="351"/>
      <c r="AF43" s="351"/>
    </row>
    <row r="44" spans="1:32" ht="15.75" x14ac:dyDescent="0.25">
      <c r="B44" s="800" t="s">
        <v>575</v>
      </c>
      <c r="C44" s="800"/>
      <c r="D44" s="800"/>
      <c r="E44" s="800"/>
      <c r="F44" s="800"/>
      <c r="G44" s="800"/>
      <c r="H44" s="800"/>
      <c r="I44" s="800"/>
      <c r="L44" s="508"/>
      <c r="M44" s="443">
        <v>53</v>
      </c>
      <c r="N44" s="443">
        <v>1</v>
      </c>
      <c r="O44" s="443">
        <f t="shared" si="0"/>
        <v>-1</v>
      </c>
      <c r="P44" s="443">
        <v>2</v>
      </c>
      <c r="R44" s="443">
        <v>1</v>
      </c>
      <c r="S44" s="443">
        <f t="shared" si="1"/>
        <v>-1</v>
      </c>
      <c r="T44" s="443">
        <v>1</v>
      </c>
      <c r="W44" s="443">
        <f t="shared" si="2"/>
        <v>0</v>
      </c>
      <c r="Y44" s="561"/>
      <c r="Z44" s="560"/>
      <c r="AA44" s="561"/>
      <c r="AD44" s="351"/>
      <c r="AE44" s="351"/>
      <c r="AF44" s="351"/>
    </row>
    <row r="45" spans="1:32" s="32" customFormat="1" x14ac:dyDescent="0.2">
      <c r="B45" s="72"/>
      <c r="C45" s="72"/>
      <c r="D45" s="72"/>
      <c r="E45" s="79"/>
      <c r="J45" s="361"/>
      <c r="K45" s="361"/>
      <c r="L45" s="508"/>
      <c r="M45" s="443">
        <v>54</v>
      </c>
      <c r="N45" s="443"/>
      <c r="O45" s="443">
        <f t="shared" si="0"/>
        <v>0</v>
      </c>
      <c r="P45" s="443"/>
      <c r="Q45" s="443"/>
      <c r="R45" s="443">
        <v>3</v>
      </c>
      <c r="S45" s="443">
        <f t="shared" si="1"/>
        <v>-3</v>
      </c>
      <c r="T45" s="443">
        <v>1</v>
      </c>
      <c r="U45" s="443"/>
      <c r="V45" s="443"/>
      <c r="W45" s="443">
        <f t="shared" si="2"/>
        <v>0</v>
      </c>
      <c r="X45" s="443"/>
      <c r="Y45" s="561"/>
      <c r="Z45" s="560"/>
      <c r="AA45" s="561"/>
      <c r="AB45" s="361"/>
      <c r="AC45" s="361"/>
      <c r="AD45" s="361"/>
      <c r="AE45" s="361"/>
      <c r="AF45" s="361"/>
    </row>
    <row r="46" spans="1:32" x14ac:dyDescent="0.2">
      <c r="A46" s="219" t="s">
        <v>254</v>
      </c>
      <c r="B46" s="219" t="s">
        <v>249</v>
      </c>
      <c r="C46" s="219" t="s">
        <v>250</v>
      </c>
      <c r="D46" s="218" t="s">
        <v>253</v>
      </c>
      <c r="L46" s="508"/>
      <c r="M46" s="443">
        <v>55</v>
      </c>
      <c r="O46" s="443">
        <f t="shared" si="0"/>
        <v>0</v>
      </c>
      <c r="P46" s="443">
        <v>2</v>
      </c>
      <c r="R46" s="443">
        <v>2</v>
      </c>
      <c r="S46" s="443">
        <f t="shared" si="1"/>
        <v>-2</v>
      </c>
      <c r="T46" s="443">
        <v>2</v>
      </c>
      <c r="W46" s="443">
        <f t="shared" si="2"/>
        <v>0</v>
      </c>
      <c r="Y46" s="561"/>
      <c r="Z46" s="560"/>
      <c r="AA46" s="561"/>
      <c r="AD46" s="351"/>
      <c r="AE46" s="351"/>
      <c r="AF46" s="351"/>
    </row>
    <row r="47" spans="1:32" x14ac:dyDescent="0.2">
      <c r="A47" s="219"/>
      <c r="B47" s="219"/>
      <c r="C47" s="219"/>
      <c r="D47" s="219"/>
      <c r="L47" s="508"/>
      <c r="M47" s="443">
        <v>56</v>
      </c>
      <c r="O47" s="443">
        <f t="shared" si="0"/>
        <v>0</v>
      </c>
      <c r="R47" s="443">
        <v>2</v>
      </c>
      <c r="S47" s="443">
        <f t="shared" si="1"/>
        <v>-2</v>
      </c>
      <c r="T47" s="443">
        <v>3</v>
      </c>
      <c r="V47" s="443">
        <v>1</v>
      </c>
      <c r="W47" s="443">
        <f t="shared" si="2"/>
        <v>-1</v>
      </c>
      <c r="Y47" s="561"/>
      <c r="Z47" s="560"/>
      <c r="AA47" s="561"/>
      <c r="AD47" s="351"/>
      <c r="AE47" s="351"/>
      <c r="AF47" s="351"/>
    </row>
    <row r="48" spans="1:32" x14ac:dyDescent="0.2">
      <c r="A48" s="171" t="s">
        <v>255</v>
      </c>
      <c r="B48" s="15">
        <v>303</v>
      </c>
      <c r="C48" s="15">
        <v>481</v>
      </c>
      <c r="D48" s="174">
        <v>784</v>
      </c>
      <c r="L48" s="508"/>
      <c r="M48" s="443">
        <v>57</v>
      </c>
      <c r="O48" s="443">
        <f t="shared" si="0"/>
        <v>0</v>
      </c>
      <c r="P48" s="443">
        <v>1</v>
      </c>
      <c r="S48" s="443">
        <f t="shared" si="1"/>
        <v>0</v>
      </c>
      <c r="W48" s="443">
        <f t="shared" si="2"/>
        <v>0</v>
      </c>
      <c r="Y48" s="561"/>
      <c r="Z48" s="560"/>
      <c r="AA48" s="561"/>
      <c r="AD48" s="351"/>
      <c r="AE48" s="351"/>
      <c r="AF48" s="351"/>
    </row>
    <row r="49" spans="1:32" x14ac:dyDescent="0.2">
      <c r="A49" s="173" t="s">
        <v>256</v>
      </c>
      <c r="B49" s="18">
        <v>157</v>
      </c>
      <c r="C49" s="18">
        <v>233</v>
      </c>
      <c r="D49" s="175">
        <v>390</v>
      </c>
      <c r="L49" s="508"/>
      <c r="M49" s="443">
        <v>58</v>
      </c>
      <c r="Y49" s="561"/>
      <c r="Z49" s="560"/>
      <c r="AD49" s="351"/>
      <c r="AE49" s="351"/>
      <c r="AF49" s="351"/>
    </row>
    <row r="50" spans="1:32" x14ac:dyDescent="0.2">
      <c r="A50" s="173" t="s">
        <v>257</v>
      </c>
      <c r="B50" s="18">
        <v>42</v>
      </c>
      <c r="C50" s="18">
        <v>61</v>
      </c>
      <c r="D50" s="175">
        <v>103</v>
      </c>
      <c r="L50" s="508"/>
      <c r="M50" s="443">
        <v>59</v>
      </c>
      <c r="O50" s="443">
        <f t="shared" si="0"/>
        <v>0</v>
      </c>
      <c r="R50" s="443">
        <v>2</v>
      </c>
      <c r="S50" s="443">
        <f t="shared" si="1"/>
        <v>-2</v>
      </c>
      <c r="T50" s="443">
        <v>2</v>
      </c>
      <c r="W50" s="443">
        <f t="shared" si="2"/>
        <v>0</v>
      </c>
      <c r="Y50" s="561"/>
      <c r="Z50" s="560"/>
      <c r="AD50" s="351"/>
      <c r="AE50" s="351"/>
      <c r="AF50" s="351"/>
    </row>
    <row r="51" spans="1:32" x14ac:dyDescent="0.2">
      <c r="A51" s="173" t="s">
        <v>258</v>
      </c>
      <c r="B51" s="18">
        <v>14</v>
      </c>
      <c r="C51" s="18">
        <v>17</v>
      </c>
      <c r="D51" s="175">
        <v>31</v>
      </c>
      <c r="L51" s="508"/>
      <c r="M51" s="443">
        <v>60</v>
      </c>
      <c r="Y51" s="561"/>
      <c r="Z51" s="560"/>
      <c r="AD51" s="351"/>
      <c r="AE51" s="351"/>
      <c r="AF51" s="351"/>
    </row>
    <row r="52" spans="1:32" x14ac:dyDescent="0.2">
      <c r="A52" s="173" t="s">
        <v>259</v>
      </c>
      <c r="B52" s="18">
        <v>5</v>
      </c>
      <c r="C52" s="18">
        <v>5</v>
      </c>
      <c r="D52" s="175">
        <v>10</v>
      </c>
      <c r="M52" s="443">
        <v>61</v>
      </c>
      <c r="O52" s="443">
        <f t="shared" si="0"/>
        <v>0</v>
      </c>
      <c r="R52" s="443">
        <v>1</v>
      </c>
      <c r="S52" s="443">
        <f t="shared" si="1"/>
        <v>-1</v>
      </c>
      <c r="V52" s="443">
        <v>1</v>
      </c>
      <c r="W52" s="443">
        <f t="shared" si="2"/>
        <v>-1</v>
      </c>
      <c r="Y52" s="561"/>
      <c r="Z52" s="560"/>
      <c r="AD52" s="351"/>
      <c r="AE52" s="351"/>
      <c r="AF52" s="351"/>
    </row>
    <row r="53" spans="1:32" x14ac:dyDescent="0.2">
      <c r="A53" s="173" t="s">
        <v>260</v>
      </c>
      <c r="B53" s="18"/>
      <c r="C53" s="18">
        <v>1</v>
      </c>
      <c r="D53" s="175">
        <v>1</v>
      </c>
      <c r="M53" s="443">
        <v>62</v>
      </c>
      <c r="O53" s="443">
        <f t="shared" si="0"/>
        <v>0</v>
      </c>
      <c r="R53" s="443">
        <v>1</v>
      </c>
      <c r="S53" s="443">
        <f t="shared" si="1"/>
        <v>-1</v>
      </c>
      <c r="W53" s="443">
        <f t="shared" si="2"/>
        <v>0</v>
      </c>
      <c r="Y53" s="561"/>
      <c r="Z53" s="561"/>
      <c r="AD53" s="351"/>
      <c r="AE53" s="351"/>
      <c r="AF53" s="351"/>
    </row>
    <row r="54" spans="1:32" x14ac:dyDescent="0.2">
      <c r="A54" s="173" t="s">
        <v>261</v>
      </c>
      <c r="B54" s="18">
        <v>1</v>
      </c>
      <c r="C54" s="18"/>
      <c r="D54" s="175">
        <v>1</v>
      </c>
      <c r="Y54" s="561"/>
      <c r="Z54" s="561"/>
      <c r="AD54" s="351"/>
      <c r="AE54" s="351"/>
      <c r="AF54" s="351"/>
    </row>
    <row r="55" spans="1:32" x14ac:dyDescent="0.2">
      <c r="A55" s="173" t="s">
        <v>262</v>
      </c>
      <c r="B55" s="18">
        <v>1</v>
      </c>
      <c r="C55" s="18"/>
      <c r="D55" s="175">
        <v>1</v>
      </c>
      <c r="Y55" s="561"/>
      <c r="Z55" s="561"/>
      <c r="AD55" s="351"/>
      <c r="AE55" s="351"/>
      <c r="AF55" s="351"/>
    </row>
    <row r="56" spans="1:32" x14ac:dyDescent="0.2">
      <c r="A56" s="202" t="s">
        <v>263</v>
      </c>
      <c r="B56" s="201"/>
      <c r="C56" s="201"/>
      <c r="D56" s="202"/>
      <c r="Y56" s="561"/>
      <c r="Z56" s="561"/>
      <c r="AD56" s="351"/>
      <c r="AE56" s="351"/>
      <c r="AF56" s="351"/>
    </row>
    <row r="57" spans="1:32" x14ac:dyDescent="0.2">
      <c r="A57" s="666" t="s">
        <v>449</v>
      </c>
      <c r="B57">
        <v>3</v>
      </c>
      <c r="C57">
        <v>7</v>
      </c>
      <c r="D57">
        <v>10</v>
      </c>
      <c r="Y57" s="561"/>
      <c r="Z57" s="561"/>
      <c r="AD57" s="351"/>
      <c r="AE57" s="351"/>
      <c r="AF57" s="351"/>
    </row>
    <row r="58" spans="1:32" x14ac:dyDescent="0.2">
      <c r="A58" s="226" t="s">
        <v>70</v>
      </c>
      <c r="B58" s="227">
        <f>SUM(B48:B57)</f>
        <v>526</v>
      </c>
      <c r="C58" s="227">
        <f t="shared" ref="C58:D58" si="6">SUM(C48:C57)</f>
        <v>805</v>
      </c>
      <c r="D58" s="228">
        <f t="shared" si="6"/>
        <v>1331</v>
      </c>
      <c r="Y58" s="561"/>
      <c r="Z58" s="561"/>
      <c r="AD58" s="351"/>
      <c r="AE58" s="351"/>
      <c r="AF58" s="351"/>
    </row>
    <row r="59" spans="1:32" ht="13.5" x14ac:dyDescent="0.25">
      <c r="A59" s="203" t="s">
        <v>264</v>
      </c>
      <c r="B59" s="225">
        <f>B58/$D$58</f>
        <v>0.39519158527422993</v>
      </c>
      <c r="C59" s="225">
        <f t="shared" ref="C59:D59" si="7">C58/$D$58</f>
        <v>0.60480841472577007</v>
      </c>
      <c r="D59" s="225">
        <f t="shared" si="7"/>
        <v>1</v>
      </c>
      <c r="Y59" s="561"/>
      <c r="Z59" s="561"/>
      <c r="AD59" s="351"/>
      <c r="AE59" s="351"/>
      <c r="AF59" s="351"/>
    </row>
    <row r="60" spans="1:32" ht="13.5" x14ac:dyDescent="0.25">
      <c r="A60" s="204" t="s">
        <v>230</v>
      </c>
      <c r="B60" s="204" t="s">
        <v>353</v>
      </c>
      <c r="C60" s="204" t="s">
        <v>353</v>
      </c>
      <c r="D60" s="204" t="s">
        <v>353</v>
      </c>
      <c r="Y60" s="561"/>
      <c r="Z60" s="561"/>
      <c r="AD60" s="351"/>
      <c r="AE60" s="351"/>
      <c r="AF60" s="351"/>
    </row>
    <row r="61" spans="1:32" s="595" customFormat="1" ht="17.25" customHeight="1" x14ac:dyDescent="0.25">
      <c r="A61" s="599"/>
      <c r="J61" s="607"/>
      <c r="K61" s="607"/>
      <c r="L61" s="607"/>
      <c r="M61" s="443"/>
      <c r="N61" s="706"/>
      <c r="O61" s="443"/>
      <c r="P61" s="707"/>
      <c r="Q61" s="707"/>
      <c r="R61" s="707"/>
      <c r="S61" s="443"/>
      <c r="T61" s="443"/>
      <c r="U61" s="443"/>
      <c r="V61" s="443"/>
      <c r="W61" s="443"/>
      <c r="X61" s="443"/>
      <c r="Y61" s="561"/>
      <c r="Z61" s="608"/>
      <c r="AA61" s="607"/>
      <c r="AB61" s="607"/>
      <c r="AC61" s="607"/>
      <c r="AD61" s="607"/>
      <c r="AE61" s="607"/>
      <c r="AF61" s="607"/>
    </row>
    <row r="62" spans="1:32" x14ac:dyDescent="0.2">
      <c r="N62" s="706"/>
      <c r="P62" s="707"/>
      <c r="Q62" s="707"/>
      <c r="R62" s="707"/>
      <c r="Y62" s="561"/>
      <c r="Z62" s="561"/>
      <c r="AD62" s="351"/>
      <c r="AE62" s="351"/>
      <c r="AF62" s="351"/>
    </row>
    <row r="63" spans="1:32" x14ac:dyDescent="0.2">
      <c r="N63" s="706"/>
      <c r="O63" s="706"/>
      <c r="P63" s="707"/>
      <c r="Q63" s="707"/>
      <c r="R63" s="707"/>
      <c r="S63" s="707"/>
      <c r="Y63" s="561"/>
      <c r="Z63" s="561"/>
      <c r="AD63" s="351"/>
      <c r="AE63" s="351"/>
      <c r="AF63" s="351"/>
    </row>
    <row r="64" spans="1:32" ht="15.75" x14ac:dyDescent="0.25">
      <c r="N64" s="706"/>
      <c r="O64" s="706"/>
      <c r="P64" s="707"/>
      <c r="Q64" s="707"/>
      <c r="R64" s="707"/>
      <c r="S64" s="707"/>
      <c r="Y64" s="608"/>
      <c r="Z64" s="561"/>
      <c r="AD64" s="351"/>
      <c r="AE64" s="351"/>
      <c r="AF64" s="351"/>
    </row>
    <row r="65" spans="13:32" x14ac:dyDescent="0.2">
      <c r="N65" s="706"/>
      <c r="O65" s="706"/>
      <c r="P65" s="707"/>
      <c r="Q65" s="707"/>
      <c r="R65" s="707"/>
      <c r="S65" s="707"/>
      <c r="Y65" s="561"/>
      <c r="Z65" s="561"/>
      <c r="AD65" s="351"/>
      <c r="AE65" s="351"/>
      <c r="AF65" s="351"/>
    </row>
    <row r="66" spans="13:32" x14ac:dyDescent="0.2">
      <c r="N66" s="706"/>
      <c r="O66" s="706"/>
      <c r="P66" s="707"/>
      <c r="Q66" s="707"/>
      <c r="R66" s="707"/>
      <c r="S66" s="707"/>
      <c r="Y66" s="561"/>
      <c r="Z66" s="561"/>
      <c r="AD66" s="351"/>
      <c r="AE66" s="351"/>
      <c r="AF66" s="351"/>
    </row>
    <row r="67" spans="13:32" ht="15.75" x14ac:dyDescent="0.25">
      <c r="M67" s="708"/>
      <c r="N67" s="709"/>
      <c r="O67" s="709"/>
      <c r="P67" s="710"/>
      <c r="Q67" s="710"/>
      <c r="R67" s="710"/>
      <c r="S67" s="710"/>
      <c r="T67" s="708"/>
      <c r="U67" s="708"/>
      <c r="V67" s="708"/>
      <c r="W67" s="708"/>
      <c r="X67" s="708"/>
      <c r="Y67" s="561"/>
      <c r="Z67" s="561"/>
      <c r="AD67" s="351"/>
      <c r="AE67" s="351"/>
      <c r="AF67" s="351"/>
    </row>
    <row r="68" spans="13:32" x14ac:dyDescent="0.2">
      <c r="N68" s="706"/>
      <c r="O68" s="706"/>
      <c r="P68" s="707"/>
      <c r="Q68" s="707"/>
      <c r="R68" s="707"/>
      <c r="S68" s="707"/>
      <c r="Y68" s="561"/>
      <c r="Z68" s="561"/>
      <c r="AD68" s="351"/>
      <c r="AE68" s="351"/>
      <c r="AF68" s="351"/>
    </row>
    <row r="69" spans="13:32" x14ac:dyDescent="0.2">
      <c r="N69" s="706"/>
      <c r="O69" s="706"/>
      <c r="P69" s="707"/>
      <c r="Q69" s="707"/>
      <c r="R69" s="707"/>
      <c r="S69" s="707"/>
      <c r="Y69" s="561"/>
      <c r="Z69" s="561"/>
      <c r="AD69" s="351"/>
      <c r="AE69" s="351"/>
      <c r="AF69" s="351"/>
    </row>
    <row r="70" spans="13:32" x14ac:dyDescent="0.2">
      <c r="N70" s="706"/>
      <c r="O70" s="706"/>
      <c r="P70" s="707"/>
      <c r="Q70" s="707"/>
      <c r="R70" s="707"/>
      <c r="S70" s="707"/>
      <c r="Y70" s="561"/>
      <c r="Z70" s="561"/>
      <c r="AD70" s="351"/>
      <c r="AE70" s="351"/>
      <c r="AF70" s="351"/>
    </row>
    <row r="71" spans="13:32" x14ac:dyDescent="0.2">
      <c r="N71" s="706"/>
      <c r="O71" s="706"/>
      <c r="P71" s="707"/>
      <c r="Q71" s="707"/>
      <c r="R71" s="707"/>
      <c r="S71" s="707"/>
      <c r="Y71" s="561"/>
      <c r="Z71" s="561"/>
      <c r="AD71" s="351"/>
      <c r="AE71" s="351"/>
      <c r="AF71" s="351"/>
    </row>
    <row r="72" spans="13:32" x14ac:dyDescent="0.2">
      <c r="N72" s="706"/>
      <c r="O72" s="706"/>
      <c r="P72" s="707"/>
      <c r="Q72" s="707"/>
      <c r="R72" s="707"/>
      <c r="S72" s="707"/>
      <c r="Y72" s="561"/>
      <c r="Z72" s="561"/>
      <c r="AD72" s="351"/>
      <c r="AE72" s="351"/>
      <c r="AF72" s="351"/>
    </row>
    <row r="73" spans="13:32" x14ac:dyDescent="0.2">
      <c r="N73" s="706"/>
      <c r="O73" s="706"/>
      <c r="P73" s="707"/>
      <c r="Q73" s="707"/>
      <c r="R73" s="707"/>
      <c r="S73" s="707"/>
      <c r="Y73" s="561"/>
      <c r="Z73" s="561"/>
      <c r="AD73" s="351"/>
      <c r="AE73" s="351"/>
      <c r="AF73" s="351"/>
    </row>
    <row r="74" spans="13:32" x14ac:dyDescent="0.2">
      <c r="N74" s="706"/>
      <c r="O74" s="706"/>
      <c r="P74" s="707"/>
      <c r="Q74" s="707"/>
      <c r="R74" s="707"/>
      <c r="S74" s="707"/>
      <c r="Y74" s="561"/>
    </row>
    <row r="75" spans="13:32" x14ac:dyDescent="0.2">
      <c r="N75" s="706"/>
      <c r="O75" s="706"/>
      <c r="P75" s="707"/>
      <c r="Q75" s="707"/>
      <c r="R75" s="707"/>
      <c r="S75" s="707"/>
      <c r="Y75" s="561"/>
    </row>
    <row r="76" spans="13:32" x14ac:dyDescent="0.2">
      <c r="N76" s="706"/>
      <c r="O76" s="706"/>
      <c r="P76" s="707"/>
      <c r="Q76" s="707"/>
      <c r="R76" s="707"/>
      <c r="S76" s="707"/>
      <c r="Y76" s="561"/>
    </row>
    <row r="77" spans="13:32" x14ac:dyDescent="0.2">
      <c r="N77" s="706"/>
      <c r="O77" s="706"/>
      <c r="P77" s="707"/>
      <c r="Q77" s="707"/>
      <c r="R77" s="707"/>
      <c r="S77" s="707"/>
    </row>
    <row r="78" spans="13:32" x14ac:dyDescent="0.2">
      <c r="N78" s="706"/>
      <c r="O78" s="706"/>
      <c r="P78" s="707"/>
      <c r="Q78" s="707"/>
      <c r="R78" s="707"/>
      <c r="S78" s="707"/>
    </row>
    <row r="79" spans="13:32" x14ac:dyDescent="0.2">
      <c r="N79" s="706"/>
      <c r="O79" s="706"/>
      <c r="P79" s="707"/>
      <c r="Q79" s="707"/>
      <c r="R79" s="707"/>
      <c r="S79" s="707"/>
    </row>
  </sheetData>
  <mergeCells count="4">
    <mergeCell ref="A3:I3"/>
    <mergeCell ref="B6:I6"/>
    <mergeCell ref="B25:I25"/>
    <mergeCell ref="B44:I44"/>
  </mergeCells>
  <printOptions horizontalCentered="1"/>
  <pageMargins left="0.70866141732283472" right="0.70866141732283472" top="0.74803149606299213" bottom="0.74803149606299213" header="0.31496062992125984" footer="0.31496062992125984"/>
  <pageSetup paperSize="9" scale="70" firstPageNumber="34" fitToHeight="0" orientation="portrait"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rgb="FF00B0F0"/>
    <pageSetUpPr fitToPage="1"/>
  </sheetPr>
  <dimension ref="A1:AB51"/>
  <sheetViews>
    <sheetView showGridLines="0" zoomScale="85" zoomScaleNormal="85" workbookViewId="0">
      <selection activeCell="Q28" sqref="Q28"/>
    </sheetView>
  </sheetViews>
  <sheetFormatPr baseColWidth="10" defaultRowHeight="12.75" x14ac:dyDescent="0.2"/>
  <cols>
    <col min="1" max="1" width="19"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51" bestFit="1" customWidth="1"/>
    <col min="11" max="11" width="18.33203125" style="351" customWidth="1"/>
    <col min="12" max="22" width="21.1640625" style="221" customWidth="1"/>
    <col min="23" max="26" width="12" style="351"/>
  </cols>
  <sheetData>
    <row r="1" spans="1:28" ht="9" customHeight="1" x14ac:dyDescent="0.2">
      <c r="AA1" s="351"/>
      <c r="AB1" s="351"/>
    </row>
    <row r="2" spans="1:28" ht="6.75" customHeight="1" x14ac:dyDescent="0.2">
      <c r="AA2" s="351"/>
      <c r="AB2" s="351"/>
    </row>
    <row r="3" spans="1:28" ht="29.25" customHeight="1" x14ac:dyDescent="0.2">
      <c r="A3" s="775" t="s">
        <v>577</v>
      </c>
      <c r="B3" s="775"/>
      <c r="C3" s="775"/>
      <c r="D3" s="775"/>
      <c r="E3" s="775"/>
      <c r="F3" s="775"/>
      <c r="G3" s="775"/>
      <c r="H3" s="775"/>
      <c r="I3" s="775"/>
      <c r="J3" s="352"/>
      <c r="K3" s="352"/>
      <c r="L3" s="696" t="s">
        <v>110</v>
      </c>
      <c r="M3" s="696" t="s">
        <v>460</v>
      </c>
      <c r="N3" s="696" t="s">
        <v>461</v>
      </c>
      <c r="O3" s="696" t="e">
        <f>-M3</f>
        <v>#VALUE!</v>
      </c>
      <c r="P3" s="696"/>
      <c r="S3" s="221" t="s">
        <v>110</v>
      </c>
      <c r="T3" s="221" t="s">
        <v>460</v>
      </c>
      <c r="U3" s="221" t="s">
        <v>461</v>
      </c>
      <c r="AA3" s="351"/>
      <c r="AB3" s="351"/>
    </row>
    <row r="4" spans="1:28" ht="9.75" customHeight="1" x14ac:dyDescent="0.2">
      <c r="L4" s="221">
        <v>26</v>
      </c>
      <c r="M4" s="221">
        <v>3</v>
      </c>
      <c r="O4" s="696">
        <f t="shared" ref="O4:O25" si="0">-M4</f>
        <v>-3</v>
      </c>
      <c r="S4" s="221">
        <v>23</v>
      </c>
      <c r="T4" s="221">
        <v>1</v>
      </c>
      <c r="V4" s="221">
        <f>-T4</f>
        <v>-1</v>
      </c>
      <c r="AA4" s="351"/>
      <c r="AB4" s="351"/>
    </row>
    <row r="5" spans="1:28" ht="6" customHeight="1" x14ac:dyDescent="0.2">
      <c r="L5" s="221">
        <v>27</v>
      </c>
      <c r="M5" s="221">
        <v>3</v>
      </c>
      <c r="N5" s="221">
        <v>4</v>
      </c>
      <c r="O5" s="696">
        <f t="shared" si="0"/>
        <v>-3</v>
      </c>
      <c r="S5" s="221">
        <v>24</v>
      </c>
      <c r="T5" s="221">
        <v>2</v>
      </c>
      <c r="U5" s="221">
        <v>4</v>
      </c>
      <c r="V5" s="221">
        <f t="shared" ref="V5:V43" si="1">-T5</f>
        <v>-2</v>
      </c>
      <c r="AA5" s="351"/>
      <c r="AB5" s="351"/>
    </row>
    <row r="6" spans="1:28" s="593" customFormat="1" ht="15.75" x14ac:dyDescent="0.25">
      <c r="B6" s="801" t="s">
        <v>576</v>
      </c>
      <c r="C6" s="801"/>
      <c r="D6" s="801"/>
      <c r="E6" s="801"/>
      <c r="F6" s="801"/>
      <c r="G6" s="801"/>
      <c r="H6" s="801"/>
      <c r="I6" s="801"/>
      <c r="J6" s="606"/>
      <c r="K6" s="606"/>
      <c r="L6" s="221">
        <v>28</v>
      </c>
      <c r="M6" s="221">
        <v>7</v>
      </c>
      <c r="N6" s="221">
        <v>2</v>
      </c>
      <c r="O6" s="696">
        <f t="shared" si="0"/>
        <v>-7</v>
      </c>
      <c r="P6" s="221"/>
      <c r="Q6" s="697"/>
      <c r="R6" s="697"/>
      <c r="S6" s="697">
        <v>25</v>
      </c>
      <c r="T6" s="697">
        <v>23</v>
      </c>
      <c r="U6" s="697">
        <v>21</v>
      </c>
      <c r="V6" s="697">
        <f t="shared" si="1"/>
        <v>-23</v>
      </c>
      <c r="W6" s="606"/>
      <c r="X6" s="606"/>
      <c r="Y6" s="606"/>
      <c r="Z6" s="606"/>
      <c r="AA6" s="606"/>
      <c r="AB6" s="606"/>
    </row>
    <row r="7" spans="1:28" s="32" customFormat="1" x14ac:dyDescent="0.2">
      <c r="B7" s="72"/>
      <c r="C7" s="72"/>
      <c r="D7" s="72"/>
      <c r="J7" s="361"/>
      <c r="K7" s="361"/>
      <c r="L7" s="221">
        <v>29</v>
      </c>
      <c r="M7" s="221">
        <v>5</v>
      </c>
      <c r="N7" s="221">
        <v>3</v>
      </c>
      <c r="O7" s="696">
        <f t="shared" si="0"/>
        <v>-5</v>
      </c>
      <c r="P7" s="221"/>
      <c r="Q7" s="373"/>
      <c r="R7" s="373"/>
      <c r="S7" s="373">
        <v>26</v>
      </c>
      <c r="T7" s="373">
        <v>185</v>
      </c>
      <c r="U7" s="373">
        <v>203</v>
      </c>
      <c r="V7" s="221">
        <f t="shared" si="1"/>
        <v>-185</v>
      </c>
      <c r="W7" s="361"/>
      <c r="X7" s="361"/>
      <c r="Y7" s="361"/>
      <c r="Z7" s="361"/>
      <c r="AA7" s="361"/>
      <c r="AB7" s="361"/>
    </row>
    <row r="8" spans="1:28" x14ac:dyDescent="0.2">
      <c r="A8" s="219" t="s">
        <v>254</v>
      </c>
      <c r="B8" s="219" t="s">
        <v>249</v>
      </c>
      <c r="C8" s="219" t="s">
        <v>250</v>
      </c>
      <c r="D8" s="218" t="s">
        <v>253</v>
      </c>
      <c r="L8" s="221">
        <v>30</v>
      </c>
      <c r="M8" s="221">
        <v>3</v>
      </c>
      <c r="N8" s="221">
        <v>1</v>
      </c>
      <c r="O8" s="696">
        <f t="shared" si="0"/>
        <v>-3</v>
      </c>
      <c r="S8" s="221">
        <v>27</v>
      </c>
      <c r="T8" s="221">
        <v>272</v>
      </c>
      <c r="U8" s="221">
        <v>318</v>
      </c>
      <c r="V8" s="221">
        <f t="shared" si="1"/>
        <v>-272</v>
      </c>
      <c r="AA8" s="351"/>
      <c r="AB8" s="351"/>
    </row>
    <row r="9" spans="1:28" x14ac:dyDescent="0.2">
      <c r="A9" s="219"/>
      <c r="B9" s="219"/>
      <c r="C9" s="219"/>
      <c r="D9" s="219"/>
      <c r="F9" s="222"/>
      <c r="G9" s="222"/>
      <c r="H9" s="222"/>
      <c r="I9" s="222"/>
      <c r="L9" s="221">
        <v>31</v>
      </c>
      <c r="M9" s="221">
        <v>5</v>
      </c>
      <c r="N9" s="221">
        <v>2</v>
      </c>
      <c r="O9" s="696">
        <f t="shared" si="0"/>
        <v>-5</v>
      </c>
      <c r="S9" s="221">
        <v>28</v>
      </c>
      <c r="T9" s="221">
        <v>322</v>
      </c>
      <c r="U9" s="221">
        <v>334</v>
      </c>
      <c r="V9" s="221">
        <f t="shared" si="1"/>
        <v>-322</v>
      </c>
      <c r="AA9" s="351"/>
      <c r="AB9" s="351"/>
    </row>
    <row r="10" spans="1:28" x14ac:dyDescent="0.2">
      <c r="A10" s="171" t="s">
        <v>255</v>
      </c>
      <c r="B10" s="15">
        <v>18</v>
      </c>
      <c r="C10" s="15">
        <v>9</v>
      </c>
      <c r="D10" s="174">
        <v>27</v>
      </c>
      <c r="L10" s="221">
        <v>32</v>
      </c>
      <c r="M10" s="221">
        <v>4</v>
      </c>
      <c r="N10" s="221">
        <v>2</v>
      </c>
      <c r="O10" s="696">
        <f t="shared" si="0"/>
        <v>-4</v>
      </c>
      <c r="S10" s="221">
        <v>29</v>
      </c>
      <c r="T10" s="221">
        <v>294</v>
      </c>
      <c r="U10" s="221">
        <v>298</v>
      </c>
      <c r="V10" s="221">
        <f t="shared" si="1"/>
        <v>-294</v>
      </c>
      <c r="AA10" s="351"/>
      <c r="AB10" s="351"/>
    </row>
    <row r="11" spans="1:28" x14ac:dyDescent="0.2">
      <c r="A11" s="173" t="s">
        <v>256</v>
      </c>
      <c r="B11" s="18">
        <v>12</v>
      </c>
      <c r="C11" s="18">
        <v>10</v>
      </c>
      <c r="D11" s="175">
        <v>22</v>
      </c>
      <c r="L11" s="221">
        <v>33</v>
      </c>
      <c r="N11" s="221">
        <v>3</v>
      </c>
      <c r="O11" s="696">
        <f t="shared" si="0"/>
        <v>0</v>
      </c>
      <c r="S11" s="221">
        <v>30</v>
      </c>
      <c r="T11" s="221">
        <v>255</v>
      </c>
      <c r="U11" s="221">
        <v>248</v>
      </c>
      <c r="V11" s="221">
        <f t="shared" si="1"/>
        <v>-255</v>
      </c>
      <c r="AA11" s="351"/>
      <c r="AB11" s="351"/>
    </row>
    <row r="12" spans="1:28" x14ac:dyDescent="0.2">
      <c r="A12" s="173" t="s">
        <v>257</v>
      </c>
      <c r="B12" s="18">
        <v>2</v>
      </c>
      <c r="C12" s="18">
        <v>6</v>
      </c>
      <c r="D12" s="175">
        <v>8</v>
      </c>
      <c r="L12" s="221">
        <v>34</v>
      </c>
      <c r="N12" s="221">
        <v>2</v>
      </c>
      <c r="O12" s="696">
        <f t="shared" si="0"/>
        <v>0</v>
      </c>
      <c r="S12" s="221">
        <v>31</v>
      </c>
      <c r="T12" s="221">
        <v>214</v>
      </c>
      <c r="U12" s="221">
        <v>213</v>
      </c>
      <c r="V12" s="221">
        <f t="shared" si="1"/>
        <v>-214</v>
      </c>
      <c r="AA12" s="351"/>
      <c r="AB12" s="351"/>
    </row>
    <row r="13" spans="1:28" x14ac:dyDescent="0.2">
      <c r="A13" s="173" t="s">
        <v>258</v>
      </c>
      <c r="B13" s="18">
        <v>1</v>
      </c>
      <c r="C13" s="18"/>
      <c r="D13" s="175">
        <v>1</v>
      </c>
      <c r="L13" s="221">
        <v>35</v>
      </c>
      <c r="N13" s="221">
        <v>2</v>
      </c>
      <c r="O13" s="696">
        <f t="shared" si="0"/>
        <v>0</v>
      </c>
      <c r="S13" s="221">
        <v>32</v>
      </c>
      <c r="T13" s="221">
        <v>148</v>
      </c>
      <c r="U13" s="221">
        <v>139</v>
      </c>
      <c r="V13" s="221">
        <f t="shared" si="1"/>
        <v>-148</v>
      </c>
      <c r="AA13" s="351"/>
      <c r="AB13" s="351"/>
    </row>
    <row r="14" spans="1:28" x14ac:dyDescent="0.2">
      <c r="A14" s="173" t="s">
        <v>259</v>
      </c>
      <c r="B14" s="18">
        <v>2</v>
      </c>
      <c r="C14" s="18">
        <v>1</v>
      </c>
      <c r="D14" s="175">
        <v>3</v>
      </c>
      <c r="L14" s="221">
        <v>36</v>
      </c>
      <c r="M14" s="221">
        <v>1</v>
      </c>
      <c r="N14" s="221">
        <v>1</v>
      </c>
      <c r="O14" s="696">
        <f t="shared" si="0"/>
        <v>-1</v>
      </c>
      <c r="S14" s="221">
        <v>33</v>
      </c>
      <c r="T14" s="221">
        <v>113</v>
      </c>
      <c r="U14" s="221">
        <v>125</v>
      </c>
      <c r="V14" s="221">
        <f t="shared" si="1"/>
        <v>-113</v>
      </c>
      <c r="AA14" s="351"/>
      <c r="AB14" s="351"/>
    </row>
    <row r="15" spans="1:28" x14ac:dyDescent="0.2">
      <c r="A15" s="173" t="s">
        <v>260</v>
      </c>
      <c r="B15" s="18"/>
      <c r="C15" s="18"/>
      <c r="D15" s="175"/>
      <c r="L15" s="221">
        <v>37</v>
      </c>
      <c r="N15" s="221">
        <v>1</v>
      </c>
      <c r="O15" s="696">
        <f t="shared" si="0"/>
        <v>0</v>
      </c>
      <c r="S15" s="221">
        <v>34</v>
      </c>
      <c r="T15" s="221">
        <v>82</v>
      </c>
      <c r="U15" s="221">
        <v>97</v>
      </c>
      <c r="V15" s="221">
        <f t="shared" si="1"/>
        <v>-82</v>
      </c>
      <c r="AA15" s="351"/>
      <c r="AB15" s="351"/>
    </row>
    <row r="16" spans="1:28" x14ac:dyDescent="0.2">
      <c r="A16" s="173" t="s">
        <v>261</v>
      </c>
      <c r="B16" s="18"/>
      <c r="C16" s="18"/>
      <c r="D16" s="175"/>
      <c r="L16" s="221">
        <v>38</v>
      </c>
      <c r="N16" s="221">
        <v>1</v>
      </c>
      <c r="O16" s="696">
        <f t="shared" si="0"/>
        <v>0</v>
      </c>
      <c r="S16" s="221">
        <v>35</v>
      </c>
      <c r="T16" s="221">
        <v>72</v>
      </c>
      <c r="U16" s="221">
        <v>68</v>
      </c>
      <c r="V16" s="221">
        <f t="shared" si="1"/>
        <v>-72</v>
      </c>
      <c r="AA16" s="351"/>
      <c r="AB16" s="351"/>
    </row>
    <row r="17" spans="1:28" x14ac:dyDescent="0.2">
      <c r="A17" s="173" t="s">
        <v>262</v>
      </c>
      <c r="B17" s="18"/>
      <c r="C17" s="18"/>
      <c r="D17" s="175"/>
      <c r="L17" s="221">
        <v>39</v>
      </c>
      <c r="M17" s="221">
        <v>1</v>
      </c>
      <c r="N17" s="221">
        <v>1</v>
      </c>
      <c r="O17" s="696">
        <f t="shared" si="0"/>
        <v>-1</v>
      </c>
      <c r="S17" s="221">
        <v>36</v>
      </c>
      <c r="T17" s="221">
        <v>69</v>
      </c>
      <c r="U17" s="221">
        <v>55</v>
      </c>
      <c r="V17" s="221">
        <f t="shared" si="1"/>
        <v>-69</v>
      </c>
      <c r="AA17" s="351"/>
      <c r="AB17" s="351"/>
    </row>
    <row r="18" spans="1:28" x14ac:dyDescent="0.2">
      <c r="A18" s="202" t="s">
        <v>263</v>
      </c>
      <c r="B18" s="176"/>
      <c r="C18" s="176"/>
      <c r="D18" s="177"/>
      <c r="L18" s="221">
        <v>40</v>
      </c>
      <c r="O18" s="696"/>
      <c r="S18" s="221">
        <v>37</v>
      </c>
      <c r="T18" s="221">
        <v>43</v>
      </c>
      <c r="U18" s="221">
        <v>48</v>
      </c>
      <c r="V18" s="221">
        <f t="shared" si="1"/>
        <v>-43</v>
      </c>
      <c r="AA18" s="351"/>
      <c r="AB18" s="351"/>
    </row>
    <row r="19" spans="1:28" x14ac:dyDescent="0.2">
      <c r="L19" s="221">
        <v>41</v>
      </c>
      <c r="O19" s="696"/>
      <c r="S19" s="221">
        <v>38</v>
      </c>
      <c r="T19" s="221">
        <v>41</v>
      </c>
      <c r="U19" s="221">
        <v>40</v>
      </c>
      <c r="V19" s="221">
        <f t="shared" si="1"/>
        <v>-41</v>
      </c>
      <c r="AA19" s="351"/>
      <c r="AB19" s="351"/>
    </row>
    <row r="20" spans="1:28" x14ac:dyDescent="0.2">
      <c r="A20" s="95" t="s">
        <v>76</v>
      </c>
      <c r="B20" s="25">
        <f>SUM(B10:B18)</f>
        <v>35</v>
      </c>
      <c r="C20" s="119">
        <f t="shared" ref="C20:D20" si="2">SUM(C10:C18)</f>
        <v>26</v>
      </c>
      <c r="D20" s="26">
        <f t="shared" si="2"/>
        <v>61</v>
      </c>
      <c r="L20" s="221">
        <v>42</v>
      </c>
      <c r="O20" s="696"/>
      <c r="S20" s="221">
        <v>39</v>
      </c>
      <c r="T20" s="221">
        <v>32</v>
      </c>
      <c r="U20" s="221">
        <v>29</v>
      </c>
      <c r="V20" s="221">
        <f t="shared" si="1"/>
        <v>-32</v>
      </c>
      <c r="AA20" s="351"/>
      <c r="AB20" s="351"/>
    </row>
    <row r="21" spans="1:28" ht="13.5" x14ac:dyDescent="0.25">
      <c r="A21" s="203" t="s">
        <v>264</v>
      </c>
      <c r="B21" s="225">
        <f>B20/$D$20</f>
        <v>0.57377049180327866</v>
      </c>
      <c r="C21" s="225">
        <f t="shared" ref="C21:D21" si="3">C20/$D$20</f>
        <v>0.42622950819672129</v>
      </c>
      <c r="D21" s="225">
        <f t="shared" si="3"/>
        <v>1</v>
      </c>
      <c r="L21" s="221">
        <v>43</v>
      </c>
      <c r="M21" s="221">
        <v>1</v>
      </c>
      <c r="O21" s="696">
        <f t="shared" si="0"/>
        <v>-1</v>
      </c>
      <c r="P21" s="373"/>
      <c r="S21" s="221">
        <v>40</v>
      </c>
      <c r="T21" s="221">
        <v>35</v>
      </c>
      <c r="U21" s="221">
        <v>30</v>
      </c>
      <c r="V21" s="221">
        <f t="shared" si="1"/>
        <v>-35</v>
      </c>
      <c r="AA21" s="351"/>
      <c r="AB21" s="351"/>
    </row>
    <row r="22" spans="1:28" ht="13.5" x14ac:dyDescent="0.25">
      <c r="A22" s="204" t="s">
        <v>230</v>
      </c>
      <c r="B22" s="204" t="s">
        <v>410</v>
      </c>
      <c r="C22" s="204" t="s">
        <v>409</v>
      </c>
      <c r="D22" s="204" t="s">
        <v>409</v>
      </c>
      <c r="L22" s="221">
        <v>44</v>
      </c>
      <c r="O22" s="696"/>
      <c r="S22" s="221">
        <v>41</v>
      </c>
      <c r="T22" s="221">
        <v>24</v>
      </c>
      <c r="U22" s="221">
        <v>21</v>
      </c>
      <c r="V22" s="221">
        <f t="shared" si="1"/>
        <v>-24</v>
      </c>
      <c r="AA22" s="351"/>
      <c r="AB22" s="351"/>
    </row>
    <row r="23" spans="1:28" ht="19.5" customHeight="1" x14ac:dyDescent="0.2">
      <c r="A23" s="802"/>
      <c r="B23" s="802"/>
      <c r="C23" s="802"/>
      <c r="D23" s="802"/>
      <c r="L23" s="221">
        <v>45</v>
      </c>
      <c r="M23" s="221">
        <v>1</v>
      </c>
      <c r="N23" s="221">
        <v>1</v>
      </c>
      <c r="O23" s="696">
        <f t="shared" si="0"/>
        <v>-1</v>
      </c>
      <c r="S23" s="221">
        <v>42</v>
      </c>
      <c r="T23" s="221">
        <v>20</v>
      </c>
      <c r="U23" s="221">
        <v>19</v>
      </c>
      <c r="V23" s="221">
        <f t="shared" si="1"/>
        <v>-20</v>
      </c>
      <c r="AA23" s="351"/>
      <c r="AB23" s="351"/>
    </row>
    <row r="24" spans="1:28" x14ac:dyDescent="0.2">
      <c r="A24" s="803"/>
      <c r="B24" s="803"/>
      <c r="C24" s="803"/>
      <c r="D24" s="803"/>
      <c r="L24" s="221">
        <v>46</v>
      </c>
      <c r="O24" s="696"/>
      <c r="S24" s="221">
        <v>43</v>
      </c>
      <c r="T24" s="221">
        <v>26</v>
      </c>
      <c r="U24" s="221">
        <v>14</v>
      </c>
      <c r="V24" s="221">
        <f t="shared" si="1"/>
        <v>-26</v>
      </c>
      <c r="AA24" s="351"/>
      <c r="AB24" s="351"/>
    </row>
    <row r="25" spans="1:28" ht="15.75" x14ac:dyDescent="0.25">
      <c r="B25" s="800" t="s">
        <v>578</v>
      </c>
      <c r="C25" s="800"/>
      <c r="D25" s="800"/>
      <c r="E25" s="800"/>
      <c r="F25" s="800"/>
      <c r="G25" s="800"/>
      <c r="H25" s="800"/>
      <c r="I25" s="800"/>
      <c r="L25" s="221">
        <v>47</v>
      </c>
      <c r="M25" s="221">
        <v>1</v>
      </c>
      <c r="O25" s="696">
        <f t="shared" si="0"/>
        <v>-1</v>
      </c>
      <c r="S25" s="221">
        <v>44</v>
      </c>
      <c r="T25" s="221">
        <v>15</v>
      </c>
      <c r="U25" s="221">
        <v>12</v>
      </c>
      <c r="V25" s="221">
        <f t="shared" si="1"/>
        <v>-15</v>
      </c>
      <c r="AA25" s="351"/>
      <c r="AB25" s="351"/>
    </row>
    <row r="26" spans="1:28" s="32" customFormat="1" x14ac:dyDescent="0.2">
      <c r="B26" s="72"/>
      <c r="C26" s="72"/>
      <c r="D26" s="72"/>
      <c r="J26" s="361"/>
      <c r="K26" s="361"/>
      <c r="L26" s="221"/>
      <c r="M26" s="373"/>
      <c r="N26" s="373"/>
      <c r="O26" s="696"/>
      <c r="P26" s="221"/>
      <c r="Q26" s="373"/>
      <c r="R26" s="373"/>
      <c r="S26" s="373">
        <v>45</v>
      </c>
      <c r="T26" s="373">
        <v>10</v>
      </c>
      <c r="U26" s="373">
        <v>11</v>
      </c>
      <c r="V26" s="221">
        <f t="shared" si="1"/>
        <v>-10</v>
      </c>
      <c r="W26" s="361"/>
      <c r="X26" s="361"/>
      <c r="Y26" s="361"/>
      <c r="Z26" s="361"/>
      <c r="AA26" s="361"/>
      <c r="AB26" s="361"/>
    </row>
    <row r="27" spans="1:28" x14ac:dyDescent="0.2">
      <c r="A27" s="219" t="s">
        <v>254</v>
      </c>
      <c r="B27" s="219" t="s">
        <v>249</v>
      </c>
      <c r="C27" s="219" t="s">
        <v>250</v>
      </c>
      <c r="D27" s="218" t="s">
        <v>253</v>
      </c>
      <c r="O27" s="696"/>
      <c r="S27" s="221">
        <v>46</v>
      </c>
      <c r="T27" s="221">
        <v>8</v>
      </c>
      <c r="U27" s="221">
        <v>8</v>
      </c>
      <c r="V27" s="221">
        <f t="shared" si="1"/>
        <v>-8</v>
      </c>
      <c r="AA27" s="351"/>
      <c r="AB27" s="351"/>
    </row>
    <row r="28" spans="1:28" x14ac:dyDescent="0.2">
      <c r="A28" s="219"/>
      <c r="B28" s="219"/>
      <c r="C28" s="219"/>
      <c r="D28" s="219"/>
      <c r="O28" s="696"/>
      <c r="S28" s="221">
        <v>47</v>
      </c>
      <c r="T28" s="221">
        <v>7</v>
      </c>
      <c r="U28" s="221">
        <v>5</v>
      </c>
      <c r="V28" s="221">
        <f t="shared" si="1"/>
        <v>-7</v>
      </c>
      <c r="AA28" s="351"/>
      <c r="AB28" s="351"/>
    </row>
    <row r="29" spans="1:28" x14ac:dyDescent="0.2">
      <c r="A29" s="171" t="s">
        <v>255</v>
      </c>
      <c r="B29" s="15">
        <v>1099</v>
      </c>
      <c r="C29" s="15">
        <v>1178</v>
      </c>
      <c r="D29" s="174">
        <v>2277</v>
      </c>
      <c r="O29" s="696"/>
      <c r="S29" s="221">
        <v>48</v>
      </c>
      <c r="T29" s="221">
        <v>7</v>
      </c>
      <c r="U29" s="221">
        <v>9</v>
      </c>
      <c r="V29" s="221">
        <f t="shared" si="1"/>
        <v>-7</v>
      </c>
      <c r="AA29" s="351"/>
      <c r="AB29" s="351"/>
    </row>
    <row r="30" spans="1:28" x14ac:dyDescent="0.2">
      <c r="A30" s="173" t="s">
        <v>256</v>
      </c>
      <c r="B30" s="18">
        <v>812</v>
      </c>
      <c r="C30" s="18">
        <v>822</v>
      </c>
      <c r="D30" s="175">
        <v>1634</v>
      </c>
      <c r="O30" s="696"/>
      <c r="S30" s="221">
        <v>49</v>
      </c>
      <c r="T30" s="221">
        <v>6</v>
      </c>
      <c r="U30" s="221">
        <v>2</v>
      </c>
      <c r="V30" s="221">
        <f t="shared" si="1"/>
        <v>-6</v>
      </c>
      <c r="AA30" s="351"/>
      <c r="AB30" s="351"/>
    </row>
    <row r="31" spans="1:28" x14ac:dyDescent="0.2">
      <c r="A31" s="173" t="s">
        <v>257</v>
      </c>
      <c r="B31" s="18">
        <v>257</v>
      </c>
      <c r="C31" s="18">
        <v>240</v>
      </c>
      <c r="D31" s="175">
        <v>497</v>
      </c>
      <c r="O31" s="696"/>
      <c r="S31" s="221">
        <v>50</v>
      </c>
      <c r="T31" s="221">
        <v>7</v>
      </c>
      <c r="U31" s="221">
        <v>4</v>
      </c>
      <c r="V31" s="221">
        <f t="shared" si="1"/>
        <v>-7</v>
      </c>
      <c r="AA31" s="351"/>
      <c r="AB31" s="351"/>
    </row>
    <row r="32" spans="1:28" x14ac:dyDescent="0.2">
      <c r="A32" s="173" t="s">
        <v>258</v>
      </c>
      <c r="B32" s="18">
        <v>120</v>
      </c>
      <c r="C32" s="18">
        <v>96</v>
      </c>
      <c r="D32" s="175">
        <v>216</v>
      </c>
      <c r="O32" s="696"/>
      <c r="S32" s="221">
        <v>51</v>
      </c>
      <c r="T32" s="221">
        <v>4</v>
      </c>
      <c r="U32" s="221">
        <v>3</v>
      </c>
      <c r="V32" s="221">
        <f t="shared" si="1"/>
        <v>-4</v>
      </c>
      <c r="AA32" s="351"/>
      <c r="AB32" s="351"/>
    </row>
    <row r="33" spans="1:28" x14ac:dyDescent="0.2">
      <c r="A33" s="173" t="s">
        <v>259</v>
      </c>
      <c r="B33" s="18">
        <v>38</v>
      </c>
      <c r="C33" s="18">
        <v>35</v>
      </c>
      <c r="D33" s="175">
        <v>73</v>
      </c>
      <c r="O33" s="696"/>
      <c r="S33" s="221">
        <v>52</v>
      </c>
      <c r="U33" s="221">
        <v>2</v>
      </c>
      <c r="V33" s="221">
        <f t="shared" si="1"/>
        <v>0</v>
      </c>
      <c r="AA33" s="351"/>
      <c r="AB33" s="351"/>
    </row>
    <row r="34" spans="1:28" x14ac:dyDescent="0.2">
      <c r="A34" s="173" t="s">
        <v>260</v>
      </c>
      <c r="B34" s="18">
        <v>16</v>
      </c>
      <c r="C34" s="18">
        <v>13</v>
      </c>
      <c r="D34" s="175">
        <v>29</v>
      </c>
      <c r="O34" s="696"/>
      <c r="S34" s="221">
        <v>53</v>
      </c>
      <c r="T34" s="221">
        <v>2</v>
      </c>
      <c r="U34" s="221">
        <v>3</v>
      </c>
      <c r="V34" s="221">
        <f t="shared" si="1"/>
        <v>-2</v>
      </c>
      <c r="AA34" s="351"/>
      <c r="AB34" s="351"/>
    </row>
    <row r="35" spans="1:28" x14ac:dyDescent="0.2">
      <c r="A35" s="173" t="s">
        <v>261</v>
      </c>
      <c r="B35" s="18">
        <v>8</v>
      </c>
      <c r="C35" s="18">
        <v>10</v>
      </c>
      <c r="D35" s="175">
        <v>18</v>
      </c>
      <c r="O35" s="696"/>
      <c r="S35" s="221">
        <v>54</v>
      </c>
      <c r="T35" s="221">
        <v>3</v>
      </c>
      <c r="U35" s="221">
        <v>1</v>
      </c>
      <c r="V35" s="221">
        <f t="shared" si="1"/>
        <v>-3</v>
      </c>
      <c r="AA35" s="351"/>
      <c r="AB35" s="351"/>
    </row>
    <row r="36" spans="1:28" x14ac:dyDescent="0.2">
      <c r="A36" s="173" t="s">
        <v>262</v>
      </c>
      <c r="B36" s="18">
        <v>3</v>
      </c>
      <c r="C36" s="18"/>
      <c r="D36" s="175">
        <v>3</v>
      </c>
      <c r="O36" s="696"/>
      <c r="S36" s="221">
        <v>55</v>
      </c>
      <c r="T36" s="221">
        <v>3</v>
      </c>
      <c r="U36" s="221">
        <v>4</v>
      </c>
      <c r="V36" s="221">
        <f t="shared" si="1"/>
        <v>-3</v>
      </c>
      <c r="AA36" s="351"/>
      <c r="AB36" s="351"/>
    </row>
    <row r="37" spans="1:28" ht="15.75" x14ac:dyDescent="0.25">
      <c r="A37" s="202" t="s">
        <v>263</v>
      </c>
      <c r="B37" s="201"/>
      <c r="C37" s="201"/>
      <c r="D37" s="202"/>
      <c r="O37" s="696"/>
      <c r="P37" s="697"/>
      <c r="S37" s="221">
        <v>56</v>
      </c>
      <c r="T37" s="221">
        <v>3</v>
      </c>
      <c r="U37" s="221">
        <v>3</v>
      </c>
      <c r="V37" s="221">
        <f t="shared" si="1"/>
        <v>-3</v>
      </c>
      <c r="AA37" s="351"/>
      <c r="AB37" s="351"/>
    </row>
    <row r="38" spans="1:28" x14ac:dyDescent="0.2">
      <c r="A38" s="666" t="s">
        <v>449</v>
      </c>
      <c r="B38">
        <v>27</v>
      </c>
      <c r="C38">
        <v>24</v>
      </c>
      <c r="D38">
        <v>51</v>
      </c>
      <c r="O38" s="696"/>
      <c r="S38" s="221">
        <v>57</v>
      </c>
      <c r="U38" s="221">
        <v>1</v>
      </c>
      <c r="V38" s="221">
        <f t="shared" si="1"/>
        <v>0</v>
      </c>
      <c r="AA38" s="351"/>
      <c r="AB38" s="351"/>
    </row>
    <row r="39" spans="1:28" ht="25.5" x14ac:dyDescent="0.2">
      <c r="A39" s="226" t="s">
        <v>352</v>
      </c>
      <c r="B39" s="227">
        <f>SUM(B29:B38)</f>
        <v>2380</v>
      </c>
      <c r="C39" s="227">
        <f t="shared" ref="C39:D39" si="4">SUM(C29:C38)</f>
        <v>2418</v>
      </c>
      <c r="D39" s="228">
        <f t="shared" si="4"/>
        <v>4798</v>
      </c>
      <c r="O39" s="696"/>
      <c r="S39" s="221">
        <v>58</v>
      </c>
      <c r="AA39" s="351"/>
      <c r="AB39" s="351"/>
    </row>
    <row r="40" spans="1:28" ht="13.5" x14ac:dyDescent="0.25">
      <c r="A40" s="203" t="s">
        <v>264</v>
      </c>
      <c r="B40" s="225">
        <f>B39/$D$39</f>
        <v>0.49604001667361403</v>
      </c>
      <c r="C40" s="225">
        <f t="shared" ref="C40:D40" si="5">C39/$D$39</f>
        <v>0.50395998332638603</v>
      </c>
      <c r="D40" s="225">
        <f t="shared" si="5"/>
        <v>1</v>
      </c>
      <c r="O40" s="696"/>
      <c r="S40" s="221">
        <v>59</v>
      </c>
      <c r="T40" s="221">
        <v>2</v>
      </c>
      <c r="U40" s="221">
        <v>2</v>
      </c>
      <c r="V40" s="221">
        <f t="shared" si="1"/>
        <v>-2</v>
      </c>
      <c r="AA40" s="351"/>
      <c r="AB40" s="351"/>
    </row>
    <row r="41" spans="1:28" ht="13.5" x14ac:dyDescent="0.25">
      <c r="A41" s="204" t="s">
        <v>230</v>
      </c>
      <c r="B41" s="204" t="s">
        <v>410</v>
      </c>
      <c r="C41" s="204" t="s">
        <v>410</v>
      </c>
      <c r="D41" s="204" t="s">
        <v>410</v>
      </c>
      <c r="O41" s="696"/>
      <c r="S41" s="221">
        <v>60</v>
      </c>
      <c r="AA41" s="351"/>
      <c r="AB41" s="351"/>
    </row>
    <row r="42" spans="1:28" s="595" customFormat="1" ht="18.75" customHeight="1" x14ac:dyDescent="0.25">
      <c r="A42" s="599"/>
      <c r="J42" s="606"/>
      <c r="K42" s="606"/>
      <c r="L42" s="697"/>
      <c r="M42" s="697"/>
      <c r="N42" s="697"/>
      <c r="O42" s="696"/>
      <c r="P42" s="221"/>
      <c r="Q42" s="697"/>
      <c r="R42" s="697"/>
      <c r="S42" s="221">
        <v>61</v>
      </c>
      <c r="T42" s="221">
        <v>2</v>
      </c>
      <c r="U42" s="221"/>
      <c r="V42" s="221">
        <f t="shared" si="1"/>
        <v>-2</v>
      </c>
      <c r="W42" s="606"/>
      <c r="X42" s="606"/>
      <c r="Y42" s="606"/>
      <c r="Z42" s="607"/>
      <c r="AA42" s="607"/>
      <c r="AB42" s="607"/>
    </row>
    <row r="43" spans="1:28" x14ac:dyDescent="0.2">
      <c r="S43" s="221">
        <v>62</v>
      </c>
      <c r="T43" s="221">
        <v>1</v>
      </c>
      <c r="V43" s="221">
        <f t="shared" si="1"/>
        <v>-1</v>
      </c>
      <c r="AA43" s="351"/>
      <c r="AB43" s="351"/>
    </row>
    <row r="44" spans="1:28" ht="15.75" x14ac:dyDescent="0.25">
      <c r="S44" s="697"/>
      <c r="T44" s="697"/>
      <c r="U44" s="697"/>
      <c r="V44" s="697"/>
      <c r="AA44" s="351"/>
      <c r="AB44" s="351"/>
    </row>
    <row r="45" spans="1:28" x14ac:dyDescent="0.2">
      <c r="AA45" s="351"/>
      <c r="AB45" s="351"/>
    </row>
    <row r="46" spans="1:28" x14ac:dyDescent="0.2">
      <c r="AA46" s="351"/>
      <c r="AB46" s="351"/>
    </row>
    <row r="47" spans="1:28" x14ac:dyDescent="0.2">
      <c r="AA47" s="351"/>
      <c r="AB47" s="351"/>
    </row>
    <row r="48" spans="1:28" x14ac:dyDescent="0.2">
      <c r="AA48" s="351"/>
      <c r="AB48" s="351"/>
    </row>
    <row r="49" spans="27:27" x14ac:dyDescent="0.2">
      <c r="AA49" s="351"/>
    </row>
    <row r="50" spans="27:27" x14ac:dyDescent="0.2">
      <c r="AA50" s="351"/>
    </row>
    <row r="51" spans="27:27" x14ac:dyDescent="0.2">
      <c r="AA51" s="351"/>
    </row>
  </sheetData>
  <mergeCells count="4">
    <mergeCell ref="A3:I3"/>
    <mergeCell ref="B6:I6"/>
    <mergeCell ref="B25:I25"/>
    <mergeCell ref="A23:D24"/>
  </mergeCells>
  <printOptions horizontalCentered="1"/>
  <pageMargins left="0.70866141732283472" right="0.70866141732283472" top="0.74803149606299213" bottom="0.74803149606299213" header="0.31496062992125984" footer="0.31496062992125984"/>
  <pageSetup paperSize="9" scale="69" firstPageNumber="35" fitToHeight="0" orientation="portrait"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27"/>
  <sheetViews>
    <sheetView showGridLines="0" topLeftCell="A89" zoomScaleNormal="100" workbookViewId="0">
      <selection activeCell="Q28" sqref="Q28"/>
    </sheetView>
  </sheetViews>
  <sheetFormatPr baseColWidth="10" defaultColWidth="12" defaultRowHeight="12.75" x14ac:dyDescent="0.2"/>
  <cols>
    <col min="1" max="1" width="38.83203125" style="461" bestFit="1" customWidth="1"/>
    <col min="2" max="2" width="17.5" style="461" bestFit="1" customWidth="1"/>
    <col min="3" max="3" width="22.1640625" style="461" bestFit="1" customWidth="1"/>
    <col min="4" max="4" width="6.33203125" style="461" customWidth="1"/>
    <col min="5" max="5" width="19.6640625" style="461" customWidth="1"/>
    <col min="6" max="6" width="15" style="461" customWidth="1"/>
    <col min="7" max="7" width="26.1640625" style="461" customWidth="1"/>
    <col min="8" max="9" width="12" style="461"/>
    <col min="10" max="10" width="20.5" style="461" customWidth="1"/>
    <col min="11" max="16384" width="12" style="461"/>
  </cols>
  <sheetData>
    <row r="1" spans="1:6" ht="18.600000000000001" customHeight="1" x14ac:dyDescent="0.2"/>
    <row r="2" spans="1:6" ht="12.75" customHeight="1" x14ac:dyDescent="0.2"/>
    <row r="3" spans="1:6" ht="29.25" customHeight="1" x14ac:dyDescent="0.2">
      <c r="A3" s="775" t="s">
        <v>579</v>
      </c>
      <c r="B3" s="775"/>
      <c r="C3" s="775"/>
      <c r="D3" s="775"/>
      <c r="E3" s="775"/>
      <c r="F3" s="106"/>
    </row>
    <row r="4" spans="1:6" ht="18" customHeight="1" x14ac:dyDescent="0.2"/>
    <row r="6" spans="1:6" ht="51" x14ac:dyDescent="0.2">
      <c r="A6" s="44" t="s">
        <v>504</v>
      </c>
      <c r="B6" s="44" t="s">
        <v>505</v>
      </c>
      <c r="C6" s="89" t="s">
        <v>506</v>
      </c>
      <c r="E6" s="530" t="s">
        <v>507</v>
      </c>
    </row>
    <row r="7" spans="1:6" s="32" customFormat="1" x14ac:dyDescent="0.2">
      <c r="A7" s="111"/>
      <c r="B7" s="111"/>
      <c r="C7" s="531"/>
      <c r="E7" s="112"/>
    </row>
    <row r="9" spans="1:6" ht="13.5" x14ac:dyDescent="0.25">
      <c r="A9" s="449" t="s">
        <v>225</v>
      </c>
      <c r="B9" s="190">
        <v>30</v>
      </c>
      <c r="C9" s="532">
        <v>13</v>
      </c>
      <c r="E9" s="447">
        <f>C9/B9</f>
        <v>0.43333333333333335</v>
      </c>
    </row>
    <row r="10" spans="1:6" x14ac:dyDescent="0.2">
      <c r="A10" s="453" t="s">
        <v>111</v>
      </c>
      <c r="B10" s="450">
        <v>26</v>
      </c>
      <c r="C10" s="533">
        <v>11</v>
      </c>
      <c r="E10" s="445">
        <f t="shared" ref="E10:E73" si="0">C10/B10</f>
        <v>0.42307692307692307</v>
      </c>
      <c r="F10" s="658"/>
    </row>
    <row r="11" spans="1:6" x14ac:dyDescent="0.2">
      <c r="A11" s="453" t="s">
        <v>113</v>
      </c>
      <c r="B11" s="452">
        <v>4</v>
      </c>
      <c r="C11" s="534">
        <v>2</v>
      </c>
      <c r="E11" s="57">
        <f t="shared" si="0"/>
        <v>0.5</v>
      </c>
      <c r="F11" s="658"/>
    </row>
    <row r="12" spans="1:6" ht="13.5" x14ac:dyDescent="0.25">
      <c r="A12" s="449" t="s">
        <v>226</v>
      </c>
      <c r="B12" s="190">
        <v>15</v>
      </c>
      <c r="C12" s="532">
        <v>11</v>
      </c>
      <c r="E12" s="447">
        <f t="shared" si="0"/>
        <v>0.73333333333333328</v>
      </c>
      <c r="F12" s="658"/>
    </row>
    <row r="13" spans="1:6" x14ac:dyDescent="0.2">
      <c r="A13" s="453" t="s">
        <v>114</v>
      </c>
      <c r="B13" s="450">
        <v>10</v>
      </c>
      <c r="C13" s="533">
        <v>7</v>
      </c>
      <c r="E13" s="445">
        <f t="shared" si="0"/>
        <v>0.7</v>
      </c>
      <c r="F13" s="658"/>
    </row>
    <row r="14" spans="1:6" x14ac:dyDescent="0.2">
      <c r="A14" s="453" t="s">
        <v>115</v>
      </c>
      <c r="B14" s="452">
        <v>5</v>
      </c>
      <c r="C14" s="534">
        <v>4</v>
      </c>
      <c r="E14" s="57">
        <f t="shared" si="0"/>
        <v>0.8</v>
      </c>
      <c r="F14" s="658"/>
    </row>
    <row r="15" spans="1:6" ht="13.5" x14ac:dyDescent="0.25">
      <c r="A15" s="449" t="s">
        <v>200</v>
      </c>
      <c r="B15" s="190">
        <v>9</v>
      </c>
      <c r="C15" s="532">
        <v>3</v>
      </c>
      <c r="E15" s="447">
        <f t="shared" si="0"/>
        <v>0.33333333333333331</v>
      </c>
      <c r="F15" s="658"/>
    </row>
    <row r="16" spans="1:6" x14ac:dyDescent="0.2">
      <c r="A16" s="453" t="s">
        <v>116</v>
      </c>
      <c r="B16" s="452">
        <v>9</v>
      </c>
      <c r="C16" s="534">
        <v>3</v>
      </c>
      <c r="E16" s="57">
        <f t="shared" si="0"/>
        <v>0.33333333333333331</v>
      </c>
      <c r="F16" s="658"/>
    </row>
    <row r="17" spans="1:6" ht="13.5" x14ac:dyDescent="0.25">
      <c r="A17" s="449" t="s">
        <v>201</v>
      </c>
      <c r="B17" s="190">
        <v>24</v>
      </c>
      <c r="C17" s="532">
        <v>5</v>
      </c>
      <c r="E17" s="447">
        <f t="shared" si="0"/>
        <v>0.20833333333333334</v>
      </c>
      <c r="F17" s="658"/>
    </row>
    <row r="18" spans="1:6" x14ac:dyDescent="0.2">
      <c r="A18" s="453" t="s">
        <v>118</v>
      </c>
      <c r="B18" s="450">
        <v>10</v>
      </c>
      <c r="C18" s="533"/>
      <c r="E18" s="445">
        <f t="shared" si="0"/>
        <v>0</v>
      </c>
      <c r="F18" s="658"/>
    </row>
    <row r="19" spans="1:6" x14ac:dyDescent="0.2">
      <c r="A19" s="453" t="s">
        <v>119</v>
      </c>
      <c r="B19" s="450">
        <v>1</v>
      </c>
      <c r="C19" s="533"/>
      <c r="E19" s="445">
        <f t="shared" si="0"/>
        <v>0</v>
      </c>
      <c r="F19" s="658"/>
    </row>
    <row r="20" spans="1:6" x14ac:dyDescent="0.2">
      <c r="A20" s="453" t="s">
        <v>122</v>
      </c>
      <c r="B20" s="452">
        <v>13</v>
      </c>
      <c r="C20" s="534">
        <v>5</v>
      </c>
      <c r="E20" s="57">
        <f t="shared" si="0"/>
        <v>0.38461538461538464</v>
      </c>
      <c r="F20" s="658"/>
    </row>
    <row r="21" spans="1:6" ht="13.5" x14ac:dyDescent="0.25">
      <c r="A21" s="449" t="s">
        <v>202</v>
      </c>
      <c r="B21" s="190">
        <v>17</v>
      </c>
      <c r="C21" s="532">
        <v>11</v>
      </c>
      <c r="E21" s="447">
        <f t="shared" si="0"/>
        <v>0.6470588235294118</v>
      </c>
      <c r="F21" s="658"/>
    </row>
    <row r="22" spans="1:6" x14ac:dyDescent="0.2">
      <c r="A22" s="453" t="s">
        <v>123</v>
      </c>
      <c r="B22" s="450">
        <v>17</v>
      </c>
      <c r="C22" s="533">
        <v>11</v>
      </c>
      <c r="E22" s="445">
        <f t="shared" si="0"/>
        <v>0.6470588235294118</v>
      </c>
      <c r="F22" s="658"/>
    </row>
    <row r="23" spans="1:6" ht="13.5" x14ac:dyDescent="0.25">
      <c r="A23" s="449" t="s">
        <v>203</v>
      </c>
      <c r="B23" s="190">
        <v>13</v>
      </c>
      <c r="C23" s="532">
        <v>3</v>
      </c>
      <c r="E23" s="447">
        <f t="shared" si="0"/>
        <v>0.23076923076923078</v>
      </c>
      <c r="F23" s="658"/>
    </row>
    <row r="24" spans="1:6" x14ac:dyDescent="0.2">
      <c r="A24" s="453" t="s">
        <v>442</v>
      </c>
      <c r="B24" s="450">
        <v>13</v>
      </c>
      <c r="C24" s="533">
        <v>3</v>
      </c>
      <c r="E24" s="445">
        <f t="shared" si="0"/>
        <v>0.23076923076923078</v>
      </c>
      <c r="F24" s="658"/>
    </row>
    <row r="25" spans="1:6" ht="13.5" x14ac:dyDescent="0.25">
      <c r="A25" s="449" t="s">
        <v>204</v>
      </c>
      <c r="B25" s="190">
        <v>2</v>
      </c>
      <c r="C25" s="532">
        <v>1</v>
      </c>
      <c r="E25" s="447">
        <f t="shared" si="0"/>
        <v>0.5</v>
      </c>
      <c r="F25" s="658"/>
    </row>
    <row r="26" spans="1:6" x14ac:dyDescent="0.2">
      <c r="A26" s="453" t="s">
        <v>124</v>
      </c>
      <c r="B26" s="451">
        <v>2</v>
      </c>
      <c r="C26" s="535">
        <v>1</v>
      </c>
      <c r="E26" s="446">
        <f t="shared" si="0"/>
        <v>0.5</v>
      </c>
      <c r="F26" s="658"/>
    </row>
    <row r="27" spans="1:6" ht="13.5" x14ac:dyDescent="0.25">
      <c r="A27" s="449" t="s">
        <v>205</v>
      </c>
      <c r="B27" s="190">
        <v>31</v>
      </c>
      <c r="C27" s="532">
        <v>12</v>
      </c>
      <c r="E27" s="447">
        <f t="shared" si="0"/>
        <v>0.38709677419354838</v>
      </c>
      <c r="F27" s="658"/>
    </row>
    <row r="28" spans="1:6" x14ac:dyDescent="0.2">
      <c r="A28" s="453" t="s">
        <v>606</v>
      </c>
      <c r="B28" s="450">
        <v>2</v>
      </c>
      <c r="C28" s="533">
        <v>1</v>
      </c>
      <c r="E28" s="445">
        <f t="shared" si="0"/>
        <v>0.5</v>
      </c>
      <c r="F28" s="658"/>
    </row>
    <row r="29" spans="1:6" x14ac:dyDescent="0.2">
      <c r="A29" s="453" t="s">
        <v>607</v>
      </c>
      <c r="B29" s="450">
        <v>16</v>
      </c>
      <c r="C29" s="533">
        <v>5</v>
      </c>
      <c r="E29" s="445">
        <f t="shared" si="0"/>
        <v>0.3125</v>
      </c>
      <c r="F29" s="658"/>
    </row>
    <row r="30" spans="1:6" x14ac:dyDescent="0.2">
      <c r="A30" s="453" t="s">
        <v>125</v>
      </c>
      <c r="B30" s="450">
        <v>4</v>
      </c>
      <c r="C30" s="533">
        <v>1</v>
      </c>
      <c r="E30" s="445">
        <f t="shared" si="0"/>
        <v>0.25</v>
      </c>
      <c r="F30" s="658"/>
    </row>
    <row r="31" spans="1:6" x14ac:dyDescent="0.2">
      <c r="A31" s="453" t="s">
        <v>126</v>
      </c>
      <c r="B31" s="450">
        <v>9</v>
      </c>
      <c r="C31" s="533">
        <v>5</v>
      </c>
      <c r="E31" s="445">
        <f t="shared" si="0"/>
        <v>0.55555555555555558</v>
      </c>
      <c r="F31" s="658"/>
    </row>
    <row r="32" spans="1:6" ht="13.5" x14ac:dyDescent="0.25">
      <c r="A32" s="449" t="s">
        <v>206</v>
      </c>
      <c r="B32" s="190">
        <v>16</v>
      </c>
      <c r="C32" s="532">
        <v>3</v>
      </c>
      <c r="E32" s="447">
        <f t="shared" si="0"/>
        <v>0.1875</v>
      </c>
      <c r="F32" s="658"/>
    </row>
    <row r="33" spans="1:6" x14ac:dyDescent="0.2">
      <c r="A33" s="453" t="s">
        <v>127</v>
      </c>
      <c r="B33" s="450">
        <v>16</v>
      </c>
      <c r="C33" s="533">
        <v>3</v>
      </c>
      <c r="E33" s="445">
        <f t="shared" si="0"/>
        <v>0.1875</v>
      </c>
      <c r="F33" s="658"/>
    </row>
    <row r="34" spans="1:6" ht="13.5" x14ac:dyDescent="0.25">
      <c r="A34" s="449" t="s">
        <v>207</v>
      </c>
      <c r="B34" s="190">
        <v>27</v>
      </c>
      <c r="C34" s="532">
        <v>14</v>
      </c>
      <c r="E34" s="447">
        <f t="shared" si="0"/>
        <v>0.51851851851851849</v>
      </c>
      <c r="F34" s="658"/>
    </row>
    <row r="35" spans="1:6" x14ac:dyDescent="0.2">
      <c r="A35" s="453" t="s">
        <v>129</v>
      </c>
      <c r="B35" s="450">
        <v>1</v>
      </c>
      <c r="C35" s="533">
        <v>1</v>
      </c>
      <c r="E35" s="445">
        <f t="shared" si="0"/>
        <v>1</v>
      </c>
      <c r="F35" s="658"/>
    </row>
    <row r="36" spans="1:6" x14ac:dyDescent="0.2">
      <c r="A36" s="453" t="s">
        <v>427</v>
      </c>
      <c r="B36" s="450">
        <v>26</v>
      </c>
      <c r="C36" s="533">
        <v>13</v>
      </c>
      <c r="E36" s="445">
        <f t="shared" si="0"/>
        <v>0.5</v>
      </c>
      <c r="F36" s="658"/>
    </row>
    <row r="37" spans="1:6" ht="13.5" x14ac:dyDescent="0.25">
      <c r="A37" s="449" t="s">
        <v>208</v>
      </c>
      <c r="B37" s="190">
        <v>2</v>
      </c>
      <c r="C37" s="532">
        <v>1</v>
      </c>
      <c r="E37" s="447">
        <f t="shared" si="0"/>
        <v>0.5</v>
      </c>
      <c r="F37" s="658"/>
    </row>
    <row r="38" spans="1:6" x14ac:dyDescent="0.2">
      <c r="A38" s="234" t="s">
        <v>428</v>
      </c>
      <c r="B38" s="191">
        <v>2</v>
      </c>
      <c r="C38" s="536">
        <v>1</v>
      </c>
      <c r="E38" s="537">
        <f t="shared" si="0"/>
        <v>0.5</v>
      </c>
      <c r="F38" s="658"/>
    </row>
    <row r="39" spans="1:6" ht="13.5" x14ac:dyDescent="0.25">
      <c r="A39" s="449" t="s">
        <v>429</v>
      </c>
      <c r="B39" s="190">
        <v>2</v>
      </c>
      <c r="C39" s="532">
        <v>2</v>
      </c>
      <c r="D39" s="658"/>
      <c r="E39" s="447">
        <f t="shared" ref="E39:E40" si="1">C39/B39</f>
        <v>1</v>
      </c>
      <c r="F39" s="658"/>
    </row>
    <row r="40" spans="1:6" x14ac:dyDescent="0.2">
      <c r="A40" s="234" t="s">
        <v>430</v>
      </c>
      <c r="B40" s="191">
        <v>2</v>
      </c>
      <c r="C40" s="536">
        <v>2</v>
      </c>
      <c r="D40" s="658"/>
      <c r="E40" s="537">
        <f t="shared" si="1"/>
        <v>1</v>
      </c>
      <c r="F40" s="658"/>
    </row>
    <row r="41" spans="1:6" ht="13.5" x14ac:dyDescent="0.25">
      <c r="A41" s="449" t="s">
        <v>209</v>
      </c>
      <c r="B41" s="190">
        <v>5</v>
      </c>
      <c r="C41" s="532">
        <v>3</v>
      </c>
      <c r="E41" s="447">
        <f t="shared" si="0"/>
        <v>0.6</v>
      </c>
      <c r="F41" s="658"/>
    </row>
    <row r="42" spans="1:6" x14ac:dyDescent="0.2">
      <c r="A42" s="453" t="s">
        <v>134</v>
      </c>
      <c r="B42" s="451">
        <v>5</v>
      </c>
      <c r="C42" s="535">
        <v>3</v>
      </c>
      <c r="E42" s="446">
        <f t="shared" si="0"/>
        <v>0.6</v>
      </c>
      <c r="F42" s="658"/>
    </row>
    <row r="43" spans="1:6" ht="13.5" x14ac:dyDescent="0.25">
      <c r="A43" s="449" t="s">
        <v>210</v>
      </c>
      <c r="B43" s="190">
        <v>54</v>
      </c>
      <c r="C43" s="532">
        <v>30</v>
      </c>
      <c r="E43" s="447">
        <f t="shared" si="0"/>
        <v>0.55555555555555558</v>
      </c>
      <c r="F43" s="658"/>
    </row>
    <row r="44" spans="1:6" x14ac:dyDescent="0.2">
      <c r="A44" s="231" t="s">
        <v>135</v>
      </c>
      <c r="B44" s="191">
        <v>5</v>
      </c>
      <c r="C44" s="536">
        <v>3</v>
      </c>
      <c r="E44" s="537">
        <f t="shared" si="0"/>
        <v>0.6</v>
      </c>
      <c r="F44" s="658"/>
    </row>
    <row r="45" spans="1:6" x14ac:dyDescent="0.2">
      <c r="A45" s="453" t="s">
        <v>608</v>
      </c>
      <c r="B45" s="451">
        <v>2</v>
      </c>
      <c r="C45" s="535"/>
      <c r="E45" s="446">
        <f t="shared" si="0"/>
        <v>0</v>
      </c>
      <c r="F45" s="658"/>
    </row>
    <row r="46" spans="1:6" x14ac:dyDescent="0.2">
      <c r="A46" s="453" t="s">
        <v>482</v>
      </c>
      <c r="B46" s="451">
        <v>34</v>
      </c>
      <c r="C46" s="535">
        <v>18</v>
      </c>
      <c r="E46" s="446">
        <f t="shared" si="0"/>
        <v>0.52941176470588236</v>
      </c>
      <c r="F46" s="658"/>
    </row>
    <row r="47" spans="1:6" x14ac:dyDescent="0.2">
      <c r="A47" s="453" t="s">
        <v>137</v>
      </c>
      <c r="B47" s="451">
        <v>10</v>
      </c>
      <c r="C47" s="535">
        <v>6</v>
      </c>
      <c r="E47" s="446">
        <f t="shared" si="0"/>
        <v>0.6</v>
      </c>
      <c r="F47" s="658"/>
    </row>
    <row r="48" spans="1:6" x14ac:dyDescent="0.2">
      <c r="A48" s="453" t="s">
        <v>661</v>
      </c>
      <c r="B48" s="451">
        <v>3</v>
      </c>
      <c r="C48" s="535">
        <v>3</v>
      </c>
      <c r="E48" s="446">
        <f t="shared" si="0"/>
        <v>1</v>
      </c>
      <c r="F48" s="658"/>
    </row>
    <row r="49" spans="1:6" ht="13.5" x14ac:dyDescent="0.25">
      <c r="A49" s="449" t="s">
        <v>211</v>
      </c>
      <c r="B49" s="190">
        <v>11</v>
      </c>
      <c r="C49" s="532">
        <v>7</v>
      </c>
      <c r="E49" s="447">
        <f t="shared" si="0"/>
        <v>0.63636363636363635</v>
      </c>
      <c r="F49" s="658"/>
    </row>
    <row r="50" spans="1:6" x14ac:dyDescent="0.2">
      <c r="A50" s="453" t="s">
        <v>139</v>
      </c>
      <c r="B50" s="451">
        <v>11</v>
      </c>
      <c r="C50" s="535">
        <v>7</v>
      </c>
      <c r="E50" s="446">
        <f t="shared" si="0"/>
        <v>0.63636363636363635</v>
      </c>
      <c r="F50" s="658"/>
    </row>
    <row r="51" spans="1:6" ht="13.5" x14ac:dyDescent="0.25">
      <c r="A51" s="449" t="s">
        <v>212</v>
      </c>
      <c r="B51" s="190">
        <v>38</v>
      </c>
      <c r="C51" s="532">
        <v>14</v>
      </c>
      <c r="E51" s="447">
        <f t="shared" si="0"/>
        <v>0.36842105263157893</v>
      </c>
      <c r="F51" s="658"/>
    </row>
    <row r="52" spans="1:6" x14ac:dyDescent="0.2">
      <c r="A52" s="453" t="s">
        <v>140</v>
      </c>
      <c r="B52" s="451">
        <v>12</v>
      </c>
      <c r="C52" s="535">
        <v>2</v>
      </c>
      <c r="E52" s="446">
        <f t="shared" si="0"/>
        <v>0.16666666666666666</v>
      </c>
      <c r="F52" s="658"/>
    </row>
    <row r="53" spans="1:6" x14ac:dyDescent="0.2">
      <c r="A53" s="231" t="s">
        <v>141</v>
      </c>
      <c r="B53" s="450">
        <v>13</v>
      </c>
      <c r="C53" s="533">
        <v>5</v>
      </c>
      <c r="E53" s="445">
        <f t="shared" si="0"/>
        <v>0.38461538461538464</v>
      </c>
      <c r="F53" s="658"/>
    </row>
    <row r="54" spans="1:6" x14ac:dyDescent="0.2">
      <c r="A54" s="453" t="s">
        <v>142</v>
      </c>
      <c r="B54" s="450">
        <v>2</v>
      </c>
      <c r="C54" s="533">
        <v>1</v>
      </c>
      <c r="E54" s="445">
        <f t="shared" si="0"/>
        <v>0.5</v>
      </c>
      <c r="F54" s="658"/>
    </row>
    <row r="55" spans="1:6" x14ac:dyDescent="0.2">
      <c r="A55" s="453" t="s">
        <v>527</v>
      </c>
      <c r="B55" s="450">
        <v>1</v>
      </c>
      <c r="C55" s="533"/>
      <c r="E55" s="445">
        <f t="shared" si="0"/>
        <v>0</v>
      </c>
      <c r="F55" s="658"/>
    </row>
    <row r="56" spans="1:6" x14ac:dyDescent="0.2">
      <c r="A56" s="453" t="s">
        <v>143</v>
      </c>
      <c r="B56" s="450">
        <v>1</v>
      </c>
      <c r="C56" s="533"/>
      <c r="E56" s="445">
        <f t="shared" si="0"/>
        <v>0</v>
      </c>
      <c r="F56" s="658"/>
    </row>
    <row r="57" spans="1:6" x14ac:dyDescent="0.2">
      <c r="A57" s="453" t="s">
        <v>146</v>
      </c>
      <c r="B57" s="451">
        <v>3</v>
      </c>
      <c r="C57" s="535">
        <v>2</v>
      </c>
      <c r="E57" s="446">
        <f t="shared" si="0"/>
        <v>0.66666666666666663</v>
      </c>
      <c r="F57" s="658"/>
    </row>
    <row r="58" spans="1:6" x14ac:dyDescent="0.2">
      <c r="A58" s="453" t="s">
        <v>147</v>
      </c>
      <c r="B58" s="450">
        <v>6</v>
      </c>
      <c r="C58" s="533">
        <v>4</v>
      </c>
      <c r="E58" s="445">
        <f t="shared" si="0"/>
        <v>0.66666666666666663</v>
      </c>
      <c r="F58" s="658"/>
    </row>
    <row r="59" spans="1:6" ht="13.5" x14ac:dyDescent="0.25">
      <c r="A59" s="449" t="s">
        <v>213</v>
      </c>
      <c r="B59" s="190">
        <v>36</v>
      </c>
      <c r="C59" s="532">
        <v>13</v>
      </c>
      <c r="E59" s="447">
        <f t="shared" si="0"/>
        <v>0.3611111111111111</v>
      </c>
      <c r="F59" s="658"/>
    </row>
    <row r="60" spans="1:6" x14ac:dyDescent="0.2">
      <c r="A60" s="453" t="s">
        <v>404</v>
      </c>
      <c r="B60" s="450">
        <v>24</v>
      </c>
      <c r="C60" s="533">
        <v>10</v>
      </c>
      <c r="E60" s="445">
        <f t="shared" si="0"/>
        <v>0.41666666666666669</v>
      </c>
      <c r="F60" s="658"/>
    </row>
    <row r="61" spans="1:6" x14ac:dyDescent="0.2">
      <c r="A61" s="453" t="s">
        <v>148</v>
      </c>
      <c r="B61" s="450">
        <v>8</v>
      </c>
      <c r="C61" s="533">
        <v>3</v>
      </c>
      <c r="E61" s="445">
        <f t="shared" si="0"/>
        <v>0.375</v>
      </c>
      <c r="F61" s="658"/>
    </row>
    <row r="62" spans="1:6" x14ac:dyDescent="0.2">
      <c r="A62" s="646" t="s">
        <v>150</v>
      </c>
      <c r="B62" s="450">
        <v>2</v>
      </c>
      <c r="C62" s="533"/>
      <c r="D62" s="658"/>
      <c r="E62" s="445">
        <f t="shared" ref="E62" si="2">C62/B62</f>
        <v>0</v>
      </c>
      <c r="F62" s="658"/>
    </row>
    <row r="63" spans="1:6" x14ac:dyDescent="0.2">
      <c r="A63" s="453" t="s">
        <v>151</v>
      </c>
      <c r="B63" s="450">
        <v>2</v>
      </c>
      <c r="C63" s="533"/>
      <c r="E63" s="445">
        <f t="shared" si="0"/>
        <v>0</v>
      </c>
      <c r="F63" s="658"/>
    </row>
    <row r="64" spans="1:6" ht="13.5" x14ac:dyDescent="0.25">
      <c r="A64" s="449" t="s">
        <v>214</v>
      </c>
      <c r="B64" s="190">
        <v>39</v>
      </c>
      <c r="C64" s="532">
        <v>19</v>
      </c>
      <c r="E64" s="447">
        <f t="shared" si="0"/>
        <v>0.48717948717948717</v>
      </c>
      <c r="F64" s="658"/>
    </row>
    <row r="65" spans="1:6" x14ac:dyDescent="0.2">
      <c r="A65" s="453" t="s">
        <v>152</v>
      </c>
      <c r="B65" s="451">
        <v>39</v>
      </c>
      <c r="C65" s="535">
        <v>19</v>
      </c>
      <c r="E65" s="446">
        <f t="shared" si="0"/>
        <v>0.48717948717948717</v>
      </c>
      <c r="F65" s="658"/>
    </row>
    <row r="66" spans="1:6" ht="13.5" x14ac:dyDescent="0.25">
      <c r="A66" s="449" t="s">
        <v>215</v>
      </c>
      <c r="B66" s="190">
        <v>40</v>
      </c>
      <c r="C66" s="532">
        <v>12</v>
      </c>
      <c r="E66" s="447">
        <f t="shared" si="0"/>
        <v>0.3</v>
      </c>
      <c r="F66" s="658"/>
    </row>
    <row r="67" spans="1:6" x14ac:dyDescent="0.2">
      <c r="A67" s="453" t="s">
        <v>154</v>
      </c>
      <c r="B67" s="451">
        <v>12</v>
      </c>
      <c r="C67" s="535">
        <v>4</v>
      </c>
      <c r="E67" s="446">
        <f t="shared" si="0"/>
        <v>0.33333333333333331</v>
      </c>
      <c r="F67" s="658"/>
    </row>
    <row r="68" spans="1:6" x14ac:dyDescent="0.2">
      <c r="A68" s="233" t="s">
        <v>155</v>
      </c>
      <c r="B68" s="451">
        <v>10</v>
      </c>
      <c r="C68" s="535">
        <v>5</v>
      </c>
      <c r="E68" s="446">
        <f t="shared" si="0"/>
        <v>0.5</v>
      </c>
      <c r="F68" s="658"/>
    </row>
    <row r="69" spans="1:6" x14ac:dyDescent="0.2">
      <c r="A69" s="453" t="s">
        <v>153</v>
      </c>
      <c r="B69" s="451">
        <v>18</v>
      </c>
      <c r="C69" s="535">
        <v>3</v>
      </c>
      <c r="E69" s="446">
        <f t="shared" si="0"/>
        <v>0.16666666666666666</v>
      </c>
      <c r="F69" s="658"/>
    </row>
    <row r="70" spans="1:6" ht="13.5" x14ac:dyDescent="0.25">
      <c r="A70" s="449" t="s">
        <v>216</v>
      </c>
      <c r="B70" s="190">
        <v>13</v>
      </c>
      <c r="C70" s="532">
        <v>4</v>
      </c>
      <c r="E70" s="447">
        <f t="shared" si="0"/>
        <v>0.30769230769230771</v>
      </c>
      <c r="F70" s="658"/>
    </row>
    <row r="71" spans="1:6" x14ac:dyDescent="0.2">
      <c r="A71" s="453" t="s">
        <v>611</v>
      </c>
      <c r="B71" s="451">
        <v>9</v>
      </c>
      <c r="C71" s="535">
        <v>4</v>
      </c>
      <c r="E71" s="446">
        <f t="shared" si="0"/>
        <v>0.44444444444444442</v>
      </c>
      <c r="F71" s="658"/>
    </row>
    <row r="72" spans="1:6" x14ac:dyDescent="0.2">
      <c r="A72" s="231" t="s">
        <v>156</v>
      </c>
      <c r="B72" s="451">
        <v>4</v>
      </c>
      <c r="C72" s="535"/>
      <c r="E72" s="446">
        <f t="shared" si="0"/>
        <v>0</v>
      </c>
      <c r="F72" s="658"/>
    </row>
    <row r="73" spans="1:6" ht="13.5" x14ac:dyDescent="0.25">
      <c r="A73" s="449" t="s">
        <v>217</v>
      </c>
      <c r="B73" s="190">
        <v>167</v>
      </c>
      <c r="C73" s="532">
        <v>28</v>
      </c>
      <c r="E73" s="447">
        <f t="shared" si="0"/>
        <v>0.16766467065868262</v>
      </c>
      <c r="F73" s="658"/>
    </row>
    <row r="74" spans="1:6" x14ac:dyDescent="0.2">
      <c r="A74" s="453" t="s">
        <v>613</v>
      </c>
      <c r="B74" s="450">
        <v>19</v>
      </c>
      <c r="C74" s="533"/>
      <c r="E74" s="445">
        <f t="shared" ref="E74:E126" si="3">C74/B74</f>
        <v>0</v>
      </c>
      <c r="F74" s="658"/>
    </row>
    <row r="75" spans="1:6" x14ac:dyDescent="0.2">
      <c r="A75" s="453" t="s">
        <v>614</v>
      </c>
      <c r="B75" s="450">
        <v>15</v>
      </c>
      <c r="C75" s="533">
        <v>11</v>
      </c>
      <c r="E75" s="445">
        <f t="shared" si="3"/>
        <v>0.73333333333333328</v>
      </c>
      <c r="F75" s="658"/>
    </row>
    <row r="76" spans="1:6" x14ac:dyDescent="0.2">
      <c r="A76" s="453" t="s">
        <v>615</v>
      </c>
      <c r="B76" s="450">
        <v>20</v>
      </c>
      <c r="C76" s="533">
        <v>11</v>
      </c>
      <c r="E76" s="445">
        <f t="shared" si="3"/>
        <v>0.55000000000000004</v>
      </c>
      <c r="F76" s="658"/>
    </row>
    <row r="77" spans="1:6" x14ac:dyDescent="0.2">
      <c r="A77" s="453" t="s">
        <v>159</v>
      </c>
      <c r="B77" s="450">
        <v>4</v>
      </c>
      <c r="C77" s="533"/>
      <c r="E77" s="445">
        <f t="shared" si="3"/>
        <v>0</v>
      </c>
      <c r="F77" s="658"/>
    </row>
    <row r="78" spans="1:6" x14ac:dyDescent="0.2">
      <c r="A78" s="453" t="s">
        <v>160</v>
      </c>
      <c r="B78" s="450">
        <v>3</v>
      </c>
      <c r="C78" s="533">
        <v>1</v>
      </c>
      <c r="E78" s="445">
        <f t="shared" si="3"/>
        <v>0.33333333333333331</v>
      </c>
      <c r="F78" s="658"/>
    </row>
    <row r="79" spans="1:6" x14ac:dyDescent="0.2">
      <c r="A79" s="453" t="s">
        <v>161</v>
      </c>
      <c r="B79" s="451">
        <v>20</v>
      </c>
      <c r="C79" s="535">
        <v>3</v>
      </c>
      <c r="E79" s="446">
        <f t="shared" si="3"/>
        <v>0.15</v>
      </c>
      <c r="F79" s="658"/>
    </row>
    <row r="80" spans="1:6" x14ac:dyDescent="0.2">
      <c r="A80" s="646" t="s">
        <v>162</v>
      </c>
      <c r="B80" s="451">
        <v>1</v>
      </c>
      <c r="C80" s="535"/>
      <c r="D80" s="658"/>
      <c r="E80" s="446">
        <f t="shared" si="3"/>
        <v>0</v>
      </c>
      <c r="F80" s="658"/>
    </row>
    <row r="81" spans="1:6" x14ac:dyDescent="0.2">
      <c r="A81" s="453" t="s">
        <v>164</v>
      </c>
      <c r="B81" s="451">
        <v>5</v>
      </c>
      <c r="C81" s="535"/>
      <c r="E81" s="446">
        <f t="shared" si="3"/>
        <v>0</v>
      </c>
      <c r="F81" s="658"/>
    </row>
    <row r="82" spans="1:6" x14ac:dyDescent="0.2">
      <c r="A82" s="453" t="s">
        <v>165</v>
      </c>
      <c r="B82" s="450">
        <v>5</v>
      </c>
      <c r="C82" s="533"/>
      <c r="E82" s="445">
        <f t="shared" si="3"/>
        <v>0</v>
      </c>
      <c r="F82" s="658"/>
    </row>
    <row r="83" spans="1:6" x14ac:dyDescent="0.2">
      <c r="A83" s="646" t="s">
        <v>166</v>
      </c>
      <c r="B83" s="450">
        <v>4</v>
      </c>
      <c r="C83" s="533"/>
      <c r="D83" s="658"/>
      <c r="E83" s="445">
        <f t="shared" si="3"/>
        <v>0</v>
      </c>
      <c r="F83" s="658"/>
    </row>
    <row r="84" spans="1:6" x14ac:dyDescent="0.2">
      <c r="A84" s="453" t="s">
        <v>169</v>
      </c>
      <c r="B84" s="450">
        <v>3</v>
      </c>
      <c r="C84" s="533"/>
      <c r="E84" s="445">
        <f t="shared" si="3"/>
        <v>0</v>
      </c>
      <c r="F84" s="658"/>
    </row>
    <row r="85" spans="1:6" x14ac:dyDescent="0.2">
      <c r="A85" s="453" t="s">
        <v>706</v>
      </c>
      <c r="B85" s="450">
        <v>27</v>
      </c>
      <c r="C85" s="533"/>
      <c r="E85" s="445">
        <f t="shared" si="3"/>
        <v>0</v>
      </c>
      <c r="F85" s="658"/>
    </row>
    <row r="86" spans="1:6" x14ac:dyDescent="0.2">
      <c r="A86" s="453" t="s">
        <v>485</v>
      </c>
      <c r="B86" s="450">
        <v>41</v>
      </c>
      <c r="C86" s="533">
        <v>2</v>
      </c>
      <c r="E86" s="445">
        <f t="shared" si="3"/>
        <v>4.878048780487805E-2</v>
      </c>
      <c r="F86" s="658"/>
    </row>
    <row r="87" spans="1:6" ht="13.5" x14ac:dyDescent="0.25">
      <c r="A87" s="449" t="s">
        <v>218</v>
      </c>
      <c r="B87" s="190">
        <v>15</v>
      </c>
      <c r="C87" s="532">
        <v>5</v>
      </c>
      <c r="E87" s="447">
        <f t="shared" si="3"/>
        <v>0.33333333333333331</v>
      </c>
      <c r="F87" s="658"/>
    </row>
    <row r="88" spans="1:6" x14ac:dyDescent="0.2">
      <c r="A88" s="453" t="s">
        <v>172</v>
      </c>
      <c r="B88" s="451">
        <v>2</v>
      </c>
      <c r="C88" s="535"/>
      <c r="E88" s="446">
        <f t="shared" si="3"/>
        <v>0</v>
      </c>
      <c r="F88" s="658"/>
    </row>
    <row r="89" spans="1:6" x14ac:dyDescent="0.2">
      <c r="A89" s="233" t="s">
        <v>171</v>
      </c>
      <c r="B89" s="451">
        <v>12</v>
      </c>
      <c r="C89" s="535">
        <v>5</v>
      </c>
      <c r="E89" s="446">
        <f t="shared" si="3"/>
        <v>0.41666666666666669</v>
      </c>
      <c r="F89" s="658"/>
    </row>
    <row r="90" spans="1:6" x14ac:dyDescent="0.2">
      <c r="A90" s="233" t="s">
        <v>173</v>
      </c>
      <c r="B90" s="451">
        <v>1</v>
      </c>
      <c r="C90" s="535"/>
      <c r="E90" s="446">
        <f t="shared" si="3"/>
        <v>0</v>
      </c>
      <c r="F90" s="658"/>
    </row>
    <row r="91" spans="1:6" ht="13.5" x14ac:dyDescent="0.25">
      <c r="A91" s="449" t="s">
        <v>219</v>
      </c>
      <c r="B91" s="190">
        <v>8</v>
      </c>
      <c r="C91" s="532">
        <v>4</v>
      </c>
      <c r="E91" s="447">
        <f t="shared" si="3"/>
        <v>0.5</v>
      </c>
      <c r="F91" s="658"/>
    </row>
    <row r="92" spans="1:6" x14ac:dyDescent="0.2">
      <c r="A92" s="453" t="s">
        <v>174</v>
      </c>
      <c r="B92" s="452">
        <v>8</v>
      </c>
      <c r="C92" s="534">
        <v>4</v>
      </c>
      <c r="E92" s="57">
        <f t="shared" si="3"/>
        <v>0.5</v>
      </c>
      <c r="F92" s="658"/>
    </row>
    <row r="93" spans="1:6" ht="13.5" x14ac:dyDescent="0.25">
      <c r="A93" s="449" t="s">
        <v>220</v>
      </c>
      <c r="B93" s="190">
        <v>47</v>
      </c>
      <c r="C93" s="532">
        <v>15</v>
      </c>
      <c r="E93" s="447">
        <f t="shared" si="3"/>
        <v>0.31914893617021278</v>
      </c>
      <c r="F93" s="658"/>
    </row>
    <row r="94" spans="1:6" x14ac:dyDescent="0.2">
      <c r="A94" s="453" t="s">
        <v>176</v>
      </c>
      <c r="B94" s="450">
        <v>15</v>
      </c>
      <c r="C94" s="533">
        <v>9</v>
      </c>
      <c r="E94" s="445">
        <f t="shared" si="3"/>
        <v>0.6</v>
      </c>
      <c r="F94" s="658"/>
    </row>
    <row r="95" spans="1:6" x14ac:dyDescent="0.2">
      <c r="A95" s="646" t="s">
        <v>178</v>
      </c>
      <c r="B95" s="450">
        <v>1</v>
      </c>
      <c r="C95" s="533"/>
      <c r="D95" s="658"/>
      <c r="E95" s="445">
        <f t="shared" si="3"/>
        <v>0</v>
      </c>
      <c r="F95" s="658"/>
    </row>
    <row r="96" spans="1:6" x14ac:dyDescent="0.2">
      <c r="A96" s="453" t="s">
        <v>179</v>
      </c>
      <c r="B96" s="451">
        <v>24</v>
      </c>
      <c r="C96" s="535">
        <v>3</v>
      </c>
      <c r="E96" s="446">
        <f t="shared" si="3"/>
        <v>0.125</v>
      </c>
      <c r="F96" s="658"/>
    </row>
    <row r="97" spans="1:6" x14ac:dyDescent="0.2">
      <c r="A97" s="233" t="s">
        <v>180</v>
      </c>
      <c r="B97" s="451">
        <v>7</v>
      </c>
      <c r="C97" s="535">
        <v>3</v>
      </c>
      <c r="E97" s="446">
        <f t="shared" si="3"/>
        <v>0.42857142857142855</v>
      </c>
      <c r="F97" s="658"/>
    </row>
    <row r="98" spans="1:6" ht="13.5" x14ac:dyDescent="0.25">
      <c r="A98" s="449" t="s">
        <v>221</v>
      </c>
      <c r="B98" s="190">
        <v>19</v>
      </c>
      <c r="C98" s="532">
        <v>11</v>
      </c>
      <c r="E98" s="447">
        <f t="shared" si="3"/>
        <v>0.57894736842105265</v>
      </c>
      <c r="F98" s="658"/>
    </row>
    <row r="99" spans="1:6" x14ac:dyDescent="0.2">
      <c r="A99" s="453" t="s">
        <v>184</v>
      </c>
      <c r="B99" s="451">
        <v>5</v>
      </c>
      <c r="C99" s="535">
        <v>3</v>
      </c>
      <c r="E99" s="446">
        <f t="shared" si="3"/>
        <v>0.6</v>
      </c>
      <c r="F99" s="658"/>
    </row>
    <row r="100" spans="1:6" x14ac:dyDescent="0.2">
      <c r="A100" s="453" t="s">
        <v>183</v>
      </c>
      <c r="B100" s="451">
        <v>14</v>
      </c>
      <c r="C100" s="535">
        <v>8</v>
      </c>
      <c r="E100" s="446">
        <f t="shared" si="3"/>
        <v>0.5714285714285714</v>
      </c>
      <c r="F100" s="658"/>
    </row>
    <row r="101" spans="1:6" ht="13.5" x14ac:dyDescent="0.25">
      <c r="A101" s="449" t="s">
        <v>222</v>
      </c>
      <c r="B101" s="190">
        <v>19</v>
      </c>
      <c r="C101" s="532">
        <v>9</v>
      </c>
      <c r="E101" s="447">
        <f t="shared" si="3"/>
        <v>0.47368421052631576</v>
      </c>
      <c r="F101" s="658"/>
    </row>
    <row r="102" spans="1:6" x14ac:dyDescent="0.2">
      <c r="A102" s="453" t="s">
        <v>187</v>
      </c>
      <c r="B102" s="451">
        <v>3</v>
      </c>
      <c r="C102" s="535">
        <v>1</v>
      </c>
      <c r="E102" s="446">
        <f t="shared" si="3"/>
        <v>0.33333333333333331</v>
      </c>
      <c r="F102" s="658"/>
    </row>
    <row r="103" spans="1:6" x14ac:dyDescent="0.2">
      <c r="A103" s="453" t="s">
        <v>186</v>
      </c>
      <c r="B103" s="451">
        <v>16</v>
      </c>
      <c r="C103" s="535">
        <v>8</v>
      </c>
      <c r="E103" s="446">
        <f t="shared" si="3"/>
        <v>0.5</v>
      </c>
      <c r="F103" s="658"/>
    </row>
    <row r="104" spans="1:6" ht="13.5" x14ac:dyDescent="0.25">
      <c r="A104" s="449" t="s">
        <v>223</v>
      </c>
      <c r="B104" s="190">
        <v>33</v>
      </c>
      <c r="C104" s="532">
        <v>13</v>
      </c>
      <c r="E104" s="447">
        <f t="shared" si="3"/>
        <v>0.39393939393939392</v>
      </c>
      <c r="F104" s="658"/>
    </row>
    <row r="105" spans="1:6" x14ac:dyDescent="0.2">
      <c r="A105" s="231" t="s">
        <v>190</v>
      </c>
      <c r="B105" s="451">
        <v>2</v>
      </c>
      <c r="C105" s="535"/>
      <c r="E105" s="446">
        <f t="shared" si="3"/>
        <v>0</v>
      </c>
      <c r="F105" s="658"/>
    </row>
    <row r="106" spans="1:6" x14ac:dyDescent="0.2">
      <c r="A106" s="453" t="s">
        <v>191</v>
      </c>
      <c r="B106" s="451">
        <v>12</v>
      </c>
      <c r="C106" s="535">
        <v>7</v>
      </c>
      <c r="E106" s="446">
        <f t="shared" si="3"/>
        <v>0.58333333333333337</v>
      </c>
      <c r="F106" s="658"/>
    </row>
    <row r="107" spans="1:6" x14ac:dyDescent="0.2">
      <c r="A107" s="233" t="s">
        <v>192</v>
      </c>
      <c r="B107" s="451">
        <v>11</v>
      </c>
      <c r="C107" s="535"/>
      <c r="E107" s="446">
        <f t="shared" si="3"/>
        <v>0</v>
      </c>
      <c r="F107" s="658"/>
    </row>
    <row r="108" spans="1:6" x14ac:dyDescent="0.2">
      <c r="A108" s="453" t="s">
        <v>194</v>
      </c>
      <c r="B108" s="451">
        <v>4</v>
      </c>
      <c r="C108" s="535">
        <v>2</v>
      </c>
      <c r="E108" s="446">
        <f t="shared" si="3"/>
        <v>0.5</v>
      </c>
      <c r="F108" s="658"/>
    </row>
    <row r="109" spans="1:6" x14ac:dyDescent="0.2">
      <c r="A109" s="453" t="s">
        <v>195</v>
      </c>
      <c r="B109" s="451">
        <v>4</v>
      </c>
      <c r="C109" s="535">
        <v>4</v>
      </c>
      <c r="E109" s="446">
        <f t="shared" si="3"/>
        <v>1</v>
      </c>
      <c r="F109" s="658"/>
    </row>
    <row r="110" spans="1:6" ht="13.5" x14ac:dyDescent="0.25">
      <c r="A110" s="449" t="s">
        <v>224</v>
      </c>
      <c r="B110" s="190">
        <v>44</v>
      </c>
      <c r="C110" s="532">
        <v>3</v>
      </c>
      <c r="E110" s="447">
        <f t="shared" si="3"/>
        <v>6.8181818181818177E-2</v>
      </c>
      <c r="F110" s="658"/>
    </row>
    <row r="111" spans="1:6" x14ac:dyDescent="0.2">
      <c r="A111" s="453" t="s">
        <v>197</v>
      </c>
      <c r="B111" s="451">
        <v>2</v>
      </c>
      <c r="C111" s="535">
        <v>1</v>
      </c>
      <c r="E111" s="446">
        <f t="shared" si="3"/>
        <v>0.5</v>
      </c>
      <c r="F111" s="658"/>
    </row>
    <row r="112" spans="1:6" x14ac:dyDescent="0.2">
      <c r="A112" s="453" t="s">
        <v>199</v>
      </c>
      <c r="B112" s="451">
        <v>19</v>
      </c>
      <c r="C112" s="535">
        <v>1</v>
      </c>
      <c r="E112" s="446">
        <f t="shared" si="3"/>
        <v>5.2631578947368418E-2</v>
      </c>
      <c r="F112" s="658"/>
    </row>
    <row r="113" spans="1:6" x14ac:dyDescent="0.2">
      <c r="A113" s="453" t="s">
        <v>618</v>
      </c>
      <c r="B113" s="451">
        <v>18</v>
      </c>
      <c r="C113" s="535"/>
      <c r="E113" s="446">
        <f t="shared" si="3"/>
        <v>0</v>
      </c>
      <c r="F113" s="658"/>
    </row>
    <row r="114" spans="1:6" x14ac:dyDescent="0.2">
      <c r="A114" s="201" t="s">
        <v>619</v>
      </c>
      <c r="B114" s="201">
        <v>5</v>
      </c>
      <c r="C114" s="201">
        <v>1</v>
      </c>
      <c r="E114" s="446">
        <f t="shared" si="3"/>
        <v>0.2</v>
      </c>
      <c r="F114" s="658"/>
    </row>
    <row r="115" spans="1:6" ht="13.5" x14ac:dyDescent="0.25">
      <c r="A115" s="449" t="s">
        <v>227</v>
      </c>
      <c r="B115" s="190">
        <v>25</v>
      </c>
      <c r="C115" s="532">
        <v>15</v>
      </c>
      <c r="E115" s="447">
        <f t="shared" si="3"/>
        <v>0.6</v>
      </c>
      <c r="F115" s="658"/>
    </row>
    <row r="116" spans="1:6" x14ac:dyDescent="0.2">
      <c r="A116" s="646" t="s">
        <v>405</v>
      </c>
      <c r="B116" s="451">
        <v>2</v>
      </c>
      <c r="C116" s="535">
        <v>1</v>
      </c>
      <c r="D116" s="658"/>
      <c r="E116" s="446">
        <f t="shared" ref="E116" si="4">C116/B116</f>
        <v>0.5</v>
      </c>
      <c r="F116" s="658"/>
    </row>
    <row r="117" spans="1:6" x14ac:dyDescent="0.2">
      <c r="A117" s="453" t="s">
        <v>157</v>
      </c>
      <c r="B117" s="451">
        <v>10</v>
      </c>
      <c r="C117" s="535">
        <v>6</v>
      </c>
      <c r="E117" s="446">
        <f t="shared" si="3"/>
        <v>0.6</v>
      </c>
      <c r="F117" s="658"/>
    </row>
    <row r="118" spans="1:6" x14ac:dyDescent="0.2">
      <c r="A118" s="453" t="s">
        <v>158</v>
      </c>
      <c r="B118" s="451">
        <v>13</v>
      </c>
      <c r="C118" s="535">
        <v>8</v>
      </c>
      <c r="E118" s="446">
        <f t="shared" si="3"/>
        <v>0.61538461538461542</v>
      </c>
      <c r="F118" s="658"/>
    </row>
    <row r="119" spans="1:6" x14ac:dyDescent="0.2">
      <c r="A119" s="132"/>
      <c r="B119" s="52"/>
      <c r="C119" s="633"/>
      <c r="E119" s="305"/>
      <c r="F119" s="658"/>
    </row>
    <row r="120" spans="1:6" ht="13.5" x14ac:dyDescent="0.25">
      <c r="A120" s="538" t="s">
        <v>508</v>
      </c>
      <c r="B120" s="190">
        <v>61</v>
      </c>
      <c r="C120" s="532"/>
      <c r="E120" s="183"/>
      <c r="F120" s="658"/>
    </row>
    <row r="121" spans="1:6" x14ac:dyDescent="0.2">
      <c r="E121" s="194"/>
      <c r="F121" s="658"/>
    </row>
    <row r="122" spans="1:6" ht="13.5" x14ac:dyDescent="0.25">
      <c r="A122" s="538" t="s">
        <v>581</v>
      </c>
      <c r="B122" s="190">
        <v>109</v>
      </c>
      <c r="C122" s="532"/>
      <c r="E122" s="183"/>
      <c r="F122" s="658"/>
    </row>
    <row r="123" spans="1:6" x14ac:dyDescent="0.2">
      <c r="E123" s="194"/>
      <c r="F123" s="658"/>
    </row>
    <row r="124" spans="1:6" ht="13.5" x14ac:dyDescent="0.25">
      <c r="A124" s="615" t="s">
        <v>580</v>
      </c>
      <c r="B124" s="190">
        <v>119</v>
      </c>
      <c r="C124" s="532"/>
      <c r="E124" s="183"/>
      <c r="F124" s="658"/>
    </row>
    <row r="125" spans="1:6" x14ac:dyDescent="0.2">
      <c r="E125" s="194"/>
      <c r="F125" s="658"/>
    </row>
    <row r="126" spans="1:6" ht="15.75" x14ac:dyDescent="0.2">
      <c r="A126" s="614" t="s">
        <v>1</v>
      </c>
      <c r="B126" s="25">
        <f>SUM(B9:B114)/2+B120+B122+B124+B115</f>
        <v>1090</v>
      </c>
      <c r="C126" s="25">
        <f>SUM(C9:C114)/2+C120+C122+C124+C115</f>
        <v>284</v>
      </c>
      <c r="E126" s="183">
        <f t="shared" si="3"/>
        <v>0.26055045871559634</v>
      </c>
      <c r="F126" s="658"/>
    </row>
    <row r="127" spans="1:6" x14ac:dyDescent="0.2">
      <c r="C127" s="658"/>
    </row>
  </sheetData>
  <mergeCells count="1">
    <mergeCell ref="A3:E3"/>
  </mergeCells>
  <printOptions horizontalCentered="1"/>
  <pageMargins left="0.70866141732283472" right="0.70866141732283472" top="0.74803149606299213" bottom="0.74803149606299213" header="0.31496062992125984" footer="0.31496062992125984"/>
  <pageSetup paperSize="9" scale="93" firstPageNumber="36" fitToHeight="0" orientation="portrait" r:id="rId1"/>
  <headerFoot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M166"/>
  <sheetViews>
    <sheetView showGridLines="0" topLeftCell="A14" zoomScaleNormal="100" workbookViewId="0">
      <selection activeCell="Q28" sqref="Q28"/>
    </sheetView>
  </sheetViews>
  <sheetFormatPr baseColWidth="10" defaultColWidth="12" defaultRowHeight="12.75" x14ac:dyDescent="0.2"/>
  <cols>
    <col min="1" max="1" width="38.5" style="461" bestFit="1" customWidth="1"/>
    <col min="2" max="2" width="12.83203125" style="461" bestFit="1" customWidth="1"/>
    <col min="3" max="3" width="22.1640625" style="461" bestFit="1" customWidth="1"/>
    <col min="4" max="4" width="18.1640625" style="461" bestFit="1" customWidth="1"/>
    <col min="5" max="5" width="4.83203125" style="461" customWidth="1"/>
    <col min="6" max="6" width="23.33203125" style="461" customWidth="1"/>
    <col min="7" max="7" width="25.6640625" style="461" customWidth="1"/>
    <col min="8" max="8" width="9" style="461" customWidth="1"/>
    <col min="9" max="9" width="15" style="461" customWidth="1"/>
    <col min="10" max="12" width="12" style="461"/>
    <col min="13" max="13" width="20.5" style="461" customWidth="1"/>
    <col min="14" max="16384" width="12" style="461"/>
  </cols>
  <sheetData>
    <row r="2" spans="1:13" ht="13.5" customHeight="1" x14ac:dyDescent="0.2"/>
    <row r="3" spans="1:13" s="580" customFormat="1" ht="29.25" customHeight="1" x14ac:dyDescent="0.3">
      <c r="A3" s="730" t="s">
        <v>582</v>
      </c>
      <c r="B3" s="730"/>
      <c r="C3" s="730"/>
      <c r="D3" s="730"/>
      <c r="E3" s="730"/>
      <c r="F3" s="730"/>
      <c r="G3" s="730"/>
    </row>
    <row r="6" spans="1:13" ht="18.75" customHeight="1" x14ac:dyDescent="0.2"/>
    <row r="7" spans="1:13" ht="51" x14ac:dyDescent="0.2">
      <c r="A7" s="44" t="s">
        <v>351</v>
      </c>
      <c r="B7" s="44" t="s">
        <v>509</v>
      </c>
      <c r="C7" s="89" t="s">
        <v>510</v>
      </c>
      <c r="D7" s="530" t="s">
        <v>511</v>
      </c>
      <c r="E7" s="539"/>
      <c r="F7" s="44" t="s">
        <v>512</v>
      </c>
      <c r="G7" s="530" t="s">
        <v>513</v>
      </c>
    </row>
    <row r="8" spans="1:13" s="32" customFormat="1" ht="13.5" customHeight="1" x14ac:dyDescent="0.2">
      <c r="A8" s="111"/>
      <c r="B8" s="111"/>
      <c r="C8" s="531"/>
      <c r="D8" s="112"/>
      <c r="E8" s="112"/>
      <c r="F8" s="111"/>
      <c r="G8" s="112"/>
      <c r="I8" s="461"/>
      <c r="J8" s="461"/>
      <c r="K8" s="461"/>
      <c r="L8" s="461"/>
      <c r="M8" s="461"/>
    </row>
    <row r="9" spans="1:13" ht="13.5" x14ac:dyDescent="0.25">
      <c r="A9" s="449" t="s">
        <v>225</v>
      </c>
      <c r="B9" s="190">
        <f>TAB_8!N8</f>
        <v>221</v>
      </c>
      <c r="C9" s="540">
        <v>41</v>
      </c>
      <c r="D9" s="541">
        <f>C9/B9</f>
        <v>0.18552036199095023</v>
      </c>
      <c r="F9" s="538">
        <v>13</v>
      </c>
      <c r="G9" s="541">
        <f>F9/C9</f>
        <v>0.31707317073170732</v>
      </c>
    </row>
    <row r="10" spans="1:13" x14ac:dyDescent="0.2">
      <c r="A10" s="453" t="s">
        <v>112</v>
      </c>
      <c r="B10" s="450">
        <f>TAB_8!N9</f>
        <v>7</v>
      </c>
      <c r="C10" s="533">
        <v>3</v>
      </c>
      <c r="D10" s="542">
        <f t="shared" ref="D10:D73" si="0">C10/B10</f>
        <v>0.42857142857142855</v>
      </c>
      <c r="F10" s="543"/>
      <c r="G10" s="542">
        <f t="shared" ref="G10:G73" si="1">F10/C10</f>
        <v>0</v>
      </c>
    </row>
    <row r="11" spans="1:13" x14ac:dyDescent="0.2">
      <c r="A11" s="453" t="s">
        <v>111</v>
      </c>
      <c r="B11" s="451">
        <f>TAB_8!N10</f>
        <v>192</v>
      </c>
      <c r="C11" s="535">
        <v>30</v>
      </c>
      <c r="D11" s="544">
        <f t="shared" si="0"/>
        <v>0.15625</v>
      </c>
      <c r="F11" s="545">
        <v>11</v>
      </c>
      <c r="G11" s="544">
        <f t="shared" si="1"/>
        <v>0.36666666666666664</v>
      </c>
    </row>
    <row r="12" spans="1:13" x14ac:dyDescent="0.2">
      <c r="A12" s="233" t="s">
        <v>604</v>
      </c>
      <c r="B12" s="451">
        <f>TAB_8!N11</f>
        <v>3</v>
      </c>
      <c r="C12" s="535">
        <v>1</v>
      </c>
      <c r="D12" s="544">
        <f t="shared" si="0"/>
        <v>0.33333333333333331</v>
      </c>
      <c r="F12" s="545"/>
      <c r="G12" s="544">
        <f t="shared" si="1"/>
        <v>0</v>
      </c>
    </row>
    <row r="13" spans="1:13" x14ac:dyDescent="0.2">
      <c r="A13" s="453" t="s">
        <v>113</v>
      </c>
      <c r="B13" s="452">
        <f>TAB_8!N12</f>
        <v>19</v>
      </c>
      <c r="C13" s="534">
        <v>7</v>
      </c>
      <c r="D13" s="546">
        <f t="shared" si="0"/>
        <v>0.36842105263157893</v>
      </c>
      <c r="F13" s="547">
        <v>2</v>
      </c>
      <c r="G13" s="546">
        <f t="shared" si="1"/>
        <v>0.2857142857142857</v>
      </c>
    </row>
    <row r="14" spans="1:13" ht="13.5" x14ac:dyDescent="0.25">
      <c r="A14" s="449" t="s">
        <v>226</v>
      </c>
      <c r="B14" s="190">
        <f>TAB_8!N13</f>
        <v>95</v>
      </c>
      <c r="C14" s="540">
        <v>24</v>
      </c>
      <c r="D14" s="541">
        <f t="shared" si="0"/>
        <v>0.25263157894736843</v>
      </c>
      <c r="F14" s="538">
        <v>11</v>
      </c>
      <c r="G14" s="541">
        <f t="shared" si="1"/>
        <v>0.45833333333333331</v>
      </c>
    </row>
    <row r="15" spans="1:13" x14ac:dyDescent="0.2">
      <c r="A15" s="233" t="s">
        <v>114</v>
      </c>
      <c r="B15" s="450">
        <f>TAB_8!N14</f>
        <v>82</v>
      </c>
      <c r="C15" s="533">
        <v>19</v>
      </c>
      <c r="D15" s="542">
        <f t="shared" si="0"/>
        <v>0.23170731707317074</v>
      </c>
      <c r="F15" s="543">
        <v>7</v>
      </c>
      <c r="G15" s="542">
        <f t="shared" si="1"/>
        <v>0.36842105263157893</v>
      </c>
    </row>
    <row r="16" spans="1:13" x14ac:dyDescent="0.2">
      <c r="A16" s="453" t="s">
        <v>115</v>
      </c>
      <c r="B16" s="452">
        <f>TAB_8!N15</f>
        <v>13</v>
      </c>
      <c r="C16" s="534">
        <v>5</v>
      </c>
      <c r="D16" s="546">
        <f t="shared" si="0"/>
        <v>0.38461538461538464</v>
      </c>
      <c r="F16" s="547">
        <v>4</v>
      </c>
      <c r="G16" s="546">
        <f t="shared" si="1"/>
        <v>0.8</v>
      </c>
    </row>
    <row r="17" spans="1:7" ht="13.5" x14ac:dyDescent="0.25">
      <c r="A17" s="449" t="s">
        <v>200</v>
      </c>
      <c r="B17" s="190">
        <f>TAB_8!N16</f>
        <v>81</v>
      </c>
      <c r="C17" s="540">
        <v>21</v>
      </c>
      <c r="D17" s="541">
        <f t="shared" si="0"/>
        <v>0.25925925925925924</v>
      </c>
      <c r="F17" s="538">
        <v>3</v>
      </c>
      <c r="G17" s="541">
        <f t="shared" si="1"/>
        <v>0.14285714285714285</v>
      </c>
    </row>
    <row r="18" spans="1:7" x14ac:dyDescent="0.2">
      <c r="A18" s="453" t="s">
        <v>117</v>
      </c>
      <c r="B18" s="450">
        <f>TAB_8!N17</f>
        <v>10</v>
      </c>
      <c r="C18" s="533">
        <v>3</v>
      </c>
      <c r="D18" s="542">
        <f t="shared" si="0"/>
        <v>0.3</v>
      </c>
      <c r="F18" s="543"/>
      <c r="G18" s="542">
        <f t="shared" si="1"/>
        <v>0</v>
      </c>
    </row>
    <row r="19" spans="1:7" x14ac:dyDescent="0.2">
      <c r="A19" s="233" t="s">
        <v>116</v>
      </c>
      <c r="B19" s="451">
        <f>TAB_8!N18</f>
        <v>63</v>
      </c>
      <c r="C19" s="535">
        <v>16</v>
      </c>
      <c r="D19" s="544">
        <f t="shared" si="0"/>
        <v>0.25396825396825395</v>
      </c>
      <c r="F19" s="545">
        <v>3</v>
      </c>
      <c r="G19" s="544">
        <f t="shared" si="1"/>
        <v>0.1875</v>
      </c>
    </row>
    <row r="20" spans="1:7" x14ac:dyDescent="0.2">
      <c r="A20" s="453" t="s">
        <v>484</v>
      </c>
      <c r="B20" s="452">
        <f>TAB_8!N19</f>
        <v>8</v>
      </c>
      <c r="C20" s="534">
        <v>2</v>
      </c>
      <c r="D20" s="546">
        <f t="shared" si="0"/>
        <v>0.25</v>
      </c>
      <c r="F20" s="547"/>
      <c r="G20" s="546">
        <f t="shared" si="1"/>
        <v>0</v>
      </c>
    </row>
    <row r="21" spans="1:7" ht="13.5" x14ac:dyDescent="0.25">
      <c r="A21" s="449" t="s">
        <v>201</v>
      </c>
      <c r="B21" s="190">
        <f>TAB_8!N20</f>
        <v>202</v>
      </c>
      <c r="C21" s="540">
        <v>39</v>
      </c>
      <c r="D21" s="541">
        <f t="shared" si="0"/>
        <v>0.19306930693069307</v>
      </c>
      <c r="F21" s="538">
        <v>5</v>
      </c>
      <c r="G21" s="541">
        <f t="shared" si="1"/>
        <v>0.12820512820512819</v>
      </c>
    </row>
    <row r="22" spans="1:7" x14ac:dyDescent="0.2">
      <c r="A22" s="453" t="s">
        <v>118</v>
      </c>
      <c r="B22" s="450">
        <f>TAB_8!N21</f>
        <v>136</v>
      </c>
      <c r="C22" s="533">
        <v>28</v>
      </c>
      <c r="D22" s="542">
        <f t="shared" si="0"/>
        <v>0.20588235294117646</v>
      </c>
      <c r="F22" s="543"/>
      <c r="G22" s="542">
        <f t="shared" si="1"/>
        <v>0</v>
      </c>
    </row>
    <row r="23" spans="1:7" x14ac:dyDescent="0.2">
      <c r="A23" s="453" t="s">
        <v>119</v>
      </c>
      <c r="B23" s="451">
        <f>TAB_8!N22</f>
        <v>23</v>
      </c>
      <c r="C23" s="535">
        <v>2</v>
      </c>
      <c r="D23" s="544">
        <f t="shared" si="0"/>
        <v>8.6956521739130432E-2</v>
      </c>
      <c r="F23" s="545"/>
      <c r="G23" s="544">
        <f t="shared" si="1"/>
        <v>0</v>
      </c>
    </row>
    <row r="24" spans="1:7" x14ac:dyDescent="0.2">
      <c r="A24" s="453" t="s">
        <v>120</v>
      </c>
      <c r="B24" s="451">
        <f>TAB_8!N23</f>
        <v>12</v>
      </c>
      <c r="C24" s="535"/>
      <c r="D24" s="544">
        <f t="shared" si="0"/>
        <v>0</v>
      </c>
      <c r="F24" s="545"/>
      <c r="G24" s="544" t="e">
        <f t="shared" si="1"/>
        <v>#DIV/0!</v>
      </c>
    </row>
    <row r="25" spans="1:7" x14ac:dyDescent="0.2">
      <c r="A25" s="233" t="s">
        <v>121</v>
      </c>
      <c r="B25" s="451">
        <f>TAB_8!N24</f>
        <v>10</v>
      </c>
      <c r="C25" s="535"/>
      <c r="D25" s="544">
        <f t="shared" si="0"/>
        <v>0</v>
      </c>
      <c r="F25" s="545"/>
      <c r="G25" s="544" t="e">
        <f t="shared" si="1"/>
        <v>#DIV/0!</v>
      </c>
    </row>
    <row r="26" spans="1:7" x14ac:dyDescent="0.2">
      <c r="A26" s="453" t="s">
        <v>122</v>
      </c>
      <c r="B26" s="452">
        <f>TAB_8!N25</f>
        <v>21</v>
      </c>
      <c r="C26" s="534">
        <v>9</v>
      </c>
      <c r="D26" s="546">
        <f t="shared" si="0"/>
        <v>0.42857142857142855</v>
      </c>
      <c r="F26" s="547">
        <v>5</v>
      </c>
      <c r="G26" s="546">
        <f t="shared" si="1"/>
        <v>0.55555555555555558</v>
      </c>
    </row>
    <row r="27" spans="1:7" ht="13.5" x14ac:dyDescent="0.25">
      <c r="A27" s="449" t="s">
        <v>202</v>
      </c>
      <c r="B27" s="190">
        <f>TAB_8!N26</f>
        <v>82</v>
      </c>
      <c r="C27" s="540">
        <v>29</v>
      </c>
      <c r="D27" s="541">
        <f t="shared" si="0"/>
        <v>0.35365853658536583</v>
      </c>
      <c r="F27" s="538">
        <v>11</v>
      </c>
      <c r="G27" s="541">
        <f t="shared" si="1"/>
        <v>0.37931034482758619</v>
      </c>
    </row>
    <row r="28" spans="1:7" x14ac:dyDescent="0.2">
      <c r="A28" s="233" t="s">
        <v>123</v>
      </c>
      <c r="B28" s="450">
        <f>TAB_8!N27</f>
        <v>82</v>
      </c>
      <c r="C28" s="533">
        <v>29</v>
      </c>
      <c r="D28" s="542">
        <f t="shared" si="0"/>
        <v>0.35365853658536583</v>
      </c>
      <c r="F28" s="543">
        <v>11</v>
      </c>
      <c r="G28" s="542">
        <f t="shared" si="1"/>
        <v>0.37931034482758619</v>
      </c>
    </row>
    <row r="29" spans="1:7" ht="13.5" x14ac:dyDescent="0.25">
      <c r="A29" s="449" t="s">
        <v>203</v>
      </c>
      <c r="B29" s="190">
        <f>TAB_8!N28</f>
        <v>76</v>
      </c>
      <c r="C29" s="540">
        <v>13</v>
      </c>
      <c r="D29" s="541">
        <f t="shared" si="0"/>
        <v>0.17105263157894737</v>
      </c>
      <c r="F29" s="538">
        <v>3</v>
      </c>
      <c r="G29" s="541">
        <f t="shared" si="1"/>
        <v>0.23076923076923078</v>
      </c>
    </row>
    <row r="30" spans="1:7" x14ac:dyDescent="0.2">
      <c r="A30" s="453" t="s">
        <v>442</v>
      </c>
      <c r="B30" s="450">
        <f>TAB_8!N29</f>
        <v>74</v>
      </c>
      <c r="C30" s="533">
        <v>12</v>
      </c>
      <c r="D30" s="542">
        <f t="shared" si="0"/>
        <v>0.16216216216216217</v>
      </c>
      <c r="F30" s="543">
        <v>3</v>
      </c>
      <c r="G30" s="542">
        <f t="shared" si="1"/>
        <v>0.25</v>
      </c>
    </row>
    <row r="31" spans="1:7" x14ac:dyDescent="0.2">
      <c r="A31" s="453" t="s">
        <v>605</v>
      </c>
      <c r="B31" s="450">
        <f>TAB_8!N30</f>
        <v>2</v>
      </c>
      <c r="C31" s="533">
        <v>1</v>
      </c>
      <c r="D31" s="542">
        <f t="shared" si="0"/>
        <v>0.5</v>
      </c>
      <c r="F31" s="543"/>
      <c r="G31" s="542">
        <f t="shared" si="1"/>
        <v>0</v>
      </c>
    </row>
    <row r="32" spans="1:7" ht="13.5" x14ac:dyDescent="0.25">
      <c r="A32" s="449" t="s">
        <v>204</v>
      </c>
      <c r="B32" s="190">
        <f>TAB_8!N31</f>
        <v>19</v>
      </c>
      <c r="C32" s="540">
        <v>7</v>
      </c>
      <c r="D32" s="541">
        <f t="shared" si="0"/>
        <v>0.36842105263157893</v>
      </c>
      <c r="F32" s="538">
        <v>1</v>
      </c>
      <c r="G32" s="541">
        <f t="shared" si="1"/>
        <v>0.14285714285714285</v>
      </c>
    </row>
    <row r="33" spans="1:7" x14ac:dyDescent="0.2">
      <c r="A33" s="453" t="s">
        <v>124</v>
      </c>
      <c r="B33" s="451">
        <f>TAB_8!N32</f>
        <v>19</v>
      </c>
      <c r="C33" s="535">
        <v>7</v>
      </c>
      <c r="D33" s="544">
        <f t="shared" si="0"/>
        <v>0.36842105263157893</v>
      </c>
      <c r="F33" s="545">
        <v>1</v>
      </c>
      <c r="G33" s="544">
        <f t="shared" si="1"/>
        <v>0.14285714285714285</v>
      </c>
    </row>
    <row r="34" spans="1:7" ht="13.5" x14ac:dyDescent="0.25">
      <c r="A34" s="449" t="s">
        <v>205</v>
      </c>
      <c r="B34" s="190">
        <f>TAB_8!N33</f>
        <v>339</v>
      </c>
      <c r="C34" s="540">
        <v>63</v>
      </c>
      <c r="D34" s="541">
        <f t="shared" si="0"/>
        <v>0.18584070796460178</v>
      </c>
      <c r="F34" s="538">
        <v>12</v>
      </c>
      <c r="G34" s="541">
        <f t="shared" si="1"/>
        <v>0.19047619047619047</v>
      </c>
    </row>
    <row r="35" spans="1:7" x14ac:dyDescent="0.2">
      <c r="A35" s="453" t="s">
        <v>530</v>
      </c>
      <c r="B35" s="451">
        <f>TAB_8!N34</f>
        <v>11</v>
      </c>
      <c r="C35" s="535">
        <v>2</v>
      </c>
      <c r="D35" s="544">
        <f t="shared" si="0"/>
        <v>0.18181818181818182</v>
      </c>
      <c r="F35" s="545"/>
      <c r="G35" s="544">
        <f t="shared" si="1"/>
        <v>0</v>
      </c>
    </row>
    <row r="36" spans="1:7" x14ac:dyDescent="0.2">
      <c r="A36" s="453" t="s">
        <v>606</v>
      </c>
      <c r="B36" s="450">
        <f>TAB_8!N35</f>
        <v>63</v>
      </c>
      <c r="C36" s="533">
        <v>15</v>
      </c>
      <c r="D36" s="542">
        <f t="shared" si="0"/>
        <v>0.23809523809523808</v>
      </c>
      <c r="F36" s="543">
        <v>1</v>
      </c>
      <c r="G36" s="542">
        <f t="shared" si="1"/>
        <v>6.6666666666666666E-2</v>
      </c>
    </row>
    <row r="37" spans="1:7" x14ac:dyDescent="0.2">
      <c r="A37" s="453" t="s">
        <v>607</v>
      </c>
      <c r="B37" s="451">
        <f>TAB_8!N36</f>
        <v>91</v>
      </c>
      <c r="C37" s="535">
        <v>27</v>
      </c>
      <c r="D37" s="544">
        <f t="shared" si="0"/>
        <v>0.2967032967032967</v>
      </c>
      <c r="F37" s="545">
        <v>5</v>
      </c>
      <c r="G37" s="544">
        <f t="shared" si="1"/>
        <v>0.18518518518518517</v>
      </c>
    </row>
    <row r="38" spans="1:7" x14ac:dyDescent="0.2">
      <c r="A38" s="453" t="s">
        <v>125</v>
      </c>
      <c r="B38" s="451">
        <f>TAB_8!N37</f>
        <v>114</v>
      </c>
      <c r="C38" s="535">
        <v>4</v>
      </c>
      <c r="D38" s="544">
        <f t="shared" si="0"/>
        <v>3.5087719298245612E-2</v>
      </c>
      <c r="F38" s="545">
        <v>1</v>
      </c>
      <c r="G38" s="544">
        <f t="shared" si="1"/>
        <v>0.25</v>
      </c>
    </row>
    <row r="39" spans="1:7" x14ac:dyDescent="0.2">
      <c r="A39" s="453" t="s">
        <v>126</v>
      </c>
      <c r="B39" s="451">
        <f>TAB_8!N38</f>
        <v>60</v>
      </c>
      <c r="C39" s="535">
        <v>15</v>
      </c>
      <c r="D39" s="544">
        <f t="shared" si="0"/>
        <v>0.25</v>
      </c>
      <c r="F39" s="545">
        <v>5</v>
      </c>
      <c r="G39" s="544">
        <f t="shared" si="1"/>
        <v>0.33333333333333331</v>
      </c>
    </row>
    <row r="40" spans="1:7" ht="13.5" x14ac:dyDescent="0.25">
      <c r="A40" s="449" t="s">
        <v>206</v>
      </c>
      <c r="B40" s="190">
        <f>TAB_8!N39</f>
        <v>69</v>
      </c>
      <c r="C40" s="540">
        <v>18</v>
      </c>
      <c r="D40" s="541">
        <f t="shared" si="0"/>
        <v>0.2608695652173913</v>
      </c>
      <c r="F40" s="538">
        <v>3</v>
      </c>
      <c r="G40" s="541">
        <f t="shared" si="1"/>
        <v>0.16666666666666666</v>
      </c>
    </row>
    <row r="41" spans="1:7" x14ac:dyDescent="0.2">
      <c r="A41" s="231" t="s">
        <v>127</v>
      </c>
      <c r="B41" s="452">
        <f>TAB_8!N40</f>
        <v>69</v>
      </c>
      <c r="C41" s="534">
        <v>18</v>
      </c>
      <c r="D41" s="546">
        <f t="shared" si="0"/>
        <v>0.2608695652173913</v>
      </c>
      <c r="F41" s="547">
        <v>3</v>
      </c>
      <c r="G41" s="546">
        <f t="shared" si="1"/>
        <v>0.16666666666666666</v>
      </c>
    </row>
    <row r="42" spans="1:7" ht="13.5" x14ac:dyDescent="0.25">
      <c r="A42" s="449" t="s">
        <v>207</v>
      </c>
      <c r="B42" s="190">
        <f>TAB_8!N41</f>
        <v>142</v>
      </c>
      <c r="C42" s="540">
        <v>48</v>
      </c>
      <c r="D42" s="541">
        <f t="shared" si="0"/>
        <v>0.3380281690140845</v>
      </c>
      <c r="F42" s="538">
        <v>14</v>
      </c>
      <c r="G42" s="541">
        <f t="shared" si="1"/>
        <v>0.29166666666666669</v>
      </c>
    </row>
    <row r="43" spans="1:7" x14ac:dyDescent="0.2">
      <c r="A43" s="231" t="s">
        <v>129</v>
      </c>
      <c r="B43" s="452">
        <f>TAB_8!N42</f>
        <v>10</v>
      </c>
      <c r="C43" s="534">
        <v>3</v>
      </c>
      <c r="D43" s="546">
        <f t="shared" si="0"/>
        <v>0.3</v>
      </c>
      <c r="F43" s="547">
        <v>1</v>
      </c>
      <c r="G43" s="546">
        <f t="shared" si="1"/>
        <v>0.33333333333333331</v>
      </c>
    </row>
    <row r="44" spans="1:7" x14ac:dyDescent="0.2">
      <c r="A44" s="453" t="s">
        <v>427</v>
      </c>
      <c r="B44" s="451">
        <f>TAB_8!N43</f>
        <v>109</v>
      </c>
      <c r="C44" s="535">
        <v>35</v>
      </c>
      <c r="D44" s="544">
        <f t="shared" si="0"/>
        <v>0.32110091743119268</v>
      </c>
      <c r="F44" s="545">
        <v>13</v>
      </c>
      <c r="G44" s="544">
        <f t="shared" si="1"/>
        <v>0.37142857142857144</v>
      </c>
    </row>
    <row r="45" spans="1:7" x14ac:dyDescent="0.2">
      <c r="A45" s="453" t="s">
        <v>130</v>
      </c>
      <c r="B45" s="450">
        <f>TAB_8!N44</f>
        <v>8</v>
      </c>
      <c r="C45" s="533"/>
      <c r="D45" s="542">
        <f t="shared" si="0"/>
        <v>0</v>
      </c>
      <c r="F45" s="543"/>
      <c r="G45" s="544" t="e">
        <f t="shared" si="1"/>
        <v>#DIV/0!</v>
      </c>
    </row>
    <row r="46" spans="1:7" x14ac:dyDescent="0.2">
      <c r="A46" s="453" t="s">
        <v>131</v>
      </c>
      <c r="B46" s="450">
        <f>TAB_8!N45</f>
        <v>15</v>
      </c>
      <c r="C46" s="533">
        <v>10</v>
      </c>
      <c r="D46" s="542">
        <f t="shared" si="0"/>
        <v>0.66666666666666663</v>
      </c>
      <c r="F46" s="543"/>
      <c r="G46" s="542">
        <f t="shared" si="1"/>
        <v>0</v>
      </c>
    </row>
    <row r="47" spans="1:7" ht="13.5" x14ac:dyDescent="0.25">
      <c r="A47" s="449" t="s">
        <v>208</v>
      </c>
      <c r="B47" s="190">
        <f>TAB_8!N46</f>
        <v>32</v>
      </c>
      <c r="C47" s="540">
        <v>16</v>
      </c>
      <c r="D47" s="541">
        <f t="shared" si="0"/>
        <v>0.5</v>
      </c>
      <c r="F47" s="538">
        <v>1</v>
      </c>
      <c r="G47" s="541">
        <f t="shared" si="1"/>
        <v>6.25E-2</v>
      </c>
    </row>
    <row r="48" spans="1:7" x14ac:dyDescent="0.2">
      <c r="A48" s="234" t="s">
        <v>428</v>
      </c>
      <c r="B48" s="451">
        <f>TAB_8!N47</f>
        <v>32</v>
      </c>
      <c r="C48" s="535">
        <v>16</v>
      </c>
      <c r="D48" s="544">
        <f t="shared" si="0"/>
        <v>0.5</v>
      </c>
      <c r="F48" s="545">
        <v>1</v>
      </c>
      <c r="G48" s="544">
        <f t="shared" si="1"/>
        <v>6.25E-2</v>
      </c>
    </row>
    <row r="49" spans="1:7" ht="13.5" x14ac:dyDescent="0.25">
      <c r="A49" s="449" t="s">
        <v>429</v>
      </c>
      <c r="B49" s="190">
        <f>TAB_8!N48</f>
        <v>5</v>
      </c>
      <c r="C49" s="540">
        <v>3</v>
      </c>
      <c r="D49" s="541">
        <f t="shared" si="0"/>
        <v>0.6</v>
      </c>
      <c r="F49" s="538">
        <v>2</v>
      </c>
      <c r="G49" s="541">
        <f t="shared" si="1"/>
        <v>0.66666666666666663</v>
      </c>
    </row>
    <row r="50" spans="1:7" x14ac:dyDescent="0.2">
      <c r="A50" s="453" t="s">
        <v>430</v>
      </c>
      <c r="B50" s="451">
        <f>TAB_8!N49</f>
        <v>5</v>
      </c>
      <c r="C50" s="535">
        <v>3</v>
      </c>
      <c r="D50" s="544">
        <f t="shared" si="0"/>
        <v>0.6</v>
      </c>
      <c r="F50" s="545">
        <v>2</v>
      </c>
      <c r="G50" s="544">
        <f t="shared" si="1"/>
        <v>0.66666666666666663</v>
      </c>
    </row>
    <row r="51" spans="1:7" ht="13.5" x14ac:dyDescent="0.25">
      <c r="A51" s="449" t="s">
        <v>209</v>
      </c>
      <c r="B51" s="190">
        <f>TAB_8!N50</f>
        <v>23</v>
      </c>
      <c r="C51" s="540">
        <v>5</v>
      </c>
      <c r="D51" s="541">
        <f t="shared" si="0"/>
        <v>0.21739130434782608</v>
      </c>
      <c r="F51" s="538">
        <v>3</v>
      </c>
      <c r="G51" s="541">
        <f t="shared" si="1"/>
        <v>0.6</v>
      </c>
    </row>
    <row r="52" spans="1:7" x14ac:dyDescent="0.2">
      <c r="A52" s="453" t="s">
        <v>134</v>
      </c>
      <c r="B52" s="451">
        <f>TAB_8!N51</f>
        <v>23</v>
      </c>
      <c r="C52" s="535">
        <v>5</v>
      </c>
      <c r="D52" s="544">
        <f t="shared" si="0"/>
        <v>0.21739130434782608</v>
      </c>
      <c r="F52" s="545">
        <v>3</v>
      </c>
      <c r="G52" s="544">
        <f t="shared" si="1"/>
        <v>0.6</v>
      </c>
    </row>
    <row r="53" spans="1:7" ht="13.5" x14ac:dyDescent="0.25">
      <c r="A53" s="449" t="s">
        <v>210</v>
      </c>
      <c r="B53" s="190">
        <f>TAB_8!N52</f>
        <v>334</v>
      </c>
      <c r="C53" s="540">
        <v>104</v>
      </c>
      <c r="D53" s="541">
        <f t="shared" si="0"/>
        <v>0.31137724550898205</v>
      </c>
      <c r="F53" s="538">
        <v>30</v>
      </c>
      <c r="G53" s="541">
        <f t="shared" si="1"/>
        <v>0.28846153846153844</v>
      </c>
    </row>
    <row r="54" spans="1:7" x14ac:dyDescent="0.2">
      <c r="A54" s="453" t="s">
        <v>135</v>
      </c>
      <c r="B54" s="451">
        <f>TAB_8!N53</f>
        <v>48</v>
      </c>
      <c r="C54" s="535">
        <v>11</v>
      </c>
      <c r="D54" s="544">
        <f t="shared" si="0"/>
        <v>0.22916666666666666</v>
      </c>
      <c r="F54" s="545">
        <v>3</v>
      </c>
      <c r="G54" s="544">
        <f t="shared" si="1"/>
        <v>0.27272727272727271</v>
      </c>
    </row>
    <row r="55" spans="1:7" x14ac:dyDescent="0.2">
      <c r="A55" s="453" t="s">
        <v>608</v>
      </c>
      <c r="B55" s="450">
        <f>TAB_8!N54</f>
        <v>10</v>
      </c>
      <c r="C55" s="533">
        <v>7</v>
      </c>
      <c r="D55" s="542">
        <f t="shared" si="0"/>
        <v>0.7</v>
      </c>
      <c r="F55" s="543"/>
      <c r="G55" s="544">
        <f t="shared" si="1"/>
        <v>0</v>
      </c>
    </row>
    <row r="56" spans="1:7" x14ac:dyDescent="0.2">
      <c r="A56" s="453" t="s">
        <v>482</v>
      </c>
      <c r="B56" s="450">
        <f>TAB_8!N55</f>
        <v>220</v>
      </c>
      <c r="C56" s="533">
        <v>67</v>
      </c>
      <c r="D56" s="542">
        <f t="shared" si="0"/>
        <v>0.30454545454545456</v>
      </c>
      <c r="F56" s="543">
        <v>18</v>
      </c>
      <c r="G56" s="542">
        <f t="shared" si="1"/>
        <v>0.26865671641791045</v>
      </c>
    </row>
    <row r="57" spans="1:7" x14ac:dyDescent="0.2">
      <c r="A57" s="453" t="s">
        <v>136</v>
      </c>
      <c r="B57" s="451">
        <f>TAB_8!N56</f>
        <v>4</v>
      </c>
      <c r="C57" s="535">
        <v>1</v>
      </c>
      <c r="D57" s="544">
        <f t="shared" si="0"/>
        <v>0.25</v>
      </c>
      <c r="F57" s="545"/>
      <c r="G57" s="544">
        <f t="shared" si="1"/>
        <v>0</v>
      </c>
    </row>
    <row r="58" spans="1:7" x14ac:dyDescent="0.2">
      <c r="A58" s="453" t="s">
        <v>137</v>
      </c>
      <c r="B58" s="451">
        <f>TAB_8!N57</f>
        <v>18</v>
      </c>
      <c r="C58" s="535">
        <v>9</v>
      </c>
      <c r="D58" s="544">
        <f t="shared" si="0"/>
        <v>0.5</v>
      </c>
      <c r="F58" s="545">
        <v>6</v>
      </c>
      <c r="G58" s="544">
        <f t="shared" si="1"/>
        <v>0.66666666666666663</v>
      </c>
    </row>
    <row r="59" spans="1:7" x14ac:dyDescent="0.2">
      <c r="A59" s="453" t="s">
        <v>138</v>
      </c>
      <c r="B59" s="451">
        <f>TAB_8!N58</f>
        <v>3</v>
      </c>
      <c r="C59" s="535">
        <v>2</v>
      </c>
      <c r="D59" s="544">
        <f t="shared" si="0"/>
        <v>0.66666666666666663</v>
      </c>
      <c r="F59" s="545"/>
      <c r="G59" s="544">
        <f t="shared" si="1"/>
        <v>0</v>
      </c>
    </row>
    <row r="60" spans="1:7" x14ac:dyDescent="0.2">
      <c r="A60" s="233" t="s">
        <v>655</v>
      </c>
      <c r="B60" s="451">
        <f>TAB_8!N59</f>
        <v>31</v>
      </c>
      <c r="C60" s="535">
        <v>7</v>
      </c>
      <c r="D60" s="544">
        <f t="shared" si="0"/>
        <v>0.22580645161290322</v>
      </c>
      <c r="F60" s="545">
        <v>3</v>
      </c>
      <c r="G60" s="544">
        <f t="shared" si="1"/>
        <v>0.42857142857142855</v>
      </c>
    </row>
    <row r="61" spans="1:7" ht="13.5" x14ac:dyDescent="0.25">
      <c r="A61" s="449" t="s">
        <v>211</v>
      </c>
      <c r="B61" s="190">
        <f>TAB_8!N60</f>
        <v>53</v>
      </c>
      <c r="C61" s="540">
        <v>15</v>
      </c>
      <c r="D61" s="541">
        <f t="shared" si="0"/>
        <v>0.28301886792452829</v>
      </c>
      <c r="F61" s="538">
        <v>7</v>
      </c>
      <c r="G61" s="541">
        <f t="shared" si="1"/>
        <v>0.46666666666666667</v>
      </c>
    </row>
    <row r="62" spans="1:7" x14ac:dyDescent="0.2">
      <c r="A62" s="231" t="s">
        <v>139</v>
      </c>
      <c r="B62" s="452">
        <f>TAB_8!N61</f>
        <v>53</v>
      </c>
      <c r="C62" s="534">
        <v>15</v>
      </c>
      <c r="D62" s="546">
        <f t="shared" si="0"/>
        <v>0.28301886792452829</v>
      </c>
      <c r="F62" s="547">
        <v>7</v>
      </c>
      <c r="G62" s="546">
        <f t="shared" si="1"/>
        <v>0.46666666666666667</v>
      </c>
    </row>
    <row r="63" spans="1:7" ht="13.5" x14ac:dyDescent="0.25">
      <c r="A63" s="449" t="s">
        <v>212</v>
      </c>
      <c r="B63" s="190">
        <f>TAB_8!N62</f>
        <v>241</v>
      </c>
      <c r="C63" s="540">
        <v>43</v>
      </c>
      <c r="D63" s="541">
        <f t="shared" si="0"/>
        <v>0.17842323651452283</v>
      </c>
      <c r="F63" s="538">
        <v>14</v>
      </c>
      <c r="G63" s="541">
        <f t="shared" si="1"/>
        <v>0.32558139534883723</v>
      </c>
    </row>
    <row r="64" spans="1:7" x14ac:dyDescent="0.2">
      <c r="A64" s="453" t="s">
        <v>140</v>
      </c>
      <c r="B64" s="450">
        <f>TAB_8!N63</f>
        <v>41</v>
      </c>
      <c r="C64" s="533">
        <v>3</v>
      </c>
      <c r="D64" s="542">
        <f t="shared" si="0"/>
        <v>7.3170731707317069E-2</v>
      </c>
      <c r="F64" s="543">
        <v>2</v>
      </c>
      <c r="G64" s="542">
        <f t="shared" si="1"/>
        <v>0.66666666666666663</v>
      </c>
    </row>
    <row r="65" spans="1:7" x14ac:dyDescent="0.2">
      <c r="A65" s="231" t="s">
        <v>141</v>
      </c>
      <c r="B65" s="452">
        <f>TAB_8!N64</f>
        <v>74</v>
      </c>
      <c r="C65" s="534">
        <v>17</v>
      </c>
      <c r="D65" s="546">
        <f t="shared" si="0"/>
        <v>0.22972972972972974</v>
      </c>
      <c r="F65" s="547">
        <v>5</v>
      </c>
      <c r="G65" s="546">
        <f t="shared" si="1"/>
        <v>0.29411764705882354</v>
      </c>
    </row>
    <row r="66" spans="1:7" x14ac:dyDescent="0.2">
      <c r="A66" s="453" t="s">
        <v>142</v>
      </c>
      <c r="B66" s="451">
        <f>TAB_8!N65</f>
        <v>72</v>
      </c>
      <c r="C66" s="535">
        <v>3</v>
      </c>
      <c r="D66" s="544">
        <f t="shared" si="0"/>
        <v>4.1666666666666664E-2</v>
      </c>
      <c r="F66" s="545">
        <v>1</v>
      </c>
      <c r="G66" s="544">
        <f t="shared" si="1"/>
        <v>0.33333333333333331</v>
      </c>
    </row>
    <row r="67" spans="1:7" x14ac:dyDescent="0.2">
      <c r="A67" s="453" t="s">
        <v>527</v>
      </c>
      <c r="B67" s="450">
        <f>TAB_8!N66</f>
        <v>2</v>
      </c>
      <c r="C67" s="533"/>
      <c r="D67" s="542">
        <f t="shared" si="0"/>
        <v>0</v>
      </c>
      <c r="F67" s="543"/>
      <c r="G67" s="542" t="e">
        <f t="shared" si="1"/>
        <v>#DIV/0!</v>
      </c>
    </row>
    <row r="68" spans="1:7" x14ac:dyDescent="0.2">
      <c r="A68" s="453" t="s">
        <v>143</v>
      </c>
      <c r="B68" s="451">
        <f>TAB_8!N67</f>
        <v>8</v>
      </c>
      <c r="C68" s="535">
        <v>4</v>
      </c>
      <c r="D68" s="544">
        <f t="shared" si="0"/>
        <v>0.5</v>
      </c>
      <c r="F68" s="545"/>
      <c r="G68" s="544">
        <f t="shared" si="1"/>
        <v>0</v>
      </c>
    </row>
    <row r="69" spans="1:7" x14ac:dyDescent="0.2">
      <c r="A69" s="646" t="s">
        <v>144</v>
      </c>
      <c r="B69" s="451">
        <f>TAB_8!N68</f>
        <v>2</v>
      </c>
      <c r="C69" s="535">
        <v>1</v>
      </c>
      <c r="D69" s="544">
        <f t="shared" si="0"/>
        <v>0.5</v>
      </c>
      <c r="E69" s="658"/>
      <c r="F69" s="545"/>
      <c r="G69" s="544">
        <f t="shared" si="1"/>
        <v>0</v>
      </c>
    </row>
    <row r="70" spans="1:7" x14ac:dyDescent="0.2">
      <c r="A70" s="453" t="s">
        <v>145</v>
      </c>
      <c r="B70" s="451">
        <f>TAB_8!N69</f>
        <v>11</v>
      </c>
      <c r="C70" s="535">
        <v>3</v>
      </c>
      <c r="D70" s="544">
        <f t="shared" si="0"/>
        <v>0.27272727272727271</v>
      </c>
      <c r="F70" s="545"/>
      <c r="G70" s="544">
        <f t="shared" si="1"/>
        <v>0</v>
      </c>
    </row>
    <row r="71" spans="1:7" x14ac:dyDescent="0.2">
      <c r="A71" s="453" t="s">
        <v>146</v>
      </c>
      <c r="B71" s="451">
        <f>TAB_8!N70</f>
        <v>9</v>
      </c>
      <c r="C71" s="535">
        <v>3</v>
      </c>
      <c r="D71" s="544">
        <f t="shared" si="0"/>
        <v>0.33333333333333331</v>
      </c>
      <c r="F71" s="545">
        <v>2</v>
      </c>
      <c r="G71" s="544">
        <f t="shared" si="1"/>
        <v>0.66666666666666663</v>
      </c>
    </row>
    <row r="72" spans="1:7" x14ac:dyDescent="0.2">
      <c r="A72" s="453" t="s">
        <v>147</v>
      </c>
      <c r="B72" s="451">
        <f>TAB_8!N71</f>
        <v>22</v>
      </c>
      <c r="C72" s="535">
        <v>9</v>
      </c>
      <c r="D72" s="544">
        <f t="shared" si="0"/>
        <v>0.40909090909090912</v>
      </c>
      <c r="F72" s="545">
        <v>4</v>
      </c>
      <c r="G72" s="544">
        <f t="shared" si="1"/>
        <v>0.44444444444444442</v>
      </c>
    </row>
    <row r="73" spans="1:7" ht="13.5" x14ac:dyDescent="0.25">
      <c r="A73" s="449" t="s">
        <v>213</v>
      </c>
      <c r="B73" s="190">
        <f>TAB_8!N72</f>
        <v>163</v>
      </c>
      <c r="C73" s="540">
        <v>41</v>
      </c>
      <c r="D73" s="541">
        <f t="shared" si="0"/>
        <v>0.25153374233128833</v>
      </c>
      <c r="F73" s="538">
        <v>13</v>
      </c>
      <c r="G73" s="541">
        <f t="shared" si="1"/>
        <v>0.31707317073170732</v>
      </c>
    </row>
    <row r="74" spans="1:7" x14ac:dyDescent="0.2">
      <c r="A74" s="453" t="s">
        <v>404</v>
      </c>
      <c r="B74" s="451">
        <f>TAB_8!N73</f>
        <v>78</v>
      </c>
      <c r="C74" s="535">
        <v>19</v>
      </c>
      <c r="D74" s="544">
        <f t="shared" ref="D74:D137" si="2">C74/B74</f>
        <v>0.24358974358974358</v>
      </c>
      <c r="F74" s="545">
        <v>10</v>
      </c>
      <c r="G74" s="544">
        <f t="shared" ref="G74:G137" si="3">F74/C74</f>
        <v>0.52631578947368418</v>
      </c>
    </row>
    <row r="75" spans="1:7" x14ac:dyDescent="0.2">
      <c r="A75" s="231" t="s">
        <v>148</v>
      </c>
      <c r="B75" s="452">
        <f>TAB_8!N74</f>
        <v>50</v>
      </c>
      <c r="C75" s="534">
        <v>13</v>
      </c>
      <c r="D75" s="546">
        <f t="shared" si="2"/>
        <v>0.26</v>
      </c>
      <c r="F75" s="547">
        <v>3</v>
      </c>
      <c r="G75" s="546">
        <f t="shared" si="3"/>
        <v>0.23076923076923078</v>
      </c>
    </row>
    <row r="76" spans="1:7" x14ac:dyDescent="0.2">
      <c r="A76" s="453" t="s">
        <v>149</v>
      </c>
      <c r="B76" s="451">
        <f>TAB_8!N75</f>
        <v>1</v>
      </c>
      <c r="C76" s="535">
        <v>1</v>
      </c>
      <c r="D76" s="544">
        <f t="shared" si="2"/>
        <v>1</v>
      </c>
      <c r="F76" s="545"/>
      <c r="G76" s="544">
        <f t="shared" si="3"/>
        <v>0</v>
      </c>
    </row>
    <row r="77" spans="1:7" x14ac:dyDescent="0.2">
      <c r="A77" s="453" t="s">
        <v>150</v>
      </c>
      <c r="B77" s="450">
        <f>TAB_8!N76</f>
        <v>6</v>
      </c>
      <c r="C77" s="533">
        <v>2</v>
      </c>
      <c r="D77" s="542">
        <f t="shared" si="2"/>
        <v>0.33333333333333331</v>
      </c>
      <c r="F77" s="543"/>
      <c r="G77" s="542">
        <f t="shared" si="3"/>
        <v>0</v>
      </c>
    </row>
    <row r="78" spans="1:7" x14ac:dyDescent="0.2">
      <c r="A78" s="453" t="s">
        <v>151</v>
      </c>
      <c r="B78" s="451">
        <f>TAB_8!N77</f>
        <v>28</v>
      </c>
      <c r="C78" s="535">
        <v>6</v>
      </c>
      <c r="D78" s="544">
        <f t="shared" si="2"/>
        <v>0.21428571428571427</v>
      </c>
      <c r="F78" s="545"/>
      <c r="G78" s="544">
        <f t="shared" si="3"/>
        <v>0</v>
      </c>
    </row>
    <row r="79" spans="1:7" ht="13.5" x14ac:dyDescent="0.25">
      <c r="A79" s="449" t="s">
        <v>214</v>
      </c>
      <c r="B79" s="190">
        <f>TAB_8!N78</f>
        <v>195</v>
      </c>
      <c r="C79" s="540">
        <v>52</v>
      </c>
      <c r="D79" s="541">
        <f t="shared" si="2"/>
        <v>0.26666666666666666</v>
      </c>
      <c r="F79" s="538">
        <v>19</v>
      </c>
      <c r="G79" s="541">
        <f t="shared" si="3"/>
        <v>0.36538461538461536</v>
      </c>
    </row>
    <row r="80" spans="1:7" x14ac:dyDescent="0.2">
      <c r="A80" s="453" t="s">
        <v>152</v>
      </c>
      <c r="B80" s="451">
        <f>TAB_8!N79</f>
        <v>195</v>
      </c>
      <c r="C80" s="535">
        <v>52</v>
      </c>
      <c r="D80" s="544">
        <f t="shared" si="2"/>
        <v>0.26666666666666666</v>
      </c>
      <c r="F80" s="545">
        <v>19</v>
      </c>
      <c r="G80" s="544">
        <f t="shared" si="3"/>
        <v>0.36538461538461536</v>
      </c>
    </row>
    <row r="81" spans="1:7" ht="13.5" x14ac:dyDescent="0.25">
      <c r="A81" s="449" t="s">
        <v>215</v>
      </c>
      <c r="B81" s="190">
        <f>TAB_8!N80</f>
        <v>130</v>
      </c>
      <c r="C81" s="540">
        <v>53</v>
      </c>
      <c r="D81" s="541">
        <f t="shared" si="2"/>
        <v>0.40769230769230769</v>
      </c>
      <c r="F81" s="538">
        <v>12</v>
      </c>
      <c r="G81" s="541">
        <f t="shared" si="3"/>
        <v>0.22641509433962265</v>
      </c>
    </row>
    <row r="82" spans="1:7" x14ac:dyDescent="0.2">
      <c r="A82" s="453" t="s">
        <v>154</v>
      </c>
      <c r="B82" s="451">
        <f>TAB_8!N81</f>
        <v>39</v>
      </c>
      <c r="C82" s="535">
        <v>12</v>
      </c>
      <c r="D82" s="544">
        <f t="shared" si="2"/>
        <v>0.30769230769230771</v>
      </c>
      <c r="F82" s="545">
        <v>4</v>
      </c>
      <c r="G82" s="544">
        <f t="shared" si="3"/>
        <v>0.33333333333333331</v>
      </c>
    </row>
    <row r="83" spans="1:7" x14ac:dyDescent="0.2">
      <c r="A83" s="231" t="s">
        <v>155</v>
      </c>
      <c r="B83" s="191">
        <f>TAB_8!N82</f>
        <v>32</v>
      </c>
      <c r="C83" s="536">
        <v>27</v>
      </c>
      <c r="D83" s="548">
        <f t="shared" si="2"/>
        <v>0.84375</v>
      </c>
      <c r="F83" s="191">
        <v>5</v>
      </c>
      <c r="G83" s="548">
        <f t="shared" si="3"/>
        <v>0.18518518518518517</v>
      </c>
    </row>
    <row r="84" spans="1:7" x14ac:dyDescent="0.2">
      <c r="A84" s="453" t="s">
        <v>153</v>
      </c>
      <c r="B84" s="451">
        <f>TAB_8!N83</f>
        <v>58</v>
      </c>
      <c r="C84" s="535">
        <v>13</v>
      </c>
      <c r="D84" s="544">
        <f t="shared" si="2"/>
        <v>0.22413793103448276</v>
      </c>
      <c r="F84" s="545">
        <v>3</v>
      </c>
      <c r="G84" s="544">
        <f t="shared" si="3"/>
        <v>0.23076923076923078</v>
      </c>
    </row>
    <row r="85" spans="1:7" x14ac:dyDescent="0.2">
      <c r="A85" s="646" t="s">
        <v>610</v>
      </c>
      <c r="B85" s="451">
        <f>TAB_8!N84</f>
        <v>1</v>
      </c>
      <c r="C85" s="535">
        <v>1</v>
      </c>
      <c r="D85" s="544">
        <f t="shared" si="2"/>
        <v>1</v>
      </c>
      <c r="E85" s="658"/>
      <c r="F85" s="545"/>
      <c r="G85" s="544">
        <f t="shared" si="3"/>
        <v>0</v>
      </c>
    </row>
    <row r="86" spans="1:7" ht="13.5" x14ac:dyDescent="0.25">
      <c r="A86" s="449" t="s">
        <v>216</v>
      </c>
      <c r="B86" s="190">
        <f>TAB_8!N85</f>
        <v>113</v>
      </c>
      <c r="C86" s="540">
        <v>23</v>
      </c>
      <c r="D86" s="541">
        <f t="shared" si="2"/>
        <v>0.20353982300884957</v>
      </c>
      <c r="F86" s="538">
        <v>4</v>
      </c>
      <c r="G86" s="541">
        <f t="shared" si="3"/>
        <v>0.17391304347826086</v>
      </c>
    </row>
    <row r="87" spans="1:7" x14ac:dyDescent="0.2">
      <c r="A87" s="453" t="s">
        <v>611</v>
      </c>
      <c r="B87" s="451">
        <f>TAB_8!N86</f>
        <v>86</v>
      </c>
      <c r="C87" s="535">
        <v>17</v>
      </c>
      <c r="D87" s="544">
        <f t="shared" si="2"/>
        <v>0.19767441860465115</v>
      </c>
      <c r="F87" s="545">
        <v>4</v>
      </c>
      <c r="G87" s="544">
        <f t="shared" si="3"/>
        <v>0.23529411764705882</v>
      </c>
    </row>
    <row r="88" spans="1:7" x14ac:dyDescent="0.2">
      <c r="A88" s="231" t="s">
        <v>156</v>
      </c>
      <c r="B88" s="452">
        <f>TAB_8!N87</f>
        <v>27</v>
      </c>
      <c r="C88" s="534">
        <v>6</v>
      </c>
      <c r="D88" s="546">
        <f t="shared" si="2"/>
        <v>0.22222222222222221</v>
      </c>
      <c r="F88" s="547"/>
      <c r="G88" s="546">
        <f t="shared" si="3"/>
        <v>0</v>
      </c>
    </row>
    <row r="89" spans="1:7" ht="13.5" x14ac:dyDescent="0.25">
      <c r="A89" s="449" t="s">
        <v>217</v>
      </c>
      <c r="B89" s="190">
        <f>TAB_8!N88</f>
        <v>866</v>
      </c>
      <c r="C89" s="540">
        <v>153</v>
      </c>
      <c r="D89" s="541">
        <f t="shared" si="2"/>
        <v>0.17667436489607391</v>
      </c>
      <c r="F89" s="538">
        <v>28</v>
      </c>
      <c r="G89" s="541">
        <f t="shared" si="3"/>
        <v>0.18300653594771241</v>
      </c>
    </row>
    <row r="90" spans="1:7" x14ac:dyDescent="0.2">
      <c r="A90" s="233" t="s">
        <v>613</v>
      </c>
      <c r="B90" s="451">
        <f>TAB_8!N89</f>
        <v>210</v>
      </c>
      <c r="C90" s="535">
        <v>30</v>
      </c>
      <c r="D90" s="544">
        <f t="shared" si="2"/>
        <v>0.14285714285714285</v>
      </c>
      <c r="F90" s="545"/>
      <c r="G90" s="544">
        <f t="shared" si="3"/>
        <v>0</v>
      </c>
    </row>
    <row r="91" spans="1:7" x14ac:dyDescent="0.2">
      <c r="A91" s="453" t="s">
        <v>614</v>
      </c>
      <c r="B91" s="452">
        <f>TAB_8!N90</f>
        <v>94</v>
      </c>
      <c r="C91" s="534">
        <v>17</v>
      </c>
      <c r="D91" s="546">
        <f t="shared" si="2"/>
        <v>0.18085106382978725</v>
      </c>
      <c r="F91" s="547">
        <v>11</v>
      </c>
      <c r="G91" s="546">
        <f t="shared" si="3"/>
        <v>0.6470588235294118</v>
      </c>
    </row>
    <row r="92" spans="1:7" x14ac:dyDescent="0.2">
      <c r="A92" s="453" t="s">
        <v>615</v>
      </c>
      <c r="B92" s="451">
        <f>TAB_8!N91</f>
        <v>72</v>
      </c>
      <c r="C92" s="535">
        <v>22</v>
      </c>
      <c r="D92" s="544">
        <f t="shared" si="2"/>
        <v>0.30555555555555558</v>
      </c>
      <c r="F92" s="545">
        <v>11</v>
      </c>
      <c r="G92" s="544">
        <f t="shared" si="3"/>
        <v>0.5</v>
      </c>
    </row>
    <row r="93" spans="1:7" x14ac:dyDescent="0.2">
      <c r="A93" s="453" t="s">
        <v>159</v>
      </c>
      <c r="B93" s="451">
        <f>TAB_8!N92</f>
        <v>19</v>
      </c>
      <c r="C93" s="535">
        <v>7</v>
      </c>
      <c r="D93" s="544">
        <f t="shared" si="2"/>
        <v>0.36842105263157893</v>
      </c>
      <c r="F93" s="545"/>
      <c r="G93" s="544">
        <f t="shared" si="3"/>
        <v>0</v>
      </c>
    </row>
    <row r="94" spans="1:7" x14ac:dyDescent="0.2">
      <c r="A94" s="453" t="s">
        <v>616</v>
      </c>
      <c r="B94" s="451">
        <f>TAB_8!N93</f>
        <v>28</v>
      </c>
      <c r="C94" s="535">
        <v>14</v>
      </c>
      <c r="D94" s="544">
        <f t="shared" si="2"/>
        <v>0.5</v>
      </c>
      <c r="F94" s="545"/>
      <c r="G94" s="544">
        <f t="shared" si="3"/>
        <v>0</v>
      </c>
    </row>
    <row r="95" spans="1:7" x14ac:dyDescent="0.2">
      <c r="A95" s="453" t="s">
        <v>160</v>
      </c>
      <c r="B95" s="451">
        <f>TAB_8!N94</f>
        <v>59</v>
      </c>
      <c r="C95" s="535">
        <v>4</v>
      </c>
      <c r="D95" s="544">
        <f t="shared" si="2"/>
        <v>6.7796610169491525E-2</v>
      </c>
      <c r="F95" s="545">
        <v>1</v>
      </c>
      <c r="G95" s="544">
        <f t="shared" si="3"/>
        <v>0.25</v>
      </c>
    </row>
    <row r="96" spans="1:7" x14ac:dyDescent="0.2">
      <c r="A96" s="453" t="s">
        <v>161</v>
      </c>
      <c r="B96" s="451">
        <f>TAB_8!N95</f>
        <v>13</v>
      </c>
      <c r="C96" s="535">
        <v>4</v>
      </c>
      <c r="D96" s="544">
        <f t="shared" si="2"/>
        <v>0.30769230769230771</v>
      </c>
      <c r="F96" s="545">
        <v>3</v>
      </c>
      <c r="G96" s="544">
        <f t="shared" si="3"/>
        <v>0.75</v>
      </c>
    </row>
    <row r="97" spans="1:7" x14ac:dyDescent="0.2">
      <c r="A97" s="453" t="s">
        <v>162</v>
      </c>
      <c r="B97" s="451">
        <f>TAB_8!N96</f>
        <v>8</v>
      </c>
      <c r="C97" s="535">
        <v>3</v>
      </c>
      <c r="D97" s="544">
        <f t="shared" si="2"/>
        <v>0.375</v>
      </c>
      <c r="F97" s="545"/>
      <c r="G97" s="544">
        <f t="shared" si="3"/>
        <v>0</v>
      </c>
    </row>
    <row r="98" spans="1:7" x14ac:dyDescent="0.2">
      <c r="A98" s="646" t="s">
        <v>164</v>
      </c>
      <c r="B98" s="451">
        <f>TAB_8!N97</f>
        <v>18</v>
      </c>
      <c r="C98" s="535">
        <v>7</v>
      </c>
      <c r="D98" s="544">
        <f t="shared" si="2"/>
        <v>0.3888888888888889</v>
      </c>
      <c r="E98" s="658"/>
      <c r="F98" s="545"/>
      <c r="G98" s="544">
        <f t="shared" si="3"/>
        <v>0</v>
      </c>
    </row>
    <row r="99" spans="1:7" x14ac:dyDescent="0.2">
      <c r="A99" s="453" t="s">
        <v>165</v>
      </c>
      <c r="B99" s="451">
        <f>TAB_8!N98</f>
        <v>23</v>
      </c>
      <c r="C99" s="535">
        <v>1</v>
      </c>
      <c r="D99" s="544">
        <f t="shared" si="2"/>
        <v>4.3478260869565216E-2</v>
      </c>
      <c r="F99" s="545"/>
      <c r="G99" s="544">
        <f t="shared" si="3"/>
        <v>0</v>
      </c>
    </row>
    <row r="100" spans="1:7" x14ac:dyDescent="0.2">
      <c r="A100" s="453" t="s">
        <v>166</v>
      </c>
      <c r="B100" s="451">
        <f>TAB_8!N99</f>
        <v>5</v>
      </c>
      <c r="C100" s="535">
        <v>2</v>
      </c>
      <c r="D100" s="544">
        <f t="shared" si="2"/>
        <v>0.4</v>
      </c>
      <c r="F100" s="545"/>
      <c r="G100" s="544">
        <f t="shared" si="3"/>
        <v>0</v>
      </c>
    </row>
    <row r="101" spans="1:7" x14ac:dyDescent="0.2">
      <c r="A101" s="646" t="s">
        <v>167</v>
      </c>
      <c r="B101" s="451">
        <f>TAB_8!N100</f>
        <v>4</v>
      </c>
      <c r="C101" s="535">
        <v>4</v>
      </c>
      <c r="D101" s="544">
        <f t="shared" si="2"/>
        <v>1</v>
      </c>
      <c r="E101" s="658"/>
      <c r="F101" s="545"/>
      <c r="G101" s="544">
        <f t="shared" si="3"/>
        <v>0</v>
      </c>
    </row>
    <row r="102" spans="1:7" x14ac:dyDescent="0.2">
      <c r="A102" s="453" t="s">
        <v>169</v>
      </c>
      <c r="B102" s="451">
        <f>TAB_8!N101</f>
        <v>4</v>
      </c>
      <c r="C102" s="535">
        <v>2</v>
      </c>
      <c r="D102" s="544">
        <f t="shared" si="2"/>
        <v>0.5</v>
      </c>
      <c r="F102" s="545"/>
      <c r="G102" s="544">
        <f t="shared" si="3"/>
        <v>0</v>
      </c>
    </row>
    <row r="103" spans="1:7" x14ac:dyDescent="0.2">
      <c r="A103" s="453" t="s">
        <v>170</v>
      </c>
      <c r="B103" s="451">
        <f>TAB_8!N102</f>
        <v>4</v>
      </c>
      <c r="C103" s="535">
        <v>3</v>
      </c>
      <c r="D103" s="544">
        <f t="shared" si="2"/>
        <v>0.75</v>
      </c>
      <c r="F103" s="545"/>
      <c r="G103" s="544">
        <f t="shared" si="3"/>
        <v>0</v>
      </c>
    </row>
    <row r="104" spans="1:7" x14ac:dyDescent="0.2">
      <c r="A104" s="453" t="s">
        <v>706</v>
      </c>
      <c r="B104" s="451">
        <f>TAB_8!N103</f>
        <v>150</v>
      </c>
      <c r="C104" s="535">
        <v>1</v>
      </c>
      <c r="D104" s="544">
        <f t="shared" si="2"/>
        <v>6.6666666666666671E-3</v>
      </c>
      <c r="F104" s="545"/>
      <c r="G104" s="544">
        <f t="shared" si="3"/>
        <v>0</v>
      </c>
    </row>
    <row r="105" spans="1:7" x14ac:dyDescent="0.2">
      <c r="A105" s="453" t="s">
        <v>485</v>
      </c>
      <c r="B105" s="451">
        <f>TAB_8!N104</f>
        <v>155</v>
      </c>
      <c r="C105" s="535">
        <v>32</v>
      </c>
      <c r="D105" s="544">
        <f t="shared" si="2"/>
        <v>0.20645161290322581</v>
      </c>
      <c r="F105" s="545">
        <v>2</v>
      </c>
      <c r="G105" s="544">
        <f t="shared" si="3"/>
        <v>6.25E-2</v>
      </c>
    </row>
    <row r="106" spans="1:7" ht="13.5" x14ac:dyDescent="0.25">
      <c r="A106" s="449" t="s">
        <v>218</v>
      </c>
      <c r="B106" s="190">
        <f>TAB_8!N105</f>
        <v>94</v>
      </c>
      <c r="C106" s="540">
        <v>22</v>
      </c>
      <c r="D106" s="541">
        <f t="shared" si="2"/>
        <v>0.23404255319148937</v>
      </c>
      <c r="F106" s="538">
        <v>5</v>
      </c>
      <c r="G106" s="541">
        <f t="shared" si="3"/>
        <v>0.22727272727272727</v>
      </c>
    </row>
    <row r="107" spans="1:7" x14ac:dyDescent="0.2">
      <c r="A107" s="453" t="s">
        <v>172</v>
      </c>
      <c r="B107" s="451">
        <f>TAB_8!N106</f>
        <v>11</v>
      </c>
      <c r="C107" s="535">
        <v>1</v>
      </c>
      <c r="D107" s="544">
        <f t="shared" si="2"/>
        <v>9.0909090909090912E-2</v>
      </c>
      <c r="F107" s="545"/>
      <c r="G107" s="544">
        <f t="shared" si="3"/>
        <v>0</v>
      </c>
    </row>
    <row r="108" spans="1:7" x14ac:dyDescent="0.2">
      <c r="A108" s="453" t="s">
        <v>171</v>
      </c>
      <c r="B108" s="451">
        <f>TAB_8!N107</f>
        <v>77</v>
      </c>
      <c r="C108" s="535">
        <v>20</v>
      </c>
      <c r="D108" s="544">
        <f t="shared" si="2"/>
        <v>0.25974025974025972</v>
      </c>
      <c r="F108" s="545">
        <v>5</v>
      </c>
      <c r="G108" s="544">
        <f t="shared" si="3"/>
        <v>0.25</v>
      </c>
    </row>
    <row r="109" spans="1:7" x14ac:dyDescent="0.2">
      <c r="A109" s="453" t="s">
        <v>173</v>
      </c>
      <c r="B109" s="452">
        <f>TAB_8!N108</f>
        <v>6</v>
      </c>
      <c r="C109" s="534">
        <v>1</v>
      </c>
      <c r="D109" s="546">
        <f t="shared" si="2"/>
        <v>0.16666666666666666</v>
      </c>
      <c r="F109" s="547"/>
      <c r="G109" s="546">
        <f t="shared" si="3"/>
        <v>0</v>
      </c>
    </row>
    <row r="110" spans="1:7" ht="13.5" x14ac:dyDescent="0.25">
      <c r="A110" s="449" t="s">
        <v>219</v>
      </c>
      <c r="B110" s="190">
        <f>TAB_8!N109</f>
        <v>38</v>
      </c>
      <c r="C110" s="540">
        <v>13</v>
      </c>
      <c r="D110" s="541">
        <f t="shared" si="2"/>
        <v>0.34210526315789475</v>
      </c>
      <c r="F110" s="538">
        <v>4</v>
      </c>
      <c r="G110" s="541">
        <f t="shared" si="3"/>
        <v>0.30769230769230771</v>
      </c>
    </row>
    <row r="111" spans="1:7" x14ac:dyDescent="0.2">
      <c r="A111" s="453" t="s">
        <v>174</v>
      </c>
      <c r="B111" s="450">
        <f>TAB_8!N110</f>
        <v>38</v>
      </c>
      <c r="C111" s="533">
        <v>13</v>
      </c>
      <c r="D111" s="542">
        <f t="shared" si="2"/>
        <v>0.34210526315789475</v>
      </c>
      <c r="F111" s="543">
        <v>4</v>
      </c>
      <c r="G111" s="542">
        <f t="shared" si="3"/>
        <v>0.30769230769230771</v>
      </c>
    </row>
    <row r="112" spans="1:7" ht="13.5" x14ac:dyDescent="0.25">
      <c r="A112" s="449" t="s">
        <v>220</v>
      </c>
      <c r="B112" s="190">
        <f>TAB_8!N111</f>
        <v>151</v>
      </c>
      <c r="C112" s="540">
        <v>50</v>
      </c>
      <c r="D112" s="541">
        <f t="shared" si="2"/>
        <v>0.33112582781456956</v>
      </c>
      <c r="F112" s="538">
        <v>15</v>
      </c>
      <c r="G112" s="541">
        <f t="shared" si="3"/>
        <v>0.3</v>
      </c>
    </row>
    <row r="113" spans="1:7" x14ac:dyDescent="0.2">
      <c r="A113" s="233" t="s">
        <v>176</v>
      </c>
      <c r="B113" s="452">
        <f>TAB_8!N112</f>
        <v>47</v>
      </c>
      <c r="C113" s="534">
        <v>17</v>
      </c>
      <c r="D113" s="546">
        <f t="shared" si="2"/>
        <v>0.36170212765957449</v>
      </c>
      <c r="F113" s="547">
        <v>9</v>
      </c>
      <c r="G113" s="546">
        <f t="shared" si="3"/>
        <v>0.52941176470588236</v>
      </c>
    </row>
    <row r="114" spans="1:7" x14ac:dyDescent="0.2">
      <c r="A114" s="453" t="s">
        <v>177</v>
      </c>
      <c r="B114" s="451">
        <f>TAB_8!N113</f>
        <v>3</v>
      </c>
      <c r="C114" s="535">
        <v>1</v>
      </c>
      <c r="D114" s="544">
        <f t="shared" si="2"/>
        <v>0.33333333333333331</v>
      </c>
      <c r="F114" s="545"/>
      <c r="G114" s="544">
        <f t="shared" si="3"/>
        <v>0</v>
      </c>
    </row>
    <row r="115" spans="1:7" x14ac:dyDescent="0.2">
      <c r="A115" s="231" t="s">
        <v>178</v>
      </c>
      <c r="B115" s="450">
        <f>TAB_8!N114</f>
        <v>13</v>
      </c>
      <c r="C115" s="533">
        <v>6</v>
      </c>
      <c r="D115" s="542">
        <f t="shared" si="2"/>
        <v>0.46153846153846156</v>
      </c>
      <c r="F115" s="543"/>
      <c r="G115" s="542">
        <f t="shared" si="3"/>
        <v>0</v>
      </c>
    </row>
    <row r="116" spans="1:7" x14ac:dyDescent="0.2">
      <c r="A116" s="453" t="s">
        <v>179</v>
      </c>
      <c r="B116" s="452">
        <f>TAB_8!N115</f>
        <v>38</v>
      </c>
      <c r="C116" s="534">
        <v>9</v>
      </c>
      <c r="D116" s="546">
        <f t="shared" si="2"/>
        <v>0.23684210526315788</v>
      </c>
      <c r="F116" s="547">
        <v>3</v>
      </c>
      <c r="G116" s="546">
        <f t="shared" si="3"/>
        <v>0.33333333333333331</v>
      </c>
    </row>
    <row r="117" spans="1:7" x14ac:dyDescent="0.2">
      <c r="A117" s="453" t="s">
        <v>180</v>
      </c>
      <c r="B117" s="451">
        <f>TAB_8!N116</f>
        <v>40</v>
      </c>
      <c r="C117" s="535">
        <v>12</v>
      </c>
      <c r="D117" s="544">
        <f t="shared" si="2"/>
        <v>0.3</v>
      </c>
      <c r="F117" s="545">
        <v>3</v>
      </c>
      <c r="G117" s="544">
        <f t="shared" si="3"/>
        <v>0.25</v>
      </c>
    </row>
    <row r="118" spans="1:7" x14ac:dyDescent="0.2">
      <c r="A118" s="453" t="s">
        <v>369</v>
      </c>
      <c r="B118" s="450">
        <f>TAB_8!N117</f>
        <v>2</v>
      </c>
      <c r="C118" s="533">
        <v>2</v>
      </c>
      <c r="D118" s="542">
        <f t="shared" si="2"/>
        <v>1</v>
      </c>
      <c r="F118" s="543"/>
      <c r="G118" s="544">
        <f t="shared" si="3"/>
        <v>0</v>
      </c>
    </row>
    <row r="119" spans="1:7" x14ac:dyDescent="0.2">
      <c r="A119" s="231" t="s">
        <v>532</v>
      </c>
      <c r="B119" s="451">
        <f>TAB_8!N118</f>
        <v>1</v>
      </c>
      <c r="C119" s="535">
        <v>1</v>
      </c>
      <c r="D119" s="544">
        <f t="shared" si="2"/>
        <v>1</v>
      </c>
      <c r="F119" s="545"/>
      <c r="G119" s="544">
        <f t="shared" si="3"/>
        <v>0</v>
      </c>
    </row>
    <row r="120" spans="1:7" x14ac:dyDescent="0.2">
      <c r="A120" s="233" t="s">
        <v>181</v>
      </c>
      <c r="B120" s="451">
        <f>TAB_8!N119</f>
        <v>5</v>
      </c>
      <c r="C120" s="535"/>
      <c r="D120" s="544">
        <f t="shared" si="2"/>
        <v>0</v>
      </c>
      <c r="F120" s="545"/>
      <c r="G120" s="544"/>
    </row>
    <row r="121" spans="1:7" x14ac:dyDescent="0.2">
      <c r="A121" s="453" t="s">
        <v>182</v>
      </c>
      <c r="B121" s="451">
        <f>TAB_8!N120</f>
        <v>2</v>
      </c>
      <c r="C121" s="535">
        <v>2</v>
      </c>
      <c r="D121" s="544">
        <f t="shared" si="2"/>
        <v>1</v>
      </c>
      <c r="F121" s="545"/>
      <c r="G121" s="544">
        <f t="shared" si="3"/>
        <v>0</v>
      </c>
    </row>
    <row r="122" spans="1:7" ht="13.5" x14ac:dyDescent="0.25">
      <c r="A122" s="449" t="s">
        <v>221</v>
      </c>
      <c r="B122" s="190">
        <f>TAB_8!N121</f>
        <v>122</v>
      </c>
      <c r="C122" s="540">
        <v>43</v>
      </c>
      <c r="D122" s="541">
        <f t="shared" si="2"/>
        <v>0.35245901639344263</v>
      </c>
      <c r="F122" s="538">
        <v>11</v>
      </c>
      <c r="G122" s="541">
        <f t="shared" si="3"/>
        <v>0.2558139534883721</v>
      </c>
    </row>
    <row r="123" spans="1:7" x14ac:dyDescent="0.2">
      <c r="A123" s="453" t="s">
        <v>184</v>
      </c>
      <c r="B123" s="451">
        <f>TAB_8!N122</f>
        <v>41</v>
      </c>
      <c r="C123" s="535">
        <v>15</v>
      </c>
      <c r="D123" s="544">
        <f t="shared" si="2"/>
        <v>0.36585365853658536</v>
      </c>
      <c r="F123" s="545">
        <v>3</v>
      </c>
      <c r="G123" s="544">
        <f t="shared" si="3"/>
        <v>0.2</v>
      </c>
    </row>
    <row r="124" spans="1:7" x14ac:dyDescent="0.2">
      <c r="A124" s="453" t="s">
        <v>183</v>
      </c>
      <c r="B124" s="451">
        <f>TAB_8!N123</f>
        <v>71</v>
      </c>
      <c r="C124" s="535">
        <v>22</v>
      </c>
      <c r="D124" s="544">
        <f t="shared" si="2"/>
        <v>0.30985915492957744</v>
      </c>
      <c r="F124" s="545">
        <v>8</v>
      </c>
      <c r="G124" s="544">
        <f t="shared" si="3"/>
        <v>0.36363636363636365</v>
      </c>
    </row>
    <row r="125" spans="1:7" x14ac:dyDescent="0.2">
      <c r="A125" s="453" t="s">
        <v>185</v>
      </c>
      <c r="B125" s="451">
        <f>TAB_8!N124</f>
        <v>10</v>
      </c>
      <c r="C125" s="535">
        <v>6</v>
      </c>
      <c r="D125" s="544">
        <f t="shared" si="2"/>
        <v>0.6</v>
      </c>
      <c r="F125" s="545"/>
      <c r="G125" s="544">
        <f t="shared" si="3"/>
        <v>0</v>
      </c>
    </row>
    <row r="126" spans="1:7" ht="13.5" x14ac:dyDescent="0.25">
      <c r="A126" s="449" t="s">
        <v>222</v>
      </c>
      <c r="B126" s="190">
        <f>TAB_8!N125</f>
        <v>148</v>
      </c>
      <c r="C126" s="540">
        <v>25</v>
      </c>
      <c r="D126" s="541">
        <f t="shared" si="2"/>
        <v>0.16891891891891891</v>
      </c>
      <c r="F126" s="538">
        <v>9</v>
      </c>
      <c r="G126" s="541">
        <f t="shared" si="3"/>
        <v>0.36</v>
      </c>
    </row>
    <row r="127" spans="1:7" x14ac:dyDescent="0.2">
      <c r="A127" s="453" t="s">
        <v>187</v>
      </c>
      <c r="B127" s="451">
        <f>TAB_8!N126</f>
        <v>19</v>
      </c>
      <c r="C127" s="535">
        <v>6</v>
      </c>
      <c r="D127" s="544">
        <f t="shared" si="2"/>
        <v>0.31578947368421051</v>
      </c>
      <c r="F127" s="545">
        <v>1</v>
      </c>
      <c r="G127" s="544">
        <f t="shared" si="3"/>
        <v>0.16666666666666666</v>
      </c>
    </row>
    <row r="128" spans="1:7" x14ac:dyDescent="0.2">
      <c r="A128" s="453" t="s">
        <v>186</v>
      </c>
      <c r="B128" s="450">
        <f>TAB_8!N127</f>
        <v>123</v>
      </c>
      <c r="C128" s="533">
        <v>17</v>
      </c>
      <c r="D128" s="542">
        <f t="shared" si="2"/>
        <v>0.13821138211382114</v>
      </c>
      <c r="F128" s="543">
        <v>8</v>
      </c>
      <c r="G128" s="542">
        <f t="shared" si="3"/>
        <v>0.47058823529411764</v>
      </c>
    </row>
    <row r="129" spans="1:7" x14ac:dyDescent="0.2">
      <c r="A129" s="453" t="s">
        <v>188</v>
      </c>
      <c r="B129" s="451">
        <f>TAB_8!N128</f>
        <v>6</v>
      </c>
      <c r="C129" s="535">
        <v>2</v>
      </c>
      <c r="D129" s="544">
        <f t="shared" si="2"/>
        <v>0.33333333333333331</v>
      </c>
      <c r="F129" s="545"/>
      <c r="G129" s="544">
        <f t="shared" si="3"/>
        <v>0</v>
      </c>
    </row>
    <row r="130" spans="1:7" ht="13.5" x14ac:dyDescent="0.25">
      <c r="A130" s="449" t="s">
        <v>223</v>
      </c>
      <c r="B130" s="190">
        <f>TAB_8!N129</f>
        <v>293</v>
      </c>
      <c r="C130" s="540">
        <v>39</v>
      </c>
      <c r="D130" s="541">
        <f t="shared" si="2"/>
        <v>0.13310580204778158</v>
      </c>
      <c r="F130" s="538">
        <v>13</v>
      </c>
      <c r="G130" s="541">
        <f t="shared" si="3"/>
        <v>0.33333333333333331</v>
      </c>
    </row>
    <row r="131" spans="1:7" x14ac:dyDescent="0.2">
      <c r="A131" s="453" t="s">
        <v>189</v>
      </c>
      <c r="B131" s="451">
        <f>TAB_8!N130</f>
        <v>7</v>
      </c>
      <c r="C131" s="535">
        <v>1</v>
      </c>
      <c r="D131" s="544">
        <f t="shared" si="2"/>
        <v>0.14285714285714285</v>
      </c>
      <c r="F131" s="545"/>
      <c r="G131" s="544">
        <f t="shared" si="3"/>
        <v>0</v>
      </c>
    </row>
    <row r="132" spans="1:7" x14ac:dyDescent="0.2">
      <c r="A132" s="231" t="s">
        <v>190</v>
      </c>
      <c r="B132" s="450">
        <f>TAB_8!N131</f>
        <v>83</v>
      </c>
      <c r="C132" s="533">
        <v>1</v>
      </c>
      <c r="D132" s="542">
        <f t="shared" si="2"/>
        <v>1.2048192771084338E-2</v>
      </c>
      <c r="F132" s="543"/>
      <c r="G132" s="542">
        <f t="shared" si="3"/>
        <v>0</v>
      </c>
    </row>
    <row r="133" spans="1:7" x14ac:dyDescent="0.2">
      <c r="A133" s="453" t="s">
        <v>191</v>
      </c>
      <c r="B133" s="451">
        <f>TAB_8!N132</f>
        <v>94</v>
      </c>
      <c r="C133" s="535">
        <v>23</v>
      </c>
      <c r="D133" s="544">
        <f t="shared" si="2"/>
        <v>0.24468085106382978</v>
      </c>
      <c r="F133" s="545">
        <v>7</v>
      </c>
      <c r="G133" s="544">
        <f t="shared" si="3"/>
        <v>0.30434782608695654</v>
      </c>
    </row>
    <row r="134" spans="1:7" x14ac:dyDescent="0.2">
      <c r="A134" s="233" t="s">
        <v>192</v>
      </c>
      <c r="B134" s="452">
        <f>TAB_8!N133</f>
        <v>51</v>
      </c>
      <c r="C134" s="534"/>
      <c r="D134" s="546">
        <f t="shared" si="2"/>
        <v>0</v>
      </c>
      <c r="F134" s="547"/>
      <c r="G134" s="546"/>
    </row>
    <row r="135" spans="1:7" x14ac:dyDescent="0.2">
      <c r="A135" s="453" t="s">
        <v>193</v>
      </c>
      <c r="B135" s="451">
        <f>TAB_8!N134</f>
        <v>16</v>
      </c>
      <c r="C135" s="535">
        <v>2</v>
      </c>
      <c r="D135" s="544">
        <f t="shared" si="2"/>
        <v>0.125</v>
      </c>
      <c r="F135" s="545"/>
      <c r="G135" s="544">
        <f t="shared" si="3"/>
        <v>0</v>
      </c>
    </row>
    <row r="136" spans="1:7" x14ac:dyDescent="0.2">
      <c r="A136" s="646" t="s">
        <v>194</v>
      </c>
      <c r="B136" s="451">
        <f>TAB_8!N135</f>
        <v>25</v>
      </c>
      <c r="C136" s="535">
        <v>8</v>
      </c>
      <c r="D136" s="544">
        <f t="shared" si="2"/>
        <v>0.32</v>
      </c>
      <c r="E136" s="658"/>
      <c r="F136" s="545">
        <v>2</v>
      </c>
      <c r="G136" s="544">
        <f t="shared" si="3"/>
        <v>0.25</v>
      </c>
    </row>
    <row r="137" spans="1:7" x14ac:dyDescent="0.2">
      <c r="A137" s="453" t="s">
        <v>195</v>
      </c>
      <c r="B137" s="451">
        <f>TAB_8!N136</f>
        <v>17</v>
      </c>
      <c r="C137" s="535">
        <v>4</v>
      </c>
      <c r="D137" s="544">
        <f t="shared" si="2"/>
        <v>0.23529411764705882</v>
      </c>
      <c r="F137" s="545">
        <v>4</v>
      </c>
      <c r="G137" s="544">
        <f t="shared" si="3"/>
        <v>1</v>
      </c>
    </row>
    <row r="138" spans="1:7" ht="13.5" x14ac:dyDescent="0.25">
      <c r="A138" s="449" t="s">
        <v>224</v>
      </c>
      <c r="B138" s="190">
        <f>TAB_8!N137</f>
        <v>311</v>
      </c>
      <c r="C138" s="540">
        <v>32</v>
      </c>
      <c r="D138" s="541">
        <f t="shared" ref="D138:D155" si="4">C138/B138</f>
        <v>0.10289389067524116</v>
      </c>
      <c r="F138" s="538">
        <v>3</v>
      </c>
      <c r="G138" s="541">
        <f t="shared" ref="G138:G155" si="5">F138/C138</f>
        <v>9.375E-2</v>
      </c>
    </row>
    <row r="139" spans="1:7" x14ac:dyDescent="0.2">
      <c r="A139" s="453" t="s">
        <v>411</v>
      </c>
      <c r="B139" s="451">
        <f>TAB_8!N138</f>
        <v>4</v>
      </c>
      <c r="C139" s="535">
        <v>3</v>
      </c>
      <c r="D139" s="544">
        <f t="shared" si="4"/>
        <v>0.75</v>
      </c>
      <c r="F139" s="545"/>
      <c r="G139" s="544">
        <f t="shared" si="5"/>
        <v>0</v>
      </c>
    </row>
    <row r="140" spans="1:7" x14ac:dyDescent="0.2">
      <c r="A140" s="231" t="s">
        <v>196</v>
      </c>
      <c r="B140" s="451">
        <f>TAB_8!N139</f>
        <v>4</v>
      </c>
      <c r="C140" s="535">
        <v>1</v>
      </c>
      <c r="D140" s="544">
        <f t="shared" si="4"/>
        <v>0.25</v>
      </c>
      <c r="F140" s="545"/>
      <c r="G140" s="544">
        <f t="shared" si="5"/>
        <v>0</v>
      </c>
    </row>
    <row r="141" spans="1:7" x14ac:dyDescent="0.2">
      <c r="A141" s="453" t="s">
        <v>707</v>
      </c>
      <c r="B141" s="451">
        <f>TAB_8!N140</f>
        <v>25</v>
      </c>
      <c r="C141" s="535">
        <v>2</v>
      </c>
      <c r="D141" s="544">
        <f t="shared" si="4"/>
        <v>0.08</v>
      </c>
      <c r="F141" s="545"/>
      <c r="G141" s="544">
        <f t="shared" si="5"/>
        <v>0</v>
      </c>
    </row>
    <row r="142" spans="1:7" x14ac:dyDescent="0.2">
      <c r="A142" s="453" t="s">
        <v>197</v>
      </c>
      <c r="B142" s="451">
        <f>TAB_8!N141</f>
        <v>29</v>
      </c>
      <c r="C142" s="535">
        <v>7</v>
      </c>
      <c r="D142" s="544">
        <f t="shared" si="4"/>
        <v>0.2413793103448276</v>
      </c>
      <c r="F142" s="545">
        <v>1</v>
      </c>
      <c r="G142" s="544">
        <f t="shared" si="5"/>
        <v>0.14285714285714285</v>
      </c>
    </row>
    <row r="143" spans="1:7" x14ac:dyDescent="0.2">
      <c r="A143" s="453" t="s">
        <v>198</v>
      </c>
      <c r="B143" s="451">
        <f>TAB_8!N142</f>
        <v>4</v>
      </c>
      <c r="C143" s="535">
        <v>2</v>
      </c>
      <c r="D143" s="544">
        <f t="shared" si="4"/>
        <v>0.5</v>
      </c>
      <c r="F143" s="545"/>
      <c r="G143" s="544">
        <f t="shared" si="5"/>
        <v>0</v>
      </c>
    </row>
    <row r="144" spans="1:7" x14ac:dyDescent="0.2">
      <c r="A144" s="453" t="s">
        <v>199</v>
      </c>
      <c r="B144" s="450">
        <f>TAB_8!N143</f>
        <v>161</v>
      </c>
      <c r="C144" s="533">
        <v>2</v>
      </c>
      <c r="D144" s="542">
        <f t="shared" si="4"/>
        <v>1.2422360248447204E-2</v>
      </c>
      <c r="F144" s="543">
        <v>1</v>
      </c>
      <c r="G144" s="542">
        <f t="shared" si="5"/>
        <v>0.5</v>
      </c>
    </row>
    <row r="145" spans="1:7" x14ac:dyDescent="0.2">
      <c r="A145" s="453" t="s">
        <v>618</v>
      </c>
      <c r="B145" s="450">
        <f>TAB_8!N144</f>
        <v>45</v>
      </c>
      <c r="C145" s="533"/>
      <c r="D145" s="542">
        <f t="shared" si="4"/>
        <v>0</v>
      </c>
      <c r="F145" s="543"/>
      <c r="G145" s="542"/>
    </row>
    <row r="146" spans="1:7" x14ac:dyDescent="0.2">
      <c r="A146" s="453" t="s">
        <v>370</v>
      </c>
      <c r="B146" s="451">
        <f>TAB_8!N145</f>
        <v>3</v>
      </c>
      <c r="C146" s="535">
        <v>1</v>
      </c>
      <c r="D146" s="544">
        <f t="shared" si="4"/>
        <v>0.33333333333333331</v>
      </c>
      <c r="F146" s="545"/>
      <c r="G146" s="542">
        <f t="shared" si="5"/>
        <v>0</v>
      </c>
    </row>
    <row r="147" spans="1:7" x14ac:dyDescent="0.2">
      <c r="A147" s="453" t="s">
        <v>619</v>
      </c>
      <c r="B147" s="451">
        <f>TAB_8!N146</f>
        <v>36</v>
      </c>
      <c r="C147" s="535">
        <v>14</v>
      </c>
      <c r="D147" s="544">
        <f t="shared" si="4"/>
        <v>0.3888888888888889</v>
      </c>
      <c r="F147" s="545">
        <v>1</v>
      </c>
      <c r="G147" s="544">
        <f t="shared" si="5"/>
        <v>7.1428571428571425E-2</v>
      </c>
    </row>
    <row r="148" spans="1:7" ht="13.5" x14ac:dyDescent="0.25">
      <c r="A148" s="449" t="s">
        <v>227</v>
      </c>
      <c r="B148" s="190">
        <f>TAB_8!N147</f>
        <v>147</v>
      </c>
      <c r="C148" s="540">
        <v>50</v>
      </c>
      <c r="D148" s="541">
        <f t="shared" si="4"/>
        <v>0.3401360544217687</v>
      </c>
      <c r="E148" s="658"/>
      <c r="F148" s="538">
        <v>15</v>
      </c>
      <c r="G148" s="541">
        <f t="shared" si="5"/>
        <v>0.3</v>
      </c>
    </row>
    <row r="149" spans="1:7" x14ac:dyDescent="0.2">
      <c r="A149" s="645" t="s">
        <v>405</v>
      </c>
      <c r="B149" s="450">
        <f>TAB_8!N148</f>
        <v>3</v>
      </c>
      <c r="C149" s="533">
        <v>2</v>
      </c>
      <c r="D149" s="542">
        <f t="shared" si="4"/>
        <v>0.66666666666666663</v>
      </c>
      <c r="E149" s="658"/>
      <c r="F149" s="543">
        <v>1</v>
      </c>
      <c r="G149" s="546">
        <f t="shared" si="5"/>
        <v>0.5</v>
      </c>
    </row>
    <row r="150" spans="1:7" x14ac:dyDescent="0.2">
      <c r="A150" s="646" t="s">
        <v>157</v>
      </c>
      <c r="B150" s="452">
        <f>TAB_8!N149</f>
        <v>50</v>
      </c>
      <c r="C150" s="534">
        <v>18</v>
      </c>
      <c r="D150" s="546">
        <f t="shared" si="4"/>
        <v>0.36</v>
      </c>
      <c r="E150" s="658"/>
      <c r="F150" s="547">
        <v>6</v>
      </c>
      <c r="G150" s="546">
        <f t="shared" si="5"/>
        <v>0.33333333333333331</v>
      </c>
    </row>
    <row r="151" spans="1:7" x14ac:dyDescent="0.2">
      <c r="A151" s="646" t="s">
        <v>158</v>
      </c>
      <c r="B151" s="451">
        <f>TAB_8!N150</f>
        <v>94</v>
      </c>
      <c r="C151" s="535">
        <v>30</v>
      </c>
      <c r="D151" s="544">
        <f t="shared" si="4"/>
        <v>0.31914893617021278</v>
      </c>
      <c r="E151" s="658"/>
      <c r="F151" s="545">
        <v>8</v>
      </c>
      <c r="G151" s="544">
        <f t="shared" si="5"/>
        <v>0.26666666666666666</v>
      </c>
    </row>
    <row r="152" spans="1:7" ht="13.5" x14ac:dyDescent="0.25">
      <c r="A152" s="449" t="s">
        <v>443</v>
      </c>
      <c r="B152" s="190">
        <f>TAB_8!N151</f>
        <v>13</v>
      </c>
      <c r="C152" s="540">
        <v>5</v>
      </c>
      <c r="D152" s="541">
        <f t="shared" si="4"/>
        <v>0.38461538461538464</v>
      </c>
      <c r="E152" s="658"/>
      <c r="F152" s="538"/>
      <c r="G152" s="541">
        <f t="shared" si="5"/>
        <v>0</v>
      </c>
    </row>
    <row r="153" spans="1:7" x14ac:dyDescent="0.2">
      <c r="A153" s="646" t="s">
        <v>366</v>
      </c>
      <c r="B153" s="451">
        <f>TAB_8!N152</f>
        <v>3</v>
      </c>
      <c r="C153" s="535"/>
      <c r="D153" s="544">
        <f t="shared" si="4"/>
        <v>0</v>
      </c>
      <c r="E153" s="658"/>
      <c r="F153" s="545"/>
      <c r="G153" s="542"/>
    </row>
    <row r="154" spans="1:7" x14ac:dyDescent="0.2">
      <c r="A154" s="646" t="s">
        <v>132</v>
      </c>
      <c r="B154" s="450">
        <f>TAB_8!N153</f>
        <v>3</v>
      </c>
      <c r="C154" s="533"/>
      <c r="D154" s="542">
        <f t="shared" si="4"/>
        <v>0</v>
      </c>
      <c r="E154" s="658"/>
      <c r="F154" s="543"/>
      <c r="G154" s="542"/>
    </row>
    <row r="155" spans="1:7" x14ac:dyDescent="0.2">
      <c r="A155" s="233" t="s">
        <v>133</v>
      </c>
      <c r="B155" s="450">
        <f>TAB_8!N154</f>
        <v>7</v>
      </c>
      <c r="C155" s="533">
        <v>5</v>
      </c>
      <c r="D155" s="542">
        <f t="shared" si="4"/>
        <v>0.7142857142857143</v>
      </c>
      <c r="E155" s="658"/>
      <c r="F155" s="543"/>
      <c r="G155" s="542">
        <f t="shared" si="5"/>
        <v>0</v>
      </c>
    </row>
    <row r="156" spans="1:7" x14ac:dyDescent="0.2">
      <c r="C156" s="362"/>
      <c r="D156" s="194"/>
      <c r="G156" s="194"/>
    </row>
    <row r="157" spans="1:7" ht="15.75" x14ac:dyDescent="0.25">
      <c r="A157" s="614" t="s">
        <v>1</v>
      </c>
      <c r="B157" s="25">
        <f>B9+B14+B17+B21+B27+B29+B32+B34+B40+B42+B47+B49+B51+B53+B61+B63+B73+B79+B81+B86+B89+B106+B110+B112+B122+B126+B130+B138+B148+B152</f>
        <v>4798</v>
      </c>
      <c r="C157" s="220">
        <f>C9+C14+C17+C21+C27+C29+C32+C34+C40+C42+C47+C49+C51+C53+C61+C63+C73+C79+C81+C86+C89+C106+C110+C112+C122+C126+C130+C138+C148+C152</f>
        <v>1090</v>
      </c>
      <c r="D157" s="541">
        <f t="shared" ref="D157" si="6">C157/B157</f>
        <v>0.22717799082951229</v>
      </c>
      <c r="F157" s="448">
        <f>F9+F14+F17+F21+F27+F29+F32+F34+F40+F42+F47+F49+F51+F53+F61+F63+F73+F79+F81+F86+F89+F106+F110+F112+F122+F126+F130+F138+F148+F152</f>
        <v>284</v>
      </c>
      <c r="G157" s="541">
        <f t="shared" ref="G157" si="7">F157/C157</f>
        <v>0.26055045871559634</v>
      </c>
    </row>
    <row r="158" spans="1:7" x14ac:dyDescent="0.2">
      <c r="B158" s="658"/>
    </row>
    <row r="166" ht="6" customHeight="1" x14ac:dyDescent="0.2"/>
  </sheetData>
  <mergeCells count="1">
    <mergeCell ref="A3:G3"/>
  </mergeCells>
  <printOptions horizontalCentered="1"/>
  <pageMargins left="0.70866141732283472" right="0.70866141732283472" top="0.74803149606299213" bottom="0.74803149606299213" header="0.31496062992125984" footer="0.31496062992125984"/>
  <pageSetup paperSize="9" scale="67" firstPageNumber="39" fitToHeight="0" orientation="portrait" r:id="rId1"/>
  <headerFoot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0070C0"/>
    <pageSetUpPr fitToPage="1"/>
  </sheetPr>
  <dimension ref="B1:J802"/>
  <sheetViews>
    <sheetView showGridLines="0" showZeros="0" showWhiteSpace="0" zoomScaleNormal="100" workbookViewId="0">
      <selection activeCell="Q28" sqref="Q2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711" t="s">
        <v>238</v>
      </c>
      <c r="C27" s="712"/>
      <c r="D27" s="712"/>
      <c r="E27" s="712"/>
      <c r="F27" s="712"/>
      <c r="G27" s="712"/>
      <c r="H27" s="712"/>
      <c r="I27" s="713"/>
    </row>
    <row r="28" spans="2:9" ht="19.5" customHeight="1" x14ac:dyDescent="0.2">
      <c r="B28" s="714"/>
      <c r="C28" s="715"/>
      <c r="D28" s="715"/>
      <c r="E28" s="715"/>
      <c r="F28" s="715"/>
      <c r="G28" s="715"/>
      <c r="H28" s="715"/>
      <c r="I28" s="716"/>
    </row>
    <row r="29" spans="2:9" ht="30" customHeight="1" thickBot="1" x14ac:dyDescent="0.25">
      <c r="B29" s="717"/>
      <c r="C29" s="718"/>
      <c r="D29" s="718"/>
      <c r="E29" s="718"/>
      <c r="F29" s="718"/>
      <c r="G29" s="718"/>
      <c r="H29" s="718"/>
      <c r="I29" s="719"/>
    </row>
    <row r="30" spans="2:9" ht="13.5" thickTop="1" x14ac:dyDescent="0.2">
      <c r="B30" s="3"/>
      <c r="C30" s="3"/>
      <c r="D30" s="3"/>
    </row>
    <row r="31" spans="2:9" x14ac:dyDescent="0.2">
      <c r="B31" s="3"/>
      <c r="C31" s="3"/>
      <c r="D31" s="3"/>
    </row>
    <row r="32" spans="2:9" x14ac:dyDescent="0.2">
      <c r="B32" s="3"/>
      <c r="C32" s="3"/>
      <c r="D32" s="3"/>
    </row>
    <row r="33" spans="2:9" ht="15.75" x14ac:dyDescent="0.2">
      <c r="B33" s="720" t="s">
        <v>657</v>
      </c>
      <c r="C33" s="720"/>
      <c r="D33" s="720"/>
      <c r="E33" s="720"/>
      <c r="F33" s="720"/>
      <c r="G33" s="720"/>
      <c r="H33" s="720"/>
      <c r="I33" s="72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21" t="s">
        <v>537</v>
      </c>
      <c r="C52" s="722"/>
      <c r="D52" s="722"/>
      <c r="E52" s="722"/>
      <c r="F52" s="722"/>
      <c r="G52" s="722"/>
      <c r="H52" s="722"/>
      <c r="I52" s="722"/>
    </row>
    <row r="53" spans="2:10" ht="16.5" customHeight="1" x14ac:dyDescent="0.2">
      <c r="B53" s="722"/>
      <c r="C53" s="722"/>
      <c r="D53" s="722"/>
      <c r="E53" s="722"/>
      <c r="F53" s="722"/>
      <c r="G53" s="722"/>
      <c r="H53" s="722"/>
      <c r="I53" s="722"/>
    </row>
    <row r="54" spans="2:10" ht="16.5" customHeight="1" x14ac:dyDescent="0.2">
      <c r="B54" s="722"/>
      <c r="C54" s="722"/>
      <c r="D54" s="722"/>
      <c r="E54" s="722"/>
      <c r="F54" s="722"/>
      <c r="G54" s="722"/>
      <c r="H54" s="722"/>
      <c r="I54" s="722"/>
    </row>
    <row r="55" spans="2:10" ht="16.5" customHeight="1" x14ac:dyDescent="0.2">
      <c r="B55" s="722"/>
      <c r="C55" s="722"/>
      <c r="D55" s="722"/>
      <c r="E55" s="722"/>
      <c r="F55" s="722"/>
      <c r="G55" s="722"/>
      <c r="H55" s="722"/>
      <c r="I55" s="722"/>
    </row>
    <row r="56" spans="2:10" x14ac:dyDescent="0.2">
      <c r="B56" s="722"/>
      <c r="C56" s="722"/>
      <c r="D56" s="722"/>
      <c r="E56" s="722"/>
      <c r="F56" s="722"/>
      <c r="G56" s="722"/>
      <c r="H56" s="722"/>
      <c r="I56" s="72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9">
        <v>44682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2" fitToHeight="0" orientation="portrait" r:id="rId1"/>
  <headerFooter>
    <oddFooter>&amp;CPage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00B0F0"/>
    <pageSetUpPr fitToPage="1"/>
  </sheetPr>
  <dimension ref="A1:U89"/>
  <sheetViews>
    <sheetView showGridLines="0" zoomScaleNormal="100" workbookViewId="0">
      <selection activeCell="Q28" sqref="Q28"/>
    </sheetView>
  </sheetViews>
  <sheetFormatPr baseColWidth="10" defaultRowHeight="12.75" x14ac:dyDescent="0.2"/>
  <cols>
    <col min="1" max="1" width="14.6640625" customWidth="1"/>
    <col min="2" max="2" width="17.5" bestFit="1" customWidth="1"/>
    <col min="3" max="3" width="15.5" customWidth="1"/>
    <col min="4" max="5" width="9.1640625" customWidth="1"/>
    <col min="6" max="6" width="15" customWidth="1"/>
    <col min="7" max="8" width="9" customWidth="1"/>
    <col min="9" max="9" width="15" customWidth="1"/>
    <col min="10" max="10" width="4.33203125" customWidth="1"/>
    <col min="11" max="11" width="13.33203125" bestFit="1" customWidth="1"/>
    <col min="12" max="12" width="12" style="429"/>
    <col min="13" max="13" width="12" style="221"/>
  </cols>
  <sheetData>
    <row r="1" spans="1:21" ht="10.5" customHeight="1" x14ac:dyDescent="0.2"/>
    <row r="2" spans="1:21" ht="6.75" customHeight="1" x14ac:dyDescent="0.2"/>
    <row r="3" spans="1:21" s="598" customFormat="1" ht="29.25" customHeight="1" x14ac:dyDescent="0.25">
      <c r="A3" s="795" t="s">
        <v>584</v>
      </c>
      <c r="B3" s="795"/>
      <c r="C3" s="795"/>
      <c r="D3" s="795"/>
      <c r="E3" s="795"/>
      <c r="F3" s="795"/>
      <c r="G3" s="795"/>
      <c r="H3" s="795"/>
      <c r="I3" s="795"/>
      <c r="J3" s="795"/>
      <c r="K3" s="795"/>
      <c r="L3" s="667"/>
      <c r="M3" s="669"/>
    </row>
    <row r="4" spans="1:21" ht="9" customHeight="1" x14ac:dyDescent="0.2"/>
    <row r="6" spans="1:21" ht="15.75" x14ac:dyDescent="0.2">
      <c r="A6" s="110"/>
      <c r="B6" s="110"/>
      <c r="C6" s="110"/>
      <c r="D6" s="806" t="s">
        <v>239</v>
      </c>
      <c r="E6" s="807"/>
      <c r="F6" s="807"/>
      <c r="G6" s="807" t="s">
        <v>240</v>
      </c>
      <c r="H6" s="807"/>
      <c r="I6" s="808"/>
      <c r="J6" s="110"/>
      <c r="K6" s="771" t="s">
        <v>1</v>
      </c>
    </row>
    <row r="7" spans="1:21" ht="26.25" customHeight="1" x14ac:dyDescent="0.2">
      <c r="A7" s="44" t="s">
        <v>242</v>
      </c>
      <c r="B7" s="224" t="s">
        <v>270</v>
      </c>
      <c r="C7" s="110" t="s">
        <v>2</v>
      </c>
      <c r="D7" s="374" t="s">
        <v>108</v>
      </c>
      <c r="E7" s="374" t="s">
        <v>109</v>
      </c>
      <c r="F7" s="108" t="s">
        <v>77</v>
      </c>
      <c r="G7" s="374" t="s">
        <v>108</v>
      </c>
      <c r="H7" s="374" t="s">
        <v>109</v>
      </c>
      <c r="I7" s="108" t="s">
        <v>77</v>
      </c>
      <c r="J7" s="110"/>
      <c r="K7" s="771"/>
    </row>
    <row r="8" spans="1:21" s="32" customFormat="1" x14ac:dyDescent="0.2">
      <c r="A8" s="111"/>
      <c r="B8" s="29"/>
      <c r="C8" s="29"/>
      <c r="D8" s="29"/>
      <c r="E8" s="29"/>
      <c r="F8" s="30"/>
      <c r="G8" s="29"/>
      <c r="H8" s="29"/>
      <c r="I8" s="30"/>
      <c r="J8" s="29"/>
      <c r="K8" s="30"/>
      <c r="L8" s="665"/>
      <c r="M8" s="373"/>
    </row>
    <row r="9" spans="1:21" ht="12.75" customHeight="1" x14ac:dyDescent="0.2">
      <c r="A9" s="742" t="s">
        <v>3</v>
      </c>
      <c r="B9" s="743" t="s">
        <v>78</v>
      </c>
      <c r="C9" s="237" t="s">
        <v>4</v>
      </c>
      <c r="D9" s="33">
        <v>71</v>
      </c>
      <c r="E9" s="33">
        <v>43</v>
      </c>
      <c r="F9" s="163">
        <f>D9+E9</f>
        <v>114</v>
      </c>
      <c r="G9" s="33">
        <v>118</v>
      </c>
      <c r="H9" s="33">
        <v>83</v>
      </c>
      <c r="I9" s="165">
        <f t="shared" ref="I9:I72" si="0">G9+H9</f>
        <v>201</v>
      </c>
      <c r="J9" s="13"/>
      <c r="K9" s="45">
        <f>F9+I9</f>
        <v>315</v>
      </c>
      <c r="M9" s="221">
        <v>1</v>
      </c>
      <c r="O9" s="658"/>
      <c r="P9" s="658"/>
      <c r="Q9" s="658"/>
      <c r="R9" s="461"/>
      <c r="S9" s="461"/>
      <c r="T9" s="461"/>
      <c r="U9" s="444"/>
    </row>
    <row r="10" spans="1:21" x14ac:dyDescent="0.2">
      <c r="A10" s="742"/>
      <c r="B10" s="743"/>
      <c r="C10" s="238" t="s">
        <v>5</v>
      </c>
      <c r="D10" s="34">
        <v>88</v>
      </c>
      <c r="E10" s="34">
        <v>70</v>
      </c>
      <c r="F10" s="161">
        <f t="shared" ref="F10:F73" si="1">D10+E10</f>
        <v>158</v>
      </c>
      <c r="G10" s="34">
        <v>81</v>
      </c>
      <c r="H10" s="34">
        <v>77</v>
      </c>
      <c r="I10" s="166">
        <f t="shared" si="0"/>
        <v>158</v>
      </c>
      <c r="J10" s="13"/>
      <c r="K10" s="46">
        <f t="shared" ref="K10:K73" si="2">F10+I10</f>
        <v>316</v>
      </c>
      <c r="M10" s="221">
        <v>2</v>
      </c>
      <c r="N10" s="658"/>
      <c r="O10" s="658"/>
      <c r="P10" s="658"/>
      <c r="Q10" s="658"/>
      <c r="R10" s="461"/>
      <c r="S10" s="461"/>
      <c r="T10" s="461"/>
      <c r="U10" s="444"/>
    </row>
    <row r="11" spans="1:21" x14ac:dyDescent="0.2">
      <c r="A11" s="742"/>
      <c r="B11" s="743"/>
      <c r="C11" s="238" t="s">
        <v>6</v>
      </c>
      <c r="D11" s="34">
        <v>16</v>
      </c>
      <c r="E11" s="34">
        <v>17</v>
      </c>
      <c r="F11" s="161">
        <f t="shared" si="1"/>
        <v>33</v>
      </c>
      <c r="G11" s="34">
        <v>12</v>
      </c>
      <c r="H11" s="34">
        <v>15</v>
      </c>
      <c r="I11" s="166">
        <f t="shared" si="0"/>
        <v>27</v>
      </c>
      <c r="J11" s="13"/>
      <c r="K11" s="46">
        <f t="shared" si="2"/>
        <v>60</v>
      </c>
      <c r="M11" s="221">
        <v>3</v>
      </c>
      <c r="N11" s="658"/>
      <c r="O11" s="658"/>
      <c r="P11" s="658"/>
      <c r="Q11" s="658"/>
      <c r="R11" s="461"/>
      <c r="S11" s="461"/>
      <c r="T11" s="461"/>
      <c r="U11" s="444"/>
    </row>
    <row r="12" spans="1:21" x14ac:dyDescent="0.2">
      <c r="A12" s="742"/>
      <c r="B12" s="743"/>
      <c r="C12" s="239" t="s">
        <v>7</v>
      </c>
      <c r="D12" s="35">
        <v>51</v>
      </c>
      <c r="E12" s="35">
        <v>34</v>
      </c>
      <c r="F12" s="162">
        <f t="shared" si="1"/>
        <v>85</v>
      </c>
      <c r="G12" s="35">
        <v>38</v>
      </c>
      <c r="H12" s="35">
        <v>37</v>
      </c>
      <c r="I12" s="167">
        <f t="shared" si="0"/>
        <v>75</v>
      </c>
      <c r="J12" s="13"/>
      <c r="K12" s="47">
        <f t="shared" si="2"/>
        <v>160</v>
      </c>
      <c r="M12" s="221">
        <v>4</v>
      </c>
      <c r="N12" s="658"/>
      <c r="O12" s="658"/>
      <c r="P12" s="658"/>
      <c r="Q12" s="658"/>
      <c r="R12" s="461"/>
      <c r="S12" s="461"/>
      <c r="T12" s="461"/>
      <c r="U12" s="444"/>
    </row>
    <row r="13" spans="1:21" ht="13.5" x14ac:dyDescent="0.25">
      <c r="A13" s="742"/>
      <c r="B13" s="745" t="s">
        <v>8</v>
      </c>
      <c r="C13" s="804"/>
      <c r="D13" s="246">
        <v>226</v>
      </c>
      <c r="E13" s="246">
        <v>164</v>
      </c>
      <c r="F13" s="246">
        <f t="shared" si="1"/>
        <v>390</v>
      </c>
      <c r="G13" s="246">
        <v>249</v>
      </c>
      <c r="H13" s="246">
        <v>212</v>
      </c>
      <c r="I13" s="253">
        <f t="shared" si="0"/>
        <v>461</v>
      </c>
      <c r="J13" s="299"/>
      <c r="K13" s="48">
        <f t="shared" si="2"/>
        <v>851</v>
      </c>
      <c r="M13" s="221" t="s">
        <v>457</v>
      </c>
      <c r="N13" s="658"/>
      <c r="O13" s="658"/>
      <c r="P13" s="658"/>
      <c r="Q13" s="658"/>
      <c r="R13" s="461"/>
      <c r="S13" s="461"/>
      <c r="T13" s="461"/>
      <c r="U13" s="444"/>
    </row>
    <row r="14" spans="1:21" ht="24.75" customHeight="1" x14ac:dyDescent="0.2">
      <c r="A14" s="742"/>
      <c r="B14" s="747" t="s">
        <v>79</v>
      </c>
      <c r="C14" s="237" t="s">
        <v>9</v>
      </c>
      <c r="D14" s="33">
        <v>84</v>
      </c>
      <c r="E14" s="33">
        <v>114</v>
      </c>
      <c r="F14" s="163">
        <f t="shared" si="1"/>
        <v>198</v>
      </c>
      <c r="G14" s="33">
        <v>74</v>
      </c>
      <c r="H14" s="33">
        <v>111</v>
      </c>
      <c r="I14" s="165">
        <f t="shared" si="0"/>
        <v>185</v>
      </c>
      <c r="J14" s="13"/>
      <c r="K14" s="45">
        <f t="shared" si="2"/>
        <v>383</v>
      </c>
      <c r="M14" s="221">
        <v>5</v>
      </c>
      <c r="N14" s="658"/>
      <c r="O14" s="658"/>
      <c r="P14" s="658"/>
      <c r="Q14" s="658"/>
      <c r="R14" s="461"/>
      <c r="S14" s="461"/>
      <c r="T14" s="461"/>
      <c r="U14" s="444"/>
    </row>
    <row r="15" spans="1:21" ht="24.75" customHeight="1" x14ac:dyDescent="0.2">
      <c r="A15" s="742"/>
      <c r="B15" s="747"/>
      <c r="C15" s="239" t="s">
        <v>10</v>
      </c>
      <c r="D15" s="35">
        <v>74</v>
      </c>
      <c r="E15" s="35">
        <v>66</v>
      </c>
      <c r="F15" s="162">
        <f t="shared" si="1"/>
        <v>140</v>
      </c>
      <c r="G15" s="35">
        <v>52</v>
      </c>
      <c r="H15" s="35">
        <v>30</v>
      </c>
      <c r="I15" s="167">
        <f t="shared" si="0"/>
        <v>82</v>
      </c>
      <c r="J15" s="13"/>
      <c r="K15" s="47">
        <f t="shared" si="2"/>
        <v>222</v>
      </c>
      <c r="M15" s="221">
        <v>6</v>
      </c>
      <c r="N15" s="658"/>
      <c r="O15" s="658"/>
      <c r="P15" s="658"/>
      <c r="Q15" s="658"/>
      <c r="R15" s="461"/>
      <c r="S15" s="461"/>
      <c r="T15" s="461"/>
      <c r="U15" s="444"/>
    </row>
    <row r="16" spans="1:21" ht="13.5" x14ac:dyDescent="0.25">
      <c r="A16" s="809"/>
      <c r="B16" s="745" t="s">
        <v>11</v>
      </c>
      <c r="C16" s="804"/>
      <c r="D16" s="265">
        <v>158</v>
      </c>
      <c r="E16" s="265">
        <v>180</v>
      </c>
      <c r="F16" s="40">
        <f t="shared" si="1"/>
        <v>338</v>
      </c>
      <c r="G16" s="265">
        <v>126</v>
      </c>
      <c r="H16" s="265">
        <v>141</v>
      </c>
      <c r="I16" s="40">
        <f t="shared" si="0"/>
        <v>267</v>
      </c>
      <c r="J16" s="456"/>
      <c r="K16" s="457">
        <f t="shared" si="2"/>
        <v>605</v>
      </c>
      <c r="M16" s="221" t="s">
        <v>458</v>
      </c>
      <c r="N16" s="658"/>
      <c r="O16" s="658"/>
      <c r="P16" s="658"/>
      <c r="Q16" s="658"/>
      <c r="R16" s="461"/>
      <c r="S16" s="461"/>
      <c r="T16" s="461"/>
      <c r="U16" s="444"/>
    </row>
    <row r="17" spans="1:21" x14ac:dyDescent="0.2">
      <c r="A17" s="749" t="s">
        <v>12</v>
      </c>
      <c r="B17" s="749"/>
      <c r="C17" s="805"/>
      <c r="D17" s="422">
        <v>384</v>
      </c>
      <c r="E17" s="422">
        <v>344</v>
      </c>
      <c r="F17" s="255">
        <f t="shared" si="1"/>
        <v>728</v>
      </c>
      <c r="G17" s="422">
        <v>375</v>
      </c>
      <c r="H17" s="422">
        <v>353</v>
      </c>
      <c r="I17" s="255">
        <f t="shared" si="0"/>
        <v>728</v>
      </c>
      <c r="J17" s="458"/>
      <c r="K17" s="459">
        <f t="shared" si="2"/>
        <v>1456</v>
      </c>
      <c r="M17" s="221" t="s">
        <v>3</v>
      </c>
      <c r="N17" s="658"/>
      <c r="O17" s="658"/>
      <c r="P17" s="658"/>
      <c r="Q17" s="658"/>
      <c r="R17" s="461"/>
      <c r="S17" s="461"/>
      <c r="T17" s="461"/>
      <c r="U17" s="444"/>
    </row>
    <row r="18" spans="1:21" ht="12.75" customHeight="1" x14ac:dyDescent="0.2">
      <c r="A18" s="753" t="s">
        <v>444</v>
      </c>
      <c r="B18" s="752" t="s">
        <v>407</v>
      </c>
      <c r="C18" s="237" t="s">
        <v>14</v>
      </c>
      <c r="D18" s="33">
        <v>41</v>
      </c>
      <c r="E18" s="33">
        <v>28</v>
      </c>
      <c r="F18" s="163">
        <f t="shared" si="1"/>
        <v>69</v>
      </c>
      <c r="G18" s="33">
        <v>47</v>
      </c>
      <c r="H18" s="33">
        <v>17</v>
      </c>
      <c r="I18" s="165">
        <f t="shared" si="0"/>
        <v>64</v>
      </c>
      <c r="J18" s="13"/>
      <c r="K18" s="45">
        <f t="shared" si="2"/>
        <v>133</v>
      </c>
      <c r="M18" s="221">
        <v>7</v>
      </c>
      <c r="N18" s="658"/>
      <c r="O18" s="658"/>
      <c r="P18" s="658"/>
      <c r="Q18" s="658"/>
      <c r="R18" s="461"/>
      <c r="S18" s="461"/>
      <c r="T18" s="461"/>
      <c r="U18" s="444"/>
    </row>
    <row r="19" spans="1:21" x14ac:dyDescent="0.2">
      <c r="A19" s="754"/>
      <c r="B19" s="743"/>
      <c r="C19" s="238" t="s">
        <v>15</v>
      </c>
      <c r="D19" s="34">
        <v>12</v>
      </c>
      <c r="E19" s="34">
        <v>6</v>
      </c>
      <c r="F19" s="161">
        <f t="shared" si="1"/>
        <v>18</v>
      </c>
      <c r="G19" s="34">
        <v>16</v>
      </c>
      <c r="H19" s="34">
        <v>11</v>
      </c>
      <c r="I19" s="166">
        <f t="shared" si="0"/>
        <v>27</v>
      </c>
      <c r="J19" s="13"/>
      <c r="K19" s="46">
        <f t="shared" si="2"/>
        <v>45</v>
      </c>
      <c r="M19" s="221">
        <v>8</v>
      </c>
      <c r="N19" s="658"/>
      <c r="O19" s="658"/>
      <c r="P19" s="658"/>
      <c r="Q19" s="658"/>
      <c r="R19" s="461"/>
      <c r="S19" s="461"/>
      <c r="T19" s="461"/>
      <c r="U19" s="444"/>
    </row>
    <row r="20" spans="1:21" x14ac:dyDescent="0.2">
      <c r="A20" s="754"/>
      <c r="B20" s="743"/>
      <c r="C20" s="238" t="s">
        <v>16</v>
      </c>
      <c r="D20" s="34">
        <v>32</v>
      </c>
      <c r="E20" s="34">
        <v>20</v>
      </c>
      <c r="F20" s="161">
        <f t="shared" si="1"/>
        <v>52</v>
      </c>
      <c r="G20" s="34">
        <v>52</v>
      </c>
      <c r="H20" s="34">
        <v>25</v>
      </c>
      <c r="I20" s="166">
        <f t="shared" si="0"/>
        <v>77</v>
      </c>
      <c r="J20" s="13"/>
      <c r="K20" s="46">
        <f t="shared" si="2"/>
        <v>129</v>
      </c>
      <c r="M20" s="221">
        <v>9</v>
      </c>
      <c r="N20" s="658"/>
      <c r="O20" s="658"/>
      <c r="P20" s="658"/>
      <c r="Q20" s="658"/>
      <c r="R20" s="461"/>
      <c r="S20" s="461"/>
      <c r="T20" s="461"/>
      <c r="U20" s="444"/>
    </row>
    <row r="21" spans="1:21" x14ac:dyDescent="0.2">
      <c r="A21" s="754"/>
      <c r="B21" s="743"/>
      <c r="C21" s="238" t="s">
        <v>17</v>
      </c>
      <c r="D21" s="35">
        <v>10</v>
      </c>
      <c r="E21" s="35">
        <v>5</v>
      </c>
      <c r="F21" s="162">
        <f t="shared" si="1"/>
        <v>15</v>
      </c>
      <c r="G21" s="35">
        <v>17</v>
      </c>
      <c r="H21" s="35">
        <v>5</v>
      </c>
      <c r="I21" s="167">
        <f t="shared" si="0"/>
        <v>22</v>
      </c>
      <c r="J21" s="13"/>
      <c r="K21" s="47">
        <f t="shared" si="2"/>
        <v>37</v>
      </c>
      <c r="M21" s="221">
        <v>10</v>
      </c>
      <c r="N21" s="658"/>
      <c r="O21" s="658"/>
      <c r="P21" s="658"/>
      <c r="Q21" s="658"/>
      <c r="R21" s="461"/>
      <c r="S21" s="461"/>
      <c r="T21" s="461"/>
      <c r="U21" s="444"/>
    </row>
    <row r="22" spans="1:21" x14ac:dyDescent="0.2">
      <c r="A22" s="754"/>
      <c r="B22" s="743"/>
      <c r="C22" s="238" t="s">
        <v>18</v>
      </c>
      <c r="D22" s="34">
        <v>15</v>
      </c>
      <c r="E22" s="34">
        <v>8</v>
      </c>
      <c r="F22" s="161">
        <f t="shared" si="1"/>
        <v>23</v>
      </c>
      <c r="G22" s="34">
        <v>48</v>
      </c>
      <c r="H22" s="34">
        <v>22</v>
      </c>
      <c r="I22" s="166">
        <f t="shared" si="0"/>
        <v>70</v>
      </c>
      <c r="J22" s="13"/>
      <c r="K22" s="46">
        <f t="shared" si="2"/>
        <v>93</v>
      </c>
      <c r="M22" s="221">
        <v>11</v>
      </c>
      <c r="N22" s="658"/>
      <c r="O22" s="658"/>
      <c r="P22" s="658"/>
      <c r="Q22" s="658"/>
      <c r="R22" s="461"/>
      <c r="S22" s="461"/>
      <c r="T22" s="461"/>
      <c r="U22" s="444"/>
    </row>
    <row r="23" spans="1:21" ht="12.75" customHeight="1" x14ac:dyDescent="0.2">
      <c r="A23" s="754"/>
      <c r="B23" s="743"/>
      <c r="C23" s="238" t="s">
        <v>19</v>
      </c>
      <c r="D23" s="33">
        <v>5</v>
      </c>
      <c r="E23" s="33">
        <v>2</v>
      </c>
      <c r="F23" s="163">
        <f t="shared" si="1"/>
        <v>7</v>
      </c>
      <c r="G23" s="33">
        <v>14</v>
      </c>
      <c r="H23" s="33">
        <v>8</v>
      </c>
      <c r="I23" s="165">
        <f t="shared" si="0"/>
        <v>22</v>
      </c>
      <c r="J23" s="13"/>
      <c r="K23" s="45">
        <f t="shared" si="2"/>
        <v>29</v>
      </c>
      <c r="M23" s="221">
        <v>12</v>
      </c>
      <c r="N23" s="658"/>
      <c r="O23" s="658"/>
      <c r="P23" s="658"/>
      <c r="Q23" s="658"/>
      <c r="R23" s="461"/>
      <c r="S23" s="461"/>
      <c r="T23" s="461"/>
      <c r="U23" s="444"/>
    </row>
    <row r="24" spans="1:21" x14ac:dyDescent="0.2">
      <c r="A24" s="754"/>
      <c r="B24" s="743"/>
      <c r="C24" s="238" t="s">
        <v>20</v>
      </c>
      <c r="D24" s="34">
        <v>2</v>
      </c>
      <c r="E24" s="34">
        <v>2</v>
      </c>
      <c r="F24" s="161">
        <f t="shared" si="1"/>
        <v>4</v>
      </c>
      <c r="G24" s="34">
        <v>2</v>
      </c>
      <c r="H24" s="34">
        <v>0</v>
      </c>
      <c r="I24" s="166">
        <f t="shared" si="0"/>
        <v>2</v>
      </c>
      <c r="J24" s="13"/>
      <c r="K24" s="46">
        <f t="shared" si="2"/>
        <v>6</v>
      </c>
      <c r="M24" s="221">
        <v>13</v>
      </c>
      <c r="N24" s="658"/>
      <c r="O24" s="658"/>
      <c r="P24" s="658"/>
      <c r="Q24" s="658"/>
      <c r="R24" s="461"/>
      <c r="S24" s="461"/>
      <c r="T24" s="461"/>
      <c r="U24" s="444"/>
    </row>
    <row r="25" spans="1:21" x14ac:dyDescent="0.2">
      <c r="A25" s="754"/>
      <c r="B25" s="743"/>
      <c r="C25" s="238" t="s">
        <v>21</v>
      </c>
      <c r="D25" s="34">
        <v>15</v>
      </c>
      <c r="E25" s="34">
        <v>8</v>
      </c>
      <c r="F25" s="161">
        <f t="shared" si="1"/>
        <v>23</v>
      </c>
      <c r="G25" s="34">
        <v>38</v>
      </c>
      <c r="H25" s="34">
        <v>6</v>
      </c>
      <c r="I25" s="166">
        <f t="shared" si="0"/>
        <v>44</v>
      </c>
      <c r="J25" s="13"/>
      <c r="K25" s="46">
        <f t="shared" si="2"/>
        <v>67</v>
      </c>
      <c r="M25" s="221">
        <v>14</v>
      </c>
      <c r="N25" s="658"/>
      <c r="O25" s="658"/>
      <c r="P25" s="658"/>
      <c r="Q25" s="658"/>
      <c r="R25" s="461"/>
      <c r="S25" s="461"/>
      <c r="T25" s="461"/>
      <c r="U25" s="444"/>
    </row>
    <row r="26" spans="1:21" x14ac:dyDescent="0.2">
      <c r="A26" s="754"/>
      <c r="B26" s="743"/>
      <c r="C26" s="239" t="s">
        <v>22</v>
      </c>
      <c r="D26" s="34">
        <v>8</v>
      </c>
      <c r="E26" s="34">
        <v>10</v>
      </c>
      <c r="F26" s="161">
        <f t="shared" si="1"/>
        <v>18</v>
      </c>
      <c r="G26" s="34">
        <v>12</v>
      </c>
      <c r="H26" s="34">
        <v>4</v>
      </c>
      <c r="I26" s="166">
        <f t="shared" si="0"/>
        <v>16</v>
      </c>
      <c r="J26" s="13"/>
      <c r="K26" s="46">
        <f t="shared" si="2"/>
        <v>34</v>
      </c>
      <c r="M26" s="221">
        <v>15</v>
      </c>
      <c r="N26" s="658"/>
      <c r="O26" s="658"/>
      <c r="P26" s="658"/>
      <c r="Q26" s="658"/>
      <c r="R26" s="461"/>
      <c r="S26" s="461"/>
      <c r="T26" s="461"/>
      <c r="U26" s="444"/>
    </row>
    <row r="27" spans="1:21" ht="13.5" x14ac:dyDescent="0.25">
      <c r="A27" s="754"/>
      <c r="B27" s="745" t="s">
        <v>450</v>
      </c>
      <c r="C27" s="804"/>
      <c r="D27" s="246">
        <v>140</v>
      </c>
      <c r="E27" s="246">
        <v>89</v>
      </c>
      <c r="F27" s="246">
        <f t="shared" si="1"/>
        <v>229</v>
      </c>
      <c r="G27" s="246">
        <v>246</v>
      </c>
      <c r="H27" s="246">
        <v>98</v>
      </c>
      <c r="I27" s="253">
        <f t="shared" si="0"/>
        <v>344</v>
      </c>
      <c r="J27" s="299"/>
      <c r="K27" s="48">
        <f t="shared" si="2"/>
        <v>573</v>
      </c>
      <c r="M27" s="221" t="s">
        <v>459</v>
      </c>
      <c r="N27" s="658"/>
      <c r="O27" s="658"/>
      <c r="P27" s="658"/>
      <c r="Q27" s="658"/>
      <c r="R27" s="461"/>
      <c r="S27" s="461"/>
      <c r="T27" s="461"/>
      <c r="U27" s="444"/>
    </row>
    <row r="28" spans="1:21" ht="13.5" customHeight="1" x14ac:dyDescent="0.2">
      <c r="A28" s="754"/>
      <c r="B28" s="743" t="s">
        <v>408</v>
      </c>
      <c r="C28" s="238" t="s">
        <v>23</v>
      </c>
      <c r="D28" s="34">
        <v>95</v>
      </c>
      <c r="E28" s="34">
        <v>55</v>
      </c>
      <c r="F28" s="161">
        <f t="shared" si="1"/>
        <v>150</v>
      </c>
      <c r="G28" s="34">
        <v>80</v>
      </c>
      <c r="H28" s="34">
        <v>40</v>
      </c>
      <c r="I28" s="166">
        <f t="shared" si="0"/>
        <v>120</v>
      </c>
      <c r="J28" s="13"/>
      <c r="K28" s="46">
        <f t="shared" si="2"/>
        <v>270</v>
      </c>
      <c r="M28" s="221">
        <v>16</v>
      </c>
      <c r="N28" s="658"/>
      <c r="O28" s="658"/>
      <c r="P28" s="658"/>
      <c r="Q28" s="658"/>
      <c r="R28" s="461"/>
      <c r="S28" s="461"/>
      <c r="T28" s="461"/>
      <c r="U28" s="444"/>
    </row>
    <row r="29" spans="1:21" ht="12.75" customHeight="1" x14ac:dyDescent="0.2">
      <c r="A29" s="754"/>
      <c r="B29" s="743"/>
      <c r="C29" s="238" t="s">
        <v>24</v>
      </c>
      <c r="D29" s="33">
        <v>37</v>
      </c>
      <c r="E29" s="33">
        <v>37</v>
      </c>
      <c r="F29" s="163">
        <f t="shared" si="1"/>
        <v>74</v>
      </c>
      <c r="G29" s="33">
        <v>34</v>
      </c>
      <c r="H29" s="33">
        <v>49</v>
      </c>
      <c r="I29" s="165">
        <f t="shared" si="0"/>
        <v>83</v>
      </c>
      <c r="J29" s="13"/>
      <c r="K29" s="45">
        <f t="shared" si="2"/>
        <v>157</v>
      </c>
      <c r="M29" s="221">
        <v>17</v>
      </c>
      <c r="N29" s="658"/>
      <c r="O29" s="658"/>
      <c r="P29" s="658"/>
      <c r="Q29" s="658"/>
      <c r="R29" s="461"/>
      <c r="S29" s="461"/>
      <c r="T29" s="461"/>
      <c r="U29" s="444"/>
    </row>
    <row r="30" spans="1:21" x14ac:dyDescent="0.2">
      <c r="A30" s="754"/>
      <c r="B30" s="743"/>
      <c r="C30" s="238" t="s">
        <v>25</v>
      </c>
      <c r="D30" s="34">
        <v>57</v>
      </c>
      <c r="E30" s="34">
        <v>40</v>
      </c>
      <c r="F30" s="161">
        <f t="shared" si="1"/>
        <v>97</v>
      </c>
      <c r="G30" s="34">
        <v>24</v>
      </c>
      <c r="H30" s="34">
        <v>21</v>
      </c>
      <c r="I30" s="166">
        <f t="shared" si="0"/>
        <v>45</v>
      </c>
      <c r="J30" s="13"/>
      <c r="K30" s="46">
        <f t="shared" si="2"/>
        <v>142</v>
      </c>
      <c r="M30" s="221">
        <v>18</v>
      </c>
      <c r="N30" s="658"/>
      <c r="O30" s="658"/>
      <c r="P30" s="658"/>
      <c r="Q30" s="658"/>
      <c r="R30" s="461"/>
      <c r="S30" s="461"/>
      <c r="T30" s="461"/>
      <c r="U30" s="444"/>
    </row>
    <row r="31" spans="1:21" x14ac:dyDescent="0.2">
      <c r="A31" s="754"/>
      <c r="B31" s="743"/>
      <c r="C31" s="238" t="s">
        <v>26</v>
      </c>
      <c r="D31" s="34">
        <v>97</v>
      </c>
      <c r="E31" s="34">
        <v>57</v>
      </c>
      <c r="F31" s="161">
        <f t="shared" si="1"/>
        <v>154</v>
      </c>
      <c r="G31" s="34">
        <v>53</v>
      </c>
      <c r="H31" s="34">
        <v>42</v>
      </c>
      <c r="I31" s="166">
        <f t="shared" si="0"/>
        <v>95</v>
      </c>
      <c r="J31" s="13"/>
      <c r="K31" s="46">
        <f t="shared" si="2"/>
        <v>249</v>
      </c>
      <c r="M31" s="221">
        <v>19</v>
      </c>
      <c r="N31" s="658"/>
      <c r="O31" s="658"/>
      <c r="P31" s="658"/>
      <c r="Q31" s="658"/>
      <c r="R31" s="461"/>
      <c r="S31" s="461"/>
      <c r="T31" s="461"/>
      <c r="U31" s="444"/>
    </row>
    <row r="32" spans="1:21" x14ac:dyDescent="0.2">
      <c r="A32" s="754"/>
      <c r="B32" s="743"/>
      <c r="C32" s="238" t="s">
        <v>27</v>
      </c>
      <c r="D32" s="34">
        <v>42</v>
      </c>
      <c r="E32" s="34">
        <v>21</v>
      </c>
      <c r="F32" s="161">
        <f t="shared" si="1"/>
        <v>63</v>
      </c>
      <c r="G32" s="34">
        <v>16</v>
      </c>
      <c r="H32" s="34">
        <v>6</v>
      </c>
      <c r="I32" s="166">
        <f t="shared" si="0"/>
        <v>22</v>
      </c>
      <c r="J32" s="13"/>
      <c r="K32" s="46">
        <f t="shared" si="2"/>
        <v>85</v>
      </c>
      <c r="M32" s="221">
        <v>20</v>
      </c>
      <c r="N32" s="658"/>
      <c r="O32" s="658"/>
      <c r="P32" s="658"/>
      <c r="Q32" s="658"/>
      <c r="R32" s="461"/>
      <c r="S32" s="461"/>
      <c r="T32" s="461"/>
      <c r="U32" s="444"/>
    </row>
    <row r="33" spans="1:21" x14ac:dyDescent="0.2">
      <c r="A33" s="754"/>
      <c r="B33" s="743"/>
      <c r="C33" s="238" t="s">
        <v>28</v>
      </c>
      <c r="D33" s="35">
        <v>81</v>
      </c>
      <c r="E33" s="35">
        <v>79</v>
      </c>
      <c r="F33" s="162">
        <f t="shared" si="1"/>
        <v>160</v>
      </c>
      <c r="G33" s="35">
        <v>48</v>
      </c>
      <c r="H33" s="35">
        <v>39</v>
      </c>
      <c r="I33" s="167">
        <f t="shared" si="0"/>
        <v>87</v>
      </c>
      <c r="J33" s="13"/>
      <c r="K33" s="47">
        <f t="shared" si="2"/>
        <v>247</v>
      </c>
      <c r="M33" s="221">
        <v>21</v>
      </c>
      <c r="N33" s="658"/>
      <c r="O33" s="658"/>
      <c r="P33" s="658"/>
      <c r="Q33" s="658"/>
      <c r="R33" s="461"/>
      <c r="S33" s="461"/>
      <c r="T33" s="461"/>
      <c r="U33" s="444"/>
    </row>
    <row r="34" spans="1:21" x14ac:dyDescent="0.2">
      <c r="A34" s="754"/>
      <c r="B34" s="743"/>
      <c r="C34" s="238" t="s">
        <v>29</v>
      </c>
      <c r="D34" s="34">
        <v>70</v>
      </c>
      <c r="E34" s="34">
        <v>66</v>
      </c>
      <c r="F34" s="161">
        <f t="shared" si="1"/>
        <v>136</v>
      </c>
      <c r="G34" s="34">
        <v>53</v>
      </c>
      <c r="H34" s="34">
        <v>66</v>
      </c>
      <c r="I34" s="166">
        <f t="shared" si="0"/>
        <v>119</v>
      </c>
      <c r="J34" s="13"/>
      <c r="K34" s="46">
        <f t="shared" si="2"/>
        <v>255</v>
      </c>
      <c r="M34" s="221">
        <v>22</v>
      </c>
      <c r="N34" s="658"/>
      <c r="O34" s="658"/>
      <c r="P34" s="658"/>
      <c r="Q34" s="658"/>
      <c r="R34" s="461"/>
      <c r="S34" s="461"/>
      <c r="T34" s="461"/>
      <c r="U34" s="444"/>
    </row>
    <row r="35" spans="1:21" ht="12.75" customHeight="1" x14ac:dyDescent="0.2">
      <c r="A35" s="754"/>
      <c r="B35" s="743"/>
      <c r="C35" s="238" t="s">
        <v>30</v>
      </c>
      <c r="D35" s="33">
        <v>55</v>
      </c>
      <c r="E35" s="33">
        <v>53</v>
      </c>
      <c r="F35" s="163">
        <f t="shared" si="1"/>
        <v>108</v>
      </c>
      <c r="G35" s="33">
        <v>60</v>
      </c>
      <c r="H35" s="33">
        <v>36</v>
      </c>
      <c r="I35" s="165">
        <f t="shared" si="0"/>
        <v>96</v>
      </c>
      <c r="J35" s="13"/>
      <c r="K35" s="45">
        <f t="shared" si="2"/>
        <v>204</v>
      </c>
      <c r="M35" s="221">
        <v>23</v>
      </c>
      <c r="N35" s="658"/>
      <c r="O35" s="658"/>
      <c r="P35" s="658"/>
      <c r="Q35" s="658"/>
      <c r="R35" s="461"/>
      <c r="S35" s="461"/>
      <c r="T35" s="461"/>
      <c r="U35" s="444"/>
    </row>
    <row r="36" spans="1:21" x14ac:dyDescent="0.2">
      <c r="A36" s="754"/>
      <c r="B36" s="743"/>
      <c r="C36" s="239" t="s">
        <v>31</v>
      </c>
      <c r="D36" s="34">
        <v>26</v>
      </c>
      <c r="E36" s="34">
        <v>15</v>
      </c>
      <c r="F36" s="161">
        <f t="shared" si="1"/>
        <v>41</v>
      </c>
      <c r="G36" s="34">
        <v>13</v>
      </c>
      <c r="H36" s="34">
        <v>12</v>
      </c>
      <c r="I36" s="166">
        <f t="shared" si="0"/>
        <v>25</v>
      </c>
      <c r="J36" s="13"/>
      <c r="K36" s="46">
        <f t="shared" si="2"/>
        <v>66</v>
      </c>
      <c r="M36" s="221">
        <v>24</v>
      </c>
      <c r="N36" s="658"/>
      <c r="O36" s="658"/>
      <c r="P36" s="658"/>
      <c r="Q36" s="658"/>
      <c r="R36" s="461"/>
      <c r="S36" s="461"/>
      <c r="T36" s="461"/>
      <c r="U36" s="444"/>
    </row>
    <row r="37" spans="1:21" ht="13.5" x14ac:dyDescent="0.25">
      <c r="A37" s="754"/>
      <c r="B37" s="745" t="s">
        <v>451</v>
      </c>
      <c r="C37" s="804"/>
      <c r="D37" s="246">
        <v>560</v>
      </c>
      <c r="E37" s="246">
        <v>423</v>
      </c>
      <c r="F37" s="246">
        <f t="shared" si="1"/>
        <v>983</v>
      </c>
      <c r="G37" s="246">
        <v>381</v>
      </c>
      <c r="H37" s="246">
        <v>311</v>
      </c>
      <c r="I37" s="253">
        <f t="shared" si="0"/>
        <v>692</v>
      </c>
      <c r="J37" s="299"/>
      <c r="K37" s="48">
        <f t="shared" si="2"/>
        <v>1675</v>
      </c>
      <c r="M37" s="221" t="s">
        <v>296</v>
      </c>
      <c r="N37" s="658"/>
      <c r="O37" s="658"/>
      <c r="P37" s="658"/>
      <c r="Q37" s="658"/>
      <c r="R37" s="461"/>
      <c r="S37" s="461"/>
      <c r="T37" s="461"/>
      <c r="U37" s="444"/>
    </row>
    <row r="38" spans="1:21" ht="12.75" customHeight="1" x14ac:dyDescent="0.2">
      <c r="A38" s="754"/>
      <c r="B38" s="743" t="s">
        <v>599</v>
      </c>
      <c r="C38" s="237" t="s">
        <v>32</v>
      </c>
      <c r="D38" s="35">
        <v>29</v>
      </c>
      <c r="E38" s="35">
        <v>15</v>
      </c>
      <c r="F38" s="162">
        <f t="shared" si="1"/>
        <v>44</v>
      </c>
      <c r="G38" s="35">
        <v>14</v>
      </c>
      <c r="H38" s="35">
        <v>4</v>
      </c>
      <c r="I38" s="167">
        <f t="shared" si="0"/>
        <v>18</v>
      </c>
      <c r="J38" s="13"/>
      <c r="K38" s="47">
        <f t="shared" si="2"/>
        <v>62</v>
      </c>
      <c r="M38" s="221">
        <v>70</v>
      </c>
      <c r="N38" s="658"/>
      <c r="O38" s="658"/>
      <c r="P38" s="658"/>
      <c r="Q38" s="658"/>
      <c r="R38" s="461"/>
      <c r="S38" s="461"/>
      <c r="T38" s="461"/>
      <c r="U38" s="444"/>
    </row>
    <row r="39" spans="1:21" x14ac:dyDescent="0.2">
      <c r="A39" s="754"/>
      <c r="B39" s="743"/>
      <c r="C39" s="238" t="s">
        <v>33</v>
      </c>
      <c r="D39" s="34">
        <v>27</v>
      </c>
      <c r="E39" s="34">
        <v>22</v>
      </c>
      <c r="F39" s="161">
        <f t="shared" si="1"/>
        <v>49</v>
      </c>
      <c r="G39" s="34">
        <v>25</v>
      </c>
      <c r="H39" s="34">
        <v>16</v>
      </c>
      <c r="I39" s="166">
        <f t="shared" si="0"/>
        <v>41</v>
      </c>
      <c r="J39" s="13"/>
      <c r="K39" s="46">
        <f t="shared" si="2"/>
        <v>90</v>
      </c>
      <c r="M39" s="221">
        <v>71</v>
      </c>
      <c r="N39" s="658"/>
      <c r="O39" s="658"/>
      <c r="P39" s="658"/>
      <c r="Q39" s="658"/>
      <c r="R39" s="461"/>
      <c r="S39" s="461"/>
      <c r="T39" s="461"/>
      <c r="U39" s="444"/>
    </row>
    <row r="40" spans="1:21" ht="12.75" customHeight="1" x14ac:dyDescent="0.2">
      <c r="A40" s="754"/>
      <c r="B40" s="743"/>
      <c r="C40" s="238" t="s">
        <v>34</v>
      </c>
      <c r="D40" s="33">
        <v>7</v>
      </c>
      <c r="E40" s="33">
        <v>5</v>
      </c>
      <c r="F40" s="163">
        <f t="shared" si="1"/>
        <v>12</v>
      </c>
      <c r="G40" s="33">
        <v>3</v>
      </c>
      <c r="H40" s="33">
        <v>5</v>
      </c>
      <c r="I40" s="165">
        <f t="shared" si="0"/>
        <v>8</v>
      </c>
      <c r="J40" s="13"/>
      <c r="K40" s="45">
        <f t="shared" si="2"/>
        <v>20</v>
      </c>
      <c r="M40" s="221">
        <v>72</v>
      </c>
      <c r="N40" s="658"/>
      <c r="O40" s="658"/>
      <c r="P40" s="658"/>
      <c r="Q40" s="658"/>
      <c r="R40" s="461"/>
      <c r="S40" s="461"/>
      <c r="T40" s="461"/>
      <c r="U40" s="444"/>
    </row>
    <row r="41" spans="1:21" x14ac:dyDescent="0.2">
      <c r="A41" s="754"/>
      <c r="B41" s="743"/>
      <c r="C41" s="238" t="s">
        <v>35</v>
      </c>
      <c r="D41" s="34">
        <v>14</v>
      </c>
      <c r="E41" s="34">
        <v>6</v>
      </c>
      <c r="F41" s="161">
        <f t="shared" si="1"/>
        <v>20</v>
      </c>
      <c r="G41" s="34">
        <v>10</v>
      </c>
      <c r="H41" s="34">
        <v>15</v>
      </c>
      <c r="I41" s="166">
        <f t="shared" si="0"/>
        <v>25</v>
      </c>
      <c r="J41" s="13"/>
      <c r="K41" s="46">
        <f t="shared" si="2"/>
        <v>45</v>
      </c>
      <c r="M41" s="221">
        <v>73</v>
      </c>
      <c r="N41" s="658"/>
      <c r="O41" s="658"/>
      <c r="P41" s="658"/>
      <c r="Q41" s="658"/>
      <c r="R41" s="461"/>
      <c r="S41" s="461"/>
      <c r="T41" s="461"/>
      <c r="U41" s="444"/>
    </row>
    <row r="42" spans="1:21" x14ac:dyDescent="0.2">
      <c r="A42" s="754"/>
      <c r="B42" s="743"/>
      <c r="C42" s="238" t="s">
        <v>36</v>
      </c>
      <c r="D42" s="34">
        <v>32</v>
      </c>
      <c r="E42" s="34">
        <v>45</v>
      </c>
      <c r="F42" s="161">
        <f t="shared" si="1"/>
        <v>77</v>
      </c>
      <c r="G42" s="34">
        <v>33</v>
      </c>
      <c r="H42" s="34">
        <v>41</v>
      </c>
      <c r="I42" s="166">
        <f t="shared" si="0"/>
        <v>74</v>
      </c>
      <c r="J42" s="13"/>
      <c r="K42" s="46">
        <f t="shared" si="2"/>
        <v>151</v>
      </c>
      <c r="M42" s="221">
        <v>74</v>
      </c>
      <c r="N42" s="658"/>
      <c r="O42" s="658"/>
      <c r="P42" s="658"/>
      <c r="Q42" s="658"/>
      <c r="R42" s="461"/>
      <c r="S42" s="461"/>
      <c r="T42" s="461"/>
      <c r="U42" s="444"/>
    </row>
    <row r="43" spans="1:21" ht="13.5" x14ac:dyDescent="0.25">
      <c r="A43" s="754"/>
      <c r="B43" s="745" t="s">
        <v>600</v>
      </c>
      <c r="C43" s="804"/>
      <c r="D43" s="246">
        <v>109</v>
      </c>
      <c r="E43" s="246">
        <v>93</v>
      </c>
      <c r="F43" s="246">
        <f t="shared" si="1"/>
        <v>202</v>
      </c>
      <c r="G43" s="246">
        <v>85</v>
      </c>
      <c r="H43" s="246">
        <v>81</v>
      </c>
      <c r="I43" s="253">
        <f t="shared" si="0"/>
        <v>166</v>
      </c>
      <c r="J43" s="299"/>
      <c r="K43" s="48">
        <f t="shared" si="2"/>
        <v>368</v>
      </c>
      <c r="M43" s="221" t="s">
        <v>309</v>
      </c>
      <c r="N43" s="658"/>
      <c r="O43" s="658"/>
      <c r="P43" s="658"/>
      <c r="Q43" s="658"/>
      <c r="R43" s="461"/>
      <c r="S43" s="461"/>
      <c r="T43" s="461"/>
      <c r="U43" s="444"/>
    </row>
    <row r="44" spans="1:21" ht="13.5" customHeight="1" x14ac:dyDescent="0.2">
      <c r="A44" s="754"/>
      <c r="B44" s="743" t="s">
        <v>452</v>
      </c>
      <c r="C44" s="238" t="s">
        <v>38</v>
      </c>
      <c r="D44" s="34">
        <v>6</v>
      </c>
      <c r="E44" s="34">
        <v>1</v>
      </c>
      <c r="F44" s="161">
        <f t="shared" si="1"/>
        <v>7</v>
      </c>
      <c r="G44" s="34">
        <v>0</v>
      </c>
      <c r="H44" s="34">
        <v>0</v>
      </c>
      <c r="I44" s="166">
        <f t="shared" si="0"/>
        <v>0</v>
      </c>
      <c r="J44" s="13"/>
      <c r="K44" s="46">
        <f t="shared" si="2"/>
        <v>7</v>
      </c>
      <c r="M44" s="221">
        <v>76</v>
      </c>
      <c r="N44" s="658"/>
      <c r="O44" s="658"/>
      <c r="P44" s="658"/>
      <c r="Q44" s="658"/>
      <c r="R44" s="461"/>
      <c r="S44" s="461"/>
      <c r="T44" s="461"/>
      <c r="U44" s="444"/>
    </row>
    <row r="45" spans="1:21" x14ac:dyDescent="0.2">
      <c r="A45" s="754"/>
      <c r="B45" s="743"/>
      <c r="C45" s="364" t="s">
        <v>245</v>
      </c>
      <c r="D45" s="38">
        <v>2</v>
      </c>
      <c r="E45" s="38">
        <v>1</v>
      </c>
      <c r="F45" s="164">
        <f t="shared" si="1"/>
        <v>3</v>
      </c>
      <c r="G45" s="38">
        <v>0</v>
      </c>
      <c r="H45" s="38">
        <v>1</v>
      </c>
      <c r="I45" s="168">
        <f t="shared" si="0"/>
        <v>1</v>
      </c>
      <c r="J45" s="13"/>
      <c r="K45" s="50">
        <f t="shared" si="2"/>
        <v>4</v>
      </c>
      <c r="M45" s="221">
        <v>77</v>
      </c>
      <c r="N45" s="658"/>
      <c r="O45" s="658"/>
      <c r="P45" s="658"/>
      <c r="Q45" s="658"/>
      <c r="R45" s="461"/>
      <c r="S45" s="461"/>
      <c r="T45" s="461"/>
      <c r="U45" s="444"/>
    </row>
    <row r="46" spans="1:21" ht="13.5" x14ac:dyDescent="0.25">
      <c r="A46" s="755"/>
      <c r="B46" s="745" t="s">
        <v>39</v>
      </c>
      <c r="C46" s="804"/>
      <c r="D46" s="265">
        <v>8</v>
      </c>
      <c r="E46" s="265">
        <v>2</v>
      </c>
      <c r="F46" s="40">
        <f t="shared" si="1"/>
        <v>10</v>
      </c>
      <c r="G46" s="265">
        <v>0</v>
      </c>
      <c r="H46" s="265">
        <v>1</v>
      </c>
      <c r="I46" s="40">
        <f t="shared" si="0"/>
        <v>1</v>
      </c>
      <c r="J46" s="456"/>
      <c r="K46" s="457">
        <f t="shared" si="2"/>
        <v>11</v>
      </c>
      <c r="M46" s="221" t="s">
        <v>37</v>
      </c>
      <c r="N46" s="658"/>
      <c r="O46" s="658"/>
      <c r="P46" s="658"/>
      <c r="Q46" s="658"/>
      <c r="R46" s="461"/>
      <c r="S46" s="461"/>
      <c r="T46" s="461"/>
      <c r="U46" s="444"/>
    </row>
    <row r="47" spans="1:21" x14ac:dyDescent="0.2">
      <c r="A47" s="749" t="s">
        <v>453</v>
      </c>
      <c r="B47" s="749"/>
      <c r="C47" s="805"/>
      <c r="D47" s="37">
        <v>817</v>
      </c>
      <c r="E47" s="37">
        <v>607</v>
      </c>
      <c r="F47" s="40">
        <f t="shared" si="1"/>
        <v>1424</v>
      </c>
      <c r="G47" s="37">
        <v>712</v>
      </c>
      <c r="H47" s="37">
        <v>491</v>
      </c>
      <c r="I47" s="41">
        <f t="shared" si="0"/>
        <v>1203</v>
      </c>
      <c r="J47" s="13"/>
      <c r="K47" s="51">
        <f t="shared" si="2"/>
        <v>2627</v>
      </c>
      <c r="M47" s="221" t="s">
        <v>444</v>
      </c>
      <c r="N47" s="658"/>
      <c r="O47" s="658"/>
      <c r="P47" s="658"/>
      <c r="Q47" s="658"/>
      <c r="R47" s="461"/>
      <c r="S47" s="461"/>
      <c r="T47" s="461"/>
      <c r="U47" s="444"/>
    </row>
    <row r="48" spans="1:21" ht="12.75" customHeight="1" x14ac:dyDescent="0.2">
      <c r="A48" s="753" t="s">
        <v>445</v>
      </c>
      <c r="B48" s="764" t="s">
        <v>455</v>
      </c>
      <c r="C48" s="237" t="s">
        <v>42</v>
      </c>
      <c r="D48" s="35">
        <v>18</v>
      </c>
      <c r="E48" s="35">
        <v>82</v>
      </c>
      <c r="F48" s="162">
        <f t="shared" si="1"/>
        <v>100</v>
      </c>
      <c r="G48" s="35">
        <v>27</v>
      </c>
      <c r="H48" s="35">
        <v>174</v>
      </c>
      <c r="I48" s="167">
        <f t="shared" si="0"/>
        <v>201</v>
      </c>
      <c r="J48" s="13"/>
      <c r="K48" s="47">
        <f t="shared" si="2"/>
        <v>301</v>
      </c>
      <c r="M48" s="221">
        <v>25</v>
      </c>
      <c r="N48" s="658"/>
      <c r="O48" s="658"/>
      <c r="P48" s="658"/>
      <c r="Q48" s="658"/>
      <c r="R48" s="461"/>
      <c r="S48" s="461"/>
      <c r="T48" s="461"/>
      <c r="U48" s="444"/>
    </row>
    <row r="49" spans="1:21" x14ac:dyDescent="0.2">
      <c r="A49" s="754"/>
      <c r="B49" s="762"/>
      <c r="C49" s="238" t="s">
        <v>43</v>
      </c>
      <c r="D49" s="34">
        <v>51</v>
      </c>
      <c r="E49" s="34">
        <v>148</v>
      </c>
      <c r="F49" s="161">
        <f t="shared" si="1"/>
        <v>199</v>
      </c>
      <c r="G49" s="34">
        <v>40</v>
      </c>
      <c r="H49" s="34">
        <v>159</v>
      </c>
      <c r="I49" s="166">
        <f t="shared" si="0"/>
        <v>199</v>
      </c>
      <c r="J49" s="13"/>
      <c r="K49" s="46">
        <f t="shared" si="2"/>
        <v>398</v>
      </c>
      <c r="M49" s="221">
        <v>26</v>
      </c>
      <c r="N49" s="658"/>
      <c r="O49" s="658"/>
      <c r="P49" s="658"/>
      <c r="Q49" s="658"/>
      <c r="R49" s="461"/>
      <c r="S49" s="461"/>
      <c r="T49" s="461"/>
      <c r="U49" s="444"/>
    </row>
    <row r="50" spans="1:21" x14ac:dyDescent="0.2">
      <c r="A50" s="754"/>
      <c r="B50" s="762"/>
      <c r="C50" s="238" t="s">
        <v>44</v>
      </c>
      <c r="D50" s="34">
        <v>128</v>
      </c>
      <c r="E50" s="34">
        <v>382</v>
      </c>
      <c r="F50" s="161">
        <f t="shared" si="1"/>
        <v>510</v>
      </c>
      <c r="G50" s="34">
        <v>85</v>
      </c>
      <c r="H50" s="34">
        <v>300</v>
      </c>
      <c r="I50" s="166">
        <f t="shared" si="0"/>
        <v>385</v>
      </c>
      <c r="J50" s="13"/>
      <c r="K50" s="46">
        <f t="shared" si="2"/>
        <v>895</v>
      </c>
      <c r="M50" s="221">
        <v>27</v>
      </c>
      <c r="N50" s="658"/>
      <c r="O50" s="658"/>
      <c r="P50" s="658"/>
      <c r="Q50" s="658"/>
      <c r="R50" s="461"/>
      <c r="S50" s="461"/>
      <c r="T50" s="461"/>
      <c r="U50" s="444"/>
    </row>
    <row r="51" spans="1:21" ht="12.75" customHeight="1" x14ac:dyDescent="0.25">
      <c r="A51" s="754"/>
      <c r="B51" s="745" t="s">
        <v>456</v>
      </c>
      <c r="C51" s="804"/>
      <c r="D51" s="246">
        <v>197</v>
      </c>
      <c r="E51" s="246">
        <v>612</v>
      </c>
      <c r="F51" s="246">
        <f t="shared" si="1"/>
        <v>809</v>
      </c>
      <c r="G51" s="246">
        <v>152</v>
      </c>
      <c r="H51" s="246">
        <v>633</v>
      </c>
      <c r="I51" s="253">
        <f t="shared" si="0"/>
        <v>785</v>
      </c>
      <c r="J51" s="299"/>
      <c r="K51" s="48">
        <f t="shared" si="2"/>
        <v>1594</v>
      </c>
      <c r="M51" s="221" t="s">
        <v>446</v>
      </c>
      <c r="N51" s="658"/>
      <c r="O51" s="658"/>
      <c r="P51" s="658"/>
      <c r="Q51" s="658"/>
      <c r="R51" s="461"/>
      <c r="S51" s="461"/>
      <c r="T51" s="461"/>
      <c r="U51" s="444"/>
    </row>
    <row r="52" spans="1:21" ht="12.75" customHeight="1" x14ac:dyDescent="0.2">
      <c r="A52" s="754"/>
      <c r="B52" s="762" t="s">
        <v>80</v>
      </c>
      <c r="C52" s="237" t="s">
        <v>45</v>
      </c>
      <c r="D52" s="35">
        <v>95</v>
      </c>
      <c r="E52" s="35">
        <v>260</v>
      </c>
      <c r="F52" s="162">
        <f t="shared" si="1"/>
        <v>355</v>
      </c>
      <c r="G52" s="35">
        <v>35</v>
      </c>
      <c r="H52" s="35">
        <v>97</v>
      </c>
      <c r="I52" s="167">
        <f t="shared" si="0"/>
        <v>132</v>
      </c>
      <c r="J52" s="13"/>
      <c r="K52" s="47">
        <f t="shared" si="2"/>
        <v>487</v>
      </c>
      <c r="M52" s="221">
        <v>28</v>
      </c>
      <c r="N52" s="658"/>
      <c r="O52" s="658"/>
      <c r="P52" s="658"/>
      <c r="Q52" s="658"/>
      <c r="R52" s="461"/>
      <c r="S52" s="461"/>
      <c r="T52" s="461"/>
      <c r="U52" s="444"/>
    </row>
    <row r="53" spans="1:21" x14ac:dyDescent="0.2">
      <c r="A53" s="754"/>
      <c r="B53" s="762"/>
      <c r="C53" s="238" t="s">
        <v>46</v>
      </c>
      <c r="D53" s="34">
        <v>22</v>
      </c>
      <c r="E53" s="34">
        <v>85</v>
      </c>
      <c r="F53" s="161">
        <f t="shared" si="1"/>
        <v>107</v>
      </c>
      <c r="G53" s="34">
        <v>16</v>
      </c>
      <c r="H53" s="34">
        <v>45</v>
      </c>
      <c r="I53" s="166">
        <f t="shared" si="0"/>
        <v>61</v>
      </c>
      <c r="J53" s="13"/>
      <c r="K53" s="46">
        <f t="shared" si="2"/>
        <v>168</v>
      </c>
      <c r="M53" s="221">
        <v>29</v>
      </c>
      <c r="N53" s="658"/>
      <c r="O53" s="658"/>
      <c r="P53" s="658"/>
      <c r="Q53" s="658"/>
      <c r="R53" s="461"/>
      <c r="S53" s="461"/>
      <c r="T53" s="461"/>
      <c r="U53" s="444"/>
    </row>
    <row r="54" spans="1:21" x14ac:dyDescent="0.2">
      <c r="A54" s="754"/>
      <c r="B54" s="762"/>
      <c r="C54" s="239" t="s">
        <v>47</v>
      </c>
      <c r="D54" s="38">
        <v>33</v>
      </c>
      <c r="E54" s="38">
        <v>82</v>
      </c>
      <c r="F54" s="164">
        <f t="shared" si="1"/>
        <v>115</v>
      </c>
      <c r="G54" s="38">
        <v>10</v>
      </c>
      <c r="H54" s="38">
        <v>44</v>
      </c>
      <c r="I54" s="168">
        <f t="shared" si="0"/>
        <v>54</v>
      </c>
      <c r="J54" s="13"/>
      <c r="K54" s="50">
        <f t="shared" si="2"/>
        <v>169</v>
      </c>
      <c r="M54" s="221">
        <v>30</v>
      </c>
      <c r="N54" s="658"/>
      <c r="O54" s="658"/>
      <c r="P54" s="658"/>
      <c r="Q54" s="658"/>
      <c r="R54" s="461"/>
      <c r="S54" s="461"/>
      <c r="T54" s="461"/>
      <c r="U54" s="444"/>
    </row>
    <row r="55" spans="1:21" ht="13.5" x14ac:dyDescent="0.25">
      <c r="A55" s="754"/>
      <c r="B55" s="745" t="s">
        <v>48</v>
      </c>
      <c r="C55" s="804"/>
      <c r="D55" s="246">
        <v>150</v>
      </c>
      <c r="E55" s="246">
        <v>427</v>
      </c>
      <c r="F55" s="246">
        <f t="shared" si="1"/>
        <v>577</v>
      </c>
      <c r="G55" s="246">
        <v>61</v>
      </c>
      <c r="H55" s="246">
        <v>186</v>
      </c>
      <c r="I55" s="253">
        <f t="shared" si="0"/>
        <v>247</v>
      </c>
      <c r="J55" s="299"/>
      <c r="K55" s="48">
        <f t="shared" si="2"/>
        <v>824</v>
      </c>
      <c r="M55" s="221" t="s">
        <v>323</v>
      </c>
      <c r="N55" s="658"/>
      <c r="O55" s="658"/>
      <c r="P55" s="658"/>
      <c r="Q55" s="658"/>
      <c r="R55" s="461"/>
      <c r="S55" s="461"/>
      <c r="T55" s="461"/>
      <c r="U55" s="444"/>
    </row>
    <row r="56" spans="1:21" ht="12.75" customHeight="1" x14ac:dyDescent="0.2">
      <c r="A56" s="754"/>
      <c r="B56" s="762" t="s">
        <v>81</v>
      </c>
      <c r="C56" s="237" t="s">
        <v>49</v>
      </c>
      <c r="D56" s="33">
        <v>130</v>
      </c>
      <c r="E56" s="33">
        <v>162</v>
      </c>
      <c r="F56" s="163">
        <f t="shared" si="1"/>
        <v>292</v>
      </c>
      <c r="G56" s="33">
        <v>61</v>
      </c>
      <c r="H56" s="33">
        <v>80</v>
      </c>
      <c r="I56" s="165">
        <f t="shared" si="0"/>
        <v>141</v>
      </c>
      <c r="J56" s="13"/>
      <c r="K56" s="45">
        <f t="shared" si="2"/>
        <v>433</v>
      </c>
      <c r="M56" s="221">
        <v>31</v>
      </c>
      <c r="N56" s="658"/>
      <c r="O56" s="658"/>
      <c r="P56" s="658"/>
      <c r="Q56" s="658"/>
      <c r="R56" s="461"/>
      <c r="S56" s="461"/>
      <c r="T56" s="461"/>
      <c r="U56" s="444"/>
    </row>
    <row r="57" spans="1:21" x14ac:dyDescent="0.2">
      <c r="A57" s="754"/>
      <c r="B57" s="762"/>
      <c r="C57" s="238" t="s">
        <v>50</v>
      </c>
      <c r="D57" s="34">
        <v>129</v>
      </c>
      <c r="E57" s="34">
        <v>194</v>
      </c>
      <c r="F57" s="161">
        <f t="shared" si="1"/>
        <v>323</v>
      </c>
      <c r="G57" s="34">
        <v>76</v>
      </c>
      <c r="H57" s="34">
        <v>83</v>
      </c>
      <c r="I57" s="166">
        <f t="shared" si="0"/>
        <v>159</v>
      </c>
      <c r="J57" s="13"/>
      <c r="K57" s="46">
        <f t="shared" si="2"/>
        <v>482</v>
      </c>
      <c r="M57" s="221">
        <v>32</v>
      </c>
      <c r="N57" s="658"/>
      <c r="O57" s="658"/>
      <c r="P57" s="658"/>
      <c r="Q57" s="658"/>
      <c r="R57" s="461"/>
      <c r="S57" s="461"/>
      <c r="T57" s="461"/>
      <c r="U57" s="444"/>
    </row>
    <row r="58" spans="1:21" x14ac:dyDescent="0.2">
      <c r="A58" s="754"/>
      <c r="B58" s="762"/>
      <c r="C58" s="239" t="s">
        <v>51</v>
      </c>
      <c r="D58" s="35">
        <v>122</v>
      </c>
      <c r="E58" s="35">
        <v>163</v>
      </c>
      <c r="F58" s="162">
        <f t="shared" si="1"/>
        <v>285</v>
      </c>
      <c r="G58" s="35">
        <v>58</v>
      </c>
      <c r="H58" s="35">
        <v>68</v>
      </c>
      <c r="I58" s="167">
        <f t="shared" si="0"/>
        <v>126</v>
      </c>
      <c r="J58" s="13"/>
      <c r="K58" s="47">
        <f t="shared" si="2"/>
        <v>411</v>
      </c>
      <c r="M58" s="221">
        <v>33</v>
      </c>
      <c r="N58" s="658"/>
      <c r="O58" s="658"/>
      <c r="P58" s="658"/>
      <c r="Q58" s="658"/>
      <c r="R58" s="461"/>
      <c r="S58" s="461"/>
      <c r="T58" s="461"/>
      <c r="U58" s="444"/>
    </row>
    <row r="59" spans="1:21" ht="13.5" x14ac:dyDescent="0.25">
      <c r="A59" s="754"/>
      <c r="B59" s="745" t="s">
        <v>52</v>
      </c>
      <c r="C59" s="804"/>
      <c r="D59" s="246">
        <v>381</v>
      </c>
      <c r="E59" s="246">
        <v>519</v>
      </c>
      <c r="F59" s="246">
        <f t="shared" si="1"/>
        <v>900</v>
      </c>
      <c r="G59" s="246">
        <v>195</v>
      </c>
      <c r="H59" s="246">
        <v>231</v>
      </c>
      <c r="I59" s="253">
        <f t="shared" si="0"/>
        <v>426</v>
      </c>
      <c r="J59" s="299"/>
      <c r="K59" s="48">
        <f t="shared" si="2"/>
        <v>1326</v>
      </c>
      <c r="M59" s="221" t="s">
        <v>327</v>
      </c>
      <c r="N59" s="658"/>
      <c r="O59" s="658"/>
      <c r="P59" s="658"/>
      <c r="Q59" s="658"/>
      <c r="R59" s="461"/>
      <c r="S59" s="461"/>
      <c r="T59" s="461"/>
      <c r="U59" s="444"/>
    </row>
    <row r="60" spans="1:21" ht="12.75" customHeight="1" x14ac:dyDescent="0.2">
      <c r="A60" s="754"/>
      <c r="B60" s="762" t="s">
        <v>82</v>
      </c>
      <c r="C60" s="237" t="s">
        <v>53</v>
      </c>
      <c r="D60" s="33">
        <v>24</v>
      </c>
      <c r="E60" s="33">
        <v>56</v>
      </c>
      <c r="F60" s="163">
        <f t="shared" si="1"/>
        <v>80</v>
      </c>
      <c r="G60" s="33">
        <v>10</v>
      </c>
      <c r="H60" s="33">
        <v>57</v>
      </c>
      <c r="I60" s="165">
        <f t="shared" si="0"/>
        <v>67</v>
      </c>
      <c r="J60" s="13"/>
      <c r="K60" s="45">
        <f t="shared" si="2"/>
        <v>147</v>
      </c>
      <c r="M60" s="221">
        <v>34</v>
      </c>
      <c r="N60" s="658"/>
      <c r="O60" s="658"/>
      <c r="P60" s="658"/>
      <c r="Q60" s="658"/>
      <c r="R60" s="461"/>
      <c r="S60" s="461"/>
      <c r="T60" s="461"/>
      <c r="U60" s="444"/>
    </row>
    <row r="61" spans="1:21" x14ac:dyDescent="0.2">
      <c r="A61" s="754"/>
      <c r="B61" s="762"/>
      <c r="C61" s="238" t="s">
        <v>54</v>
      </c>
      <c r="D61" s="34">
        <v>67</v>
      </c>
      <c r="E61" s="34">
        <v>82</v>
      </c>
      <c r="F61" s="161">
        <f t="shared" si="1"/>
        <v>149</v>
      </c>
      <c r="G61" s="34">
        <v>28</v>
      </c>
      <c r="H61" s="34">
        <v>34</v>
      </c>
      <c r="I61" s="166">
        <f t="shared" si="0"/>
        <v>62</v>
      </c>
      <c r="J61" s="13"/>
      <c r="K61" s="46">
        <f t="shared" si="2"/>
        <v>211</v>
      </c>
      <c r="M61" s="221">
        <v>35</v>
      </c>
      <c r="N61" s="658"/>
      <c r="O61" s="658"/>
      <c r="P61" s="658"/>
      <c r="Q61" s="658"/>
      <c r="R61" s="461"/>
      <c r="S61" s="461"/>
      <c r="T61" s="461"/>
      <c r="U61" s="444"/>
    </row>
    <row r="62" spans="1:21" x14ac:dyDescent="0.2">
      <c r="A62" s="754"/>
      <c r="B62" s="762"/>
      <c r="C62" s="238" t="s">
        <v>55</v>
      </c>
      <c r="D62" s="35">
        <v>38</v>
      </c>
      <c r="E62" s="35">
        <v>41</v>
      </c>
      <c r="F62" s="162">
        <f t="shared" si="1"/>
        <v>79</v>
      </c>
      <c r="G62" s="35">
        <v>23</v>
      </c>
      <c r="H62" s="35">
        <v>40</v>
      </c>
      <c r="I62" s="167">
        <f t="shared" si="0"/>
        <v>63</v>
      </c>
      <c r="J62" s="13"/>
      <c r="K62" s="47">
        <f t="shared" si="2"/>
        <v>142</v>
      </c>
      <c r="M62" s="221">
        <v>36</v>
      </c>
      <c r="N62" s="658"/>
      <c r="O62" s="658"/>
      <c r="P62" s="658"/>
      <c r="Q62" s="658"/>
      <c r="R62" s="461"/>
      <c r="S62" s="461"/>
      <c r="T62" s="461"/>
      <c r="U62" s="444"/>
    </row>
    <row r="63" spans="1:21" x14ac:dyDescent="0.2">
      <c r="A63" s="754"/>
      <c r="B63" s="762"/>
      <c r="C63" s="238" t="s">
        <v>56</v>
      </c>
      <c r="D63" s="34">
        <v>39</v>
      </c>
      <c r="E63" s="34">
        <v>52</v>
      </c>
      <c r="F63" s="161">
        <f t="shared" si="1"/>
        <v>91</v>
      </c>
      <c r="G63" s="34">
        <v>14</v>
      </c>
      <c r="H63" s="34">
        <v>9</v>
      </c>
      <c r="I63" s="166">
        <f t="shared" si="0"/>
        <v>23</v>
      </c>
      <c r="J63" s="13"/>
      <c r="K63" s="46">
        <f t="shared" si="2"/>
        <v>114</v>
      </c>
      <c r="M63" s="221">
        <v>37</v>
      </c>
      <c r="N63" s="658"/>
      <c r="O63" s="658"/>
      <c r="P63" s="658"/>
      <c r="Q63" s="658"/>
      <c r="R63" s="461"/>
      <c r="S63" s="461"/>
      <c r="T63" s="461"/>
      <c r="U63" s="444"/>
    </row>
    <row r="64" spans="1:21" ht="12.75" customHeight="1" x14ac:dyDescent="0.25">
      <c r="A64" s="754"/>
      <c r="B64" s="745" t="s">
        <v>57</v>
      </c>
      <c r="C64" s="804"/>
      <c r="D64" s="246">
        <v>168</v>
      </c>
      <c r="E64" s="246">
        <v>231</v>
      </c>
      <c r="F64" s="246">
        <f t="shared" si="1"/>
        <v>399</v>
      </c>
      <c r="G64" s="246">
        <v>75</v>
      </c>
      <c r="H64" s="246">
        <v>140</v>
      </c>
      <c r="I64" s="253">
        <f t="shared" si="0"/>
        <v>215</v>
      </c>
      <c r="J64" s="299"/>
      <c r="K64" s="48">
        <f t="shared" si="2"/>
        <v>614</v>
      </c>
      <c r="M64" s="221" t="s">
        <v>331</v>
      </c>
      <c r="N64" s="658"/>
      <c r="O64" s="658"/>
      <c r="P64" s="658"/>
      <c r="Q64" s="658"/>
      <c r="R64" s="461"/>
      <c r="S64" s="461"/>
      <c r="T64" s="461"/>
      <c r="U64" s="444"/>
    </row>
    <row r="65" spans="1:21" ht="12.75" customHeight="1" x14ac:dyDescent="0.2">
      <c r="A65" s="754"/>
      <c r="B65" s="762" t="s">
        <v>83</v>
      </c>
      <c r="C65" s="237" t="s">
        <v>58</v>
      </c>
      <c r="D65" s="34">
        <v>116</v>
      </c>
      <c r="E65" s="34">
        <v>305</v>
      </c>
      <c r="F65" s="161">
        <f t="shared" si="1"/>
        <v>421</v>
      </c>
      <c r="G65" s="34">
        <v>65</v>
      </c>
      <c r="H65" s="34">
        <v>181</v>
      </c>
      <c r="I65" s="166">
        <f t="shared" si="0"/>
        <v>246</v>
      </c>
      <c r="J65" s="13"/>
      <c r="K65" s="46">
        <f t="shared" si="2"/>
        <v>667</v>
      </c>
      <c r="M65" s="221">
        <v>60</v>
      </c>
      <c r="N65" s="658"/>
      <c r="O65" s="658"/>
      <c r="P65" s="658"/>
      <c r="Q65" s="658"/>
      <c r="R65" s="461"/>
      <c r="S65" s="461"/>
      <c r="T65" s="461"/>
      <c r="U65" s="444"/>
    </row>
    <row r="66" spans="1:21" x14ac:dyDescent="0.2">
      <c r="A66" s="754"/>
      <c r="B66" s="762"/>
      <c r="C66" s="238" t="s">
        <v>59</v>
      </c>
      <c r="D66" s="34">
        <v>99</v>
      </c>
      <c r="E66" s="34">
        <v>247</v>
      </c>
      <c r="F66" s="161">
        <f t="shared" si="1"/>
        <v>346</v>
      </c>
      <c r="G66" s="34">
        <v>37</v>
      </c>
      <c r="H66" s="34">
        <v>131</v>
      </c>
      <c r="I66" s="166">
        <f t="shared" si="0"/>
        <v>168</v>
      </c>
      <c r="J66" s="13"/>
      <c r="K66" s="46">
        <f t="shared" si="2"/>
        <v>514</v>
      </c>
      <c r="M66" s="221">
        <v>61</v>
      </c>
      <c r="N66" s="658"/>
      <c r="O66" s="658"/>
      <c r="P66" s="658"/>
      <c r="Q66" s="658"/>
      <c r="R66" s="461"/>
      <c r="S66" s="461"/>
      <c r="T66" s="461"/>
      <c r="U66" s="444"/>
    </row>
    <row r="67" spans="1:21" x14ac:dyDescent="0.2">
      <c r="A67" s="754"/>
      <c r="B67" s="762"/>
      <c r="C67" s="238" t="s">
        <v>60</v>
      </c>
      <c r="D67" s="35">
        <v>61</v>
      </c>
      <c r="E67" s="35">
        <v>120</v>
      </c>
      <c r="F67" s="162">
        <f t="shared" si="1"/>
        <v>181</v>
      </c>
      <c r="G67" s="35">
        <v>38</v>
      </c>
      <c r="H67" s="35">
        <v>63</v>
      </c>
      <c r="I67" s="167">
        <f t="shared" si="0"/>
        <v>101</v>
      </c>
      <c r="J67" s="13"/>
      <c r="K67" s="47">
        <f t="shared" si="2"/>
        <v>282</v>
      </c>
      <c r="M67" s="221">
        <v>62</v>
      </c>
      <c r="N67" s="658"/>
      <c r="O67" s="658"/>
      <c r="P67" s="658"/>
      <c r="Q67" s="658"/>
      <c r="R67" s="461"/>
      <c r="S67" s="461"/>
      <c r="T67" s="461"/>
      <c r="U67" s="444"/>
    </row>
    <row r="68" spans="1:21" x14ac:dyDescent="0.2">
      <c r="A68" s="754"/>
      <c r="B68" s="762"/>
      <c r="C68" s="238" t="s">
        <v>61</v>
      </c>
      <c r="D68" s="34">
        <v>106</v>
      </c>
      <c r="E68" s="34">
        <v>251</v>
      </c>
      <c r="F68" s="161">
        <f t="shared" si="1"/>
        <v>357</v>
      </c>
      <c r="G68" s="34">
        <v>42</v>
      </c>
      <c r="H68" s="34">
        <v>93</v>
      </c>
      <c r="I68" s="166">
        <f t="shared" si="0"/>
        <v>135</v>
      </c>
      <c r="J68" s="13"/>
      <c r="K68" s="46">
        <f t="shared" si="2"/>
        <v>492</v>
      </c>
      <c r="M68" s="221">
        <v>63</v>
      </c>
      <c r="N68" s="658"/>
      <c r="O68" s="658"/>
      <c r="P68" s="658"/>
      <c r="Q68" s="658"/>
      <c r="R68" s="461"/>
      <c r="S68" s="461"/>
      <c r="T68" s="461"/>
      <c r="U68" s="444"/>
    </row>
    <row r="69" spans="1:21" ht="15" customHeight="1" x14ac:dyDescent="0.25">
      <c r="A69" s="754"/>
      <c r="B69" s="745" t="s">
        <v>62</v>
      </c>
      <c r="C69" s="804"/>
      <c r="D69" s="246">
        <v>382</v>
      </c>
      <c r="E69" s="246">
        <v>923</v>
      </c>
      <c r="F69" s="246">
        <f t="shared" si="1"/>
        <v>1305</v>
      </c>
      <c r="G69" s="246">
        <v>182</v>
      </c>
      <c r="H69" s="246">
        <v>468</v>
      </c>
      <c r="I69" s="253">
        <f t="shared" si="0"/>
        <v>650</v>
      </c>
      <c r="J69" s="299"/>
      <c r="K69" s="48">
        <f t="shared" si="2"/>
        <v>1955</v>
      </c>
      <c r="M69" s="221" t="s">
        <v>447</v>
      </c>
      <c r="N69" s="658"/>
      <c r="O69" s="658"/>
      <c r="P69" s="658"/>
      <c r="Q69" s="658"/>
      <c r="R69" s="461"/>
      <c r="S69" s="461"/>
      <c r="T69" s="461"/>
      <c r="U69" s="444"/>
    </row>
    <row r="70" spans="1:21" ht="15" customHeight="1" x14ac:dyDescent="0.2">
      <c r="A70" s="754"/>
      <c r="B70" s="762" t="s">
        <v>84</v>
      </c>
      <c r="C70" s="237" t="s">
        <v>63</v>
      </c>
      <c r="D70" s="34">
        <v>184</v>
      </c>
      <c r="E70" s="34">
        <v>134</v>
      </c>
      <c r="F70" s="161">
        <f t="shared" si="1"/>
        <v>318</v>
      </c>
      <c r="G70" s="34">
        <v>81</v>
      </c>
      <c r="H70" s="34">
        <v>44</v>
      </c>
      <c r="I70" s="166">
        <f t="shared" si="0"/>
        <v>125</v>
      </c>
      <c r="J70" s="13"/>
      <c r="K70" s="46">
        <f t="shared" si="2"/>
        <v>443</v>
      </c>
      <c r="M70" s="221">
        <v>64</v>
      </c>
      <c r="N70" s="658"/>
      <c r="O70" s="658"/>
      <c r="P70" s="658"/>
      <c r="Q70" s="658"/>
      <c r="R70" s="461"/>
      <c r="S70" s="461"/>
      <c r="T70" s="461"/>
      <c r="U70" s="444"/>
    </row>
    <row r="71" spans="1:21" ht="15" customHeight="1" x14ac:dyDescent="0.2">
      <c r="A71" s="754"/>
      <c r="B71" s="762"/>
      <c r="C71" s="238" t="s">
        <v>64</v>
      </c>
      <c r="D71" s="34">
        <v>233</v>
      </c>
      <c r="E71" s="34">
        <v>148</v>
      </c>
      <c r="F71" s="161">
        <f t="shared" si="1"/>
        <v>381</v>
      </c>
      <c r="G71" s="34">
        <v>80</v>
      </c>
      <c r="H71" s="34">
        <v>50</v>
      </c>
      <c r="I71" s="166">
        <f t="shared" si="0"/>
        <v>130</v>
      </c>
      <c r="J71" s="13"/>
      <c r="K71" s="46">
        <f t="shared" si="2"/>
        <v>511</v>
      </c>
      <c r="M71" s="221">
        <v>65</v>
      </c>
      <c r="N71" s="658"/>
      <c r="O71" s="658"/>
      <c r="P71" s="658"/>
      <c r="Q71" s="658"/>
      <c r="R71" s="461"/>
      <c r="S71" s="461"/>
      <c r="T71" s="461"/>
      <c r="U71" s="444"/>
    </row>
    <row r="72" spans="1:21" ht="15" customHeight="1" x14ac:dyDescent="0.2">
      <c r="A72" s="754"/>
      <c r="B72" s="762"/>
      <c r="C72" s="238" t="s">
        <v>65</v>
      </c>
      <c r="D72" s="35">
        <v>78</v>
      </c>
      <c r="E72" s="35">
        <v>67</v>
      </c>
      <c r="F72" s="162">
        <f t="shared" si="1"/>
        <v>145</v>
      </c>
      <c r="G72" s="35">
        <v>38</v>
      </c>
      <c r="H72" s="35">
        <v>27</v>
      </c>
      <c r="I72" s="167">
        <f t="shared" si="0"/>
        <v>65</v>
      </c>
      <c r="J72" s="13"/>
      <c r="K72" s="47">
        <f t="shared" si="2"/>
        <v>210</v>
      </c>
      <c r="M72" s="221">
        <v>66</v>
      </c>
      <c r="N72" s="658"/>
      <c r="O72" s="658"/>
      <c r="P72" s="658"/>
      <c r="Q72" s="658"/>
      <c r="R72" s="461"/>
      <c r="S72" s="461"/>
      <c r="T72" s="461"/>
      <c r="U72" s="444"/>
    </row>
    <row r="73" spans="1:21" x14ac:dyDescent="0.2">
      <c r="A73" s="754"/>
      <c r="B73" s="762"/>
      <c r="C73" s="238" t="s">
        <v>66</v>
      </c>
      <c r="D73" s="34">
        <v>116</v>
      </c>
      <c r="E73" s="34">
        <v>84</v>
      </c>
      <c r="F73" s="161">
        <f t="shared" si="1"/>
        <v>200</v>
      </c>
      <c r="G73" s="34">
        <v>74</v>
      </c>
      <c r="H73" s="34">
        <v>60</v>
      </c>
      <c r="I73" s="166">
        <f t="shared" ref="I73:I88" si="3">G73+H73</f>
        <v>134</v>
      </c>
      <c r="J73" s="13"/>
      <c r="K73" s="46">
        <f t="shared" si="2"/>
        <v>334</v>
      </c>
      <c r="M73" s="221">
        <v>67</v>
      </c>
      <c r="N73" s="658"/>
      <c r="O73" s="658"/>
      <c r="P73" s="658"/>
      <c r="Q73" s="658"/>
      <c r="R73" s="461"/>
      <c r="S73" s="461"/>
      <c r="T73" s="461"/>
      <c r="U73" s="444"/>
    </row>
    <row r="74" spans="1:21" ht="12.75" customHeight="1" x14ac:dyDescent="0.2">
      <c r="A74" s="754"/>
      <c r="B74" s="762"/>
      <c r="C74" s="238" t="s">
        <v>67</v>
      </c>
      <c r="D74" s="33">
        <v>58</v>
      </c>
      <c r="E74" s="33">
        <v>40</v>
      </c>
      <c r="F74" s="163">
        <f t="shared" ref="F74:F88" si="4">D74+E74</f>
        <v>98</v>
      </c>
      <c r="G74" s="33">
        <v>32</v>
      </c>
      <c r="H74" s="33">
        <v>27</v>
      </c>
      <c r="I74" s="165">
        <f t="shared" si="3"/>
        <v>59</v>
      </c>
      <c r="J74" s="13"/>
      <c r="K74" s="45">
        <f t="shared" ref="K74:K86" si="5">F74+I74</f>
        <v>157</v>
      </c>
      <c r="M74" s="221">
        <v>68</v>
      </c>
      <c r="N74" s="658"/>
      <c r="O74" s="658"/>
      <c r="P74" s="658"/>
      <c r="Q74" s="658"/>
      <c r="R74" s="461"/>
      <c r="S74" s="461"/>
      <c r="T74" s="461"/>
      <c r="U74" s="444"/>
    </row>
    <row r="75" spans="1:21" x14ac:dyDescent="0.2">
      <c r="A75" s="754"/>
      <c r="B75" s="762"/>
      <c r="C75" s="239" t="s">
        <v>68</v>
      </c>
      <c r="D75" s="34">
        <v>186</v>
      </c>
      <c r="E75" s="34">
        <v>106</v>
      </c>
      <c r="F75" s="161">
        <f t="shared" si="4"/>
        <v>292</v>
      </c>
      <c r="G75" s="34">
        <v>58</v>
      </c>
      <c r="H75" s="34">
        <v>45</v>
      </c>
      <c r="I75" s="166">
        <f t="shared" si="3"/>
        <v>103</v>
      </c>
      <c r="J75" s="13"/>
      <c r="K75" s="46">
        <f t="shared" si="5"/>
        <v>395</v>
      </c>
      <c r="M75" s="221">
        <v>69</v>
      </c>
      <c r="N75" s="658"/>
      <c r="O75" s="658"/>
      <c r="P75" s="658"/>
      <c r="Q75" s="658"/>
      <c r="R75" s="461"/>
      <c r="S75" s="461"/>
      <c r="T75" s="461"/>
      <c r="U75" s="444"/>
    </row>
    <row r="76" spans="1:21" ht="13.5" x14ac:dyDescent="0.25">
      <c r="A76" s="755"/>
      <c r="B76" s="745" t="s">
        <v>69</v>
      </c>
      <c r="C76" s="804"/>
      <c r="D76" s="265">
        <v>855</v>
      </c>
      <c r="E76" s="265">
        <v>579</v>
      </c>
      <c r="F76" s="40">
        <f t="shared" si="4"/>
        <v>1434</v>
      </c>
      <c r="G76" s="265">
        <v>363</v>
      </c>
      <c r="H76" s="265">
        <v>253</v>
      </c>
      <c r="I76" s="40">
        <f t="shared" si="3"/>
        <v>616</v>
      </c>
      <c r="J76" s="456"/>
      <c r="K76" s="457">
        <f t="shared" si="5"/>
        <v>2050</v>
      </c>
      <c r="M76" s="221" t="s">
        <v>448</v>
      </c>
      <c r="N76" s="658"/>
      <c r="O76" s="658"/>
      <c r="P76" s="658"/>
      <c r="Q76" s="658"/>
      <c r="R76" s="461"/>
      <c r="S76" s="461"/>
      <c r="T76" s="461"/>
      <c r="U76" s="444"/>
    </row>
    <row r="77" spans="1:21" x14ac:dyDescent="0.2">
      <c r="A77" s="749" t="s">
        <v>454</v>
      </c>
      <c r="B77" s="749"/>
      <c r="C77" s="805"/>
      <c r="D77" s="37">
        <v>2133</v>
      </c>
      <c r="E77" s="37">
        <v>3291</v>
      </c>
      <c r="F77" s="40">
        <f t="shared" si="4"/>
        <v>5424</v>
      </c>
      <c r="G77" s="37">
        <v>1028</v>
      </c>
      <c r="H77" s="37">
        <v>1911</v>
      </c>
      <c r="I77" s="41">
        <f t="shared" si="3"/>
        <v>2939</v>
      </c>
      <c r="J77" s="13"/>
      <c r="K77" s="51">
        <f t="shared" si="5"/>
        <v>8363</v>
      </c>
      <c r="M77" s="221" t="s">
        <v>445</v>
      </c>
      <c r="N77" s="658"/>
      <c r="O77" s="658"/>
      <c r="P77" s="658"/>
      <c r="Q77" s="658"/>
      <c r="R77" s="461"/>
      <c r="S77" s="461"/>
      <c r="T77" s="461"/>
      <c r="U77" s="444"/>
    </row>
    <row r="78" spans="1:21" x14ac:dyDescent="0.2">
      <c r="A78" s="810" t="s">
        <v>621</v>
      </c>
      <c r="B78" s="763" t="s">
        <v>72</v>
      </c>
      <c r="C78" s="237" t="s">
        <v>73</v>
      </c>
      <c r="D78" s="34">
        <v>29</v>
      </c>
      <c r="E78" s="34">
        <v>27</v>
      </c>
      <c r="F78" s="161">
        <f t="shared" si="4"/>
        <v>56</v>
      </c>
      <c r="G78" s="34">
        <v>12</v>
      </c>
      <c r="H78" s="34">
        <v>11</v>
      </c>
      <c r="I78" s="166">
        <f t="shared" si="3"/>
        <v>23</v>
      </c>
      <c r="J78" s="13"/>
      <c r="K78" s="46">
        <f t="shared" si="5"/>
        <v>79</v>
      </c>
      <c r="M78" s="221">
        <v>85</v>
      </c>
      <c r="N78" s="658"/>
      <c r="O78" s="658"/>
      <c r="P78" s="658"/>
      <c r="Q78" s="658"/>
      <c r="R78" s="461"/>
      <c r="S78" s="461"/>
      <c r="T78" s="461"/>
      <c r="U78" s="444"/>
    </row>
    <row r="79" spans="1:21" x14ac:dyDescent="0.2">
      <c r="A79" s="811"/>
      <c r="B79" s="744"/>
      <c r="C79" s="238" t="s">
        <v>74</v>
      </c>
      <c r="D79" s="35">
        <v>39</v>
      </c>
      <c r="E79" s="35">
        <v>28</v>
      </c>
      <c r="F79" s="162">
        <f t="shared" si="4"/>
        <v>67</v>
      </c>
      <c r="G79" s="35">
        <v>20</v>
      </c>
      <c r="H79" s="35">
        <v>8</v>
      </c>
      <c r="I79" s="167">
        <f t="shared" si="3"/>
        <v>28</v>
      </c>
      <c r="J79" s="13"/>
      <c r="K79" s="47">
        <f t="shared" si="5"/>
        <v>95</v>
      </c>
      <c r="M79" s="221">
        <v>86</v>
      </c>
      <c r="N79" s="658"/>
      <c r="O79" s="658"/>
      <c r="P79" s="658"/>
      <c r="Q79" s="658"/>
      <c r="R79" s="461"/>
      <c r="S79" s="461"/>
      <c r="T79" s="461"/>
      <c r="U79" s="444"/>
    </row>
    <row r="80" spans="1:21" x14ac:dyDescent="0.2">
      <c r="A80" s="811"/>
      <c r="B80" s="744"/>
      <c r="C80" s="238" t="s">
        <v>75</v>
      </c>
      <c r="D80" s="34">
        <v>68</v>
      </c>
      <c r="E80" s="34">
        <v>39</v>
      </c>
      <c r="F80" s="161">
        <f t="shared" si="4"/>
        <v>107</v>
      </c>
      <c r="G80" s="34">
        <v>16</v>
      </c>
      <c r="H80" s="34">
        <v>11</v>
      </c>
      <c r="I80" s="166">
        <f t="shared" si="3"/>
        <v>27</v>
      </c>
      <c r="J80" s="13"/>
      <c r="K80" s="46">
        <f t="shared" si="5"/>
        <v>134</v>
      </c>
      <c r="M80" s="221">
        <v>87</v>
      </c>
      <c r="N80" s="658"/>
      <c r="O80" s="658"/>
      <c r="P80" s="658"/>
      <c r="Q80" s="658"/>
      <c r="R80" s="461"/>
      <c r="S80" s="461"/>
      <c r="T80" s="461"/>
      <c r="U80" s="444"/>
    </row>
    <row r="81" spans="1:21" s="461" customFormat="1" ht="13.5" x14ac:dyDescent="0.25">
      <c r="A81" s="811"/>
      <c r="B81" s="745" t="s">
        <v>628</v>
      </c>
      <c r="C81" s="804"/>
      <c r="D81" s="265">
        <v>136</v>
      </c>
      <c r="E81" s="265">
        <v>94</v>
      </c>
      <c r="F81" s="40">
        <f t="shared" ref="F81" si="6">D81+E81</f>
        <v>230</v>
      </c>
      <c r="G81" s="265">
        <v>48</v>
      </c>
      <c r="H81" s="265">
        <v>30</v>
      </c>
      <c r="I81" s="40">
        <f t="shared" ref="I81" si="7">G81+H81</f>
        <v>78</v>
      </c>
      <c r="J81" s="456"/>
      <c r="K81" s="457">
        <f t="shared" ref="K81" si="8">F81+I81</f>
        <v>308</v>
      </c>
      <c r="L81" s="429"/>
      <c r="M81" s="221" t="s">
        <v>72</v>
      </c>
      <c r="N81" s="658"/>
      <c r="O81" s="658"/>
      <c r="P81" s="658"/>
      <c r="Q81" s="658"/>
    </row>
    <row r="82" spans="1:21" s="461" customFormat="1" x14ac:dyDescent="0.2">
      <c r="A82" s="811"/>
      <c r="B82" s="634"/>
      <c r="C82" s="237">
        <v>91</v>
      </c>
      <c r="D82" s="34"/>
      <c r="E82" s="34"/>
      <c r="F82" s="161">
        <f t="shared" ref="F82:F83" si="9">D82+E82</f>
        <v>0</v>
      </c>
      <c r="G82" s="34"/>
      <c r="H82" s="34"/>
      <c r="I82" s="166">
        <f t="shared" ref="I82:I83" si="10">G82+H82</f>
        <v>0</v>
      </c>
      <c r="J82" s="462"/>
      <c r="K82" s="46">
        <f t="shared" ref="K82:K83" si="11">F82+I82</f>
        <v>0</v>
      </c>
      <c r="L82" s="429"/>
      <c r="M82" s="221">
        <v>91</v>
      </c>
      <c r="N82" s="658"/>
      <c r="O82" s="658"/>
      <c r="P82" s="658"/>
      <c r="Q82" s="658"/>
    </row>
    <row r="83" spans="1:21" s="461" customFormat="1" ht="13.5" x14ac:dyDescent="0.25">
      <c r="A83" s="811"/>
      <c r="B83" s="745" t="s">
        <v>629</v>
      </c>
      <c r="C83" s="804"/>
      <c r="D83" s="265"/>
      <c r="E83" s="265"/>
      <c r="F83" s="40">
        <f t="shared" si="9"/>
        <v>0</v>
      </c>
      <c r="G83" s="265"/>
      <c r="H83" s="265"/>
      <c r="I83" s="40">
        <f t="shared" si="10"/>
        <v>0</v>
      </c>
      <c r="J83" s="456"/>
      <c r="K83" s="457">
        <f t="shared" si="11"/>
        <v>0</v>
      </c>
      <c r="L83" s="429"/>
      <c r="M83" s="221" t="s">
        <v>622</v>
      </c>
      <c r="N83" s="658"/>
      <c r="O83" s="658"/>
      <c r="P83" s="658"/>
      <c r="Q83" s="658"/>
    </row>
    <row r="84" spans="1:21" x14ac:dyDescent="0.2">
      <c r="A84" s="767" t="s">
        <v>627</v>
      </c>
      <c r="B84" s="767"/>
      <c r="C84" s="812"/>
      <c r="D84" s="37">
        <v>136</v>
      </c>
      <c r="E84" s="37">
        <v>94</v>
      </c>
      <c r="F84" s="40">
        <f t="shared" si="4"/>
        <v>230</v>
      </c>
      <c r="G84" s="37">
        <v>48</v>
      </c>
      <c r="H84" s="37">
        <v>30</v>
      </c>
      <c r="I84" s="41">
        <f t="shared" si="3"/>
        <v>78</v>
      </c>
      <c r="J84" s="13"/>
      <c r="K84" s="51">
        <f t="shared" si="5"/>
        <v>308</v>
      </c>
      <c r="M84" s="221" t="s">
        <v>621</v>
      </c>
      <c r="N84" s="658"/>
      <c r="O84" s="658"/>
      <c r="P84" s="658"/>
      <c r="Q84" s="658"/>
      <c r="R84" s="461"/>
      <c r="S84" s="461"/>
      <c r="T84" s="461"/>
      <c r="U84" s="444"/>
    </row>
    <row r="85" spans="1:21" ht="13.5" x14ac:dyDescent="0.25">
      <c r="A85" s="156"/>
      <c r="B85" s="156"/>
      <c r="C85" s="157"/>
      <c r="D85" s="158"/>
      <c r="E85" s="158"/>
      <c r="F85" s="158">
        <f t="shared" si="4"/>
        <v>0</v>
      </c>
      <c r="G85" s="158"/>
      <c r="H85" s="158"/>
      <c r="I85" s="158">
        <f t="shared" si="3"/>
        <v>0</v>
      </c>
      <c r="J85" s="159"/>
      <c r="K85" s="160">
        <f t="shared" si="5"/>
        <v>0</v>
      </c>
      <c r="N85" s="658"/>
      <c r="O85" s="658"/>
      <c r="P85" s="658"/>
      <c r="Q85" s="658"/>
      <c r="R85" s="461"/>
      <c r="S85" s="461"/>
      <c r="T85" s="461"/>
      <c r="U85" s="444"/>
    </row>
    <row r="86" spans="1:21" ht="15.75" x14ac:dyDescent="0.2">
      <c r="A86" s="782" t="s">
        <v>475</v>
      </c>
      <c r="B86" s="782"/>
      <c r="C86" s="783"/>
      <c r="D86" s="36">
        <v>1436</v>
      </c>
      <c r="E86" s="36">
        <v>1606</v>
      </c>
      <c r="F86" s="42">
        <f t="shared" si="4"/>
        <v>3042</v>
      </c>
      <c r="G86" s="36">
        <v>706</v>
      </c>
      <c r="H86" s="36">
        <v>974</v>
      </c>
      <c r="I86" s="43">
        <f t="shared" si="3"/>
        <v>1680</v>
      </c>
      <c r="J86" s="13"/>
      <c r="K86" s="49">
        <f t="shared" si="5"/>
        <v>4722</v>
      </c>
      <c r="L86" s="668"/>
      <c r="M86" s="221" t="s">
        <v>449</v>
      </c>
      <c r="N86" s="658"/>
      <c r="O86" s="658"/>
      <c r="P86" s="658"/>
      <c r="Q86" s="658"/>
      <c r="R86" s="461"/>
      <c r="S86" s="461"/>
      <c r="T86" s="461"/>
      <c r="U86" s="444"/>
    </row>
    <row r="87" spans="1:21" x14ac:dyDescent="0.2">
      <c r="D87" s="13"/>
      <c r="E87" s="13"/>
      <c r="F87" s="13"/>
      <c r="G87" s="13"/>
      <c r="H87" s="13"/>
      <c r="I87" s="169"/>
      <c r="J87" s="13"/>
      <c r="K87" s="50"/>
    </row>
    <row r="88" spans="1:21" ht="15.75" x14ac:dyDescent="0.2">
      <c r="A88" s="756" t="s">
        <v>1</v>
      </c>
      <c r="B88" s="756"/>
      <c r="C88" s="757"/>
      <c r="D88" s="25">
        <f>D86+D84+D77+D47+D17</f>
        <v>4906</v>
      </c>
      <c r="E88" s="25">
        <f t="shared" ref="E88:H88" si="12">E86+E84+E77+E47+E17</f>
        <v>5942</v>
      </c>
      <c r="F88" s="27">
        <f t="shared" si="4"/>
        <v>10848</v>
      </c>
      <c r="G88" s="25">
        <f t="shared" si="12"/>
        <v>2869</v>
      </c>
      <c r="H88" s="25">
        <f t="shared" si="12"/>
        <v>3759</v>
      </c>
      <c r="I88" s="26">
        <f t="shared" si="3"/>
        <v>6628</v>
      </c>
      <c r="J88" s="13"/>
      <c r="K88" s="49">
        <f>F88+I88</f>
        <v>17476</v>
      </c>
      <c r="O88" s="461"/>
      <c r="P88" s="461"/>
      <c r="Q88" s="461"/>
      <c r="R88" s="461"/>
      <c r="S88" s="461"/>
    </row>
    <row r="89" spans="1:21" x14ac:dyDescent="0.2">
      <c r="E89" s="658"/>
      <c r="F89" s="658"/>
      <c r="G89" s="658"/>
      <c r="H89" s="658"/>
      <c r="I89" s="658"/>
      <c r="J89" s="658"/>
      <c r="K89" s="658"/>
    </row>
  </sheetData>
  <mergeCells count="41">
    <mergeCell ref="A78:A83"/>
    <mergeCell ref="A88:C88"/>
    <mergeCell ref="A86:C86"/>
    <mergeCell ref="A17:C17"/>
    <mergeCell ref="B46:C46"/>
    <mergeCell ref="A18:A46"/>
    <mergeCell ref="A84:C84"/>
    <mergeCell ref="B56:B58"/>
    <mergeCell ref="B59:C59"/>
    <mergeCell ref="B55:C55"/>
    <mergeCell ref="A77:C77"/>
    <mergeCell ref="B18:B26"/>
    <mergeCell ref="B27:C27"/>
    <mergeCell ref="B28:B36"/>
    <mergeCell ref="B37:C37"/>
    <mergeCell ref="B38:B42"/>
    <mergeCell ref="A3:K3"/>
    <mergeCell ref="D6:F6"/>
    <mergeCell ref="G6:I6"/>
    <mergeCell ref="K6:K7"/>
    <mergeCell ref="A9:A16"/>
    <mergeCell ref="B9:B12"/>
    <mergeCell ref="B14:B15"/>
    <mergeCell ref="B13:C13"/>
    <mergeCell ref="B16:C16"/>
    <mergeCell ref="B81:C81"/>
    <mergeCell ref="B83:C83"/>
    <mergeCell ref="B78:B80"/>
    <mergeCell ref="B43:C43"/>
    <mergeCell ref="B44:B45"/>
    <mergeCell ref="A47:C47"/>
    <mergeCell ref="A48:A76"/>
    <mergeCell ref="B48:B50"/>
    <mergeCell ref="B51:C51"/>
    <mergeCell ref="B52:B54"/>
    <mergeCell ref="B60:B63"/>
    <mergeCell ref="B64:C64"/>
    <mergeCell ref="B65:B68"/>
    <mergeCell ref="B69:C69"/>
    <mergeCell ref="B70:B75"/>
    <mergeCell ref="B76:C76"/>
  </mergeCells>
  <printOptions horizontalCentered="1"/>
  <pageMargins left="0.70866141732283472" right="0.70866141732283472" top="0.74803149606299213" bottom="0.74803149606299213" header="0.31496062992125984" footer="0.31496062992125984"/>
  <pageSetup paperSize="9" scale="74" firstPageNumber="43" fitToHeight="0" orientation="portrait" r:id="rId1"/>
  <headerFooter>
    <oddFooter>&amp;CPage &amp;P</oddFooter>
  </headerFooter>
  <rowBreaks count="1" manualBreakCount="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00B0F0"/>
    <pageSetUpPr fitToPage="1"/>
  </sheetPr>
  <dimension ref="A1:S75"/>
  <sheetViews>
    <sheetView showGridLines="0" zoomScaleNormal="100" workbookViewId="0">
      <selection activeCell="Q28" sqref="Q28"/>
    </sheetView>
  </sheetViews>
  <sheetFormatPr baseColWidth="10" defaultRowHeight="12.75" x14ac:dyDescent="0.2"/>
  <cols>
    <col min="1" max="1" width="17" customWidth="1"/>
    <col min="2" max="2" width="15" bestFit="1" customWidth="1"/>
    <col min="3" max="3" width="16.83203125" customWidth="1"/>
    <col min="4" max="7" width="11.1640625" bestFit="1" customWidth="1"/>
    <col min="8" max="8" width="16.33203125" customWidth="1"/>
    <col min="9" max="9" width="4.33203125" customWidth="1"/>
    <col min="10" max="10" width="19.1640625" customWidth="1"/>
    <col min="11" max="11" width="12" style="461"/>
    <col min="12" max="12" width="22.1640625" style="460" customWidth="1"/>
  </cols>
  <sheetData>
    <row r="1" spans="1:19" x14ac:dyDescent="0.2">
      <c r="K1" s="32"/>
      <c r="L1" s="553"/>
      <c r="M1" s="32"/>
      <c r="N1" s="32"/>
      <c r="O1" s="32"/>
      <c r="P1" s="32"/>
      <c r="Q1" s="32"/>
      <c r="R1" s="32"/>
      <c r="S1" s="32"/>
    </row>
    <row r="2" spans="1:19" ht="6" customHeight="1" x14ac:dyDescent="0.2">
      <c r="K2" s="32"/>
      <c r="L2" s="553"/>
      <c r="M2" s="32"/>
      <c r="N2" s="32"/>
      <c r="O2" s="32"/>
      <c r="P2" s="32"/>
      <c r="Q2" s="32"/>
      <c r="R2" s="32"/>
      <c r="S2" s="32"/>
    </row>
    <row r="3" spans="1:19" s="580" customFormat="1" ht="33.75" customHeight="1" x14ac:dyDescent="0.3">
      <c r="A3" s="730" t="s">
        <v>585</v>
      </c>
      <c r="B3" s="730"/>
      <c r="C3" s="730"/>
      <c r="D3" s="730"/>
      <c r="E3" s="730"/>
      <c r="F3" s="730"/>
      <c r="G3" s="730"/>
      <c r="H3" s="730"/>
      <c r="I3" s="730"/>
      <c r="J3" s="730"/>
      <c r="K3" s="609"/>
      <c r="L3" s="610"/>
      <c r="M3" s="609"/>
      <c r="N3" s="609"/>
      <c r="O3" s="609"/>
      <c r="P3" s="609"/>
      <c r="Q3" s="609"/>
      <c r="R3" s="609"/>
      <c r="S3" s="609"/>
    </row>
    <row r="4" spans="1:19" ht="9" customHeight="1" x14ac:dyDescent="0.2">
      <c r="K4" s="32"/>
      <c r="L4" s="553"/>
      <c r="M4" s="32"/>
      <c r="N4" s="32"/>
      <c r="O4" s="32"/>
      <c r="P4" s="32"/>
      <c r="Q4" s="32"/>
      <c r="R4" s="32"/>
      <c r="S4" s="32"/>
    </row>
    <row r="5" spans="1:19" ht="15.75" x14ac:dyDescent="0.25">
      <c r="D5" s="813" t="s">
        <v>244</v>
      </c>
      <c r="E5" s="813"/>
      <c r="F5" s="813"/>
      <c r="G5" s="813"/>
      <c r="K5" s="32"/>
      <c r="L5" s="553"/>
      <c r="M5" s="32"/>
      <c r="N5" s="32"/>
      <c r="O5" s="32"/>
      <c r="P5" s="32"/>
      <c r="Q5" s="32"/>
      <c r="R5" s="32"/>
      <c r="S5" s="32"/>
    </row>
    <row r="6" spans="1:19" ht="51" customHeight="1" x14ac:dyDescent="0.2">
      <c r="A6" s="44" t="s">
        <v>242</v>
      </c>
      <c r="B6" s="44" t="s">
        <v>241</v>
      </c>
      <c r="C6" s="413" t="s">
        <v>664</v>
      </c>
      <c r="D6" s="312" t="s">
        <v>524</v>
      </c>
      <c r="E6" s="313" t="s">
        <v>630</v>
      </c>
      <c r="F6" s="313" t="s">
        <v>662</v>
      </c>
      <c r="G6" s="363" t="s">
        <v>663</v>
      </c>
      <c r="H6" s="412" t="s">
        <v>665</v>
      </c>
      <c r="I6" s="86"/>
      <c r="J6" s="109" t="s">
        <v>243</v>
      </c>
      <c r="K6" s="32"/>
      <c r="L6" s="553"/>
      <c r="M6" s="32"/>
      <c r="N6" s="32"/>
      <c r="O6" s="32"/>
      <c r="P6" s="32"/>
      <c r="Q6" s="32"/>
      <c r="R6" s="32"/>
      <c r="S6" s="32"/>
    </row>
    <row r="7" spans="1:19" x14ac:dyDescent="0.2">
      <c r="K7" s="32"/>
      <c r="L7" s="553"/>
      <c r="M7" s="32"/>
      <c r="N7" s="32"/>
      <c r="O7" s="32"/>
      <c r="P7" s="32"/>
      <c r="Q7" s="32"/>
      <c r="R7" s="32"/>
      <c r="S7" s="32"/>
    </row>
    <row r="8" spans="1:19" x14ac:dyDescent="0.2">
      <c r="A8" s="816" t="s">
        <v>3</v>
      </c>
      <c r="B8" s="185" t="s">
        <v>4</v>
      </c>
      <c r="C8" s="466">
        <v>282</v>
      </c>
      <c r="D8" s="184">
        <v>10</v>
      </c>
      <c r="E8" s="184">
        <v>85</v>
      </c>
      <c r="F8" s="184">
        <v>107</v>
      </c>
      <c r="G8" s="184">
        <v>113</v>
      </c>
      <c r="H8" s="660">
        <f t="shared" ref="H8:H64" si="0">SUM(D8:G8)</f>
        <v>315</v>
      </c>
      <c r="J8" s="186">
        <f>G8/C8</f>
        <v>0.40070921985815605</v>
      </c>
      <c r="K8" s="32"/>
      <c r="L8" s="553"/>
      <c r="M8" s="32"/>
      <c r="N8" s="32"/>
      <c r="O8" s="32"/>
      <c r="P8" s="32"/>
      <c r="Q8" s="32"/>
      <c r="R8" s="32"/>
      <c r="S8" s="32"/>
    </row>
    <row r="9" spans="1:19" x14ac:dyDescent="0.2">
      <c r="A9" s="817"/>
      <c r="B9" s="60" t="s">
        <v>5</v>
      </c>
      <c r="C9" s="464">
        <v>302</v>
      </c>
      <c r="D9" s="18">
        <v>11</v>
      </c>
      <c r="E9" s="18">
        <v>97</v>
      </c>
      <c r="F9" s="18">
        <v>95</v>
      </c>
      <c r="G9" s="18">
        <v>113</v>
      </c>
      <c r="H9" s="660">
        <f t="shared" si="0"/>
        <v>316</v>
      </c>
      <c r="J9" s="181">
        <f t="shared" ref="J9:J70" si="1">G9/C9</f>
        <v>0.3741721854304636</v>
      </c>
      <c r="K9" s="32"/>
      <c r="L9" s="553"/>
      <c r="M9" s="32"/>
      <c r="N9" s="32"/>
      <c r="O9" s="32"/>
      <c r="P9" s="32"/>
      <c r="Q9" s="32"/>
      <c r="R9" s="32"/>
      <c r="S9" s="32"/>
    </row>
    <row r="10" spans="1:19" x14ac:dyDescent="0.2">
      <c r="A10" s="817"/>
      <c r="B10" s="60" t="s">
        <v>6</v>
      </c>
      <c r="C10" s="464">
        <v>57</v>
      </c>
      <c r="D10" s="18">
        <v>2</v>
      </c>
      <c r="E10" s="18">
        <v>21</v>
      </c>
      <c r="F10" s="18">
        <v>19</v>
      </c>
      <c r="G10" s="18">
        <v>18</v>
      </c>
      <c r="H10" s="660">
        <f t="shared" si="0"/>
        <v>60</v>
      </c>
      <c r="J10" s="181">
        <f t="shared" si="1"/>
        <v>0.31578947368421051</v>
      </c>
      <c r="K10" s="32"/>
      <c r="L10" s="553"/>
      <c r="M10" s="32"/>
      <c r="N10" s="32"/>
      <c r="O10" s="32"/>
      <c r="P10" s="32"/>
      <c r="Q10" s="32"/>
      <c r="R10" s="32"/>
      <c r="S10" s="32"/>
    </row>
    <row r="11" spans="1:19" x14ac:dyDescent="0.2">
      <c r="A11" s="817"/>
      <c r="B11" s="60" t="s">
        <v>7</v>
      </c>
      <c r="C11" s="464">
        <v>172</v>
      </c>
      <c r="D11" s="18">
        <v>14</v>
      </c>
      <c r="E11" s="18">
        <v>42</v>
      </c>
      <c r="F11" s="18">
        <v>45</v>
      </c>
      <c r="G11" s="18">
        <v>59</v>
      </c>
      <c r="H11" s="660">
        <f t="shared" si="0"/>
        <v>160</v>
      </c>
      <c r="J11" s="181">
        <f t="shared" si="1"/>
        <v>0.34302325581395349</v>
      </c>
      <c r="K11" s="32"/>
      <c r="L11" s="553"/>
      <c r="M11" s="32"/>
      <c r="N11" s="32"/>
      <c r="O11" s="32"/>
      <c r="P11" s="32"/>
      <c r="Q11" s="32"/>
      <c r="R11" s="32"/>
      <c r="S11" s="32"/>
    </row>
    <row r="12" spans="1:19" x14ac:dyDescent="0.2">
      <c r="A12" s="817"/>
      <c r="B12" s="60" t="s">
        <v>9</v>
      </c>
      <c r="C12" s="464">
        <v>362</v>
      </c>
      <c r="D12" s="18">
        <v>25</v>
      </c>
      <c r="E12" s="18">
        <v>125</v>
      </c>
      <c r="F12" s="18">
        <v>132</v>
      </c>
      <c r="G12" s="18">
        <v>101</v>
      </c>
      <c r="H12" s="660">
        <f t="shared" si="0"/>
        <v>383</v>
      </c>
      <c r="J12" s="181">
        <f t="shared" si="1"/>
        <v>0.27900552486187846</v>
      </c>
      <c r="K12" s="32"/>
      <c r="L12" s="553"/>
      <c r="M12" s="32"/>
      <c r="N12" s="32"/>
      <c r="O12" s="32"/>
      <c r="P12" s="32"/>
      <c r="Q12" s="32"/>
      <c r="R12" s="32"/>
      <c r="S12" s="32"/>
    </row>
    <row r="13" spans="1:19" x14ac:dyDescent="0.2">
      <c r="A13" s="818"/>
      <c r="B13" s="60" t="s">
        <v>10</v>
      </c>
      <c r="C13" s="464">
        <v>221</v>
      </c>
      <c r="D13" s="18">
        <v>7</v>
      </c>
      <c r="E13" s="18">
        <v>53</v>
      </c>
      <c r="F13" s="18">
        <v>76</v>
      </c>
      <c r="G13" s="18">
        <v>86</v>
      </c>
      <c r="H13" s="660">
        <f t="shared" si="0"/>
        <v>222</v>
      </c>
      <c r="J13" s="181">
        <f t="shared" si="1"/>
        <v>0.38914027149321267</v>
      </c>
      <c r="K13" s="32"/>
      <c r="L13" s="553"/>
      <c r="M13" s="32"/>
      <c r="N13" s="32"/>
      <c r="O13" s="32"/>
      <c r="P13" s="32"/>
      <c r="Q13" s="32"/>
      <c r="R13" s="32"/>
      <c r="S13" s="32"/>
    </row>
    <row r="14" spans="1:19" x14ac:dyDescent="0.2">
      <c r="A14" s="816" t="s">
        <v>13</v>
      </c>
      <c r="B14" s="60" t="s">
        <v>14</v>
      </c>
      <c r="C14" s="464">
        <v>122</v>
      </c>
      <c r="D14" s="18">
        <v>8</v>
      </c>
      <c r="E14" s="18">
        <v>40</v>
      </c>
      <c r="F14" s="18">
        <v>40</v>
      </c>
      <c r="G14" s="18">
        <v>45</v>
      </c>
      <c r="H14" s="660">
        <f t="shared" si="0"/>
        <v>133</v>
      </c>
      <c r="J14" s="181">
        <f t="shared" si="1"/>
        <v>0.36885245901639346</v>
      </c>
      <c r="K14" s="32"/>
      <c r="L14" s="553"/>
      <c r="M14" s="32"/>
      <c r="N14" s="32"/>
      <c r="O14" s="32"/>
      <c r="P14" s="32"/>
      <c r="Q14" s="32"/>
      <c r="R14" s="32"/>
      <c r="S14" s="32"/>
    </row>
    <row r="15" spans="1:19" x14ac:dyDescent="0.2">
      <c r="A15" s="817"/>
      <c r="B15" s="60" t="s">
        <v>15</v>
      </c>
      <c r="C15" s="464">
        <v>35</v>
      </c>
      <c r="D15" s="18">
        <v>2</v>
      </c>
      <c r="E15" s="18">
        <v>12</v>
      </c>
      <c r="F15" s="18">
        <v>8</v>
      </c>
      <c r="G15" s="18">
        <v>23</v>
      </c>
      <c r="H15" s="660">
        <f t="shared" si="0"/>
        <v>45</v>
      </c>
      <c r="J15" s="181">
        <f t="shared" si="1"/>
        <v>0.65714285714285714</v>
      </c>
      <c r="K15" s="32"/>
      <c r="L15" s="553"/>
      <c r="M15" s="32"/>
      <c r="N15" s="32"/>
      <c r="O15" s="32"/>
      <c r="P15" s="32"/>
      <c r="Q15" s="32"/>
      <c r="R15" s="32"/>
      <c r="S15" s="32"/>
    </row>
    <row r="16" spans="1:19" x14ac:dyDescent="0.2">
      <c r="A16" s="817"/>
      <c r="B16" s="60" t="s">
        <v>16</v>
      </c>
      <c r="C16" s="464">
        <v>146</v>
      </c>
      <c r="D16" s="18">
        <v>11</v>
      </c>
      <c r="E16" s="18">
        <v>37</v>
      </c>
      <c r="F16" s="18">
        <v>50</v>
      </c>
      <c r="G16" s="18">
        <v>31</v>
      </c>
      <c r="H16" s="660">
        <f t="shared" si="0"/>
        <v>129</v>
      </c>
      <c r="J16" s="181">
        <f t="shared" si="1"/>
        <v>0.21232876712328766</v>
      </c>
      <c r="K16" s="32"/>
      <c r="L16" s="553"/>
      <c r="M16" s="32"/>
      <c r="N16" s="32"/>
      <c r="O16" s="32"/>
      <c r="P16" s="32"/>
      <c r="Q16" s="32"/>
      <c r="R16" s="32"/>
      <c r="S16" s="32"/>
    </row>
    <row r="17" spans="1:19" x14ac:dyDescent="0.2">
      <c r="A17" s="817"/>
      <c r="B17" s="60" t="s">
        <v>17</v>
      </c>
      <c r="C17" s="464">
        <v>43</v>
      </c>
      <c r="D17" s="18"/>
      <c r="E17" s="18">
        <v>10</v>
      </c>
      <c r="F17" s="18">
        <v>12</v>
      </c>
      <c r="G17" s="18">
        <v>15</v>
      </c>
      <c r="H17" s="660">
        <f t="shared" si="0"/>
        <v>37</v>
      </c>
      <c r="J17" s="181">
        <f t="shared" si="1"/>
        <v>0.34883720930232559</v>
      </c>
      <c r="K17" s="32"/>
      <c r="L17" s="553"/>
      <c r="M17" s="32"/>
      <c r="N17" s="32"/>
      <c r="O17" s="32"/>
      <c r="P17" s="32"/>
      <c r="Q17" s="32"/>
      <c r="R17" s="32"/>
      <c r="S17" s="32"/>
    </row>
    <row r="18" spans="1:19" x14ac:dyDescent="0.2">
      <c r="A18" s="817"/>
      <c r="B18" s="60" t="s">
        <v>18</v>
      </c>
      <c r="C18" s="464">
        <v>94</v>
      </c>
      <c r="D18" s="18">
        <v>3</v>
      </c>
      <c r="E18" s="18">
        <v>24</v>
      </c>
      <c r="F18" s="18">
        <v>26</v>
      </c>
      <c r="G18" s="18">
        <v>40</v>
      </c>
      <c r="H18" s="660">
        <f t="shared" si="0"/>
        <v>93</v>
      </c>
      <c r="J18" s="181">
        <f t="shared" si="1"/>
        <v>0.42553191489361702</v>
      </c>
      <c r="K18" s="32"/>
      <c r="L18" s="553"/>
      <c r="M18" s="32"/>
      <c r="N18" s="32"/>
      <c r="O18" s="32"/>
      <c r="P18" s="32"/>
      <c r="Q18" s="32"/>
      <c r="R18" s="32"/>
      <c r="S18" s="32"/>
    </row>
    <row r="19" spans="1:19" x14ac:dyDescent="0.2">
      <c r="A19" s="817"/>
      <c r="B19" s="60" t="s">
        <v>19</v>
      </c>
      <c r="C19" s="464">
        <v>28</v>
      </c>
      <c r="D19" s="18"/>
      <c r="E19" s="18">
        <v>9</v>
      </c>
      <c r="F19" s="18">
        <v>12</v>
      </c>
      <c r="G19" s="18">
        <v>8</v>
      </c>
      <c r="H19" s="660">
        <f t="shared" si="0"/>
        <v>29</v>
      </c>
      <c r="J19" s="181">
        <f t="shared" si="1"/>
        <v>0.2857142857142857</v>
      </c>
      <c r="K19" s="32"/>
      <c r="L19" s="553"/>
      <c r="M19" s="32"/>
      <c r="N19" s="32"/>
      <c r="O19" s="32"/>
      <c r="P19" s="32"/>
      <c r="Q19" s="32"/>
      <c r="R19" s="32"/>
      <c r="S19" s="32"/>
    </row>
    <row r="20" spans="1:19" x14ac:dyDescent="0.2">
      <c r="A20" s="817"/>
      <c r="B20" s="60" t="s">
        <v>20</v>
      </c>
      <c r="C20" s="464">
        <v>6</v>
      </c>
      <c r="D20" s="18"/>
      <c r="E20" s="18">
        <v>3</v>
      </c>
      <c r="F20" s="18">
        <v>1</v>
      </c>
      <c r="G20" s="18">
        <v>2</v>
      </c>
      <c r="H20" s="660">
        <f t="shared" si="0"/>
        <v>6</v>
      </c>
      <c r="J20" s="181">
        <f t="shared" si="1"/>
        <v>0.33333333333333331</v>
      </c>
      <c r="K20" s="32"/>
      <c r="L20" s="553"/>
      <c r="M20" s="32"/>
      <c r="N20" s="32"/>
      <c r="O20" s="32"/>
      <c r="P20" s="32"/>
      <c r="Q20" s="32"/>
      <c r="R20" s="32"/>
      <c r="S20" s="32"/>
    </row>
    <row r="21" spans="1:19" x14ac:dyDescent="0.2">
      <c r="A21" s="817"/>
      <c r="B21" s="60" t="s">
        <v>21</v>
      </c>
      <c r="C21" s="464">
        <v>60</v>
      </c>
      <c r="D21" s="18">
        <v>5</v>
      </c>
      <c r="E21" s="18">
        <v>14</v>
      </c>
      <c r="F21" s="18">
        <v>20</v>
      </c>
      <c r="G21" s="18">
        <v>28</v>
      </c>
      <c r="H21" s="660">
        <f t="shared" si="0"/>
        <v>67</v>
      </c>
      <c r="J21" s="181">
        <f t="shared" si="1"/>
        <v>0.46666666666666667</v>
      </c>
      <c r="K21" s="32"/>
      <c r="L21" s="553"/>
      <c r="M21" s="32"/>
      <c r="N21" s="32"/>
      <c r="O21" s="32"/>
      <c r="P21" s="32"/>
      <c r="Q21" s="32"/>
      <c r="R21" s="32"/>
      <c r="S21" s="32"/>
    </row>
    <row r="22" spans="1:19" x14ac:dyDescent="0.2">
      <c r="A22" s="817"/>
      <c r="B22" s="60" t="s">
        <v>22</v>
      </c>
      <c r="C22" s="464">
        <v>32</v>
      </c>
      <c r="D22" s="18">
        <v>3</v>
      </c>
      <c r="E22" s="18">
        <v>9</v>
      </c>
      <c r="F22" s="18">
        <v>13</v>
      </c>
      <c r="G22" s="18">
        <v>9</v>
      </c>
      <c r="H22" s="660">
        <f t="shared" si="0"/>
        <v>34</v>
      </c>
      <c r="J22" s="181">
        <f t="shared" si="1"/>
        <v>0.28125</v>
      </c>
      <c r="K22" s="32"/>
      <c r="L22" s="553"/>
      <c r="M22" s="32"/>
      <c r="N22" s="32"/>
      <c r="O22" s="32"/>
      <c r="P22" s="32"/>
      <c r="Q22" s="32"/>
      <c r="R22" s="32"/>
      <c r="S22" s="32"/>
    </row>
    <row r="23" spans="1:19" x14ac:dyDescent="0.2">
      <c r="A23" s="817"/>
      <c r="B23" s="60" t="s">
        <v>23</v>
      </c>
      <c r="C23" s="464">
        <v>267</v>
      </c>
      <c r="D23" s="18">
        <v>22</v>
      </c>
      <c r="E23" s="18">
        <v>63</v>
      </c>
      <c r="F23" s="18">
        <v>88</v>
      </c>
      <c r="G23" s="18">
        <v>97</v>
      </c>
      <c r="H23" s="660">
        <f t="shared" si="0"/>
        <v>270</v>
      </c>
      <c r="J23" s="181">
        <f t="shared" si="1"/>
        <v>0.36329588014981273</v>
      </c>
      <c r="K23" s="32"/>
      <c r="L23" s="553"/>
      <c r="M23" s="32"/>
      <c r="N23" s="32"/>
      <c r="O23" s="32"/>
      <c r="P23" s="32"/>
      <c r="Q23" s="32"/>
      <c r="R23" s="32"/>
      <c r="S23" s="32"/>
    </row>
    <row r="24" spans="1:19" x14ac:dyDescent="0.2">
      <c r="A24" s="817"/>
      <c r="B24" s="60" t="s">
        <v>24</v>
      </c>
      <c r="C24" s="464">
        <v>203</v>
      </c>
      <c r="D24" s="18">
        <v>11</v>
      </c>
      <c r="E24" s="18">
        <v>39</v>
      </c>
      <c r="F24" s="18">
        <v>58</v>
      </c>
      <c r="G24" s="18">
        <v>49</v>
      </c>
      <c r="H24" s="660">
        <f t="shared" si="0"/>
        <v>157</v>
      </c>
      <c r="J24" s="181">
        <f t="shared" si="1"/>
        <v>0.2413793103448276</v>
      </c>
      <c r="K24" s="32"/>
      <c r="L24" s="553"/>
      <c r="M24" s="32"/>
      <c r="N24" s="32"/>
      <c r="O24" s="32"/>
      <c r="P24" s="32"/>
      <c r="Q24" s="32"/>
      <c r="R24" s="32"/>
      <c r="S24" s="32"/>
    </row>
    <row r="25" spans="1:19" x14ac:dyDescent="0.2">
      <c r="A25" s="817"/>
      <c r="B25" s="60" t="s">
        <v>25</v>
      </c>
      <c r="C25" s="464">
        <v>125</v>
      </c>
      <c r="D25" s="18">
        <v>10</v>
      </c>
      <c r="E25" s="18">
        <v>32</v>
      </c>
      <c r="F25" s="18">
        <v>51</v>
      </c>
      <c r="G25" s="18">
        <v>49</v>
      </c>
      <c r="H25" s="660">
        <f t="shared" si="0"/>
        <v>142</v>
      </c>
      <c r="J25" s="181">
        <f t="shared" si="1"/>
        <v>0.39200000000000002</v>
      </c>
      <c r="K25" s="32"/>
      <c r="L25" s="553"/>
      <c r="M25" s="32"/>
      <c r="N25" s="32"/>
      <c r="O25" s="32"/>
      <c r="P25" s="32"/>
      <c r="Q25" s="32"/>
      <c r="R25" s="32"/>
      <c r="S25" s="32"/>
    </row>
    <row r="26" spans="1:19" x14ac:dyDescent="0.2">
      <c r="A26" s="817"/>
      <c r="B26" s="60" t="s">
        <v>26</v>
      </c>
      <c r="C26" s="464">
        <v>233</v>
      </c>
      <c r="D26" s="18">
        <v>25</v>
      </c>
      <c r="E26" s="18">
        <v>61</v>
      </c>
      <c r="F26" s="18">
        <v>71</v>
      </c>
      <c r="G26" s="18">
        <v>92</v>
      </c>
      <c r="H26" s="660">
        <f t="shared" si="0"/>
        <v>249</v>
      </c>
      <c r="J26" s="181">
        <f t="shared" si="1"/>
        <v>0.39484978540772531</v>
      </c>
      <c r="K26" s="32"/>
      <c r="L26" s="553"/>
      <c r="M26" s="32"/>
      <c r="N26" s="32"/>
      <c r="O26" s="32"/>
      <c r="P26" s="32"/>
      <c r="Q26" s="32"/>
      <c r="R26" s="32"/>
      <c r="S26" s="32"/>
    </row>
    <row r="27" spans="1:19" x14ac:dyDescent="0.2">
      <c r="A27" s="817"/>
      <c r="B27" s="60" t="s">
        <v>27</v>
      </c>
      <c r="C27" s="464">
        <v>82</v>
      </c>
      <c r="D27" s="18">
        <v>14</v>
      </c>
      <c r="E27" s="18">
        <v>25</v>
      </c>
      <c r="F27" s="18">
        <v>24</v>
      </c>
      <c r="G27" s="18">
        <v>22</v>
      </c>
      <c r="H27" s="660">
        <f t="shared" si="0"/>
        <v>85</v>
      </c>
      <c r="J27" s="181">
        <f t="shared" si="1"/>
        <v>0.26829268292682928</v>
      </c>
      <c r="K27" s="32"/>
      <c r="L27" s="553"/>
      <c r="M27" s="32"/>
      <c r="N27" s="32"/>
      <c r="O27" s="32"/>
      <c r="P27" s="32"/>
      <c r="Q27" s="32"/>
      <c r="R27" s="32"/>
      <c r="S27" s="32"/>
    </row>
    <row r="28" spans="1:19" x14ac:dyDescent="0.2">
      <c r="A28" s="817"/>
      <c r="B28" s="60" t="s">
        <v>28</v>
      </c>
      <c r="C28" s="464">
        <v>233</v>
      </c>
      <c r="D28" s="18">
        <v>25</v>
      </c>
      <c r="E28" s="18">
        <v>63</v>
      </c>
      <c r="F28" s="18">
        <v>77</v>
      </c>
      <c r="G28" s="18">
        <v>82</v>
      </c>
      <c r="H28" s="660">
        <f t="shared" si="0"/>
        <v>247</v>
      </c>
      <c r="J28" s="181">
        <f t="shared" si="1"/>
        <v>0.35193133047210301</v>
      </c>
      <c r="K28" s="32"/>
      <c r="L28" s="553"/>
      <c r="M28" s="32"/>
      <c r="N28" s="32"/>
      <c r="O28" s="32"/>
      <c r="P28" s="32"/>
      <c r="Q28" s="32"/>
      <c r="R28" s="32"/>
      <c r="S28" s="32"/>
    </row>
    <row r="29" spans="1:19" x14ac:dyDescent="0.2">
      <c r="A29" s="817"/>
      <c r="B29" s="60" t="s">
        <v>29</v>
      </c>
      <c r="C29" s="464">
        <v>254</v>
      </c>
      <c r="D29" s="18">
        <v>26</v>
      </c>
      <c r="E29" s="18">
        <v>70</v>
      </c>
      <c r="F29" s="18">
        <v>77</v>
      </c>
      <c r="G29" s="18">
        <v>82</v>
      </c>
      <c r="H29" s="660">
        <f t="shared" si="0"/>
        <v>255</v>
      </c>
      <c r="J29" s="181">
        <f t="shared" si="1"/>
        <v>0.32283464566929132</v>
      </c>
      <c r="K29" s="32"/>
      <c r="L29" s="553"/>
      <c r="M29" s="32"/>
      <c r="N29" s="32"/>
      <c r="O29" s="32"/>
      <c r="P29" s="32"/>
      <c r="Q29" s="32"/>
      <c r="R29" s="32"/>
      <c r="S29" s="32"/>
    </row>
    <row r="30" spans="1:19" x14ac:dyDescent="0.2">
      <c r="A30" s="817"/>
      <c r="B30" s="60" t="s">
        <v>30</v>
      </c>
      <c r="C30" s="464">
        <v>191</v>
      </c>
      <c r="D30" s="18">
        <v>18</v>
      </c>
      <c r="E30" s="18">
        <v>53</v>
      </c>
      <c r="F30" s="18">
        <v>65</v>
      </c>
      <c r="G30" s="18">
        <v>68</v>
      </c>
      <c r="H30" s="660">
        <f t="shared" si="0"/>
        <v>204</v>
      </c>
      <c r="J30" s="181">
        <f t="shared" si="1"/>
        <v>0.35602094240837695</v>
      </c>
      <c r="K30" s="32"/>
      <c r="L30" s="553"/>
      <c r="M30" s="32"/>
      <c r="N30" s="32"/>
      <c r="O30" s="32"/>
      <c r="P30" s="32"/>
      <c r="Q30" s="32"/>
      <c r="R30" s="32"/>
      <c r="S30" s="32"/>
    </row>
    <row r="31" spans="1:19" x14ac:dyDescent="0.2">
      <c r="A31" s="817"/>
      <c r="B31" s="60" t="s">
        <v>31</v>
      </c>
      <c r="C31" s="464">
        <v>61</v>
      </c>
      <c r="D31" s="18">
        <v>13</v>
      </c>
      <c r="E31" s="18">
        <v>21</v>
      </c>
      <c r="F31" s="18">
        <v>13</v>
      </c>
      <c r="G31" s="18">
        <v>19</v>
      </c>
      <c r="H31" s="660">
        <f t="shared" si="0"/>
        <v>66</v>
      </c>
      <c r="J31" s="181">
        <f t="shared" si="1"/>
        <v>0.31147540983606559</v>
      </c>
      <c r="K31" s="32"/>
      <c r="L31" s="553"/>
      <c r="M31" s="32"/>
      <c r="N31" s="32"/>
      <c r="O31" s="32"/>
      <c r="P31" s="32"/>
      <c r="Q31" s="32"/>
      <c r="R31" s="32"/>
      <c r="S31" s="32"/>
    </row>
    <row r="32" spans="1:19" x14ac:dyDescent="0.2">
      <c r="A32" s="817"/>
      <c r="B32" s="60" t="s">
        <v>32</v>
      </c>
      <c r="C32" s="464">
        <v>59</v>
      </c>
      <c r="D32" s="18">
        <v>10</v>
      </c>
      <c r="E32" s="18">
        <v>14</v>
      </c>
      <c r="F32" s="18">
        <v>17</v>
      </c>
      <c r="G32" s="18">
        <v>21</v>
      </c>
      <c r="H32" s="660">
        <f t="shared" si="0"/>
        <v>62</v>
      </c>
      <c r="J32" s="181">
        <f t="shared" si="1"/>
        <v>0.3559322033898305</v>
      </c>
      <c r="K32" s="32"/>
      <c r="L32" s="553"/>
      <c r="M32" s="32"/>
      <c r="N32" s="32"/>
      <c r="O32" s="32"/>
      <c r="P32" s="32"/>
      <c r="Q32" s="32"/>
      <c r="R32" s="32"/>
      <c r="S32" s="32"/>
    </row>
    <row r="33" spans="1:19" x14ac:dyDescent="0.2">
      <c r="A33" s="817"/>
      <c r="B33" s="60" t="s">
        <v>33</v>
      </c>
      <c r="C33" s="464">
        <v>82</v>
      </c>
      <c r="D33" s="18">
        <v>2</v>
      </c>
      <c r="E33" s="18">
        <v>31</v>
      </c>
      <c r="F33" s="18">
        <v>28</v>
      </c>
      <c r="G33" s="18">
        <v>29</v>
      </c>
      <c r="H33" s="660">
        <f t="shared" si="0"/>
        <v>90</v>
      </c>
      <c r="J33" s="181">
        <f t="shared" si="1"/>
        <v>0.35365853658536583</v>
      </c>
      <c r="K33" s="32"/>
      <c r="L33" s="553"/>
      <c r="M33" s="32"/>
      <c r="N33" s="32"/>
      <c r="O33" s="32"/>
      <c r="P33" s="32"/>
      <c r="Q33" s="32"/>
      <c r="R33" s="32"/>
      <c r="S33" s="32"/>
    </row>
    <row r="34" spans="1:19" x14ac:dyDescent="0.2">
      <c r="A34" s="817"/>
      <c r="B34" s="60" t="s">
        <v>34</v>
      </c>
      <c r="C34" s="464">
        <v>13</v>
      </c>
      <c r="D34" s="18">
        <v>1</v>
      </c>
      <c r="E34" s="18">
        <v>4</v>
      </c>
      <c r="F34" s="18">
        <v>7</v>
      </c>
      <c r="G34" s="18">
        <v>8</v>
      </c>
      <c r="H34" s="660">
        <f t="shared" si="0"/>
        <v>20</v>
      </c>
      <c r="J34" s="181">
        <f t="shared" si="1"/>
        <v>0.61538461538461542</v>
      </c>
      <c r="K34" s="32"/>
      <c r="L34" s="553"/>
      <c r="M34" s="32"/>
      <c r="N34" s="32"/>
      <c r="O34" s="32"/>
      <c r="P34" s="32"/>
      <c r="Q34" s="32"/>
      <c r="R34" s="32"/>
      <c r="S34" s="32"/>
    </row>
    <row r="35" spans="1:19" x14ac:dyDescent="0.2">
      <c r="A35" s="817"/>
      <c r="B35" s="60" t="s">
        <v>35</v>
      </c>
      <c r="C35" s="464">
        <v>4</v>
      </c>
      <c r="D35" s="18">
        <v>6</v>
      </c>
      <c r="E35" s="18">
        <v>14</v>
      </c>
      <c r="F35" s="18">
        <v>15</v>
      </c>
      <c r="G35" s="18">
        <v>10</v>
      </c>
      <c r="H35" s="660">
        <f t="shared" si="0"/>
        <v>45</v>
      </c>
      <c r="J35" s="181">
        <f t="shared" si="1"/>
        <v>2.5</v>
      </c>
      <c r="K35" s="32"/>
      <c r="L35" s="553"/>
      <c r="M35" s="32"/>
      <c r="N35" s="32"/>
      <c r="O35" s="32"/>
      <c r="P35" s="32"/>
      <c r="Q35" s="32"/>
      <c r="R35" s="32"/>
      <c r="S35" s="32"/>
    </row>
    <row r="36" spans="1:19" x14ac:dyDescent="0.2">
      <c r="A36" s="817"/>
      <c r="B36" s="60" t="s">
        <v>36</v>
      </c>
      <c r="C36" s="464">
        <v>156</v>
      </c>
      <c r="D36" s="18">
        <v>11</v>
      </c>
      <c r="E36" s="18">
        <v>40</v>
      </c>
      <c r="F36" s="18">
        <v>54</v>
      </c>
      <c r="G36" s="18">
        <v>46</v>
      </c>
      <c r="H36" s="660">
        <f t="shared" si="0"/>
        <v>151</v>
      </c>
      <c r="J36" s="181">
        <f t="shared" si="1"/>
        <v>0.29487179487179488</v>
      </c>
      <c r="K36" s="32"/>
      <c r="L36" s="553"/>
      <c r="M36" s="32"/>
      <c r="N36" s="32"/>
      <c r="O36" s="32"/>
      <c r="P36" s="32"/>
      <c r="Q36" s="32"/>
      <c r="R36" s="32"/>
      <c r="S36" s="32"/>
    </row>
    <row r="37" spans="1:19" s="461" customFormat="1" x14ac:dyDescent="0.2">
      <c r="A37" s="817"/>
      <c r="B37" s="60">
        <v>75</v>
      </c>
      <c r="C37" s="464">
        <v>53</v>
      </c>
      <c r="D37" s="18"/>
      <c r="E37" s="18"/>
      <c r="F37" s="18"/>
      <c r="G37" s="18"/>
      <c r="H37" s="660">
        <f t="shared" si="0"/>
        <v>0</v>
      </c>
      <c r="J37" s="181"/>
      <c r="K37" s="32"/>
      <c r="L37" s="553"/>
      <c r="M37" s="32"/>
      <c r="N37" s="32"/>
      <c r="O37" s="32"/>
      <c r="P37" s="32"/>
      <c r="Q37" s="32"/>
      <c r="R37" s="32"/>
      <c r="S37" s="32"/>
    </row>
    <row r="38" spans="1:19" x14ac:dyDescent="0.2">
      <c r="A38" s="817"/>
      <c r="B38" s="60" t="s">
        <v>38</v>
      </c>
      <c r="C38" s="464">
        <v>6</v>
      </c>
      <c r="D38" s="18"/>
      <c r="E38" s="18">
        <v>2</v>
      </c>
      <c r="F38" s="18"/>
      <c r="G38" s="18">
        <v>5</v>
      </c>
      <c r="H38" s="660">
        <f t="shared" si="0"/>
        <v>7</v>
      </c>
      <c r="J38" s="181">
        <f t="shared" si="1"/>
        <v>0.83333333333333337</v>
      </c>
      <c r="K38" s="32"/>
      <c r="L38" s="553"/>
      <c r="M38" s="32"/>
      <c r="N38" s="32"/>
      <c r="O38" s="32"/>
      <c r="P38" s="32"/>
      <c r="Q38" s="32"/>
      <c r="R38" s="32"/>
      <c r="S38" s="32"/>
    </row>
    <row r="39" spans="1:19" x14ac:dyDescent="0.2">
      <c r="A39" s="819"/>
      <c r="B39" s="60" t="s">
        <v>245</v>
      </c>
      <c r="C39" s="464">
        <v>5</v>
      </c>
      <c r="D39" s="18"/>
      <c r="E39" s="18"/>
      <c r="F39" s="18"/>
      <c r="G39" s="18">
        <v>4</v>
      </c>
      <c r="H39" s="660">
        <f t="shared" si="0"/>
        <v>4</v>
      </c>
      <c r="J39" s="181">
        <f t="shared" si="1"/>
        <v>0.8</v>
      </c>
      <c r="K39" s="32"/>
      <c r="L39" s="553"/>
      <c r="M39" s="32"/>
      <c r="N39" s="32"/>
      <c r="O39" s="32"/>
      <c r="P39" s="32"/>
      <c r="Q39" s="32"/>
      <c r="R39" s="32"/>
      <c r="S39" s="32"/>
    </row>
    <row r="40" spans="1:19" x14ac:dyDescent="0.2">
      <c r="A40" s="820" t="s">
        <v>41</v>
      </c>
      <c r="B40" s="60" t="s">
        <v>42</v>
      </c>
      <c r="C40" s="464">
        <v>310</v>
      </c>
      <c r="D40" s="18">
        <v>8</v>
      </c>
      <c r="E40" s="18">
        <v>93</v>
      </c>
      <c r="F40" s="18">
        <v>100</v>
      </c>
      <c r="G40" s="18">
        <v>100</v>
      </c>
      <c r="H40" s="660">
        <f t="shared" si="0"/>
        <v>301</v>
      </c>
      <c r="J40" s="181">
        <f t="shared" si="1"/>
        <v>0.32258064516129031</v>
      </c>
      <c r="K40" s="32"/>
      <c r="L40" s="553"/>
      <c r="M40" s="32"/>
      <c r="N40" s="32"/>
      <c r="O40" s="32"/>
      <c r="P40" s="32"/>
      <c r="Q40" s="32"/>
      <c r="R40" s="32"/>
      <c r="S40" s="32"/>
    </row>
    <row r="41" spans="1:19" x14ac:dyDescent="0.2">
      <c r="A41" s="821"/>
      <c r="B41" s="60" t="s">
        <v>43</v>
      </c>
      <c r="C41" s="464">
        <v>358</v>
      </c>
      <c r="D41" s="18">
        <v>23</v>
      </c>
      <c r="E41" s="18">
        <v>105</v>
      </c>
      <c r="F41" s="18">
        <v>140</v>
      </c>
      <c r="G41" s="18">
        <v>130</v>
      </c>
      <c r="H41" s="660">
        <f t="shared" si="0"/>
        <v>398</v>
      </c>
      <c r="J41" s="181">
        <f t="shared" si="1"/>
        <v>0.36312849162011174</v>
      </c>
      <c r="K41" s="32"/>
      <c r="L41" s="553"/>
      <c r="M41" s="32"/>
      <c r="N41" s="32"/>
      <c r="O41" s="32"/>
      <c r="P41" s="32"/>
      <c r="Q41" s="32"/>
      <c r="R41" s="32"/>
      <c r="S41" s="32"/>
    </row>
    <row r="42" spans="1:19" x14ac:dyDescent="0.2">
      <c r="A42" s="821"/>
      <c r="B42" s="60" t="s">
        <v>44</v>
      </c>
      <c r="C42" s="464">
        <v>826</v>
      </c>
      <c r="D42" s="18">
        <v>70</v>
      </c>
      <c r="E42" s="18">
        <v>221</v>
      </c>
      <c r="F42" s="18">
        <v>284</v>
      </c>
      <c r="G42" s="18">
        <v>320</v>
      </c>
      <c r="H42" s="660">
        <f t="shared" si="0"/>
        <v>895</v>
      </c>
      <c r="J42" s="181">
        <f t="shared" si="1"/>
        <v>0.38740920096852299</v>
      </c>
      <c r="K42" s="32"/>
      <c r="L42" s="553"/>
      <c r="M42" s="32"/>
      <c r="N42" s="32"/>
      <c r="O42" s="32"/>
      <c r="P42" s="32"/>
      <c r="Q42" s="32"/>
      <c r="R42" s="32"/>
      <c r="S42" s="32"/>
    </row>
    <row r="43" spans="1:19" x14ac:dyDescent="0.2">
      <c r="A43" s="821"/>
      <c r="B43" s="60" t="s">
        <v>45</v>
      </c>
      <c r="C43" s="464">
        <v>452</v>
      </c>
      <c r="D43" s="18">
        <v>45</v>
      </c>
      <c r="E43" s="18">
        <v>131</v>
      </c>
      <c r="F43" s="18">
        <v>144</v>
      </c>
      <c r="G43" s="18">
        <v>167</v>
      </c>
      <c r="H43" s="660">
        <f t="shared" si="0"/>
        <v>487</v>
      </c>
      <c r="J43" s="181">
        <f t="shared" si="1"/>
        <v>0.36946902654867259</v>
      </c>
      <c r="K43" s="32"/>
      <c r="L43" s="553"/>
      <c r="M43" s="32"/>
      <c r="N43" s="32"/>
      <c r="O43" s="32"/>
      <c r="P43" s="32"/>
      <c r="Q43" s="32"/>
      <c r="R43" s="32"/>
      <c r="S43" s="32"/>
    </row>
    <row r="44" spans="1:19" x14ac:dyDescent="0.2">
      <c r="A44" s="821"/>
      <c r="B44" s="60" t="s">
        <v>46</v>
      </c>
      <c r="C44" s="464">
        <v>184</v>
      </c>
      <c r="D44" s="18">
        <v>2</v>
      </c>
      <c r="E44" s="18">
        <v>51</v>
      </c>
      <c r="F44" s="18">
        <v>73</v>
      </c>
      <c r="G44" s="18">
        <v>42</v>
      </c>
      <c r="H44" s="660">
        <f t="shared" si="0"/>
        <v>168</v>
      </c>
      <c r="J44" s="181">
        <f t="shared" si="1"/>
        <v>0.22826086956521738</v>
      </c>
      <c r="K44" s="32"/>
      <c r="L44" s="553"/>
      <c r="M44" s="32"/>
      <c r="N44" s="32"/>
      <c r="O44" s="32"/>
      <c r="P44" s="32"/>
      <c r="Q44" s="32"/>
      <c r="R44" s="32"/>
      <c r="S44" s="32"/>
    </row>
    <row r="45" spans="1:19" x14ac:dyDescent="0.2">
      <c r="A45" s="821"/>
      <c r="B45" s="60" t="s">
        <v>47</v>
      </c>
      <c r="C45" s="464">
        <v>164</v>
      </c>
      <c r="D45" s="18">
        <v>18</v>
      </c>
      <c r="E45" s="18">
        <v>44</v>
      </c>
      <c r="F45" s="18">
        <v>50</v>
      </c>
      <c r="G45" s="18">
        <v>57</v>
      </c>
      <c r="H45" s="660">
        <f t="shared" si="0"/>
        <v>169</v>
      </c>
      <c r="J45" s="181">
        <f t="shared" si="1"/>
        <v>0.34756097560975607</v>
      </c>
      <c r="K45" s="32"/>
      <c r="L45" s="553"/>
      <c r="M45" s="32"/>
      <c r="N45" s="32"/>
      <c r="O45" s="32"/>
      <c r="P45" s="32"/>
      <c r="Q45" s="32"/>
      <c r="R45" s="32"/>
      <c r="S45" s="32"/>
    </row>
    <row r="46" spans="1:19" x14ac:dyDescent="0.2">
      <c r="A46" s="821"/>
      <c r="B46" s="60" t="s">
        <v>49</v>
      </c>
      <c r="C46" s="464">
        <v>413</v>
      </c>
      <c r="D46" s="18">
        <v>78</v>
      </c>
      <c r="E46" s="18">
        <v>92</v>
      </c>
      <c r="F46" s="18">
        <v>121</v>
      </c>
      <c r="G46" s="18">
        <v>142</v>
      </c>
      <c r="H46" s="660">
        <f t="shared" si="0"/>
        <v>433</v>
      </c>
      <c r="J46" s="181">
        <f t="shared" si="1"/>
        <v>0.34382566585956414</v>
      </c>
      <c r="K46" s="32"/>
      <c r="L46" s="553"/>
      <c r="M46" s="32"/>
      <c r="N46" s="32"/>
      <c r="O46" s="32"/>
      <c r="P46" s="32"/>
      <c r="Q46" s="32"/>
      <c r="R46" s="32"/>
      <c r="S46" s="32"/>
    </row>
    <row r="47" spans="1:19" x14ac:dyDescent="0.2">
      <c r="A47" s="821"/>
      <c r="B47" s="60" t="s">
        <v>50</v>
      </c>
      <c r="C47" s="464">
        <v>463</v>
      </c>
      <c r="D47" s="18">
        <v>47</v>
      </c>
      <c r="E47" s="18">
        <v>132</v>
      </c>
      <c r="F47" s="18">
        <v>148</v>
      </c>
      <c r="G47" s="18">
        <v>155</v>
      </c>
      <c r="H47" s="660">
        <f t="shared" si="0"/>
        <v>482</v>
      </c>
      <c r="J47" s="181">
        <f t="shared" si="1"/>
        <v>0.33477321814254862</v>
      </c>
      <c r="K47" s="32"/>
      <c r="L47" s="553"/>
      <c r="M47" s="32"/>
      <c r="N47" s="32"/>
      <c r="O47" s="32"/>
      <c r="P47" s="32"/>
      <c r="Q47" s="32"/>
      <c r="R47" s="32"/>
      <c r="S47" s="32"/>
    </row>
    <row r="48" spans="1:19" x14ac:dyDescent="0.2">
      <c r="A48" s="821"/>
      <c r="B48" s="60" t="s">
        <v>51</v>
      </c>
      <c r="C48" s="464">
        <v>360</v>
      </c>
      <c r="D48" s="18">
        <v>39</v>
      </c>
      <c r="E48" s="18">
        <v>86</v>
      </c>
      <c r="F48" s="18">
        <v>115</v>
      </c>
      <c r="G48" s="18">
        <v>171</v>
      </c>
      <c r="H48" s="660">
        <f t="shared" si="0"/>
        <v>411</v>
      </c>
      <c r="J48" s="181">
        <f t="shared" si="1"/>
        <v>0.47499999999999998</v>
      </c>
      <c r="K48" s="32"/>
      <c r="L48" s="553"/>
      <c r="M48" s="32"/>
      <c r="N48" s="32"/>
      <c r="O48" s="32"/>
      <c r="P48" s="32"/>
      <c r="Q48" s="32"/>
      <c r="R48" s="32"/>
      <c r="S48" s="32"/>
    </row>
    <row r="49" spans="1:19" x14ac:dyDescent="0.2">
      <c r="A49" s="821"/>
      <c r="B49" s="60" t="s">
        <v>53</v>
      </c>
      <c r="C49" s="464">
        <v>141</v>
      </c>
      <c r="D49" s="18">
        <v>8</v>
      </c>
      <c r="E49" s="18">
        <v>47</v>
      </c>
      <c r="F49" s="18">
        <v>54</v>
      </c>
      <c r="G49" s="18">
        <v>38</v>
      </c>
      <c r="H49" s="660">
        <f t="shared" si="0"/>
        <v>147</v>
      </c>
      <c r="J49" s="181">
        <f t="shared" si="1"/>
        <v>0.26950354609929078</v>
      </c>
      <c r="K49" s="32"/>
      <c r="L49" s="553"/>
      <c r="M49" s="32"/>
      <c r="N49" s="32"/>
      <c r="O49" s="32"/>
      <c r="P49" s="32"/>
      <c r="Q49" s="32"/>
      <c r="R49" s="32"/>
      <c r="S49" s="32"/>
    </row>
    <row r="50" spans="1:19" x14ac:dyDescent="0.2">
      <c r="A50" s="821"/>
      <c r="B50" s="60" t="s">
        <v>54</v>
      </c>
      <c r="C50" s="464">
        <v>179</v>
      </c>
      <c r="D50" s="18">
        <v>19</v>
      </c>
      <c r="E50" s="18">
        <v>57</v>
      </c>
      <c r="F50" s="18">
        <v>61</v>
      </c>
      <c r="G50" s="18">
        <v>74</v>
      </c>
      <c r="H50" s="660">
        <f t="shared" si="0"/>
        <v>211</v>
      </c>
      <c r="J50" s="181">
        <f t="shared" si="1"/>
        <v>0.41340782122905029</v>
      </c>
      <c r="K50" s="32"/>
      <c r="L50" s="553"/>
      <c r="M50" s="32"/>
      <c r="N50" s="32"/>
      <c r="O50" s="32"/>
      <c r="P50" s="32"/>
      <c r="Q50" s="32"/>
      <c r="R50" s="32"/>
      <c r="S50" s="32"/>
    </row>
    <row r="51" spans="1:19" x14ac:dyDescent="0.2">
      <c r="A51" s="821"/>
      <c r="B51" s="60" t="s">
        <v>55</v>
      </c>
      <c r="C51" s="464">
        <v>113</v>
      </c>
      <c r="D51" s="18">
        <v>13</v>
      </c>
      <c r="E51" s="18">
        <v>31</v>
      </c>
      <c r="F51" s="18">
        <v>49</v>
      </c>
      <c r="G51" s="18">
        <v>49</v>
      </c>
      <c r="H51" s="660">
        <f t="shared" si="0"/>
        <v>142</v>
      </c>
      <c r="J51" s="181">
        <f t="shared" si="1"/>
        <v>0.4336283185840708</v>
      </c>
      <c r="K51" s="32"/>
      <c r="L51" s="553"/>
      <c r="M51" s="32"/>
      <c r="N51" s="32"/>
      <c r="O51" s="32"/>
      <c r="P51" s="32"/>
      <c r="Q51" s="32"/>
      <c r="R51" s="32"/>
      <c r="S51" s="32"/>
    </row>
    <row r="52" spans="1:19" x14ac:dyDescent="0.2">
      <c r="A52" s="821"/>
      <c r="B52" s="60" t="s">
        <v>56</v>
      </c>
      <c r="C52" s="464">
        <v>146</v>
      </c>
      <c r="D52" s="18">
        <v>8</v>
      </c>
      <c r="E52" s="18">
        <v>26</v>
      </c>
      <c r="F52" s="18">
        <v>33</v>
      </c>
      <c r="G52" s="18">
        <v>47</v>
      </c>
      <c r="H52" s="660">
        <f t="shared" si="0"/>
        <v>114</v>
      </c>
      <c r="J52" s="181">
        <f t="shared" si="1"/>
        <v>0.32191780821917809</v>
      </c>
      <c r="K52" s="32"/>
      <c r="L52" s="553"/>
      <c r="M52" s="32"/>
      <c r="N52" s="32"/>
      <c r="O52" s="32"/>
      <c r="P52" s="32"/>
      <c r="Q52" s="32"/>
      <c r="R52" s="32"/>
      <c r="S52" s="32"/>
    </row>
    <row r="53" spans="1:19" x14ac:dyDescent="0.2">
      <c r="A53" s="821"/>
      <c r="B53" s="60" t="s">
        <v>58</v>
      </c>
      <c r="C53" s="464">
        <v>669</v>
      </c>
      <c r="D53" s="18">
        <v>92</v>
      </c>
      <c r="E53" s="18">
        <v>159</v>
      </c>
      <c r="F53" s="18">
        <v>192</v>
      </c>
      <c r="G53" s="18">
        <v>224</v>
      </c>
      <c r="H53" s="660">
        <f t="shared" si="0"/>
        <v>667</v>
      </c>
      <c r="J53" s="181">
        <f t="shared" si="1"/>
        <v>0.33482810164424515</v>
      </c>
      <c r="K53" s="32"/>
      <c r="L53" s="553"/>
      <c r="M53" s="32"/>
      <c r="N53" s="32"/>
      <c r="O53" s="32"/>
      <c r="P53" s="32"/>
      <c r="Q53" s="32"/>
      <c r="R53" s="32"/>
      <c r="S53" s="32"/>
    </row>
    <row r="54" spans="1:19" x14ac:dyDescent="0.2">
      <c r="A54" s="821"/>
      <c r="B54" s="60" t="s">
        <v>59</v>
      </c>
      <c r="C54" s="464">
        <v>475</v>
      </c>
      <c r="D54" s="18">
        <v>59</v>
      </c>
      <c r="E54" s="18">
        <v>115</v>
      </c>
      <c r="F54" s="18">
        <v>166</v>
      </c>
      <c r="G54" s="18">
        <v>174</v>
      </c>
      <c r="H54" s="660">
        <f t="shared" si="0"/>
        <v>514</v>
      </c>
      <c r="J54" s="181">
        <f t="shared" si="1"/>
        <v>0.36631578947368421</v>
      </c>
      <c r="K54" s="32"/>
      <c r="L54" s="553"/>
      <c r="M54" s="32"/>
      <c r="N54" s="32"/>
      <c r="O54" s="32"/>
      <c r="P54" s="32"/>
      <c r="Q54" s="32"/>
      <c r="R54" s="32"/>
      <c r="S54" s="32"/>
    </row>
    <row r="55" spans="1:19" x14ac:dyDescent="0.2">
      <c r="A55" s="821"/>
      <c r="B55" s="60" t="s">
        <v>60</v>
      </c>
      <c r="C55" s="464">
        <v>268</v>
      </c>
      <c r="D55" s="18">
        <v>34</v>
      </c>
      <c r="E55" s="18">
        <v>72</v>
      </c>
      <c r="F55" s="18">
        <v>86</v>
      </c>
      <c r="G55" s="18">
        <v>90</v>
      </c>
      <c r="H55" s="660">
        <f t="shared" si="0"/>
        <v>282</v>
      </c>
      <c r="J55" s="181">
        <f t="shared" si="1"/>
        <v>0.33582089552238809</v>
      </c>
      <c r="K55" s="32"/>
      <c r="L55" s="553"/>
      <c r="M55" s="32"/>
      <c r="N55" s="32"/>
      <c r="O55" s="32"/>
      <c r="P55" s="32"/>
      <c r="Q55" s="32"/>
      <c r="R55" s="32"/>
      <c r="S55" s="32"/>
    </row>
    <row r="56" spans="1:19" x14ac:dyDescent="0.2">
      <c r="A56" s="821"/>
      <c r="B56" s="60" t="s">
        <v>61</v>
      </c>
      <c r="C56" s="464">
        <v>493</v>
      </c>
      <c r="D56" s="18">
        <v>55</v>
      </c>
      <c r="E56" s="18">
        <v>142</v>
      </c>
      <c r="F56" s="18">
        <v>138</v>
      </c>
      <c r="G56" s="18">
        <v>157</v>
      </c>
      <c r="H56" s="660">
        <f t="shared" si="0"/>
        <v>492</v>
      </c>
      <c r="J56" s="181">
        <f t="shared" si="1"/>
        <v>0.31845841784989859</v>
      </c>
      <c r="K56" s="32"/>
      <c r="L56" s="553"/>
      <c r="M56" s="32"/>
      <c r="N56" s="32"/>
      <c r="O56" s="32"/>
      <c r="P56" s="32"/>
      <c r="Q56" s="32"/>
      <c r="R56" s="32"/>
      <c r="S56" s="32"/>
    </row>
    <row r="57" spans="1:19" x14ac:dyDescent="0.2">
      <c r="A57" s="821"/>
      <c r="B57" s="60" t="s">
        <v>63</v>
      </c>
      <c r="C57" s="464">
        <v>392</v>
      </c>
      <c r="D57" s="18">
        <v>40</v>
      </c>
      <c r="E57" s="18">
        <v>83</v>
      </c>
      <c r="F57" s="18">
        <v>137</v>
      </c>
      <c r="G57" s="18">
        <v>183</v>
      </c>
      <c r="H57" s="660">
        <f t="shared" si="0"/>
        <v>443</v>
      </c>
      <c r="J57" s="181">
        <f t="shared" si="1"/>
        <v>0.46683673469387754</v>
      </c>
      <c r="K57" s="32"/>
      <c r="L57" s="553"/>
      <c r="M57" s="32"/>
      <c r="N57" s="32"/>
      <c r="O57" s="32"/>
      <c r="P57" s="32"/>
      <c r="Q57" s="32"/>
      <c r="R57" s="32"/>
      <c r="S57" s="32"/>
    </row>
    <row r="58" spans="1:19" x14ac:dyDescent="0.2">
      <c r="A58" s="821"/>
      <c r="B58" s="60" t="s">
        <v>64</v>
      </c>
      <c r="C58" s="464">
        <v>408</v>
      </c>
      <c r="D58" s="18">
        <v>31</v>
      </c>
      <c r="E58" s="18">
        <v>95</v>
      </c>
      <c r="F58" s="18">
        <v>167</v>
      </c>
      <c r="G58" s="18">
        <v>218</v>
      </c>
      <c r="H58" s="660">
        <f t="shared" si="0"/>
        <v>511</v>
      </c>
      <c r="J58" s="181">
        <f t="shared" si="1"/>
        <v>0.53431372549019607</v>
      </c>
      <c r="K58" s="32"/>
      <c r="L58" s="553"/>
      <c r="M58" s="32"/>
      <c r="N58" s="32"/>
      <c r="O58" s="32"/>
      <c r="P58" s="32"/>
      <c r="Q58" s="32"/>
      <c r="R58" s="32"/>
      <c r="S58" s="32"/>
    </row>
    <row r="59" spans="1:19" x14ac:dyDescent="0.2">
      <c r="A59" s="821"/>
      <c r="B59" s="60" t="s">
        <v>65</v>
      </c>
      <c r="C59" s="464">
        <v>185</v>
      </c>
      <c r="D59" s="18">
        <v>11</v>
      </c>
      <c r="E59" s="18">
        <v>57</v>
      </c>
      <c r="F59" s="18">
        <v>55</v>
      </c>
      <c r="G59" s="18">
        <v>87</v>
      </c>
      <c r="H59" s="660">
        <f t="shared" si="0"/>
        <v>210</v>
      </c>
      <c r="J59" s="181">
        <f t="shared" si="1"/>
        <v>0.4702702702702703</v>
      </c>
      <c r="K59" s="32"/>
      <c r="L59" s="553"/>
      <c r="M59" s="32"/>
      <c r="N59" s="32"/>
      <c r="O59" s="32"/>
      <c r="P59" s="32"/>
      <c r="Q59" s="32"/>
      <c r="R59" s="32"/>
      <c r="S59" s="32"/>
    </row>
    <row r="60" spans="1:19" x14ac:dyDescent="0.2">
      <c r="A60" s="821"/>
      <c r="B60" s="60" t="s">
        <v>66</v>
      </c>
      <c r="C60" s="464">
        <v>287</v>
      </c>
      <c r="D60" s="18">
        <v>17</v>
      </c>
      <c r="E60" s="18">
        <v>83</v>
      </c>
      <c r="F60" s="18">
        <v>108</v>
      </c>
      <c r="G60" s="18">
        <v>126</v>
      </c>
      <c r="H60" s="660">
        <f t="shared" si="0"/>
        <v>334</v>
      </c>
      <c r="J60" s="181">
        <f t="shared" si="1"/>
        <v>0.43902439024390244</v>
      </c>
      <c r="K60" s="32"/>
      <c r="L60" s="553"/>
      <c r="M60" s="32"/>
      <c r="N60" s="32"/>
      <c r="O60" s="32"/>
      <c r="P60" s="32"/>
      <c r="Q60" s="32"/>
      <c r="R60" s="32"/>
      <c r="S60" s="32"/>
    </row>
    <row r="61" spans="1:19" x14ac:dyDescent="0.2">
      <c r="A61" s="821"/>
      <c r="B61" s="60" t="s">
        <v>67</v>
      </c>
      <c r="C61" s="464">
        <v>144</v>
      </c>
      <c r="D61" s="18">
        <v>13</v>
      </c>
      <c r="E61" s="18">
        <v>51</v>
      </c>
      <c r="F61" s="18">
        <v>42</v>
      </c>
      <c r="G61" s="18">
        <v>51</v>
      </c>
      <c r="H61" s="660">
        <f t="shared" si="0"/>
        <v>157</v>
      </c>
      <c r="J61" s="181">
        <f t="shared" si="1"/>
        <v>0.35416666666666669</v>
      </c>
      <c r="K61" s="32"/>
      <c r="L61" s="553"/>
      <c r="M61" s="32"/>
      <c r="N61" s="32"/>
      <c r="O61" s="32"/>
      <c r="P61" s="32"/>
      <c r="Q61" s="32"/>
      <c r="R61" s="32"/>
      <c r="S61" s="32"/>
    </row>
    <row r="62" spans="1:19" x14ac:dyDescent="0.2">
      <c r="A62" s="822"/>
      <c r="B62" s="60" t="s">
        <v>68</v>
      </c>
      <c r="C62" s="464">
        <v>333</v>
      </c>
      <c r="D62" s="18">
        <v>34</v>
      </c>
      <c r="E62" s="18">
        <v>104</v>
      </c>
      <c r="F62" s="18">
        <v>122</v>
      </c>
      <c r="G62" s="18">
        <v>135</v>
      </c>
      <c r="H62" s="660">
        <f t="shared" si="0"/>
        <v>395</v>
      </c>
      <c r="J62" s="181">
        <f t="shared" si="1"/>
        <v>0.40540540540540543</v>
      </c>
      <c r="K62" s="32"/>
      <c r="L62" s="553"/>
      <c r="M62" s="32"/>
      <c r="N62" s="32"/>
      <c r="O62" s="32"/>
      <c r="P62" s="32"/>
      <c r="Q62" s="32"/>
      <c r="R62" s="32"/>
      <c r="S62" s="32"/>
    </row>
    <row r="63" spans="1:19" x14ac:dyDescent="0.2">
      <c r="A63" s="823" t="s">
        <v>621</v>
      </c>
      <c r="B63" s="60" t="s">
        <v>73</v>
      </c>
      <c r="C63" s="464">
        <v>63</v>
      </c>
      <c r="D63" s="18">
        <v>6</v>
      </c>
      <c r="E63" s="18">
        <v>11</v>
      </c>
      <c r="F63" s="18">
        <v>24</v>
      </c>
      <c r="G63" s="18">
        <v>38</v>
      </c>
      <c r="H63" s="660">
        <f t="shared" si="0"/>
        <v>79</v>
      </c>
      <c r="J63" s="181">
        <f t="shared" si="1"/>
        <v>0.60317460317460314</v>
      </c>
      <c r="K63" s="32"/>
      <c r="L63" s="553"/>
      <c r="M63" s="32"/>
      <c r="N63" s="32"/>
      <c r="O63" s="32"/>
      <c r="P63" s="32"/>
      <c r="Q63" s="32"/>
      <c r="R63" s="32"/>
      <c r="S63" s="32"/>
    </row>
    <row r="64" spans="1:19" x14ac:dyDescent="0.2">
      <c r="A64" s="824"/>
      <c r="B64" s="60" t="s">
        <v>74</v>
      </c>
      <c r="C64" s="464">
        <v>102</v>
      </c>
      <c r="D64" s="18">
        <v>5</v>
      </c>
      <c r="E64" s="18">
        <v>23</v>
      </c>
      <c r="F64" s="18">
        <v>32</v>
      </c>
      <c r="G64" s="18">
        <v>35</v>
      </c>
      <c r="H64" s="660">
        <f t="shared" si="0"/>
        <v>95</v>
      </c>
      <c r="J64" s="181">
        <f t="shared" si="1"/>
        <v>0.34313725490196079</v>
      </c>
      <c r="K64" s="32"/>
      <c r="L64" s="553"/>
      <c r="M64" s="32"/>
      <c r="N64" s="32"/>
      <c r="O64" s="32"/>
      <c r="P64" s="32"/>
      <c r="Q64" s="32"/>
      <c r="R64" s="32"/>
      <c r="S64" s="32"/>
    </row>
    <row r="65" spans="1:19" s="461" customFormat="1" x14ac:dyDescent="0.2">
      <c r="A65" s="824"/>
      <c r="B65" s="60">
        <v>87</v>
      </c>
      <c r="C65" s="464">
        <v>112</v>
      </c>
      <c r="D65" s="18">
        <v>15</v>
      </c>
      <c r="E65" s="18">
        <v>31</v>
      </c>
      <c r="F65" s="18">
        <v>42</v>
      </c>
      <c r="G65" s="18">
        <v>46</v>
      </c>
      <c r="H65" s="464">
        <f t="shared" ref="H65" si="2">SUM(D65:G65)</f>
        <v>134</v>
      </c>
      <c r="J65" s="181">
        <f t="shared" ref="J65" si="3">G65/C65</f>
        <v>0.4107142857142857</v>
      </c>
      <c r="K65" s="32"/>
      <c r="L65" s="553"/>
      <c r="M65" s="32"/>
      <c r="N65" s="32"/>
      <c r="O65" s="32"/>
      <c r="P65" s="32"/>
      <c r="Q65" s="32"/>
      <c r="R65" s="32"/>
      <c r="S65" s="32"/>
    </row>
    <row r="66" spans="1:19" x14ac:dyDescent="0.2">
      <c r="A66" s="825"/>
      <c r="B66" s="60">
        <v>91</v>
      </c>
      <c r="C66" s="464">
        <v>1</v>
      </c>
      <c r="D66" s="18"/>
      <c r="E66" s="18"/>
      <c r="F66" s="18"/>
      <c r="G66" s="18"/>
      <c r="H66" s="464">
        <f t="shared" ref="H66:H68" si="4">SUM(D66:G66)</f>
        <v>0</v>
      </c>
      <c r="I66" s="461"/>
      <c r="J66" s="181"/>
      <c r="K66" s="32"/>
      <c r="L66" s="553"/>
      <c r="M66" s="32"/>
      <c r="N66" s="32"/>
      <c r="O66" s="32"/>
      <c r="P66" s="32"/>
      <c r="Q66" s="32"/>
      <c r="R66" s="32"/>
      <c r="S66" s="32"/>
    </row>
    <row r="67" spans="1:19" x14ac:dyDescent="0.2">
      <c r="C67" s="462"/>
      <c r="D67" s="13"/>
      <c r="E67" s="13"/>
      <c r="F67" s="13"/>
      <c r="G67" s="13"/>
      <c r="H67" s="13"/>
      <c r="J67" s="182"/>
      <c r="K67" s="32"/>
      <c r="L67" s="553"/>
      <c r="M67" s="32"/>
      <c r="N67" s="32"/>
      <c r="O67" s="32"/>
      <c r="P67" s="32"/>
      <c r="Q67" s="32"/>
      <c r="R67" s="32"/>
      <c r="S67" s="32"/>
    </row>
    <row r="68" spans="1:19" ht="15.75" x14ac:dyDescent="0.2">
      <c r="A68" s="826" t="s">
        <v>377</v>
      </c>
      <c r="B68" s="827"/>
      <c r="C68" s="465">
        <v>4734</v>
      </c>
      <c r="D68" s="178">
        <v>643</v>
      </c>
      <c r="E68" s="178">
        <v>1227</v>
      </c>
      <c r="F68" s="178">
        <v>1456</v>
      </c>
      <c r="G68" s="178">
        <v>1396</v>
      </c>
      <c r="H68" s="179">
        <f t="shared" si="4"/>
        <v>4722</v>
      </c>
      <c r="J68" s="366">
        <f t="shared" si="1"/>
        <v>0.29488804393747359</v>
      </c>
      <c r="K68" s="32"/>
      <c r="L68" s="553"/>
      <c r="M68" s="32"/>
      <c r="N68" s="32"/>
      <c r="O68" s="32"/>
      <c r="P68" s="32"/>
      <c r="Q68" s="32"/>
      <c r="R68" s="32"/>
      <c r="S68" s="32"/>
    </row>
    <row r="69" spans="1:19" x14ac:dyDescent="0.2">
      <c r="C69" s="462"/>
      <c r="D69" s="13"/>
      <c r="E69" s="13"/>
      <c r="F69" s="13"/>
      <c r="G69" s="13"/>
      <c r="H69" s="13"/>
      <c r="J69" s="182"/>
      <c r="K69" s="32"/>
      <c r="L69" s="553"/>
      <c r="M69" s="32"/>
      <c r="N69" s="32"/>
      <c r="O69" s="32"/>
      <c r="P69" s="32"/>
      <c r="Q69" s="32"/>
      <c r="R69" s="32"/>
      <c r="S69" s="32"/>
    </row>
    <row r="70" spans="1:19" ht="15.75" x14ac:dyDescent="0.25">
      <c r="A70" s="814" t="s">
        <v>77</v>
      </c>
      <c r="B70" s="815"/>
      <c r="C70" s="463">
        <v>16764</v>
      </c>
      <c r="D70" s="25">
        <f t="shared" ref="D70:G70" si="5">SUM(D8:D68)</f>
        <v>1728</v>
      </c>
      <c r="E70" s="25">
        <f t="shared" si="5"/>
        <v>4482</v>
      </c>
      <c r="F70" s="25">
        <f t="shared" si="5"/>
        <v>5440</v>
      </c>
      <c r="G70" s="25">
        <f t="shared" si="5"/>
        <v>5826</v>
      </c>
      <c r="H70" s="26">
        <f>SUM(H8:H68)</f>
        <v>17476</v>
      </c>
      <c r="J70" s="183">
        <f t="shared" si="1"/>
        <v>0.34753042233357195</v>
      </c>
      <c r="K70" s="32"/>
      <c r="L70" s="553"/>
      <c r="M70" s="32"/>
      <c r="N70" s="32"/>
      <c r="O70" s="32"/>
      <c r="P70" s="32"/>
      <c r="Q70" s="32"/>
      <c r="R70" s="32"/>
      <c r="S70" s="32"/>
    </row>
    <row r="71" spans="1:19" x14ac:dyDescent="0.2">
      <c r="K71" s="32"/>
      <c r="L71" s="553"/>
      <c r="M71" s="32"/>
      <c r="N71" s="32"/>
      <c r="O71" s="32"/>
      <c r="P71" s="32"/>
      <c r="Q71" s="32"/>
      <c r="R71" s="32"/>
      <c r="S71" s="32"/>
    </row>
    <row r="72" spans="1:19" x14ac:dyDescent="0.2">
      <c r="K72" s="32"/>
      <c r="L72" s="553"/>
      <c r="M72" s="32"/>
      <c r="N72" s="32"/>
      <c r="O72" s="32"/>
      <c r="P72" s="32"/>
      <c r="Q72" s="32"/>
      <c r="R72" s="32"/>
      <c r="S72" s="32"/>
    </row>
    <row r="73" spans="1:19" x14ac:dyDescent="0.2">
      <c r="D73" s="423"/>
      <c r="E73" s="423"/>
      <c r="F73" s="423"/>
      <c r="G73" s="423"/>
      <c r="H73" s="423"/>
      <c r="K73" s="32"/>
      <c r="L73" s="553"/>
      <c r="M73" s="32"/>
      <c r="N73" s="32"/>
      <c r="O73" s="32"/>
      <c r="P73" s="32"/>
      <c r="Q73" s="32"/>
      <c r="R73" s="32"/>
      <c r="S73" s="32"/>
    </row>
    <row r="74" spans="1:19" x14ac:dyDescent="0.2">
      <c r="K74" s="32"/>
      <c r="L74" s="553"/>
      <c r="M74" s="32"/>
      <c r="N74" s="32"/>
      <c r="O74" s="32"/>
      <c r="P74" s="32"/>
      <c r="Q74" s="32"/>
      <c r="R74" s="32"/>
      <c r="S74" s="32"/>
    </row>
    <row r="75" spans="1:19" x14ac:dyDescent="0.2">
      <c r="K75" s="32"/>
      <c r="L75" s="553"/>
      <c r="M75" s="32"/>
      <c r="N75" s="32"/>
      <c r="O75" s="32"/>
      <c r="P75" s="32"/>
      <c r="Q75" s="32"/>
      <c r="R75" s="32"/>
      <c r="S75" s="32"/>
    </row>
  </sheetData>
  <mergeCells count="8">
    <mergeCell ref="A3:J3"/>
    <mergeCell ref="D5:G5"/>
    <mergeCell ref="A70:B70"/>
    <mergeCell ref="A8:A13"/>
    <mergeCell ref="A14:A39"/>
    <mergeCell ref="A40:A62"/>
    <mergeCell ref="A63:A66"/>
    <mergeCell ref="A68:B68"/>
  </mergeCells>
  <printOptions horizontalCentered="1"/>
  <pageMargins left="0.70866141732283472" right="0.70866141732283472" top="0.74803149606299213" bottom="0.74803149606299213" header="0.31496062992125984" footer="0.31496062992125984"/>
  <pageSetup paperSize="9" scale="73" firstPageNumber="45" fitToHeight="0" orientation="portrait" r:id="rId1"/>
  <headerFoot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00B0F0"/>
    <pageSetUpPr fitToPage="1"/>
  </sheetPr>
  <dimension ref="A1:P62"/>
  <sheetViews>
    <sheetView showGridLines="0" zoomScaleNormal="100" workbookViewId="0">
      <selection activeCell="Q28" sqref="Q28"/>
    </sheetView>
  </sheetViews>
  <sheetFormatPr baseColWidth="10" defaultRowHeight="12.75" x14ac:dyDescent="0.2"/>
  <cols>
    <col min="1" max="1" width="16.6640625" bestFit="1" customWidth="1"/>
    <col min="2" max="3" width="16" bestFit="1" customWidth="1"/>
    <col min="4" max="4" width="17.1640625" customWidth="1"/>
    <col min="5" max="5" width="8.6640625" customWidth="1"/>
    <col min="6" max="6" width="19" bestFit="1" customWidth="1"/>
    <col min="7" max="7" width="14.83203125" bestFit="1" customWidth="1"/>
    <col min="8" max="9" width="16" bestFit="1" customWidth="1"/>
    <col min="10" max="10" width="14.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5" bestFit="1" customWidth="1"/>
  </cols>
  <sheetData>
    <row r="1" spans="1:16" ht="7.5" customHeight="1" x14ac:dyDescent="0.2"/>
    <row r="2" spans="1:16" ht="5.25" customHeight="1" x14ac:dyDescent="0.2"/>
    <row r="3" spans="1:16" ht="35.25" customHeight="1" x14ac:dyDescent="0.2">
      <c r="A3" s="730" t="s">
        <v>514</v>
      </c>
      <c r="B3" s="730"/>
      <c r="C3" s="730"/>
      <c r="D3" s="730"/>
      <c r="E3" s="730"/>
      <c r="F3" s="730"/>
      <c r="G3" s="730"/>
      <c r="H3" s="730"/>
      <c r="I3" s="730"/>
      <c r="J3" s="106"/>
      <c r="K3" s="106"/>
      <c r="L3" s="106"/>
      <c r="M3" s="106"/>
      <c r="N3" s="106"/>
      <c r="O3" s="106"/>
      <c r="P3" s="106"/>
    </row>
    <row r="4" spans="1:16" ht="6" customHeight="1" x14ac:dyDescent="0.2"/>
    <row r="5" spans="1:16" ht="6" customHeight="1" x14ac:dyDescent="0.2"/>
    <row r="6" spans="1:16" s="593" customFormat="1" ht="15.75" x14ac:dyDescent="0.25">
      <c r="B6" s="829" t="s">
        <v>499</v>
      </c>
      <c r="C6" s="829"/>
      <c r="D6" s="829"/>
      <c r="G6" s="829" t="s">
        <v>500</v>
      </c>
      <c r="H6" s="829"/>
      <c r="I6" s="829"/>
    </row>
    <row r="7" spans="1:16" x14ac:dyDescent="0.2">
      <c r="A7" s="199" t="s">
        <v>254</v>
      </c>
      <c r="B7" s="199" t="s">
        <v>249</v>
      </c>
      <c r="C7" s="199" t="s">
        <v>250</v>
      </c>
      <c r="D7" s="198" t="s">
        <v>253</v>
      </c>
      <c r="F7" s="199" t="s">
        <v>254</v>
      </c>
      <c r="G7" s="199" t="s">
        <v>249</v>
      </c>
      <c r="H7" s="199" t="s">
        <v>250</v>
      </c>
      <c r="I7" s="198" t="s">
        <v>253</v>
      </c>
    </row>
    <row r="8" spans="1:16" x14ac:dyDescent="0.2">
      <c r="A8" s="199"/>
      <c r="B8" s="199"/>
      <c r="C8" s="199"/>
      <c r="D8" s="199"/>
      <c r="F8" s="199"/>
      <c r="G8" s="199"/>
      <c r="H8" s="199"/>
      <c r="I8" s="199"/>
    </row>
    <row r="9" spans="1:16" x14ac:dyDescent="0.2">
      <c r="A9" s="171" t="s">
        <v>255</v>
      </c>
      <c r="B9" s="15">
        <v>672</v>
      </c>
      <c r="C9" s="15">
        <v>606</v>
      </c>
      <c r="D9" s="174">
        <f>B9+C9</f>
        <v>1278</v>
      </c>
      <c r="F9" s="171" t="s">
        <v>255</v>
      </c>
      <c r="G9" s="15">
        <v>1220</v>
      </c>
      <c r="H9" s="15">
        <v>839</v>
      </c>
      <c r="I9" s="174">
        <v>2059</v>
      </c>
    </row>
    <row r="10" spans="1:16" x14ac:dyDescent="0.2">
      <c r="A10" s="173" t="s">
        <v>256</v>
      </c>
      <c r="B10" s="18">
        <v>54</v>
      </c>
      <c r="C10" s="18">
        <v>64</v>
      </c>
      <c r="D10" s="643">
        <f t="shared" ref="D10:D18" si="0">B10+C10</f>
        <v>118</v>
      </c>
      <c r="F10" s="173" t="s">
        <v>256</v>
      </c>
      <c r="G10" s="18">
        <v>212</v>
      </c>
      <c r="H10" s="18">
        <v>180</v>
      </c>
      <c r="I10" s="175">
        <v>392</v>
      </c>
    </row>
    <row r="11" spans="1:16" x14ac:dyDescent="0.2">
      <c r="A11" s="173" t="s">
        <v>257</v>
      </c>
      <c r="B11" s="18">
        <v>19</v>
      </c>
      <c r="C11" s="18">
        <v>20</v>
      </c>
      <c r="D11" s="643">
        <f t="shared" si="0"/>
        <v>39</v>
      </c>
      <c r="F11" s="173" t="s">
        <v>257</v>
      </c>
      <c r="G11" s="18">
        <v>60</v>
      </c>
      <c r="H11" s="18">
        <v>48</v>
      </c>
      <c r="I11" s="175">
        <v>108</v>
      </c>
    </row>
    <row r="12" spans="1:16" x14ac:dyDescent="0.2">
      <c r="A12" s="173" t="s">
        <v>258</v>
      </c>
      <c r="B12" s="18">
        <v>8</v>
      </c>
      <c r="C12" s="18">
        <v>3</v>
      </c>
      <c r="D12" s="643">
        <f t="shared" si="0"/>
        <v>11</v>
      </c>
      <c r="F12" s="173" t="s">
        <v>258</v>
      </c>
      <c r="G12" s="18">
        <v>19</v>
      </c>
      <c r="H12" s="18">
        <v>14</v>
      </c>
      <c r="I12" s="175">
        <v>33</v>
      </c>
    </row>
    <row r="13" spans="1:16" x14ac:dyDescent="0.2">
      <c r="A13" s="173" t="s">
        <v>259</v>
      </c>
      <c r="B13" s="18">
        <v>2</v>
      </c>
      <c r="C13" s="18">
        <v>1</v>
      </c>
      <c r="D13" s="643">
        <f t="shared" si="0"/>
        <v>3</v>
      </c>
      <c r="F13" s="173" t="s">
        <v>259</v>
      </c>
      <c r="G13" s="18">
        <v>8</v>
      </c>
      <c r="H13" s="18">
        <v>8</v>
      </c>
      <c r="I13" s="175">
        <v>16</v>
      </c>
    </row>
    <row r="14" spans="1:16" x14ac:dyDescent="0.2">
      <c r="A14" s="173" t="s">
        <v>260</v>
      </c>
      <c r="B14" s="18">
        <v>1</v>
      </c>
      <c r="C14" s="18"/>
      <c r="D14" s="643">
        <f t="shared" si="0"/>
        <v>1</v>
      </c>
      <c r="F14" s="173" t="s">
        <v>260</v>
      </c>
      <c r="G14" s="18">
        <v>8</v>
      </c>
      <c r="H14" s="18">
        <v>5</v>
      </c>
      <c r="I14" s="175">
        <v>13</v>
      </c>
    </row>
    <row r="15" spans="1:16" s="461" customFormat="1" x14ac:dyDescent="0.2">
      <c r="A15" s="493" t="s">
        <v>261</v>
      </c>
      <c r="B15" s="21"/>
      <c r="C15" s="21"/>
      <c r="D15" s="643">
        <f t="shared" si="0"/>
        <v>0</v>
      </c>
      <c r="F15" s="493" t="s">
        <v>261</v>
      </c>
      <c r="G15" s="21">
        <v>2</v>
      </c>
      <c r="H15" s="21">
        <v>4</v>
      </c>
      <c r="I15" s="197">
        <v>6</v>
      </c>
    </row>
    <row r="16" spans="1:16" s="461" customFormat="1" x14ac:dyDescent="0.2">
      <c r="A16" s="493" t="s">
        <v>262</v>
      </c>
      <c r="B16" s="21"/>
      <c r="C16" s="21"/>
      <c r="D16" s="643">
        <f t="shared" si="0"/>
        <v>0</v>
      </c>
      <c r="F16" s="493" t="s">
        <v>262</v>
      </c>
      <c r="G16" s="21"/>
      <c r="H16" s="21"/>
      <c r="I16" s="197"/>
    </row>
    <row r="17" spans="1:9" s="461" customFormat="1" x14ac:dyDescent="0.2">
      <c r="A17" s="493" t="s">
        <v>263</v>
      </c>
      <c r="B17" s="21"/>
      <c r="C17" s="21"/>
      <c r="D17" s="643">
        <f t="shared" si="0"/>
        <v>0</v>
      </c>
      <c r="F17" s="493" t="s">
        <v>263</v>
      </c>
      <c r="G17" s="21"/>
      <c r="H17" s="21"/>
      <c r="I17" s="197"/>
    </row>
    <row r="18" spans="1:9" s="461" customFormat="1" x14ac:dyDescent="0.2">
      <c r="A18" s="368" t="s">
        <v>449</v>
      </c>
      <c r="B18" s="369">
        <v>3</v>
      </c>
      <c r="C18" s="369">
        <v>3</v>
      </c>
      <c r="D18" s="643">
        <f t="shared" si="0"/>
        <v>6</v>
      </c>
      <c r="F18" s="368" t="s">
        <v>449</v>
      </c>
      <c r="G18" s="369"/>
      <c r="H18" s="369"/>
      <c r="I18" s="370"/>
    </row>
    <row r="20" spans="1:9" x14ac:dyDescent="0.2">
      <c r="A20" s="95" t="s">
        <v>12</v>
      </c>
      <c r="B20" s="25">
        <f>SUM(B9:B18)</f>
        <v>759</v>
      </c>
      <c r="C20" s="25">
        <f>SUM(C9:C18)</f>
        <v>697</v>
      </c>
      <c r="D20" s="26">
        <f>SUM(D9:D18)</f>
        <v>1456</v>
      </c>
      <c r="F20" s="95" t="s">
        <v>40</v>
      </c>
      <c r="G20" s="25">
        <f>SUM(G9:G18)</f>
        <v>1529</v>
      </c>
      <c r="H20" s="25">
        <f>SUM(H9:H18)</f>
        <v>1098</v>
      </c>
      <c r="I20" s="26">
        <f>SUM(I9:I18)</f>
        <v>2627</v>
      </c>
    </row>
    <row r="21" spans="1:9" ht="13.5" x14ac:dyDescent="0.25">
      <c r="A21" s="203" t="s">
        <v>264</v>
      </c>
      <c r="B21" s="225">
        <f>B20/D20</f>
        <v>0.52129120879120883</v>
      </c>
      <c r="C21" s="225">
        <f>C20/D20</f>
        <v>0.47870879120879123</v>
      </c>
      <c r="D21" s="225">
        <f>D20/D20</f>
        <v>1</v>
      </c>
      <c r="F21" s="203" t="s">
        <v>264</v>
      </c>
      <c r="G21" s="225">
        <f>G20/I20</f>
        <v>0.58203273696231439</v>
      </c>
      <c r="H21" s="225">
        <f>H20/I20</f>
        <v>0.41796726303768555</v>
      </c>
      <c r="I21" s="225">
        <f>I20/I20</f>
        <v>1</v>
      </c>
    </row>
    <row r="22" spans="1:9" ht="13.5" x14ac:dyDescent="0.25">
      <c r="A22" s="204" t="s">
        <v>230</v>
      </c>
      <c r="B22" s="525" t="s">
        <v>433</v>
      </c>
      <c r="C22" s="525" t="s">
        <v>631</v>
      </c>
      <c r="D22" s="525" t="s">
        <v>631</v>
      </c>
      <c r="F22" s="204" t="s">
        <v>230</v>
      </c>
      <c r="G22" s="525" t="s">
        <v>432</v>
      </c>
      <c r="H22" s="525" t="s">
        <v>432</v>
      </c>
      <c r="I22" s="525" t="s">
        <v>432</v>
      </c>
    </row>
    <row r="24" spans="1:9" ht="8.25" customHeight="1" x14ac:dyDescent="0.2"/>
    <row r="25" spans="1:9" s="593" customFormat="1" ht="15.75" x14ac:dyDescent="0.25">
      <c r="B25" s="829" t="s">
        <v>501</v>
      </c>
      <c r="C25" s="829"/>
      <c r="D25" s="829"/>
      <c r="G25" s="829" t="s">
        <v>502</v>
      </c>
      <c r="H25" s="829"/>
      <c r="I25" s="829"/>
    </row>
    <row r="26" spans="1:9" x14ac:dyDescent="0.2">
      <c r="A26" s="199" t="s">
        <v>254</v>
      </c>
      <c r="B26" s="199" t="s">
        <v>249</v>
      </c>
      <c r="C26" s="199" t="s">
        <v>250</v>
      </c>
      <c r="D26" s="198" t="s">
        <v>253</v>
      </c>
      <c r="F26" s="199" t="s">
        <v>254</v>
      </c>
      <c r="G26" s="199" t="s">
        <v>249</v>
      </c>
      <c r="H26" s="199" t="s">
        <v>250</v>
      </c>
      <c r="I26" s="198" t="s">
        <v>253</v>
      </c>
    </row>
    <row r="27" spans="1:9" x14ac:dyDescent="0.2">
      <c r="A27" s="199"/>
      <c r="B27" s="199"/>
      <c r="C27" s="199"/>
      <c r="D27" s="199"/>
      <c r="F27" s="199"/>
      <c r="G27" s="199"/>
      <c r="H27" s="199"/>
      <c r="I27" s="199"/>
    </row>
    <row r="28" spans="1:9" x14ac:dyDescent="0.2">
      <c r="A28" s="171" t="s">
        <v>255</v>
      </c>
      <c r="B28" s="15">
        <v>2934</v>
      </c>
      <c r="C28" s="15">
        <v>4712</v>
      </c>
      <c r="D28" s="174">
        <v>7646</v>
      </c>
      <c r="F28" s="171" t="s">
        <v>255</v>
      </c>
      <c r="G28" s="15">
        <v>170</v>
      </c>
      <c r="H28" s="15">
        <v>113</v>
      </c>
      <c r="I28" s="174">
        <v>283</v>
      </c>
    </row>
    <row r="29" spans="1:9" x14ac:dyDescent="0.2">
      <c r="A29" s="173" t="s">
        <v>256</v>
      </c>
      <c r="B29" s="18">
        <v>185</v>
      </c>
      <c r="C29" s="18">
        <v>409</v>
      </c>
      <c r="D29" s="175">
        <v>594</v>
      </c>
      <c r="F29" s="173" t="s">
        <v>256</v>
      </c>
      <c r="G29" s="18">
        <v>11</v>
      </c>
      <c r="H29" s="18">
        <v>9</v>
      </c>
      <c r="I29" s="175">
        <v>20</v>
      </c>
    </row>
    <row r="30" spans="1:9" x14ac:dyDescent="0.2">
      <c r="A30" s="173" t="s">
        <v>257</v>
      </c>
      <c r="B30" s="18">
        <v>23</v>
      </c>
      <c r="C30" s="18">
        <v>63</v>
      </c>
      <c r="D30" s="175">
        <v>86</v>
      </c>
      <c r="F30" s="173" t="s">
        <v>257</v>
      </c>
      <c r="G30" s="18">
        <v>2</v>
      </c>
      <c r="H30" s="18">
        <v>1</v>
      </c>
      <c r="I30" s="175">
        <v>3</v>
      </c>
    </row>
    <row r="31" spans="1:9" x14ac:dyDescent="0.2">
      <c r="A31" s="173" t="s">
        <v>258</v>
      </c>
      <c r="B31" s="18">
        <v>6</v>
      </c>
      <c r="C31" s="18">
        <v>6</v>
      </c>
      <c r="D31" s="175">
        <v>12</v>
      </c>
      <c r="F31" s="173" t="s">
        <v>258</v>
      </c>
      <c r="G31" s="18">
        <v>1</v>
      </c>
      <c r="H31" s="18"/>
      <c r="I31" s="175">
        <v>1</v>
      </c>
    </row>
    <row r="32" spans="1:9" x14ac:dyDescent="0.2">
      <c r="A32" s="173" t="s">
        <v>259</v>
      </c>
      <c r="B32" s="18">
        <v>4</v>
      </c>
      <c r="C32" s="18">
        <v>4</v>
      </c>
      <c r="D32" s="175">
        <v>8</v>
      </c>
      <c r="F32" s="173" t="s">
        <v>259</v>
      </c>
      <c r="G32" s="18"/>
      <c r="H32" s="18"/>
      <c r="I32" s="175"/>
    </row>
    <row r="33" spans="1:9" x14ac:dyDescent="0.2">
      <c r="A33" s="173" t="s">
        <v>260</v>
      </c>
      <c r="B33" s="18"/>
      <c r="C33" s="18">
        <v>4</v>
      </c>
      <c r="D33" s="175">
        <v>4</v>
      </c>
      <c r="F33" s="173" t="s">
        <v>260</v>
      </c>
      <c r="G33" s="18"/>
      <c r="H33" s="18"/>
      <c r="I33" s="175"/>
    </row>
    <row r="34" spans="1:9" s="461" customFormat="1" x14ac:dyDescent="0.2">
      <c r="A34" s="493" t="s">
        <v>261</v>
      </c>
      <c r="B34" s="21">
        <v>1</v>
      </c>
      <c r="C34" s="21"/>
      <c r="D34" s="197">
        <v>1</v>
      </c>
      <c r="F34" s="493" t="s">
        <v>261</v>
      </c>
      <c r="G34" s="21"/>
      <c r="H34" s="21">
        <v>1</v>
      </c>
      <c r="I34" s="197">
        <v>1</v>
      </c>
    </row>
    <row r="35" spans="1:9" s="461" customFormat="1" x14ac:dyDescent="0.2">
      <c r="A35" s="493" t="s">
        <v>262</v>
      </c>
      <c r="B35" s="21"/>
      <c r="C35" s="21">
        <v>1</v>
      </c>
      <c r="D35" s="197">
        <v>1</v>
      </c>
      <c r="F35" s="493" t="s">
        <v>262</v>
      </c>
      <c r="G35" s="21"/>
      <c r="H35" s="21"/>
      <c r="I35" s="197"/>
    </row>
    <row r="36" spans="1:9" s="461" customFormat="1" x14ac:dyDescent="0.2">
      <c r="A36" s="493" t="s">
        <v>263</v>
      </c>
      <c r="B36" s="21">
        <v>1</v>
      </c>
      <c r="C36" s="21"/>
      <c r="D36" s="197">
        <v>1</v>
      </c>
      <c r="F36" s="493" t="s">
        <v>263</v>
      </c>
      <c r="G36" s="21"/>
      <c r="H36" s="21"/>
      <c r="I36" s="197"/>
    </row>
    <row r="37" spans="1:9" x14ac:dyDescent="0.2">
      <c r="A37" s="368" t="s">
        <v>449</v>
      </c>
      <c r="B37" s="369">
        <v>7</v>
      </c>
      <c r="C37" s="369">
        <v>3</v>
      </c>
      <c r="D37" s="370">
        <v>10</v>
      </c>
      <c r="F37" s="368" t="s">
        <v>449</v>
      </c>
      <c r="G37" s="369"/>
      <c r="H37" s="369"/>
      <c r="I37" s="370"/>
    </row>
    <row r="39" spans="1:9" x14ac:dyDescent="0.2">
      <c r="A39" s="95" t="s">
        <v>70</v>
      </c>
      <c r="B39" s="25">
        <f>SUM(B28:B37)</f>
        <v>3161</v>
      </c>
      <c r="C39" s="25">
        <f>SUM(C28:C37)</f>
        <v>5202</v>
      </c>
      <c r="D39" s="26">
        <f>SUM(D28:D37)</f>
        <v>8363</v>
      </c>
      <c r="F39" s="95" t="s">
        <v>76</v>
      </c>
      <c r="G39" s="25">
        <f>SUM(G28:G37)</f>
        <v>184</v>
      </c>
      <c r="H39" s="25">
        <f>SUM(H28:H37)</f>
        <v>124</v>
      </c>
      <c r="I39" s="26">
        <f>SUM(I28:I37)</f>
        <v>308</v>
      </c>
    </row>
    <row r="40" spans="1:9" ht="13.5" x14ac:dyDescent="0.25">
      <c r="A40" s="203" t="s">
        <v>264</v>
      </c>
      <c r="B40" s="225">
        <f>B39/D39</f>
        <v>0.37797441109649649</v>
      </c>
      <c r="C40" s="225">
        <f>C39/D39</f>
        <v>0.62202558890350357</v>
      </c>
      <c r="D40" s="225">
        <f>D39/D39</f>
        <v>1</v>
      </c>
      <c r="F40" s="203" t="s">
        <v>264</v>
      </c>
      <c r="G40" s="225">
        <f>G39/I39</f>
        <v>0.59740259740259738</v>
      </c>
      <c r="H40" s="225">
        <f>H39/I39</f>
        <v>0.40259740259740262</v>
      </c>
      <c r="I40" s="225">
        <f>I39/I39</f>
        <v>1</v>
      </c>
    </row>
    <row r="41" spans="1:9" s="528" customFormat="1" ht="13.5" x14ac:dyDescent="0.25">
      <c r="A41" s="526" t="s">
        <v>230</v>
      </c>
      <c r="B41" s="527" t="s">
        <v>433</v>
      </c>
      <c r="C41" s="527" t="s">
        <v>433</v>
      </c>
      <c r="D41" s="527" t="s">
        <v>433</v>
      </c>
      <c r="F41" s="526" t="s">
        <v>230</v>
      </c>
      <c r="G41" s="527" t="s">
        <v>433</v>
      </c>
      <c r="H41" s="527" t="s">
        <v>433</v>
      </c>
      <c r="I41" s="527" t="s">
        <v>433</v>
      </c>
    </row>
    <row r="42" spans="1:9" x14ac:dyDescent="0.2">
      <c r="A42" s="494"/>
      <c r="B42" s="494"/>
      <c r="C42" s="494"/>
      <c r="D42" s="494"/>
      <c r="E42" s="494"/>
      <c r="F42" s="494"/>
      <c r="G42" s="494"/>
      <c r="H42" s="494"/>
      <c r="I42" s="494"/>
    </row>
    <row r="43" spans="1:9" x14ac:dyDescent="0.2">
      <c r="A43" s="494"/>
      <c r="B43" s="494"/>
      <c r="C43" s="494"/>
      <c r="D43" s="494"/>
      <c r="E43" s="494"/>
      <c r="F43" s="494"/>
      <c r="G43" s="494"/>
      <c r="H43" s="494"/>
      <c r="I43" s="494"/>
    </row>
    <row r="44" spans="1:9" s="591" customFormat="1" ht="15" x14ac:dyDescent="0.25">
      <c r="B44" s="828" t="s">
        <v>503</v>
      </c>
      <c r="C44" s="828"/>
      <c r="D44" s="828"/>
      <c r="E44" s="611"/>
      <c r="F44" s="611"/>
      <c r="G44" s="611"/>
      <c r="H44" s="611"/>
    </row>
    <row r="45" spans="1:9" x14ac:dyDescent="0.2">
      <c r="A45" s="199" t="s">
        <v>254</v>
      </c>
      <c r="B45" s="199" t="s">
        <v>249</v>
      </c>
      <c r="C45" s="199" t="s">
        <v>250</v>
      </c>
      <c r="D45" s="198" t="s">
        <v>253</v>
      </c>
    </row>
    <row r="46" spans="1:9" x14ac:dyDescent="0.2">
      <c r="A46" s="199"/>
      <c r="B46" s="199"/>
      <c r="C46" s="199"/>
      <c r="D46" s="199"/>
    </row>
    <row r="47" spans="1:9" x14ac:dyDescent="0.2">
      <c r="A47" s="171" t="s">
        <v>255</v>
      </c>
      <c r="B47" s="15">
        <v>6842</v>
      </c>
      <c r="C47" s="15">
        <v>8529</v>
      </c>
      <c r="D47" s="174">
        <v>15371</v>
      </c>
    </row>
    <row r="48" spans="1:9" x14ac:dyDescent="0.2">
      <c r="A48" s="173" t="s">
        <v>256</v>
      </c>
      <c r="B48" s="18">
        <v>683</v>
      </c>
      <c r="C48" s="18">
        <v>908</v>
      </c>
      <c r="D48" s="175">
        <v>1591</v>
      </c>
    </row>
    <row r="49" spans="1:9" x14ac:dyDescent="0.2">
      <c r="A49" s="173" t="s">
        <v>257</v>
      </c>
      <c r="B49" s="18">
        <v>146</v>
      </c>
      <c r="C49" s="18">
        <v>178</v>
      </c>
      <c r="D49" s="175">
        <v>324</v>
      </c>
    </row>
    <row r="50" spans="1:9" x14ac:dyDescent="0.2">
      <c r="A50" s="173" t="s">
        <v>258</v>
      </c>
      <c r="B50" s="18">
        <v>53</v>
      </c>
      <c r="C50" s="18">
        <v>40</v>
      </c>
      <c r="D50" s="175">
        <v>93</v>
      </c>
    </row>
    <row r="51" spans="1:9" x14ac:dyDescent="0.2">
      <c r="A51" s="173" t="s">
        <v>259</v>
      </c>
      <c r="B51" s="18">
        <v>23</v>
      </c>
      <c r="C51" s="18">
        <v>18</v>
      </c>
      <c r="D51" s="175">
        <v>41</v>
      </c>
    </row>
    <row r="52" spans="1:9" x14ac:dyDescent="0.2">
      <c r="A52" s="173" t="s">
        <v>260</v>
      </c>
      <c r="B52" s="18">
        <v>13</v>
      </c>
      <c r="C52" s="18">
        <v>13</v>
      </c>
      <c r="D52" s="175">
        <v>26</v>
      </c>
    </row>
    <row r="53" spans="1:9" s="461" customFormat="1" x14ac:dyDescent="0.2">
      <c r="A53" s="493" t="s">
        <v>261</v>
      </c>
      <c r="B53" s="21">
        <v>4</v>
      </c>
      <c r="C53" s="21">
        <v>5</v>
      </c>
      <c r="D53" s="197">
        <v>9</v>
      </c>
    </row>
    <row r="54" spans="1:9" s="461" customFormat="1" x14ac:dyDescent="0.2">
      <c r="A54" s="493" t="s">
        <v>262</v>
      </c>
      <c r="B54" s="21"/>
      <c r="C54" s="21">
        <v>1</v>
      </c>
      <c r="D54" s="197">
        <v>1</v>
      </c>
    </row>
    <row r="55" spans="1:9" s="461" customFormat="1" x14ac:dyDescent="0.2">
      <c r="A55" s="493" t="s">
        <v>263</v>
      </c>
      <c r="B55" s="21">
        <v>1</v>
      </c>
      <c r="C55" s="21"/>
      <c r="D55" s="197">
        <v>1</v>
      </c>
    </row>
    <row r="56" spans="1:9" x14ac:dyDescent="0.2">
      <c r="A56" s="368" t="s">
        <v>449</v>
      </c>
      <c r="B56" s="369">
        <v>10</v>
      </c>
      <c r="C56" s="369">
        <v>9</v>
      </c>
      <c r="D56" s="370">
        <v>19</v>
      </c>
    </row>
    <row r="58" spans="1:9" ht="25.5" x14ac:dyDescent="0.2">
      <c r="A58" s="226" t="s">
        <v>352</v>
      </c>
      <c r="B58" s="227">
        <f>SUM(B47:B56)</f>
        <v>7775</v>
      </c>
      <c r="C58" s="227">
        <f>SUM(C47:C56)</f>
        <v>9701</v>
      </c>
      <c r="D58" s="228">
        <f>SUM(D47:D56)</f>
        <v>17476</v>
      </c>
    </row>
    <row r="59" spans="1:9" ht="13.5" x14ac:dyDescent="0.25">
      <c r="A59" s="203" t="s">
        <v>264</v>
      </c>
      <c r="B59" s="225">
        <f>B58/D58</f>
        <v>0.44489585717555502</v>
      </c>
      <c r="C59" s="225">
        <f>C58/D58</f>
        <v>0.55510414282444498</v>
      </c>
      <c r="D59" s="225">
        <f>D58/D58</f>
        <v>1</v>
      </c>
    </row>
    <row r="60" spans="1:9" ht="13.5" x14ac:dyDescent="0.25">
      <c r="A60" s="526" t="s">
        <v>230</v>
      </c>
      <c r="B60" s="527" t="s">
        <v>631</v>
      </c>
      <c r="C60" s="527" t="s">
        <v>631</v>
      </c>
      <c r="D60" s="527" t="s">
        <v>631</v>
      </c>
    </row>
    <row r="61" spans="1:9" s="595" customFormat="1" ht="15.75" x14ac:dyDescent="0.25">
      <c r="A61" s="599" t="s">
        <v>666</v>
      </c>
      <c r="B61" s="612"/>
      <c r="C61" s="612"/>
      <c r="D61" s="612"/>
      <c r="E61" s="612"/>
      <c r="F61" s="612"/>
      <c r="G61" s="612"/>
      <c r="H61" s="612"/>
      <c r="I61" s="612"/>
    </row>
    <row r="62" spans="1:9" x14ac:dyDescent="0.2">
      <c r="A62" s="429"/>
      <c r="B62" s="429"/>
      <c r="C62" s="429"/>
      <c r="D62" s="429"/>
      <c r="E62" s="429"/>
      <c r="F62" s="429"/>
      <c r="G62" s="429"/>
      <c r="H62" s="429"/>
      <c r="I62" s="429"/>
    </row>
  </sheetData>
  <mergeCells count="6">
    <mergeCell ref="B44:D44"/>
    <mergeCell ref="A3:I3"/>
    <mergeCell ref="B6:D6"/>
    <mergeCell ref="G6:I6"/>
    <mergeCell ref="B25:D25"/>
    <mergeCell ref="G25:I25"/>
  </mergeCells>
  <printOptions horizontalCentered="1"/>
  <pageMargins left="0.70866141732283472" right="0.70866141732283472" top="0.74803149606299213" bottom="0.74803149606299213" header="0.31496062992125984" footer="0.31496062992125984"/>
  <pageSetup paperSize="9" scale="69" firstPageNumber="46" fitToHeight="0" orientation="portrait" r:id="rId1"/>
  <headerFoot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00B0F0"/>
    <pageSetUpPr fitToPage="1"/>
  </sheetPr>
  <dimension ref="B1:J802"/>
  <sheetViews>
    <sheetView showGridLines="0" showZeros="0" showWhiteSpace="0" zoomScaleNormal="100" workbookViewId="0">
      <selection activeCell="Q28" sqref="Q2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711" t="s">
        <v>246</v>
      </c>
      <c r="C27" s="712"/>
      <c r="D27" s="712"/>
      <c r="E27" s="712"/>
      <c r="F27" s="712"/>
      <c r="G27" s="712"/>
      <c r="H27" s="712"/>
      <c r="I27" s="713"/>
    </row>
    <row r="28" spans="2:9" ht="19.5" customHeight="1" x14ac:dyDescent="0.2">
      <c r="B28" s="714"/>
      <c r="C28" s="715"/>
      <c r="D28" s="715"/>
      <c r="E28" s="715"/>
      <c r="F28" s="715"/>
      <c r="G28" s="715"/>
      <c r="H28" s="715"/>
      <c r="I28" s="716"/>
    </row>
    <row r="29" spans="2:9" ht="30" customHeight="1" thickBot="1" x14ac:dyDescent="0.25">
      <c r="B29" s="717"/>
      <c r="C29" s="718"/>
      <c r="D29" s="718"/>
      <c r="E29" s="718"/>
      <c r="F29" s="718"/>
      <c r="G29" s="718"/>
      <c r="H29" s="718"/>
      <c r="I29" s="719"/>
    </row>
    <row r="30" spans="2:9" ht="13.5" thickTop="1" x14ac:dyDescent="0.2">
      <c r="B30" s="3"/>
      <c r="C30" s="3"/>
      <c r="D30" s="3"/>
    </row>
    <row r="31" spans="2:9" x14ac:dyDescent="0.2">
      <c r="B31" s="3"/>
      <c r="C31" s="3"/>
      <c r="D31" s="3"/>
    </row>
    <row r="32" spans="2:9" x14ac:dyDescent="0.2">
      <c r="B32" s="3"/>
      <c r="C32" s="3"/>
      <c r="D32" s="3"/>
    </row>
    <row r="33" spans="2:9" ht="15.75" x14ac:dyDescent="0.2">
      <c r="B33" s="720" t="s">
        <v>657</v>
      </c>
      <c r="C33" s="720"/>
      <c r="D33" s="720"/>
      <c r="E33" s="720"/>
      <c r="F33" s="720"/>
      <c r="G33" s="720"/>
      <c r="H33" s="720"/>
      <c r="I33" s="72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21" t="s">
        <v>537</v>
      </c>
      <c r="C52" s="722"/>
      <c r="D52" s="722"/>
      <c r="E52" s="722"/>
      <c r="F52" s="722"/>
      <c r="G52" s="722"/>
      <c r="H52" s="722"/>
      <c r="I52" s="722"/>
    </row>
    <row r="53" spans="2:10" ht="16.5" customHeight="1" x14ac:dyDescent="0.2">
      <c r="B53" s="722"/>
      <c r="C53" s="722"/>
      <c r="D53" s="722"/>
      <c r="E53" s="722"/>
      <c r="F53" s="722"/>
      <c r="G53" s="722"/>
      <c r="H53" s="722"/>
      <c r="I53" s="722"/>
    </row>
    <row r="54" spans="2:10" ht="16.5" customHeight="1" x14ac:dyDescent="0.2">
      <c r="B54" s="722"/>
      <c r="C54" s="722"/>
      <c r="D54" s="722"/>
      <c r="E54" s="722"/>
      <c r="F54" s="722"/>
      <c r="G54" s="722"/>
      <c r="H54" s="722"/>
      <c r="I54" s="722"/>
    </row>
    <row r="55" spans="2:10" ht="16.5" customHeight="1" x14ac:dyDescent="0.2">
      <c r="B55" s="722"/>
      <c r="C55" s="722"/>
      <c r="D55" s="722"/>
      <c r="E55" s="722"/>
      <c r="F55" s="722"/>
      <c r="G55" s="722"/>
      <c r="H55" s="722"/>
      <c r="I55" s="722"/>
    </row>
    <row r="56" spans="2:10" x14ac:dyDescent="0.2">
      <c r="B56" s="722"/>
      <c r="C56" s="722"/>
      <c r="D56" s="722"/>
      <c r="E56" s="722"/>
      <c r="F56" s="722"/>
      <c r="G56" s="722"/>
      <c r="H56" s="722"/>
      <c r="I56" s="72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00">
        <v>44682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7" fitToHeight="0" orientation="portrait" r:id="rId1"/>
  <headerFooter>
    <oddFooter>&amp;CPage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00B0F0"/>
    <pageSetUpPr fitToPage="1"/>
  </sheetPr>
  <dimension ref="A1:W84"/>
  <sheetViews>
    <sheetView showGridLines="0" zoomScaleNormal="100" workbookViewId="0">
      <selection activeCell="Q28" sqref="Q28"/>
    </sheetView>
  </sheetViews>
  <sheetFormatPr baseColWidth="10" defaultRowHeight="12.75" x14ac:dyDescent="0.2"/>
  <cols>
    <col min="1" max="1" width="15.5" style="461" customWidth="1"/>
    <col min="2" max="2" width="17.5" style="461" customWidth="1"/>
    <col min="3" max="3" width="19" bestFit="1" customWidth="1"/>
    <col min="4" max="4" width="9.6640625" bestFit="1" customWidth="1"/>
    <col min="5" max="5" width="10.5" bestFit="1" customWidth="1"/>
    <col min="6" max="6" width="5.83203125" bestFit="1" customWidth="1"/>
    <col min="7" max="7" width="9.6640625" bestFit="1" customWidth="1"/>
    <col min="8" max="8" width="10.5" bestFit="1" customWidth="1"/>
    <col min="9" max="9" width="5.83203125" bestFit="1" customWidth="1"/>
    <col min="10" max="10" width="3.6640625" customWidth="1"/>
    <col min="11" max="11" width="11.83203125" bestFit="1" customWidth="1"/>
    <col min="12" max="12" width="10.5" bestFit="1" customWidth="1"/>
    <col min="13" max="13" width="5.83203125" bestFit="1" customWidth="1"/>
    <col min="14" max="14" width="3.5" customWidth="1"/>
    <col min="15" max="15" width="14" customWidth="1"/>
    <col min="17" max="17" width="20.1640625" style="221" customWidth="1"/>
  </cols>
  <sheetData>
    <row r="1" spans="1:23" ht="4.9000000000000004" customHeight="1" x14ac:dyDescent="0.2"/>
    <row r="2" spans="1:23" s="580" customFormat="1" ht="29.25" customHeight="1" x14ac:dyDescent="0.3">
      <c r="A2" s="730" t="s">
        <v>586</v>
      </c>
      <c r="B2" s="730"/>
      <c r="C2" s="730"/>
      <c r="D2" s="730"/>
      <c r="E2" s="730"/>
      <c r="F2" s="730"/>
      <c r="G2" s="730"/>
      <c r="H2" s="730"/>
      <c r="I2" s="730"/>
      <c r="J2" s="730"/>
      <c r="K2" s="730"/>
      <c r="L2" s="730"/>
      <c r="M2" s="730"/>
      <c r="N2" s="730"/>
      <c r="O2" s="730"/>
      <c r="Q2" s="635"/>
    </row>
    <row r="3" spans="1:23" ht="3.75" customHeight="1" x14ac:dyDescent="0.2"/>
    <row r="4" spans="1:23" ht="15.75" x14ac:dyDescent="0.2">
      <c r="C4" s="113"/>
      <c r="D4" s="806" t="s">
        <v>247</v>
      </c>
      <c r="E4" s="807"/>
      <c r="F4" s="807"/>
      <c r="G4" s="807" t="s">
        <v>248</v>
      </c>
      <c r="H4" s="807"/>
      <c r="I4" s="808"/>
      <c r="J4" s="613"/>
      <c r="K4" s="830" t="s">
        <v>525</v>
      </c>
      <c r="L4" s="830"/>
      <c r="M4" s="830"/>
      <c r="O4" s="778" t="s">
        <v>406</v>
      </c>
    </row>
    <row r="5" spans="1:23" ht="40.15" customHeight="1" x14ac:dyDescent="0.2">
      <c r="A5" s="44" t="s">
        <v>242</v>
      </c>
      <c r="B5" s="455" t="s">
        <v>270</v>
      </c>
      <c r="C5" s="455" t="s">
        <v>2</v>
      </c>
      <c r="D5" s="338" t="s">
        <v>108</v>
      </c>
      <c r="E5" s="339" t="s">
        <v>109</v>
      </c>
      <c r="F5" s="108" t="s">
        <v>77</v>
      </c>
      <c r="G5" s="338" t="s">
        <v>108</v>
      </c>
      <c r="H5" s="339" t="s">
        <v>109</v>
      </c>
      <c r="I5" s="108" t="s">
        <v>77</v>
      </c>
      <c r="J5" s="113"/>
      <c r="K5" s="338" t="s">
        <v>108</v>
      </c>
      <c r="L5" s="339" t="s">
        <v>109</v>
      </c>
      <c r="M5" s="108" t="s">
        <v>77</v>
      </c>
      <c r="O5" s="778"/>
    </row>
    <row r="6" spans="1:23" s="32" customFormat="1" ht="5.25" customHeight="1" x14ac:dyDescent="0.2">
      <c r="A6" s="111"/>
      <c r="B6" s="29"/>
      <c r="C6" s="29"/>
      <c r="D6" s="29"/>
      <c r="E6" s="29"/>
      <c r="F6" s="30"/>
      <c r="G6" s="29"/>
      <c r="H6" s="29"/>
      <c r="I6" s="30"/>
      <c r="J6" s="187"/>
      <c r="K6" s="29"/>
      <c r="L6" s="29"/>
      <c r="M6" s="30"/>
      <c r="O6" s="112"/>
      <c r="Q6" s="373"/>
    </row>
    <row r="7" spans="1:23" ht="12.75" customHeight="1" x14ac:dyDescent="0.2">
      <c r="A7" s="742" t="s">
        <v>3</v>
      </c>
      <c r="B7" s="762" t="s">
        <v>587</v>
      </c>
      <c r="C7" s="237" t="s">
        <v>4</v>
      </c>
      <c r="D7" s="450">
        <v>0</v>
      </c>
      <c r="E7" s="450">
        <v>4</v>
      </c>
      <c r="F7" s="450">
        <f>D7+E7</f>
        <v>4</v>
      </c>
      <c r="G7" s="450">
        <v>3</v>
      </c>
      <c r="H7" s="450">
        <v>4</v>
      </c>
      <c r="I7" s="309">
        <f t="shared" ref="I7:I70" si="0">G7+H7</f>
        <v>7</v>
      </c>
      <c r="J7" s="75"/>
      <c r="K7" s="14">
        <f>+D7+G7</f>
        <v>3</v>
      </c>
      <c r="L7" s="450">
        <f>E7+H7</f>
        <v>8</v>
      </c>
      <c r="M7" s="450">
        <f>L7+K7</f>
        <v>11</v>
      </c>
      <c r="N7" s="461"/>
      <c r="O7" s="333">
        <f>M7/$M$83</f>
        <v>6.0773480662983423E-2</v>
      </c>
      <c r="Q7" s="221">
        <v>1</v>
      </c>
      <c r="S7" s="658"/>
      <c r="T7" s="658"/>
      <c r="U7" s="658"/>
      <c r="V7" s="461"/>
      <c r="W7" s="461"/>
    </row>
    <row r="8" spans="1:23" x14ac:dyDescent="0.2">
      <c r="A8" s="742"/>
      <c r="B8" s="762"/>
      <c r="C8" s="238" t="s">
        <v>5</v>
      </c>
      <c r="D8" s="451">
        <v>2</v>
      </c>
      <c r="E8" s="451">
        <v>1</v>
      </c>
      <c r="F8" s="451">
        <f t="shared" ref="F8:F71" si="1">D8+E8</f>
        <v>3</v>
      </c>
      <c r="G8" s="451">
        <v>0</v>
      </c>
      <c r="H8" s="451">
        <v>3</v>
      </c>
      <c r="I8" s="310">
        <f t="shared" si="0"/>
        <v>3</v>
      </c>
      <c r="J8" s="75"/>
      <c r="K8" s="17">
        <f t="shared" ref="K8:K71" si="2">+D8+G8</f>
        <v>2</v>
      </c>
      <c r="L8" s="451">
        <f t="shared" ref="L8:L71" si="3">E8+H8</f>
        <v>4</v>
      </c>
      <c r="M8" s="451">
        <f t="shared" ref="M8:M71" si="4">L8+K8</f>
        <v>6</v>
      </c>
      <c r="N8" s="461"/>
      <c r="O8" s="334">
        <f t="shared" ref="O8:O71" si="5">M8/$M$83</f>
        <v>3.3149171270718231E-2</v>
      </c>
      <c r="Q8" s="221">
        <v>2</v>
      </c>
      <c r="R8" s="658"/>
      <c r="S8" s="658"/>
      <c r="T8" s="658"/>
      <c r="U8" s="658"/>
      <c r="V8" s="461"/>
      <c r="W8" s="461"/>
    </row>
    <row r="9" spans="1:23" x14ac:dyDescent="0.2">
      <c r="A9" s="742"/>
      <c r="B9" s="762"/>
      <c r="C9" s="238" t="s">
        <v>6</v>
      </c>
      <c r="D9" s="170">
        <v>0</v>
      </c>
      <c r="E9" s="170">
        <v>0</v>
      </c>
      <c r="F9" s="170">
        <f t="shared" si="1"/>
        <v>0</v>
      </c>
      <c r="G9" s="170">
        <v>0</v>
      </c>
      <c r="H9" s="170">
        <v>1</v>
      </c>
      <c r="I9" s="309">
        <f t="shared" si="0"/>
        <v>1</v>
      </c>
      <c r="J9" s="75"/>
      <c r="K9" s="14">
        <f t="shared" si="2"/>
        <v>0</v>
      </c>
      <c r="L9" s="170">
        <f t="shared" si="3"/>
        <v>1</v>
      </c>
      <c r="M9" s="170">
        <f t="shared" si="4"/>
        <v>1</v>
      </c>
      <c r="O9" s="333">
        <f t="shared" si="5"/>
        <v>5.5248618784530384E-3</v>
      </c>
      <c r="Q9" s="221">
        <v>3</v>
      </c>
      <c r="R9" s="658"/>
      <c r="S9" s="658"/>
      <c r="T9" s="658"/>
      <c r="U9" s="658"/>
      <c r="V9" s="461"/>
      <c r="W9" s="461"/>
    </row>
    <row r="10" spans="1:23" x14ac:dyDescent="0.2">
      <c r="A10" s="742"/>
      <c r="B10" s="762"/>
      <c r="C10" s="239" t="s">
        <v>7</v>
      </c>
      <c r="D10" s="172">
        <v>0</v>
      </c>
      <c r="E10" s="172">
        <v>2</v>
      </c>
      <c r="F10" s="172">
        <f t="shared" si="1"/>
        <v>2</v>
      </c>
      <c r="G10" s="172">
        <v>1</v>
      </c>
      <c r="H10" s="172">
        <v>1</v>
      </c>
      <c r="I10" s="310">
        <f t="shared" si="0"/>
        <v>2</v>
      </c>
      <c r="J10" s="75"/>
      <c r="K10" s="17">
        <f t="shared" si="2"/>
        <v>1</v>
      </c>
      <c r="L10" s="172">
        <f t="shared" si="3"/>
        <v>3</v>
      </c>
      <c r="M10" s="172">
        <f t="shared" si="4"/>
        <v>4</v>
      </c>
      <c r="O10" s="334">
        <f t="shared" si="5"/>
        <v>2.2099447513812154E-2</v>
      </c>
      <c r="Q10" s="221">
        <v>4</v>
      </c>
      <c r="R10" s="658"/>
      <c r="S10" s="658"/>
      <c r="T10" s="658"/>
      <c r="U10" s="658"/>
      <c r="V10" s="461"/>
      <c r="W10" s="461"/>
    </row>
    <row r="11" spans="1:23" ht="12.75" customHeight="1" x14ac:dyDescent="0.25">
      <c r="A11" s="742"/>
      <c r="B11" s="745" t="s">
        <v>8</v>
      </c>
      <c r="C11" s="804"/>
      <c r="D11" s="332">
        <v>2</v>
      </c>
      <c r="E11" s="332">
        <v>7</v>
      </c>
      <c r="F11" s="415">
        <f t="shared" si="1"/>
        <v>9</v>
      </c>
      <c r="G11" s="332">
        <v>4</v>
      </c>
      <c r="H11" s="332">
        <v>9</v>
      </c>
      <c r="I11" s="416">
        <f t="shared" si="0"/>
        <v>13</v>
      </c>
      <c r="J11" s="74"/>
      <c r="K11" s="331">
        <f t="shared" si="2"/>
        <v>6</v>
      </c>
      <c r="L11" s="332">
        <f t="shared" si="3"/>
        <v>16</v>
      </c>
      <c r="M11" s="416">
        <f t="shared" si="4"/>
        <v>22</v>
      </c>
      <c r="N11" s="461"/>
      <c r="O11" s="447">
        <f t="shared" si="5"/>
        <v>0.12154696132596685</v>
      </c>
      <c r="Q11" s="221" t="s">
        <v>457</v>
      </c>
      <c r="R11" s="658"/>
      <c r="S11" s="658"/>
      <c r="T11" s="658"/>
      <c r="U11" s="658"/>
      <c r="V11" s="461"/>
      <c r="W11" s="461"/>
    </row>
    <row r="12" spans="1:23" ht="23.25" customHeight="1" x14ac:dyDescent="0.2">
      <c r="A12" s="742"/>
      <c r="B12" s="747" t="s">
        <v>588</v>
      </c>
      <c r="C12" s="237" t="s">
        <v>9</v>
      </c>
      <c r="D12" s="450">
        <v>1</v>
      </c>
      <c r="E12" s="450">
        <v>1</v>
      </c>
      <c r="F12" s="450">
        <f t="shared" si="1"/>
        <v>2</v>
      </c>
      <c r="G12" s="450">
        <v>2</v>
      </c>
      <c r="H12" s="450">
        <v>1</v>
      </c>
      <c r="I12" s="309">
        <f t="shared" si="0"/>
        <v>3</v>
      </c>
      <c r="J12" s="75"/>
      <c r="K12" s="14">
        <f t="shared" si="2"/>
        <v>3</v>
      </c>
      <c r="L12" s="450">
        <f t="shared" si="3"/>
        <v>2</v>
      </c>
      <c r="M12" s="450">
        <f t="shared" si="4"/>
        <v>5</v>
      </c>
      <c r="N12" s="461"/>
      <c r="O12" s="333">
        <f t="shared" si="5"/>
        <v>2.7624309392265192E-2</v>
      </c>
      <c r="Q12" s="221">
        <v>5</v>
      </c>
      <c r="R12" s="658"/>
      <c r="S12" s="658"/>
      <c r="T12" s="658"/>
      <c r="U12" s="658"/>
      <c r="V12" s="461"/>
      <c r="W12" s="461"/>
    </row>
    <row r="13" spans="1:23" ht="27.75" customHeight="1" x14ac:dyDescent="0.2">
      <c r="A13" s="742"/>
      <c r="B13" s="747"/>
      <c r="C13" s="239" t="s">
        <v>10</v>
      </c>
      <c r="D13" s="451">
        <v>11</v>
      </c>
      <c r="E13" s="451">
        <v>19</v>
      </c>
      <c r="F13" s="451">
        <f t="shared" si="1"/>
        <v>30</v>
      </c>
      <c r="G13" s="451">
        <v>1</v>
      </c>
      <c r="H13" s="451">
        <v>3</v>
      </c>
      <c r="I13" s="310">
        <f t="shared" si="0"/>
        <v>4</v>
      </c>
      <c r="J13" s="75"/>
      <c r="K13" s="17">
        <f t="shared" si="2"/>
        <v>12</v>
      </c>
      <c r="L13" s="451">
        <f t="shared" si="3"/>
        <v>22</v>
      </c>
      <c r="M13" s="451">
        <f t="shared" si="4"/>
        <v>34</v>
      </c>
      <c r="N13" s="461"/>
      <c r="O13" s="334">
        <f t="shared" si="5"/>
        <v>0.18784530386740331</v>
      </c>
      <c r="Q13" s="221">
        <v>6</v>
      </c>
      <c r="R13" s="658"/>
      <c r="S13" s="658"/>
      <c r="T13" s="658"/>
      <c r="U13" s="658"/>
      <c r="V13" s="461"/>
      <c r="W13" s="461"/>
    </row>
    <row r="14" spans="1:23" ht="13.5" x14ac:dyDescent="0.25">
      <c r="A14" s="809"/>
      <c r="B14" s="745" t="s">
        <v>11</v>
      </c>
      <c r="C14" s="804"/>
      <c r="D14" s="332">
        <v>12</v>
      </c>
      <c r="E14" s="332">
        <v>20</v>
      </c>
      <c r="F14" s="415">
        <f t="shared" si="1"/>
        <v>32</v>
      </c>
      <c r="G14" s="332">
        <v>3</v>
      </c>
      <c r="H14" s="332">
        <v>4</v>
      </c>
      <c r="I14" s="416">
        <f t="shared" si="0"/>
        <v>7</v>
      </c>
      <c r="J14" s="74"/>
      <c r="K14" s="331">
        <f t="shared" si="2"/>
        <v>15</v>
      </c>
      <c r="L14" s="332">
        <f t="shared" si="3"/>
        <v>24</v>
      </c>
      <c r="M14" s="416">
        <f t="shared" si="4"/>
        <v>39</v>
      </c>
      <c r="N14" s="461"/>
      <c r="O14" s="468">
        <f t="shared" si="5"/>
        <v>0.21546961325966851</v>
      </c>
      <c r="Q14" s="221" t="s">
        <v>458</v>
      </c>
      <c r="R14" s="658"/>
      <c r="S14" s="658"/>
      <c r="T14" s="658"/>
      <c r="U14" s="658"/>
      <c r="V14" s="461"/>
      <c r="W14" s="461"/>
    </row>
    <row r="15" spans="1:23" x14ac:dyDescent="0.2">
      <c r="A15" s="749" t="s">
        <v>12</v>
      </c>
      <c r="B15" s="749"/>
      <c r="C15" s="805"/>
      <c r="D15" s="424">
        <v>14</v>
      </c>
      <c r="E15" s="424">
        <v>27</v>
      </c>
      <c r="F15" s="425">
        <f t="shared" si="1"/>
        <v>41</v>
      </c>
      <c r="G15" s="424">
        <v>7</v>
      </c>
      <c r="H15" s="424">
        <v>13</v>
      </c>
      <c r="I15" s="425">
        <f t="shared" si="0"/>
        <v>20</v>
      </c>
      <c r="J15" s="74"/>
      <c r="K15" s="424">
        <f t="shared" si="2"/>
        <v>21</v>
      </c>
      <c r="L15" s="424">
        <f t="shared" si="3"/>
        <v>40</v>
      </c>
      <c r="M15" s="425">
        <f t="shared" si="4"/>
        <v>61</v>
      </c>
      <c r="O15" s="469">
        <f t="shared" si="5"/>
        <v>0.33701657458563539</v>
      </c>
      <c r="Q15" s="221" t="s">
        <v>3</v>
      </c>
      <c r="R15" s="658"/>
      <c r="S15" s="658"/>
      <c r="T15" s="658"/>
      <c r="U15" s="658"/>
      <c r="V15" s="461"/>
      <c r="W15" s="461"/>
    </row>
    <row r="16" spans="1:23" ht="12.75" customHeight="1" x14ac:dyDescent="0.2">
      <c r="A16" s="753" t="s">
        <v>444</v>
      </c>
      <c r="B16" s="764" t="s">
        <v>589</v>
      </c>
      <c r="C16" s="237" t="s">
        <v>14</v>
      </c>
      <c r="D16" s="450"/>
      <c r="E16" s="450"/>
      <c r="F16" s="450">
        <f t="shared" si="1"/>
        <v>0</v>
      </c>
      <c r="G16" s="450"/>
      <c r="H16" s="450"/>
      <c r="I16" s="309">
        <f t="shared" si="0"/>
        <v>0</v>
      </c>
      <c r="J16" s="75"/>
      <c r="K16" s="14">
        <f t="shared" si="2"/>
        <v>0</v>
      </c>
      <c r="L16" s="450">
        <f t="shared" si="3"/>
        <v>0</v>
      </c>
      <c r="M16" s="450">
        <f t="shared" si="4"/>
        <v>0</v>
      </c>
      <c r="N16" s="461"/>
      <c r="O16" s="333">
        <f t="shared" si="5"/>
        <v>0</v>
      </c>
      <c r="Q16" s="221">
        <v>7</v>
      </c>
      <c r="R16" s="658"/>
      <c r="S16" s="658"/>
      <c r="T16" s="658"/>
      <c r="U16" s="658"/>
      <c r="V16" s="461"/>
      <c r="W16" s="461"/>
    </row>
    <row r="17" spans="1:23" x14ac:dyDescent="0.2">
      <c r="A17" s="754"/>
      <c r="B17" s="762"/>
      <c r="C17" s="238" t="s">
        <v>15</v>
      </c>
      <c r="D17" s="451"/>
      <c r="E17" s="451"/>
      <c r="F17" s="451">
        <f t="shared" si="1"/>
        <v>0</v>
      </c>
      <c r="G17" s="451"/>
      <c r="H17" s="451"/>
      <c r="I17" s="310">
        <f t="shared" si="0"/>
        <v>0</v>
      </c>
      <c r="J17" s="75"/>
      <c r="K17" s="17">
        <f t="shared" si="2"/>
        <v>0</v>
      </c>
      <c r="L17" s="451">
        <f t="shared" si="3"/>
        <v>0</v>
      </c>
      <c r="M17" s="451">
        <f t="shared" si="4"/>
        <v>0</v>
      </c>
      <c r="N17" s="461"/>
      <c r="O17" s="334">
        <f t="shared" si="5"/>
        <v>0</v>
      </c>
      <c r="Q17" s="221">
        <v>8</v>
      </c>
      <c r="R17" s="658"/>
      <c r="S17" s="658"/>
      <c r="T17" s="658"/>
      <c r="U17" s="658"/>
      <c r="V17" s="461"/>
      <c r="W17" s="461"/>
    </row>
    <row r="18" spans="1:23" x14ac:dyDescent="0.2">
      <c r="A18" s="754"/>
      <c r="B18" s="762"/>
      <c r="C18" s="238" t="s">
        <v>16</v>
      </c>
      <c r="D18" s="172">
        <v>2</v>
      </c>
      <c r="E18" s="172">
        <v>1</v>
      </c>
      <c r="F18" s="172">
        <f t="shared" si="1"/>
        <v>3</v>
      </c>
      <c r="G18" s="172">
        <v>0</v>
      </c>
      <c r="H18" s="172">
        <v>1</v>
      </c>
      <c r="I18" s="310">
        <f t="shared" si="0"/>
        <v>1</v>
      </c>
      <c r="J18" s="75"/>
      <c r="K18" s="17">
        <f t="shared" si="2"/>
        <v>2</v>
      </c>
      <c r="L18" s="172">
        <f t="shared" si="3"/>
        <v>2</v>
      </c>
      <c r="M18" s="172">
        <f t="shared" si="4"/>
        <v>4</v>
      </c>
      <c r="O18" s="334">
        <f t="shared" si="5"/>
        <v>2.2099447513812154E-2</v>
      </c>
      <c r="Q18" s="221">
        <v>9</v>
      </c>
      <c r="R18" s="658"/>
      <c r="S18" s="658"/>
      <c r="T18" s="658"/>
      <c r="U18" s="658"/>
      <c r="V18" s="461"/>
      <c r="W18" s="461"/>
    </row>
    <row r="19" spans="1:23" x14ac:dyDescent="0.2">
      <c r="A19" s="754"/>
      <c r="B19" s="762"/>
      <c r="C19" s="238" t="s">
        <v>17</v>
      </c>
      <c r="D19" s="172">
        <v>1</v>
      </c>
      <c r="E19" s="172">
        <v>0</v>
      </c>
      <c r="F19" s="172">
        <f t="shared" si="1"/>
        <v>1</v>
      </c>
      <c r="G19" s="172">
        <v>0</v>
      </c>
      <c r="H19" s="172">
        <v>0</v>
      </c>
      <c r="I19" s="310">
        <f t="shared" si="0"/>
        <v>0</v>
      </c>
      <c r="J19" s="75"/>
      <c r="K19" s="17">
        <f t="shared" si="2"/>
        <v>1</v>
      </c>
      <c r="L19" s="172">
        <f t="shared" si="3"/>
        <v>0</v>
      </c>
      <c r="M19" s="172">
        <f t="shared" si="4"/>
        <v>1</v>
      </c>
      <c r="O19" s="334">
        <f t="shared" si="5"/>
        <v>5.5248618784530384E-3</v>
      </c>
      <c r="Q19" s="221">
        <v>10</v>
      </c>
      <c r="R19" s="658"/>
      <c r="S19" s="658"/>
      <c r="T19" s="658"/>
      <c r="U19" s="658"/>
      <c r="V19" s="461"/>
      <c r="W19" s="461"/>
    </row>
    <row r="20" spans="1:23" x14ac:dyDescent="0.2">
      <c r="A20" s="754"/>
      <c r="B20" s="762"/>
      <c r="C20" s="238" t="s">
        <v>18</v>
      </c>
      <c r="D20" s="172">
        <v>1</v>
      </c>
      <c r="E20" s="172">
        <v>4</v>
      </c>
      <c r="F20" s="172">
        <f t="shared" si="1"/>
        <v>5</v>
      </c>
      <c r="G20" s="172">
        <v>0</v>
      </c>
      <c r="H20" s="172">
        <v>0</v>
      </c>
      <c r="I20" s="310">
        <f t="shared" si="0"/>
        <v>0</v>
      </c>
      <c r="J20" s="75"/>
      <c r="K20" s="17">
        <f t="shared" si="2"/>
        <v>1</v>
      </c>
      <c r="L20" s="172">
        <f t="shared" si="3"/>
        <v>4</v>
      </c>
      <c r="M20" s="172">
        <f t="shared" si="4"/>
        <v>5</v>
      </c>
      <c r="O20" s="334">
        <f t="shared" si="5"/>
        <v>2.7624309392265192E-2</v>
      </c>
      <c r="Q20" s="221">
        <v>11</v>
      </c>
      <c r="R20" s="658"/>
      <c r="S20" s="658"/>
      <c r="T20" s="658"/>
      <c r="U20" s="658"/>
      <c r="V20" s="461"/>
      <c r="W20" s="461"/>
    </row>
    <row r="21" spans="1:23" x14ac:dyDescent="0.2">
      <c r="A21" s="754"/>
      <c r="B21" s="762"/>
      <c r="C21" s="238" t="s">
        <v>19</v>
      </c>
      <c r="D21" s="172"/>
      <c r="E21" s="172"/>
      <c r="F21" s="172">
        <f t="shared" si="1"/>
        <v>0</v>
      </c>
      <c r="G21" s="172"/>
      <c r="H21" s="172"/>
      <c r="I21" s="310">
        <f t="shared" si="0"/>
        <v>0</v>
      </c>
      <c r="J21" s="75"/>
      <c r="K21" s="17">
        <f t="shared" si="2"/>
        <v>0</v>
      </c>
      <c r="L21" s="172">
        <f t="shared" si="3"/>
        <v>0</v>
      </c>
      <c r="M21" s="172">
        <f t="shared" si="4"/>
        <v>0</v>
      </c>
      <c r="O21" s="334">
        <f t="shared" si="5"/>
        <v>0</v>
      </c>
      <c r="Q21" s="221">
        <v>12</v>
      </c>
      <c r="R21" s="658"/>
      <c r="S21" s="658"/>
      <c r="T21" s="658"/>
      <c r="U21" s="658"/>
      <c r="V21" s="461"/>
      <c r="W21" s="461"/>
    </row>
    <row r="22" spans="1:23" x14ac:dyDescent="0.2">
      <c r="A22" s="754"/>
      <c r="B22" s="762"/>
      <c r="C22" s="238" t="s">
        <v>20</v>
      </c>
      <c r="D22" s="172">
        <v>0</v>
      </c>
      <c r="E22" s="172">
        <v>0</v>
      </c>
      <c r="F22" s="172">
        <f t="shared" si="1"/>
        <v>0</v>
      </c>
      <c r="G22" s="172">
        <v>1</v>
      </c>
      <c r="H22" s="172">
        <v>0</v>
      </c>
      <c r="I22" s="310">
        <f t="shared" si="0"/>
        <v>1</v>
      </c>
      <c r="J22" s="75"/>
      <c r="K22" s="17">
        <f t="shared" si="2"/>
        <v>1</v>
      </c>
      <c r="L22" s="172">
        <f t="shared" si="3"/>
        <v>0</v>
      </c>
      <c r="M22" s="172">
        <f t="shared" si="4"/>
        <v>1</v>
      </c>
      <c r="O22" s="334"/>
      <c r="Q22" s="221">
        <v>13</v>
      </c>
      <c r="R22" s="658"/>
      <c r="S22" s="658"/>
      <c r="T22" s="658"/>
      <c r="U22" s="658"/>
      <c r="V22" s="461"/>
      <c r="W22" s="461"/>
    </row>
    <row r="23" spans="1:23" x14ac:dyDescent="0.2">
      <c r="A23" s="754"/>
      <c r="B23" s="762"/>
      <c r="C23" s="238" t="s">
        <v>21</v>
      </c>
      <c r="D23" s="450">
        <v>0</v>
      </c>
      <c r="E23" s="450">
        <v>1</v>
      </c>
      <c r="F23" s="450">
        <f t="shared" si="1"/>
        <v>1</v>
      </c>
      <c r="G23" s="450">
        <v>0</v>
      </c>
      <c r="H23" s="450">
        <v>0</v>
      </c>
      <c r="I23" s="309">
        <f t="shared" si="0"/>
        <v>0</v>
      </c>
      <c r="J23" s="75"/>
      <c r="K23" s="14">
        <f t="shared" si="2"/>
        <v>0</v>
      </c>
      <c r="L23" s="450">
        <f t="shared" si="3"/>
        <v>1</v>
      </c>
      <c r="M23" s="450">
        <f t="shared" si="4"/>
        <v>1</v>
      </c>
      <c r="N23" s="461"/>
      <c r="O23" s="333">
        <f t="shared" si="5"/>
        <v>5.5248618784530384E-3</v>
      </c>
      <c r="Q23" s="221">
        <v>14</v>
      </c>
      <c r="R23" s="658"/>
      <c r="S23" s="658"/>
      <c r="T23" s="658"/>
      <c r="U23" s="658"/>
      <c r="V23" s="461"/>
      <c r="W23" s="461"/>
    </row>
    <row r="24" spans="1:23" x14ac:dyDescent="0.2">
      <c r="A24" s="754"/>
      <c r="B24" s="762"/>
      <c r="C24" s="239" t="s">
        <v>22</v>
      </c>
      <c r="D24" s="451"/>
      <c r="E24" s="451"/>
      <c r="F24" s="451">
        <f t="shared" si="1"/>
        <v>0</v>
      </c>
      <c r="G24" s="451"/>
      <c r="H24" s="451"/>
      <c r="I24" s="310">
        <f t="shared" si="0"/>
        <v>0</v>
      </c>
      <c r="J24" s="75"/>
      <c r="K24" s="17">
        <f t="shared" si="2"/>
        <v>0</v>
      </c>
      <c r="L24" s="451">
        <f t="shared" si="3"/>
        <v>0</v>
      </c>
      <c r="M24" s="451">
        <f t="shared" si="4"/>
        <v>0</v>
      </c>
      <c r="N24" s="461"/>
      <c r="O24" s="334">
        <f t="shared" si="5"/>
        <v>0</v>
      </c>
      <c r="Q24" s="221">
        <v>15</v>
      </c>
      <c r="R24" s="658"/>
      <c r="S24" s="658"/>
      <c r="T24" s="658"/>
      <c r="U24" s="658"/>
      <c r="V24" s="461"/>
      <c r="W24" s="461"/>
    </row>
    <row r="25" spans="1:23" ht="13.5" x14ac:dyDescent="0.25">
      <c r="A25" s="754"/>
      <c r="B25" s="745" t="s">
        <v>450</v>
      </c>
      <c r="C25" s="804"/>
      <c r="D25" s="332">
        <v>4</v>
      </c>
      <c r="E25" s="332">
        <v>6</v>
      </c>
      <c r="F25" s="415">
        <f t="shared" si="1"/>
        <v>10</v>
      </c>
      <c r="G25" s="332">
        <v>1</v>
      </c>
      <c r="H25" s="332">
        <v>1</v>
      </c>
      <c r="I25" s="416">
        <f t="shared" si="0"/>
        <v>2</v>
      </c>
      <c r="J25" s="74"/>
      <c r="K25" s="331">
        <f t="shared" si="2"/>
        <v>5</v>
      </c>
      <c r="L25" s="332">
        <f t="shared" si="3"/>
        <v>7</v>
      </c>
      <c r="M25" s="416">
        <f t="shared" si="4"/>
        <v>12</v>
      </c>
      <c r="N25" s="461"/>
      <c r="O25" s="447">
        <f t="shared" si="5"/>
        <v>6.6298342541436461E-2</v>
      </c>
      <c r="Q25" s="221" t="s">
        <v>459</v>
      </c>
      <c r="R25" s="658"/>
      <c r="S25" s="658"/>
      <c r="T25" s="658"/>
      <c r="U25" s="658"/>
      <c r="V25" s="461"/>
      <c r="W25" s="461"/>
    </row>
    <row r="26" spans="1:23" ht="12.75" customHeight="1" x14ac:dyDescent="0.2">
      <c r="A26" s="754"/>
      <c r="B26" s="762" t="s">
        <v>590</v>
      </c>
      <c r="C26" s="238" t="s">
        <v>23</v>
      </c>
      <c r="D26" s="172">
        <v>5</v>
      </c>
      <c r="E26" s="172">
        <v>2</v>
      </c>
      <c r="F26" s="172">
        <f t="shared" si="1"/>
        <v>7</v>
      </c>
      <c r="G26" s="172">
        <v>0</v>
      </c>
      <c r="H26" s="172">
        <v>1</v>
      </c>
      <c r="I26" s="310">
        <f t="shared" si="0"/>
        <v>1</v>
      </c>
      <c r="J26" s="75"/>
      <c r="K26" s="17">
        <f t="shared" si="2"/>
        <v>5</v>
      </c>
      <c r="L26" s="172">
        <f t="shared" si="3"/>
        <v>3</v>
      </c>
      <c r="M26" s="172">
        <f t="shared" si="4"/>
        <v>8</v>
      </c>
      <c r="O26" s="334">
        <f t="shared" si="5"/>
        <v>4.4198895027624308E-2</v>
      </c>
      <c r="Q26" s="221">
        <v>16</v>
      </c>
      <c r="R26" s="658"/>
      <c r="S26" s="658"/>
      <c r="T26" s="658"/>
      <c r="U26" s="658"/>
      <c r="V26" s="461"/>
      <c r="W26" s="461"/>
    </row>
    <row r="27" spans="1:23" x14ac:dyDescent="0.2">
      <c r="A27" s="754"/>
      <c r="B27" s="762"/>
      <c r="C27" s="238" t="s">
        <v>24</v>
      </c>
      <c r="D27" s="172"/>
      <c r="E27" s="172"/>
      <c r="F27" s="172">
        <f t="shared" si="1"/>
        <v>0</v>
      </c>
      <c r="G27" s="172"/>
      <c r="H27" s="172"/>
      <c r="I27" s="310">
        <f t="shared" si="0"/>
        <v>0</v>
      </c>
      <c r="J27" s="75"/>
      <c r="K27" s="17">
        <f t="shared" si="2"/>
        <v>0</v>
      </c>
      <c r="L27" s="172">
        <f t="shared" si="3"/>
        <v>0</v>
      </c>
      <c r="M27" s="172">
        <f t="shared" si="4"/>
        <v>0</v>
      </c>
      <c r="O27" s="334">
        <f t="shared" si="5"/>
        <v>0</v>
      </c>
      <c r="Q27" s="221">
        <v>17</v>
      </c>
      <c r="R27" s="658"/>
      <c r="S27" s="658"/>
      <c r="T27" s="658"/>
      <c r="U27" s="658"/>
      <c r="V27" s="461"/>
      <c r="W27" s="461"/>
    </row>
    <row r="28" spans="1:23" x14ac:dyDescent="0.2">
      <c r="A28" s="754"/>
      <c r="B28" s="762"/>
      <c r="C28" s="238" t="s">
        <v>25</v>
      </c>
      <c r="D28" s="172">
        <v>5</v>
      </c>
      <c r="E28" s="172">
        <v>10</v>
      </c>
      <c r="F28" s="172">
        <f t="shared" si="1"/>
        <v>15</v>
      </c>
      <c r="G28" s="172">
        <v>0</v>
      </c>
      <c r="H28" s="172">
        <v>1</v>
      </c>
      <c r="I28" s="310">
        <f t="shared" si="0"/>
        <v>1</v>
      </c>
      <c r="J28" s="75"/>
      <c r="K28" s="17">
        <f t="shared" si="2"/>
        <v>5</v>
      </c>
      <c r="L28" s="172">
        <f t="shared" si="3"/>
        <v>11</v>
      </c>
      <c r="M28" s="172">
        <f t="shared" si="4"/>
        <v>16</v>
      </c>
      <c r="O28" s="334">
        <f t="shared" si="5"/>
        <v>8.8397790055248615E-2</v>
      </c>
      <c r="Q28" s="221">
        <v>18</v>
      </c>
      <c r="R28" s="658"/>
      <c r="S28" s="658"/>
      <c r="T28" s="658"/>
      <c r="U28" s="658"/>
      <c r="V28" s="461"/>
      <c r="W28" s="461"/>
    </row>
    <row r="29" spans="1:23" x14ac:dyDescent="0.2">
      <c r="A29" s="754"/>
      <c r="B29" s="762"/>
      <c r="C29" s="238" t="s">
        <v>26</v>
      </c>
      <c r="D29" s="172">
        <v>1</v>
      </c>
      <c r="E29" s="172">
        <v>4</v>
      </c>
      <c r="F29" s="172">
        <f t="shared" si="1"/>
        <v>5</v>
      </c>
      <c r="G29" s="172">
        <v>2</v>
      </c>
      <c r="H29" s="172">
        <v>0</v>
      </c>
      <c r="I29" s="310">
        <f t="shared" si="0"/>
        <v>2</v>
      </c>
      <c r="J29" s="75"/>
      <c r="K29" s="17">
        <f t="shared" si="2"/>
        <v>3</v>
      </c>
      <c r="L29" s="172">
        <f t="shared" si="3"/>
        <v>4</v>
      </c>
      <c r="M29" s="172">
        <f t="shared" si="4"/>
        <v>7</v>
      </c>
      <c r="O29" s="334">
        <f t="shared" si="5"/>
        <v>3.8674033149171269E-2</v>
      </c>
      <c r="Q29" s="221">
        <v>19</v>
      </c>
      <c r="R29" s="658"/>
      <c r="S29" s="658"/>
      <c r="T29" s="658"/>
      <c r="U29" s="658"/>
      <c r="V29" s="461"/>
      <c r="W29" s="461"/>
    </row>
    <row r="30" spans="1:23" x14ac:dyDescent="0.2">
      <c r="A30" s="754"/>
      <c r="B30" s="762"/>
      <c r="C30" s="238">
        <v>2</v>
      </c>
      <c r="D30" s="172"/>
      <c r="E30" s="172"/>
      <c r="F30" s="172">
        <f t="shared" si="1"/>
        <v>0</v>
      </c>
      <c r="G30" s="172"/>
      <c r="H30" s="172"/>
      <c r="I30" s="310">
        <f t="shared" si="0"/>
        <v>0</v>
      </c>
      <c r="J30" s="75"/>
      <c r="K30" s="17">
        <f t="shared" si="2"/>
        <v>0</v>
      </c>
      <c r="L30" s="172">
        <f t="shared" si="3"/>
        <v>0</v>
      </c>
      <c r="M30" s="172">
        <f t="shared" si="4"/>
        <v>0</v>
      </c>
      <c r="O30" s="334">
        <f t="shared" si="5"/>
        <v>0</v>
      </c>
      <c r="Q30" s="221">
        <v>20</v>
      </c>
      <c r="R30" s="658"/>
      <c r="S30" s="658"/>
      <c r="T30" s="658"/>
      <c r="U30" s="658"/>
      <c r="V30" s="461"/>
      <c r="W30" s="461"/>
    </row>
    <row r="31" spans="1:23" x14ac:dyDescent="0.2">
      <c r="A31" s="754"/>
      <c r="B31" s="762"/>
      <c r="C31" s="238" t="s">
        <v>28</v>
      </c>
      <c r="D31" s="450">
        <v>1</v>
      </c>
      <c r="E31" s="450">
        <v>0</v>
      </c>
      <c r="F31" s="450">
        <f t="shared" si="1"/>
        <v>1</v>
      </c>
      <c r="G31" s="450">
        <v>1</v>
      </c>
      <c r="H31" s="450">
        <v>0</v>
      </c>
      <c r="I31" s="309">
        <f t="shared" si="0"/>
        <v>1</v>
      </c>
      <c r="J31" s="75"/>
      <c r="K31" s="14">
        <f t="shared" si="2"/>
        <v>2</v>
      </c>
      <c r="L31" s="450">
        <f t="shared" si="3"/>
        <v>0</v>
      </c>
      <c r="M31" s="450">
        <f t="shared" si="4"/>
        <v>2</v>
      </c>
      <c r="N31" s="461"/>
      <c r="O31" s="333">
        <f t="shared" si="5"/>
        <v>1.1049723756906077E-2</v>
      </c>
      <c r="Q31" s="221">
        <v>21</v>
      </c>
      <c r="R31" s="658"/>
      <c r="S31" s="658"/>
      <c r="T31" s="658"/>
      <c r="U31" s="658"/>
      <c r="V31" s="461"/>
      <c r="W31" s="461"/>
    </row>
    <row r="32" spans="1:23" x14ac:dyDescent="0.2">
      <c r="A32" s="754"/>
      <c r="B32" s="762"/>
      <c r="C32" s="238" t="s">
        <v>29</v>
      </c>
      <c r="D32" s="451">
        <v>3</v>
      </c>
      <c r="E32" s="451">
        <v>1</v>
      </c>
      <c r="F32" s="451">
        <f t="shared" si="1"/>
        <v>4</v>
      </c>
      <c r="G32" s="451">
        <v>0</v>
      </c>
      <c r="H32" s="451">
        <v>0</v>
      </c>
      <c r="I32" s="310">
        <f t="shared" si="0"/>
        <v>0</v>
      </c>
      <c r="J32" s="75"/>
      <c r="K32" s="17">
        <f t="shared" si="2"/>
        <v>3</v>
      </c>
      <c r="L32" s="451">
        <f t="shared" si="3"/>
        <v>1</v>
      </c>
      <c r="M32" s="451">
        <f t="shared" si="4"/>
        <v>4</v>
      </c>
      <c r="N32" s="461"/>
      <c r="O32" s="334">
        <f t="shared" si="5"/>
        <v>2.2099447513812154E-2</v>
      </c>
      <c r="Q32" s="221">
        <v>22</v>
      </c>
      <c r="R32" s="658"/>
      <c r="S32" s="658"/>
      <c r="T32" s="658"/>
      <c r="U32" s="658"/>
      <c r="V32" s="461"/>
      <c r="W32" s="461"/>
    </row>
    <row r="33" spans="1:23" x14ac:dyDescent="0.2">
      <c r="A33" s="754"/>
      <c r="B33" s="762"/>
      <c r="C33" s="238" t="s">
        <v>30</v>
      </c>
      <c r="D33" s="450">
        <v>3</v>
      </c>
      <c r="E33" s="450">
        <v>3</v>
      </c>
      <c r="F33" s="450">
        <f t="shared" si="1"/>
        <v>6</v>
      </c>
      <c r="G33" s="450">
        <v>0</v>
      </c>
      <c r="H33" s="450">
        <v>3</v>
      </c>
      <c r="I33" s="309">
        <f t="shared" si="0"/>
        <v>3</v>
      </c>
      <c r="J33" s="75"/>
      <c r="K33" s="14">
        <f t="shared" si="2"/>
        <v>3</v>
      </c>
      <c r="L33" s="450">
        <f t="shared" si="3"/>
        <v>6</v>
      </c>
      <c r="M33" s="450">
        <f t="shared" si="4"/>
        <v>9</v>
      </c>
      <c r="N33" s="461"/>
      <c r="O33" s="333">
        <f t="shared" si="5"/>
        <v>4.9723756906077346E-2</v>
      </c>
      <c r="Q33" s="221">
        <v>23</v>
      </c>
      <c r="R33" s="658"/>
      <c r="S33" s="658"/>
      <c r="T33" s="658"/>
      <c r="U33" s="658"/>
      <c r="V33" s="461"/>
      <c r="W33" s="461"/>
    </row>
    <row r="34" spans="1:23" x14ac:dyDescent="0.2">
      <c r="A34" s="754"/>
      <c r="B34" s="762"/>
      <c r="C34" s="239" t="s">
        <v>31</v>
      </c>
      <c r="D34" s="172">
        <v>0</v>
      </c>
      <c r="E34" s="172">
        <v>6</v>
      </c>
      <c r="F34" s="172">
        <f t="shared" si="1"/>
        <v>6</v>
      </c>
      <c r="G34" s="172">
        <v>1</v>
      </c>
      <c r="H34" s="172">
        <v>1</v>
      </c>
      <c r="I34" s="310">
        <f t="shared" si="0"/>
        <v>2</v>
      </c>
      <c r="J34" s="75"/>
      <c r="K34" s="17">
        <f t="shared" si="2"/>
        <v>1</v>
      </c>
      <c r="L34" s="172">
        <f t="shared" si="3"/>
        <v>7</v>
      </c>
      <c r="M34" s="172">
        <f t="shared" si="4"/>
        <v>8</v>
      </c>
      <c r="O34" s="334">
        <f t="shared" si="5"/>
        <v>4.4198895027624308E-2</v>
      </c>
      <c r="Q34" s="221">
        <v>24</v>
      </c>
      <c r="R34" s="658"/>
      <c r="S34" s="658"/>
      <c r="T34" s="658"/>
      <c r="U34" s="658"/>
      <c r="V34" s="461"/>
      <c r="W34" s="461"/>
    </row>
    <row r="35" spans="1:23" ht="13.5" x14ac:dyDescent="0.25">
      <c r="A35" s="754"/>
      <c r="B35" s="745" t="s">
        <v>451</v>
      </c>
      <c r="C35" s="804"/>
      <c r="D35" s="332">
        <v>18</v>
      </c>
      <c r="E35" s="332">
        <v>26</v>
      </c>
      <c r="F35" s="415">
        <f t="shared" si="1"/>
        <v>44</v>
      </c>
      <c r="G35" s="332">
        <v>4</v>
      </c>
      <c r="H35" s="332">
        <v>6</v>
      </c>
      <c r="I35" s="416">
        <f t="shared" si="0"/>
        <v>10</v>
      </c>
      <c r="J35" s="74"/>
      <c r="K35" s="331">
        <f t="shared" si="2"/>
        <v>22</v>
      </c>
      <c r="L35" s="332">
        <f t="shared" si="3"/>
        <v>32</v>
      </c>
      <c r="M35" s="416">
        <f t="shared" si="4"/>
        <v>54</v>
      </c>
      <c r="N35" s="461"/>
      <c r="O35" s="447">
        <f t="shared" si="5"/>
        <v>0.2983425414364641</v>
      </c>
      <c r="Q35" s="221" t="s">
        <v>296</v>
      </c>
      <c r="R35" s="658"/>
      <c r="S35" s="658"/>
      <c r="T35" s="658"/>
      <c r="U35" s="658"/>
      <c r="V35" s="461"/>
      <c r="W35" s="461"/>
    </row>
    <row r="36" spans="1:23" ht="12.75" customHeight="1" x14ac:dyDescent="0.2">
      <c r="A36" s="754"/>
      <c r="B36" s="762" t="s">
        <v>601</v>
      </c>
      <c r="C36" s="237">
        <v>7</v>
      </c>
      <c r="D36" s="450">
        <v>1</v>
      </c>
      <c r="E36" s="450">
        <v>1</v>
      </c>
      <c r="F36" s="450">
        <f t="shared" si="1"/>
        <v>2</v>
      </c>
      <c r="G36" s="450">
        <v>0</v>
      </c>
      <c r="H36" s="450">
        <v>0</v>
      </c>
      <c r="I36" s="309">
        <f t="shared" si="0"/>
        <v>0</v>
      </c>
      <c r="J36" s="75"/>
      <c r="K36" s="14">
        <f t="shared" si="2"/>
        <v>1</v>
      </c>
      <c r="L36" s="450">
        <f t="shared" si="3"/>
        <v>1</v>
      </c>
      <c r="M36" s="450">
        <f t="shared" si="4"/>
        <v>2</v>
      </c>
      <c r="N36" s="461"/>
      <c r="O36" s="333">
        <f t="shared" si="5"/>
        <v>1.1049723756906077E-2</v>
      </c>
      <c r="Q36" s="221">
        <v>70</v>
      </c>
      <c r="R36" s="658"/>
      <c r="S36" s="658"/>
      <c r="T36" s="658"/>
      <c r="U36" s="658"/>
      <c r="V36" s="461"/>
      <c r="W36" s="461"/>
    </row>
    <row r="37" spans="1:23" x14ac:dyDescent="0.2">
      <c r="A37" s="754"/>
      <c r="B37" s="762"/>
      <c r="C37" s="238" t="s">
        <v>33</v>
      </c>
      <c r="D37" s="451">
        <v>5</v>
      </c>
      <c r="E37" s="451">
        <v>5</v>
      </c>
      <c r="F37" s="451">
        <f t="shared" si="1"/>
        <v>10</v>
      </c>
      <c r="G37" s="451">
        <v>0</v>
      </c>
      <c r="H37" s="451">
        <v>4</v>
      </c>
      <c r="I37" s="310">
        <f t="shared" si="0"/>
        <v>4</v>
      </c>
      <c r="J37" s="75"/>
      <c r="K37" s="17">
        <f t="shared" si="2"/>
        <v>5</v>
      </c>
      <c r="L37" s="451">
        <f t="shared" si="3"/>
        <v>9</v>
      </c>
      <c r="M37" s="451">
        <f t="shared" si="4"/>
        <v>14</v>
      </c>
      <c r="N37" s="461"/>
      <c r="O37" s="334">
        <f t="shared" si="5"/>
        <v>7.7348066298342538E-2</v>
      </c>
      <c r="Q37" s="221">
        <v>71</v>
      </c>
      <c r="R37" s="658"/>
      <c r="S37" s="658"/>
      <c r="T37" s="658"/>
      <c r="U37" s="658"/>
      <c r="V37" s="461"/>
      <c r="W37" s="461"/>
    </row>
    <row r="38" spans="1:23" x14ac:dyDescent="0.2">
      <c r="A38" s="754"/>
      <c r="B38" s="762"/>
      <c r="C38" s="238" t="s">
        <v>34</v>
      </c>
      <c r="D38" s="170"/>
      <c r="E38" s="170"/>
      <c r="F38" s="170">
        <f t="shared" si="1"/>
        <v>0</v>
      </c>
      <c r="G38" s="170"/>
      <c r="H38" s="170"/>
      <c r="I38" s="309">
        <f t="shared" si="0"/>
        <v>0</v>
      </c>
      <c r="J38" s="75"/>
      <c r="K38" s="14">
        <f t="shared" si="2"/>
        <v>0</v>
      </c>
      <c r="L38" s="170">
        <f t="shared" si="3"/>
        <v>0</v>
      </c>
      <c r="M38" s="170">
        <f t="shared" si="4"/>
        <v>0</v>
      </c>
      <c r="O38" s="333">
        <f t="shared" si="5"/>
        <v>0</v>
      </c>
      <c r="Q38" s="221">
        <v>72</v>
      </c>
      <c r="R38" s="658"/>
      <c r="S38" s="658"/>
      <c r="T38" s="658"/>
      <c r="U38" s="658"/>
      <c r="V38" s="461"/>
      <c r="W38" s="461"/>
    </row>
    <row r="39" spans="1:23" x14ac:dyDescent="0.2">
      <c r="A39" s="754"/>
      <c r="B39" s="762"/>
      <c r="C39" s="238" t="s">
        <v>35</v>
      </c>
      <c r="D39" s="172"/>
      <c r="E39" s="172"/>
      <c r="F39" s="172">
        <f t="shared" si="1"/>
        <v>0</v>
      </c>
      <c r="G39" s="172"/>
      <c r="H39" s="172"/>
      <c r="I39" s="310">
        <f t="shared" si="0"/>
        <v>0</v>
      </c>
      <c r="J39" s="75"/>
      <c r="K39" s="17">
        <f t="shared" si="2"/>
        <v>0</v>
      </c>
      <c r="L39" s="172">
        <f t="shared" si="3"/>
        <v>0</v>
      </c>
      <c r="M39" s="172">
        <f t="shared" si="4"/>
        <v>0</v>
      </c>
      <c r="O39" s="334">
        <f t="shared" si="5"/>
        <v>0</v>
      </c>
      <c r="Q39" s="221">
        <v>73</v>
      </c>
      <c r="R39" s="658"/>
      <c r="S39" s="658"/>
      <c r="T39" s="658"/>
      <c r="U39" s="658"/>
      <c r="V39" s="461"/>
      <c r="W39" s="461"/>
    </row>
    <row r="40" spans="1:23" x14ac:dyDescent="0.2">
      <c r="A40" s="754"/>
      <c r="B40" s="762"/>
      <c r="C40" s="238" t="s">
        <v>36</v>
      </c>
      <c r="D40" s="188">
        <v>2</v>
      </c>
      <c r="E40" s="188">
        <v>2</v>
      </c>
      <c r="F40" s="188">
        <f t="shared" si="1"/>
        <v>4</v>
      </c>
      <c r="G40" s="188">
        <v>0</v>
      </c>
      <c r="H40" s="188">
        <v>0</v>
      </c>
      <c r="I40" s="323">
        <f t="shared" si="0"/>
        <v>0</v>
      </c>
      <c r="J40" s="75"/>
      <c r="K40" s="20">
        <f t="shared" si="2"/>
        <v>2</v>
      </c>
      <c r="L40" s="188">
        <f t="shared" si="3"/>
        <v>2</v>
      </c>
      <c r="M40" s="188">
        <f t="shared" si="4"/>
        <v>4</v>
      </c>
      <c r="O40" s="335">
        <f t="shared" si="5"/>
        <v>2.2099447513812154E-2</v>
      </c>
      <c r="Q40" s="221">
        <v>74</v>
      </c>
      <c r="R40" s="658"/>
      <c r="S40" s="658"/>
      <c r="T40" s="658"/>
      <c r="U40" s="658"/>
      <c r="V40" s="461"/>
      <c r="W40" s="461"/>
    </row>
    <row r="41" spans="1:23" ht="13.5" x14ac:dyDescent="0.25">
      <c r="A41" s="754"/>
      <c r="B41" s="745" t="s">
        <v>600</v>
      </c>
      <c r="C41" s="804"/>
      <c r="D41" s="332">
        <v>8</v>
      </c>
      <c r="E41" s="332">
        <v>8</v>
      </c>
      <c r="F41" s="415">
        <f t="shared" si="1"/>
        <v>16</v>
      </c>
      <c r="G41" s="332">
        <v>0</v>
      </c>
      <c r="H41" s="332">
        <v>4</v>
      </c>
      <c r="I41" s="416">
        <f t="shared" si="0"/>
        <v>4</v>
      </c>
      <c r="J41" s="74"/>
      <c r="K41" s="331">
        <f t="shared" si="2"/>
        <v>8</v>
      </c>
      <c r="L41" s="332">
        <f t="shared" si="3"/>
        <v>12</v>
      </c>
      <c r="M41" s="416">
        <f t="shared" si="4"/>
        <v>20</v>
      </c>
      <c r="O41" s="78">
        <f t="shared" si="5"/>
        <v>0.11049723756906077</v>
      </c>
      <c r="Q41" s="221" t="s">
        <v>309</v>
      </c>
      <c r="R41" s="658"/>
      <c r="S41" s="658"/>
      <c r="T41" s="658"/>
      <c r="U41" s="658"/>
      <c r="V41" s="461"/>
      <c r="W41" s="461"/>
    </row>
    <row r="42" spans="1:23" ht="12.75" customHeight="1" x14ac:dyDescent="0.2">
      <c r="A42" s="754"/>
      <c r="B42" s="762" t="s">
        <v>591</v>
      </c>
      <c r="C42" s="238" t="s">
        <v>38</v>
      </c>
      <c r="D42" s="170"/>
      <c r="E42" s="170"/>
      <c r="F42" s="170">
        <f t="shared" si="1"/>
        <v>0</v>
      </c>
      <c r="G42" s="170"/>
      <c r="H42" s="170"/>
      <c r="I42" s="309">
        <f t="shared" si="0"/>
        <v>0</v>
      </c>
      <c r="J42" s="417"/>
      <c r="K42" s="14">
        <f t="shared" si="2"/>
        <v>0</v>
      </c>
      <c r="L42" s="170">
        <f t="shared" si="3"/>
        <v>0</v>
      </c>
      <c r="M42" s="170">
        <f t="shared" si="4"/>
        <v>0</v>
      </c>
      <c r="O42" s="333">
        <f t="shared" si="5"/>
        <v>0</v>
      </c>
      <c r="Q42" s="221">
        <v>76</v>
      </c>
      <c r="R42" s="658"/>
      <c r="S42" s="658"/>
      <c r="T42" s="658"/>
      <c r="U42" s="658"/>
      <c r="V42" s="461"/>
      <c r="W42" s="461"/>
    </row>
    <row r="43" spans="1:23" x14ac:dyDescent="0.2">
      <c r="A43" s="754"/>
      <c r="B43" s="762"/>
      <c r="C43" s="364" t="s">
        <v>245</v>
      </c>
      <c r="D43" s="188"/>
      <c r="E43" s="188"/>
      <c r="F43" s="188">
        <f t="shared" si="1"/>
        <v>0</v>
      </c>
      <c r="G43" s="188"/>
      <c r="H43" s="188"/>
      <c r="I43" s="323">
        <f t="shared" si="0"/>
        <v>0</v>
      </c>
      <c r="J43" s="418"/>
      <c r="K43" s="20">
        <f t="shared" si="2"/>
        <v>0</v>
      </c>
      <c r="L43" s="188">
        <f t="shared" si="3"/>
        <v>0</v>
      </c>
      <c r="M43" s="188">
        <f t="shared" si="4"/>
        <v>0</v>
      </c>
      <c r="O43" s="335">
        <f t="shared" si="5"/>
        <v>0</v>
      </c>
      <c r="Q43" s="221">
        <v>77</v>
      </c>
      <c r="R43" s="658"/>
      <c r="S43" s="658"/>
      <c r="T43" s="658"/>
      <c r="U43" s="658"/>
      <c r="V43" s="461"/>
      <c r="W43" s="461"/>
    </row>
    <row r="44" spans="1:23" ht="13.5" x14ac:dyDescent="0.25">
      <c r="A44" s="755"/>
      <c r="B44" s="745" t="s">
        <v>39</v>
      </c>
      <c r="C44" s="804"/>
      <c r="D44" s="332"/>
      <c r="E44" s="332"/>
      <c r="F44" s="415">
        <f t="shared" si="1"/>
        <v>0</v>
      </c>
      <c r="G44" s="332"/>
      <c r="H44" s="332"/>
      <c r="I44" s="416">
        <f t="shared" si="0"/>
        <v>0</v>
      </c>
      <c r="J44" s="74"/>
      <c r="K44" s="331">
        <f t="shared" si="2"/>
        <v>0</v>
      </c>
      <c r="L44" s="332">
        <f t="shared" si="3"/>
        <v>0</v>
      </c>
      <c r="M44" s="416">
        <f t="shared" si="4"/>
        <v>0</v>
      </c>
      <c r="N44" s="461"/>
      <c r="O44" s="468">
        <f t="shared" si="5"/>
        <v>0</v>
      </c>
      <c r="Q44" s="221" t="s">
        <v>37</v>
      </c>
      <c r="R44" s="658"/>
      <c r="S44" s="658"/>
      <c r="T44" s="658"/>
      <c r="U44" s="658"/>
      <c r="V44" s="461"/>
      <c r="W44" s="461"/>
    </row>
    <row r="45" spans="1:23" x14ac:dyDescent="0.2">
      <c r="A45" s="749" t="s">
        <v>453</v>
      </c>
      <c r="B45" s="749"/>
      <c r="C45" s="805"/>
      <c r="D45" s="424">
        <v>30</v>
      </c>
      <c r="E45" s="424">
        <v>40</v>
      </c>
      <c r="F45" s="425">
        <f t="shared" si="1"/>
        <v>70</v>
      </c>
      <c r="G45" s="424">
        <v>5</v>
      </c>
      <c r="H45" s="424">
        <v>11</v>
      </c>
      <c r="I45" s="425">
        <f t="shared" si="0"/>
        <v>16</v>
      </c>
      <c r="J45" s="74"/>
      <c r="K45" s="424">
        <f t="shared" si="2"/>
        <v>35</v>
      </c>
      <c r="L45" s="424">
        <f t="shared" si="3"/>
        <v>51</v>
      </c>
      <c r="M45" s="425">
        <f t="shared" si="4"/>
        <v>86</v>
      </c>
      <c r="N45" s="461"/>
      <c r="O45" s="469">
        <f t="shared" si="5"/>
        <v>0.47513812154696133</v>
      </c>
      <c r="Q45" s="221" t="s">
        <v>444</v>
      </c>
      <c r="R45" s="658"/>
      <c r="S45" s="658"/>
      <c r="T45" s="658"/>
      <c r="U45" s="658"/>
      <c r="V45" s="461"/>
      <c r="W45" s="461"/>
    </row>
    <row r="46" spans="1:23" ht="12.75" customHeight="1" x14ac:dyDescent="0.2">
      <c r="A46" s="753" t="s">
        <v>445</v>
      </c>
      <c r="B46" s="764" t="s">
        <v>592</v>
      </c>
      <c r="C46" s="237" t="s">
        <v>42</v>
      </c>
      <c r="D46" s="172">
        <v>1</v>
      </c>
      <c r="E46" s="172">
        <v>0</v>
      </c>
      <c r="F46" s="172">
        <f t="shared" si="1"/>
        <v>1</v>
      </c>
      <c r="G46" s="172">
        <v>0</v>
      </c>
      <c r="H46" s="172">
        <v>0</v>
      </c>
      <c r="I46" s="310">
        <f t="shared" si="0"/>
        <v>0</v>
      </c>
      <c r="J46" s="75"/>
      <c r="K46" s="17">
        <f t="shared" si="2"/>
        <v>1</v>
      </c>
      <c r="L46" s="172">
        <f t="shared" si="3"/>
        <v>0</v>
      </c>
      <c r="M46" s="172">
        <f t="shared" si="4"/>
        <v>1</v>
      </c>
      <c r="O46" s="334">
        <f t="shared" si="5"/>
        <v>5.5248618784530384E-3</v>
      </c>
      <c r="Q46" s="221">
        <v>25</v>
      </c>
      <c r="R46" s="658"/>
      <c r="S46" s="658"/>
      <c r="T46" s="658"/>
      <c r="U46" s="658"/>
      <c r="V46" s="461"/>
      <c r="W46" s="461"/>
    </row>
    <row r="47" spans="1:23" x14ac:dyDescent="0.2">
      <c r="A47" s="754"/>
      <c r="B47" s="762"/>
      <c r="C47" s="238" t="s">
        <v>43</v>
      </c>
      <c r="D47" s="450"/>
      <c r="E47" s="450"/>
      <c r="F47" s="450">
        <f t="shared" si="1"/>
        <v>0</v>
      </c>
      <c r="G47" s="450"/>
      <c r="H47" s="450"/>
      <c r="I47" s="309">
        <f t="shared" si="0"/>
        <v>0</v>
      </c>
      <c r="J47" s="75"/>
      <c r="K47" s="14">
        <f t="shared" si="2"/>
        <v>0</v>
      </c>
      <c r="L47" s="450">
        <f t="shared" si="3"/>
        <v>0</v>
      </c>
      <c r="M47" s="450">
        <f t="shared" si="4"/>
        <v>0</v>
      </c>
      <c r="N47" s="461"/>
      <c r="O47" s="333">
        <f t="shared" si="5"/>
        <v>0</v>
      </c>
      <c r="Q47" s="221">
        <v>26</v>
      </c>
      <c r="R47" s="658"/>
      <c r="S47" s="658"/>
      <c r="T47" s="658"/>
      <c r="U47" s="658"/>
      <c r="V47" s="461"/>
      <c r="W47" s="461"/>
    </row>
    <row r="48" spans="1:23" x14ac:dyDescent="0.2">
      <c r="A48" s="754"/>
      <c r="B48" s="762"/>
      <c r="C48" s="238" t="s">
        <v>44</v>
      </c>
      <c r="D48" s="451">
        <v>0</v>
      </c>
      <c r="E48" s="451">
        <v>2</v>
      </c>
      <c r="F48" s="451">
        <f t="shared" si="1"/>
        <v>2</v>
      </c>
      <c r="G48" s="451">
        <v>0</v>
      </c>
      <c r="H48" s="451">
        <v>1</v>
      </c>
      <c r="I48" s="310">
        <f t="shared" si="0"/>
        <v>1</v>
      </c>
      <c r="J48" s="75"/>
      <c r="K48" s="17">
        <f t="shared" si="2"/>
        <v>0</v>
      </c>
      <c r="L48" s="451">
        <f t="shared" si="3"/>
        <v>3</v>
      </c>
      <c r="M48" s="451">
        <f t="shared" si="4"/>
        <v>3</v>
      </c>
      <c r="N48" s="461"/>
      <c r="O48" s="334">
        <f t="shared" si="5"/>
        <v>1.6574585635359115E-2</v>
      </c>
      <c r="Q48" s="221">
        <v>27</v>
      </c>
      <c r="R48" s="658"/>
      <c r="S48" s="658"/>
      <c r="T48" s="658"/>
      <c r="U48" s="658"/>
      <c r="V48" s="461"/>
      <c r="W48" s="461"/>
    </row>
    <row r="49" spans="1:23" ht="13.5" x14ac:dyDescent="0.25">
      <c r="A49" s="754"/>
      <c r="B49" s="745" t="s">
        <v>456</v>
      </c>
      <c r="C49" s="804"/>
      <c r="D49" s="332">
        <v>1</v>
      </c>
      <c r="E49" s="332">
        <v>2</v>
      </c>
      <c r="F49" s="415">
        <f t="shared" si="1"/>
        <v>3</v>
      </c>
      <c r="G49" s="332">
        <v>0</v>
      </c>
      <c r="H49" s="332">
        <v>1</v>
      </c>
      <c r="I49" s="416">
        <f t="shared" si="0"/>
        <v>1</v>
      </c>
      <c r="J49" s="74"/>
      <c r="K49" s="331">
        <f t="shared" si="2"/>
        <v>1</v>
      </c>
      <c r="L49" s="332">
        <f t="shared" si="3"/>
        <v>3</v>
      </c>
      <c r="M49" s="416">
        <f t="shared" si="4"/>
        <v>4</v>
      </c>
      <c r="N49" s="461"/>
      <c r="O49" s="447">
        <f t="shared" si="5"/>
        <v>2.2099447513812154E-2</v>
      </c>
      <c r="Q49" s="221" t="s">
        <v>446</v>
      </c>
      <c r="R49" s="658"/>
      <c r="S49" s="658"/>
      <c r="T49" s="658"/>
      <c r="U49" s="658"/>
      <c r="V49" s="461"/>
      <c r="W49" s="461"/>
    </row>
    <row r="50" spans="1:23" ht="12.75" customHeight="1" x14ac:dyDescent="0.2">
      <c r="A50" s="754"/>
      <c r="B50" s="762" t="s">
        <v>593</v>
      </c>
      <c r="C50" s="237" t="s">
        <v>45</v>
      </c>
      <c r="D50" s="172"/>
      <c r="E50" s="172"/>
      <c r="F50" s="172">
        <f t="shared" si="1"/>
        <v>0</v>
      </c>
      <c r="G50" s="172"/>
      <c r="H50" s="172"/>
      <c r="I50" s="310">
        <f t="shared" si="0"/>
        <v>0</v>
      </c>
      <c r="J50" s="75"/>
      <c r="K50" s="17">
        <f t="shared" si="2"/>
        <v>0</v>
      </c>
      <c r="L50" s="172">
        <f t="shared" si="3"/>
        <v>0</v>
      </c>
      <c r="M50" s="172">
        <f t="shared" si="4"/>
        <v>0</v>
      </c>
      <c r="O50" s="334">
        <f t="shared" si="5"/>
        <v>0</v>
      </c>
      <c r="Q50" s="221">
        <v>28</v>
      </c>
      <c r="R50" s="658"/>
      <c r="S50" s="658"/>
      <c r="T50" s="658"/>
      <c r="U50" s="658"/>
      <c r="V50" s="461"/>
      <c r="W50" s="461"/>
    </row>
    <row r="51" spans="1:23" x14ac:dyDescent="0.2">
      <c r="A51" s="754"/>
      <c r="B51" s="762"/>
      <c r="C51" s="238" t="s">
        <v>46</v>
      </c>
      <c r="D51" s="450"/>
      <c r="E51" s="450"/>
      <c r="F51" s="450">
        <f t="shared" si="1"/>
        <v>0</v>
      </c>
      <c r="G51" s="450"/>
      <c r="H51" s="450"/>
      <c r="I51" s="309">
        <f t="shared" si="0"/>
        <v>0</v>
      </c>
      <c r="J51" s="75"/>
      <c r="K51" s="14">
        <f t="shared" si="2"/>
        <v>0</v>
      </c>
      <c r="L51" s="450">
        <f t="shared" si="3"/>
        <v>0</v>
      </c>
      <c r="M51" s="450">
        <f t="shared" si="4"/>
        <v>0</v>
      </c>
      <c r="N51" s="461"/>
      <c r="O51" s="333">
        <f t="shared" si="5"/>
        <v>0</v>
      </c>
      <c r="Q51" s="221">
        <v>29</v>
      </c>
      <c r="R51" s="658"/>
      <c r="S51" s="658"/>
      <c r="T51" s="658"/>
      <c r="U51" s="658"/>
      <c r="V51" s="461"/>
      <c r="W51" s="461"/>
    </row>
    <row r="52" spans="1:23" x14ac:dyDescent="0.2">
      <c r="A52" s="754"/>
      <c r="B52" s="762"/>
      <c r="C52" s="239">
        <v>30</v>
      </c>
      <c r="D52" s="451"/>
      <c r="E52" s="451"/>
      <c r="F52" s="451">
        <f t="shared" si="1"/>
        <v>0</v>
      </c>
      <c r="G52" s="451"/>
      <c r="H52" s="451"/>
      <c r="I52" s="310">
        <f t="shared" si="0"/>
        <v>0</v>
      </c>
      <c r="J52" s="75"/>
      <c r="K52" s="17">
        <f t="shared" si="2"/>
        <v>0</v>
      </c>
      <c r="L52" s="451">
        <f t="shared" si="3"/>
        <v>0</v>
      </c>
      <c r="M52" s="451">
        <f t="shared" si="4"/>
        <v>0</v>
      </c>
      <c r="N52" s="461"/>
      <c r="O52" s="334">
        <f t="shared" si="5"/>
        <v>0</v>
      </c>
      <c r="Q52" s="221">
        <v>30</v>
      </c>
      <c r="R52" s="658"/>
      <c r="S52" s="658"/>
      <c r="T52" s="658"/>
      <c r="U52" s="658"/>
      <c r="V52" s="461"/>
      <c r="W52" s="461"/>
    </row>
    <row r="53" spans="1:23" ht="13.5" x14ac:dyDescent="0.25">
      <c r="A53" s="754"/>
      <c r="B53" s="745" t="s">
        <v>48</v>
      </c>
      <c r="C53" s="804"/>
      <c r="D53" s="332"/>
      <c r="E53" s="332"/>
      <c r="F53" s="415">
        <f t="shared" si="1"/>
        <v>0</v>
      </c>
      <c r="G53" s="332"/>
      <c r="H53" s="332"/>
      <c r="I53" s="416">
        <f t="shared" si="0"/>
        <v>0</v>
      </c>
      <c r="J53" s="74"/>
      <c r="K53" s="331">
        <f t="shared" si="2"/>
        <v>0</v>
      </c>
      <c r="L53" s="332">
        <f t="shared" si="3"/>
        <v>0</v>
      </c>
      <c r="M53" s="416">
        <f t="shared" si="4"/>
        <v>0</v>
      </c>
      <c r="N53" s="461"/>
      <c r="O53" s="447">
        <f t="shared" si="5"/>
        <v>0</v>
      </c>
      <c r="Q53" s="221" t="s">
        <v>323</v>
      </c>
      <c r="R53" s="658"/>
      <c r="S53" s="658"/>
      <c r="T53" s="658"/>
      <c r="U53" s="658"/>
      <c r="V53" s="461"/>
      <c r="W53" s="461"/>
    </row>
    <row r="54" spans="1:23" ht="12.75" customHeight="1" x14ac:dyDescent="0.2">
      <c r="A54" s="754"/>
      <c r="B54" s="762" t="s">
        <v>594</v>
      </c>
      <c r="C54" s="237" t="s">
        <v>49</v>
      </c>
      <c r="D54" s="172">
        <v>0</v>
      </c>
      <c r="E54" s="172">
        <v>2</v>
      </c>
      <c r="F54" s="172">
        <f t="shared" si="1"/>
        <v>2</v>
      </c>
      <c r="G54" s="172">
        <v>0</v>
      </c>
      <c r="H54" s="172">
        <v>0</v>
      </c>
      <c r="I54" s="310">
        <f t="shared" si="0"/>
        <v>0</v>
      </c>
      <c r="J54" s="75"/>
      <c r="K54" s="17">
        <f t="shared" si="2"/>
        <v>0</v>
      </c>
      <c r="L54" s="172">
        <f t="shared" si="3"/>
        <v>2</v>
      </c>
      <c r="M54" s="172">
        <f t="shared" si="4"/>
        <v>2</v>
      </c>
      <c r="O54" s="334">
        <f t="shared" si="5"/>
        <v>1.1049723756906077E-2</v>
      </c>
      <c r="Q54" s="221">
        <v>31</v>
      </c>
      <c r="R54" s="658"/>
      <c r="S54" s="658"/>
      <c r="T54" s="658"/>
      <c r="U54" s="658"/>
      <c r="V54" s="461"/>
      <c r="W54" s="461"/>
    </row>
    <row r="55" spans="1:23" x14ac:dyDescent="0.2">
      <c r="A55" s="754"/>
      <c r="B55" s="762"/>
      <c r="C55" s="238" t="s">
        <v>50</v>
      </c>
      <c r="D55" s="172"/>
      <c r="E55" s="172"/>
      <c r="F55" s="172">
        <f t="shared" si="1"/>
        <v>0</v>
      </c>
      <c r="G55" s="172"/>
      <c r="H55" s="172"/>
      <c r="I55" s="310">
        <f t="shared" si="0"/>
        <v>0</v>
      </c>
      <c r="J55" s="75"/>
      <c r="K55" s="17">
        <f t="shared" si="2"/>
        <v>0</v>
      </c>
      <c r="L55" s="172">
        <f t="shared" si="3"/>
        <v>0</v>
      </c>
      <c r="M55" s="172">
        <f t="shared" si="4"/>
        <v>0</v>
      </c>
      <c r="O55" s="334">
        <f t="shared" si="5"/>
        <v>0</v>
      </c>
      <c r="Q55" s="221">
        <v>32</v>
      </c>
      <c r="R55" s="658"/>
      <c r="S55" s="658"/>
      <c r="T55" s="658"/>
      <c r="U55" s="658"/>
      <c r="V55" s="461"/>
      <c r="W55" s="461"/>
    </row>
    <row r="56" spans="1:23" x14ac:dyDescent="0.2">
      <c r="A56" s="754"/>
      <c r="B56" s="762"/>
      <c r="C56" s="239" t="s">
        <v>51</v>
      </c>
      <c r="D56" s="188">
        <v>0</v>
      </c>
      <c r="E56" s="188">
        <v>1</v>
      </c>
      <c r="F56" s="188">
        <f t="shared" si="1"/>
        <v>1</v>
      </c>
      <c r="G56" s="188">
        <v>0</v>
      </c>
      <c r="H56" s="188">
        <v>0</v>
      </c>
      <c r="I56" s="323">
        <f t="shared" si="0"/>
        <v>0</v>
      </c>
      <c r="J56" s="75"/>
      <c r="K56" s="20">
        <f t="shared" si="2"/>
        <v>0</v>
      </c>
      <c r="L56" s="188">
        <f t="shared" si="3"/>
        <v>1</v>
      </c>
      <c r="M56" s="188">
        <f t="shared" si="4"/>
        <v>1</v>
      </c>
      <c r="O56" s="335">
        <f t="shared" si="5"/>
        <v>5.5248618784530384E-3</v>
      </c>
      <c r="Q56" s="221">
        <v>33</v>
      </c>
      <c r="R56" s="658"/>
      <c r="S56" s="658"/>
      <c r="T56" s="658"/>
      <c r="U56" s="658"/>
      <c r="V56" s="461"/>
      <c r="W56" s="461"/>
    </row>
    <row r="57" spans="1:23" ht="13.5" x14ac:dyDescent="0.25">
      <c r="A57" s="754"/>
      <c r="B57" s="745" t="s">
        <v>52</v>
      </c>
      <c r="C57" s="804"/>
      <c r="D57" s="332">
        <v>0</v>
      </c>
      <c r="E57" s="332">
        <v>3</v>
      </c>
      <c r="F57" s="415">
        <f t="shared" si="1"/>
        <v>3</v>
      </c>
      <c r="G57" s="332">
        <v>0</v>
      </c>
      <c r="H57" s="332">
        <v>0</v>
      </c>
      <c r="I57" s="416">
        <f t="shared" si="0"/>
        <v>0</v>
      </c>
      <c r="J57" s="74"/>
      <c r="K57" s="331">
        <f t="shared" si="2"/>
        <v>0</v>
      </c>
      <c r="L57" s="332">
        <f t="shared" si="3"/>
        <v>3</v>
      </c>
      <c r="M57" s="416">
        <f t="shared" si="4"/>
        <v>3</v>
      </c>
      <c r="O57" s="78">
        <f t="shared" si="5"/>
        <v>1.6574585635359115E-2</v>
      </c>
      <c r="Q57" s="221" t="s">
        <v>327</v>
      </c>
      <c r="R57" s="658"/>
      <c r="S57" s="658"/>
      <c r="T57" s="658"/>
      <c r="U57" s="658"/>
      <c r="V57" s="461"/>
      <c r="W57" s="461"/>
    </row>
    <row r="58" spans="1:23" ht="12.75" customHeight="1" x14ac:dyDescent="0.2">
      <c r="A58" s="754"/>
      <c r="B58" s="762" t="s">
        <v>595</v>
      </c>
      <c r="C58" s="237" t="s">
        <v>53</v>
      </c>
      <c r="D58" s="170">
        <v>1</v>
      </c>
      <c r="E58" s="170">
        <v>1</v>
      </c>
      <c r="F58" s="170">
        <f t="shared" si="1"/>
        <v>2</v>
      </c>
      <c r="G58" s="170">
        <v>0</v>
      </c>
      <c r="H58" s="170">
        <v>0</v>
      </c>
      <c r="I58" s="309">
        <f t="shared" si="0"/>
        <v>0</v>
      </c>
      <c r="J58" s="75"/>
      <c r="K58" s="14">
        <f t="shared" si="2"/>
        <v>1</v>
      </c>
      <c r="L58" s="170">
        <f t="shared" si="3"/>
        <v>1</v>
      </c>
      <c r="M58" s="170">
        <f t="shared" si="4"/>
        <v>2</v>
      </c>
      <c r="O58" s="333">
        <f t="shared" si="5"/>
        <v>1.1049723756906077E-2</v>
      </c>
      <c r="Q58" s="221">
        <v>34</v>
      </c>
      <c r="R58" s="658"/>
      <c r="S58" s="658"/>
      <c r="T58" s="658"/>
      <c r="U58" s="658"/>
      <c r="V58" s="461"/>
      <c r="W58" s="461"/>
    </row>
    <row r="59" spans="1:23" x14ac:dyDescent="0.2">
      <c r="A59" s="754"/>
      <c r="B59" s="762"/>
      <c r="C59" s="238" t="s">
        <v>54</v>
      </c>
      <c r="D59" s="170"/>
      <c r="E59" s="170"/>
      <c r="F59" s="170">
        <f t="shared" si="1"/>
        <v>0</v>
      </c>
      <c r="G59" s="170"/>
      <c r="H59" s="170"/>
      <c r="I59" s="309">
        <f t="shared" si="0"/>
        <v>0</v>
      </c>
      <c r="J59" s="75"/>
      <c r="K59" s="14">
        <f t="shared" si="2"/>
        <v>0</v>
      </c>
      <c r="L59" s="170">
        <f t="shared" si="3"/>
        <v>0</v>
      </c>
      <c r="M59" s="170">
        <f t="shared" si="4"/>
        <v>0</v>
      </c>
      <c r="O59" s="333">
        <f t="shared" si="5"/>
        <v>0</v>
      </c>
      <c r="Q59" s="221">
        <v>35</v>
      </c>
      <c r="R59" s="658"/>
      <c r="S59" s="658"/>
      <c r="T59" s="658"/>
      <c r="U59" s="658"/>
      <c r="V59" s="461"/>
      <c r="W59" s="461"/>
    </row>
    <row r="60" spans="1:23" x14ac:dyDescent="0.2">
      <c r="A60" s="754"/>
      <c r="B60" s="762"/>
      <c r="C60" s="238" t="s">
        <v>55</v>
      </c>
      <c r="D60" s="172"/>
      <c r="E60" s="172"/>
      <c r="F60" s="172">
        <f t="shared" si="1"/>
        <v>0</v>
      </c>
      <c r="G60" s="172"/>
      <c r="H60" s="172"/>
      <c r="I60" s="310">
        <f t="shared" si="0"/>
        <v>0</v>
      </c>
      <c r="J60" s="75"/>
      <c r="K60" s="17">
        <f t="shared" si="2"/>
        <v>0</v>
      </c>
      <c r="L60" s="172">
        <f t="shared" si="3"/>
        <v>0</v>
      </c>
      <c r="M60" s="172">
        <f t="shared" si="4"/>
        <v>0</v>
      </c>
      <c r="O60" s="334">
        <f t="shared" si="5"/>
        <v>0</v>
      </c>
      <c r="Q60" s="221">
        <v>36</v>
      </c>
      <c r="R60" s="658"/>
      <c r="S60" s="658"/>
      <c r="T60" s="658"/>
      <c r="U60" s="658"/>
      <c r="V60" s="461"/>
      <c r="W60" s="461"/>
    </row>
    <row r="61" spans="1:23" x14ac:dyDescent="0.2">
      <c r="A61" s="754"/>
      <c r="B61" s="762"/>
      <c r="C61" s="238" t="s">
        <v>56</v>
      </c>
      <c r="D61" s="172"/>
      <c r="E61" s="172"/>
      <c r="F61" s="172">
        <f t="shared" si="1"/>
        <v>0</v>
      </c>
      <c r="G61" s="172"/>
      <c r="H61" s="172"/>
      <c r="I61" s="310">
        <f t="shared" si="0"/>
        <v>0</v>
      </c>
      <c r="J61" s="75"/>
      <c r="K61" s="17">
        <f t="shared" si="2"/>
        <v>0</v>
      </c>
      <c r="L61" s="172">
        <f t="shared" si="3"/>
        <v>0</v>
      </c>
      <c r="M61" s="172">
        <f t="shared" si="4"/>
        <v>0</v>
      </c>
      <c r="O61" s="334">
        <f t="shared" si="5"/>
        <v>0</v>
      </c>
      <c r="Q61" s="221">
        <v>37</v>
      </c>
      <c r="R61" s="658"/>
      <c r="S61" s="658"/>
      <c r="T61" s="658"/>
      <c r="U61" s="658"/>
      <c r="V61" s="461"/>
      <c r="W61" s="461"/>
    </row>
    <row r="62" spans="1:23" ht="13.5" x14ac:dyDescent="0.25">
      <c r="A62" s="754"/>
      <c r="B62" s="745" t="s">
        <v>57</v>
      </c>
      <c r="C62" s="804"/>
      <c r="D62" s="332">
        <v>1</v>
      </c>
      <c r="E62" s="332">
        <v>1</v>
      </c>
      <c r="F62" s="415">
        <f t="shared" si="1"/>
        <v>2</v>
      </c>
      <c r="G62" s="332">
        <v>0</v>
      </c>
      <c r="H62" s="332">
        <v>0</v>
      </c>
      <c r="I62" s="416">
        <f t="shared" si="0"/>
        <v>0</v>
      </c>
      <c r="J62" s="74"/>
      <c r="K62" s="331">
        <f t="shared" si="2"/>
        <v>1</v>
      </c>
      <c r="L62" s="332">
        <f t="shared" si="3"/>
        <v>1</v>
      </c>
      <c r="M62" s="416">
        <f t="shared" si="4"/>
        <v>2</v>
      </c>
      <c r="N62" s="461"/>
      <c r="O62" s="447">
        <f t="shared" si="5"/>
        <v>1.1049723756906077E-2</v>
      </c>
      <c r="Q62" s="221" t="s">
        <v>331</v>
      </c>
      <c r="R62" s="658"/>
      <c r="S62" s="658"/>
      <c r="T62" s="658"/>
      <c r="U62" s="658"/>
      <c r="V62" s="461"/>
      <c r="W62" s="461"/>
    </row>
    <row r="63" spans="1:23" ht="15" customHeight="1" x14ac:dyDescent="0.2">
      <c r="A63" s="754"/>
      <c r="B63" s="762" t="s">
        <v>596</v>
      </c>
      <c r="C63" s="237">
        <v>60</v>
      </c>
      <c r="D63" s="450">
        <v>1</v>
      </c>
      <c r="E63" s="450">
        <v>0</v>
      </c>
      <c r="F63" s="450">
        <f t="shared" si="1"/>
        <v>1</v>
      </c>
      <c r="G63" s="450">
        <v>0</v>
      </c>
      <c r="H63" s="450">
        <v>2</v>
      </c>
      <c r="I63" s="309">
        <f t="shared" si="0"/>
        <v>2</v>
      </c>
      <c r="J63" s="75"/>
      <c r="K63" s="14">
        <f t="shared" si="2"/>
        <v>1</v>
      </c>
      <c r="L63" s="450">
        <f t="shared" si="3"/>
        <v>2</v>
      </c>
      <c r="M63" s="450">
        <f t="shared" si="4"/>
        <v>3</v>
      </c>
      <c r="N63" s="461"/>
      <c r="O63" s="333">
        <f t="shared" si="5"/>
        <v>1.6574585635359115E-2</v>
      </c>
      <c r="Q63" s="221">
        <v>60</v>
      </c>
      <c r="R63" s="658"/>
      <c r="S63" s="658"/>
      <c r="T63" s="658"/>
      <c r="U63" s="658"/>
      <c r="V63" s="461"/>
      <c r="W63" s="461"/>
    </row>
    <row r="64" spans="1:23" ht="16.5" customHeight="1" x14ac:dyDescent="0.2">
      <c r="A64" s="754"/>
      <c r="B64" s="762"/>
      <c r="C64" s="238" t="s">
        <v>59</v>
      </c>
      <c r="D64" s="451">
        <v>0</v>
      </c>
      <c r="E64" s="451">
        <v>1</v>
      </c>
      <c r="F64" s="451">
        <f t="shared" si="1"/>
        <v>1</v>
      </c>
      <c r="G64" s="451">
        <v>0</v>
      </c>
      <c r="H64" s="451">
        <v>0</v>
      </c>
      <c r="I64" s="310">
        <f t="shared" si="0"/>
        <v>0</v>
      </c>
      <c r="J64" s="75"/>
      <c r="K64" s="17">
        <f t="shared" si="2"/>
        <v>0</v>
      </c>
      <c r="L64" s="451">
        <f t="shared" si="3"/>
        <v>1</v>
      </c>
      <c r="M64" s="451">
        <f t="shared" si="4"/>
        <v>1</v>
      </c>
      <c r="N64" s="461"/>
      <c r="O64" s="334">
        <f t="shared" si="5"/>
        <v>5.5248618784530384E-3</v>
      </c>
      <c r="Q64" s="221">
        <v>61</v>
      </c>
      <c r="R64" s="658"/>
      <c r="S64" s="658"/>
      <c r="T64" s="658"/>
      <c r="U64" s="658"/>
      <c r="V64" s="461"/>
      <c r="W64" s="461"/>
    </row>
    <row r="65" spans="1:23" ht="14.25" customHeight="1" x14ac:dyDescent="0.2">
      <c r="A65" s="754"/>
      <c r="B65" s="762"/>
      <c r="C65" s="238" t="s">
        <v>60</v>
      </c>
      <c r="D65" s="451">
        <v>0</v>
      </c>
      <c r="E65" s="451">
        <v>0</v>
      </c>
      <c r="F65" s="451">
        <f t="shared" si="1"/>
        <v>0</v>
      </c>
      <c r="G65" s="451">
        <v>0</v>
      </c>
      <c r="H65" s="451">
        <v>1</v>
      </c>
      <c r="I65" s="310">
        <f t="shared" si="0"/>
        <v>1</v>
      </c>
      <c r="J65" s="75"/>
      <c r="K65" s="17">
        <f t="shared" si="2"/>
        <v>0</v>
      </c>
      <c r="L65" s="451">
        <f t="shared" si="3"/>
        <v>1</v>
      </c>
      <c r="M65" s="451">
        <f t="shared" si="4"/>
        <v>1</v>
      </c>
      <c r="N65" s="461"/>
      <c r="O65" s="334">
        <f t="shared" si="5"/>
        <v>5.5248618784530384E-3</v>
      </c>
      <c r="Q65" s="221">
        <v>62</v>
      </c>
      <c r="R65" s="658"/>
      <c r="S65" s="658"/>
      <c r="T65" s="658"/>
      <c r="U65" s="658"/>
      <c r="V65" s="461"/>
      <c r="W65" s="461"/>
    </row>
    <row r="66" spans="1:23" ht="18.75" customHeight="1" x14ac:dyDescent="0.2">
      <c r="A66" s="754"/>
      <c r="B66" s="762"/>
      <c r="C66" s="238" t="s">
        <v>61</v>
      </c>
      <c r="D66" s="330">
        <v>0</v>
      </c>
      <c r="E66" s="330">
        <v>1</v>
      </c>
      <c r="F66" s="330">
        <f t="shared" si="1"/>
        <v>1</v>
      </c>
      <c r="G66" s="330">
        <v>0</v>
      </c>
      <c r="H66" s="330">
        <v>1</v>
      </c>
      <c r="I66" s="340">
        <f t="shared" si="0"/>
        <v>1</v>
      </c>
      <c r="J66" s="75"/>
      <c r="K66" s="329">
        <f t="shared" si="2"/>
        <v>0</v>
      </c>
      <c r="L66" s="330">
        <f t="shared" si="3"/>
        <v>2</v>
      </c>
      <c r="M66" s="330">
        <f t="shared" si="4"/>
        <v>2</v>
      </c>
      <c r="O66" s="336">
        <f t="shared" si="5"/>
        <v>1.1049723756906077E-2</v>
      </c>
      <c r="Q66" s="221">
        <v>63</v>
      </c>
      <c r="R66" s="658"/>
      <c r="S66" s="658"/>
      <c r="T66" s="658"/>
      <c r="U66" s="658"/>
      <c r="V66" s="461"/>
      <c r="W66" s="461"/>
    </row>
    <row r="67" spans="1:23" ht="13.5" x14ac:dyDescent="0.25">
      <c r="A67" s="754"/>
      <c r="B67" s="745" t="s">
        <v>62</v>
      </c>
      <c r="C67" s="804"/>
      <c r="D67" s="332">
        <v>1</v>
      </c>
      <c r="E67" s="332">
        <v>2</v>
      </c>
      <c r="F67" s="415">
        <f t="shared" si="1"/>
        <v>3</v>
      </c>
      <c r="G67" s="332">
        <v>0</v>
      </c>
      <c r="H67" s="332">
        <v>4</v>
      </c>
      <c r="I67" s="416">
        <f t="shared" si="0"/>
        <v>4</v>
      </c>
      <c r="J67" s="74"/>
      <c r="K67" s="331">
        <f t="shared" si="2"/>
        <v>1</v>
      </c>
      <c r="L67" s="332">
        <f t="shared" si="3"/>
        <v>6</v>
      </c>
      <c r="M67" s="416">
        <f t="shared" si="4"/>
        <v>7</v>
      </c>
      <c r="N67" s="461"/>
      <c r="O67" s="447">
        <f t="shared" si="5"/>
        <v>3.8674033149171269E-2</v>
      </c>
      <c r="Q67" s="221" t="s">
        <v>447</v>
      </c>
      <c r="R67" s="658"/>
      <c r="S67" s="658"/>
      <c r="T67" s="658"/>
      <c r="U67" s="658"/>
      <c r="V67" s="461"/>
      <c r="W67" s="461"/>
    </row>
    <row r="68" spans="1:23" ht="12.75" customHeight="1" x14ac:dyDescent="0.2">
      <c r="A68" s="754"/>
      <c r="B68" s="762" t="s">
        <v>476</v>
      </c>
      <c r="C68" s="237" t="s">
        <v>63</v>
      </c>
      <c r="D68" s="450"/>
      <c r="E68" s="450"/>
      <c r="F68" s="450">
        <f t="shared" si="1"/>
        <v>0</v>
      </c>
      <c r="G68" s="450"/>
      <c r="H68" s="450"/>
      <c r="I68" s="309">
        <f t="shared" si="0"/>
        <v>0</v>
      </c>
      <c r="J68" s="75"/>
      <c r="K68" s="14">
        <f t="shared" si="2"/>
        <v>0</v>
      </c>
      <c r="L68" s="450">
        <f t="shared" si="3"/>
        <v>0</v>
      </c>
      <c r="M68" s="450">
        <f t="shared" si="4"/>
        <v>0</v>
      </c>
      <c r="N68" s="461"/>
      <c r="O68" s="333">
        <f t="shared" si="5"/>
        <v>0</v>
      </c>
      <c r="Q68" s="221">
        <v>64</v>
      </c>
      <c r="R68" s="658"/>
      <c r="S68" s="658"/>
      <c r="T68" s="658"/>
      <c r="U68" s="658"/>
      <c r="V68" s="461"/>
      <c r="W68" s="461"/>
    </row>
    <row r="69" spans="1:23" x14ac:dyDescent="0.2">
      <c r="A69" s="754"/>
      <c r="B69" s="762"/>
      <c r="C69" s="238" t="s">
        <v>64</v>
      </c>
      <c r="D69" s="451"/>
      <c r="E69" s="451"/>
      <c r="F69" s="451">
        <f t="shared" si="1"/>
        <v>0</v>
      </c>
      <c r="G69" s="451"/>
      <c r="H69" s="451"/>
      <c r="I69" s="310">
        <f t="shared" si="0"/>
        <v>0</v>
      </c>
      <c r="J69" s="75"/>
      <c r="K69" s="17">
        <f t="shared" si="2"/>
        <v>0</v>
      </c>
      <c r="L69" s="451">
        <f t="shared" si="3"/>
        <v>0</v>
      </c>
      <c r="M69" s="451">
        <f t="shared" si="4"/>
        <v>0</v>
      </c>
      <c r="N69" s="461"/>
      <c r="O69" s="334">
        <f t="shared" si="5"/>
        <v>0</v>
      </c>
      <c r="Q69" s="221">
        <v>65</v>
      </c>
      <c r="R69" s="658"/>
      <c r="S69" s="658"/>
      <c r="T69" s="658"/>
      <c r="U69" s="658"/>
      <c r="V69" s="461"/>
      <c r="W69" s="461"/>
    </row>
    <row r="70" spans="1:23" x14ac:dyDescent="0.2">
      <c r="A70" s="754"/>
      <c r="B70" s="762"/>
      <c r="C70" s="238" t="s">
        <v>65</v>
      </c>
      <c r="D70" s="450"/>
      <c r="E70" s="450"/>
      <c r="F70" s="450">
        <f t="shared" si="1"/>
        <v>0</v>
      </c>
      <c r="G70" s="450"/>
      <c r="H70" s="450"/>
      <c r="I70" s="309">
        <f t="shared" si="0"/>
        <v>0</v>
      </c>
      <c r="J70" s="75"/>
      <c r="K70" s="14">
        <f t="shared" si="2"/>
        <v>0</v>
      </c>
      <c r="L70" s="450">
        <f t="shared" si="3"/>
        <v>0</v>
      </c>
      <c r="M70" s="450">
        <f t="shared" si="4"/>
        <v>0</v>
      </c>
      <c r="N70" s="461"/>
      <c r="O70" s="333">
        <f t="shared" si="5"/>
        <v>0</v>
      </c>
      <c r="Q70" s="221">
        <v>66</v>
      </c>
      <c r="R70" s="658"/>
      <c r="S70" s="658"/>
      <c r="T70" s="658"/>
      <c r="U70" s="658"/>
      <c r="V70" s="461"/>
      <c r="W70" s="461"/>
    </row>
    <row r="71" spans="1:23" x14ac:dyDescent="0.2">
      <c r="A71" s="754"/>
      <c r="B71" s="762"/>
      <c r="C71" s="238" t="s">
        <v>66</v>
      </c>
      <c r="D71" s="451">
        <v>0</v>
      </c>
      <c r="E71" s="451">
        <v>0</v>
      </c>
      <c r="F71" s="451">
        <f t="shared" si="1"/>
        <v>0</v>
      </c>
      <c r="G71" s="451">
        <v>1</v>
      </c>
      <c r="H71" s="451">
        <v>0</v>
      </c>
      <c r="I71" s="310">
        <f t="shared" ref="I71:I81" si="6">G71+H71</f>
        <v>1</v>
      </c>
      <c r="J71" s="75"/>
      <c r="K71" s="17">
        <f t="shared" si="2"/>
        <v>1</v>
      </c>
      <c r="L71" s="451">
        <f t="shared" si="3"/>
        <v>0</v>
      </c>
      <c r="M71" s="451">
        <f t="shared" si="4"/>
        <v>1</v>
      </c>
      <c r="N71" s="461"/>
      <c r="O71" s="334">
        <f t="shared" si="5"/>
        <v>5.5248618784530384E-3</v>
      </c>
      <c r="Q71" s="221">
        <v>67</v>
      </c>
      <c r="R71" s="658"/>
      <c r="S71" s="658"/>
      <c r="T71" s="658"/>
      <c r="U71" s="658"/>
      <c r="V71" s="461"/>
      <c r="W71" s="461"/>
    </row>
    <row r="72" spans="1:23" x14ac:dyDescent="0.2">
      <c r="A72" s="754"/>
      <c r="B72" s="762"/>
      <c r="C72" s="238" t="s">
        <v>67</v>
      </c>
      <c r="D72" s="450">
        <v>0</v>
      </c>
      <c r="E72" s="450">
        <v>1</v>
      </c>
      <c r="F72" s="450">
        <f t="shared" ref="F72:F81" si="7">D72+E72</f>
        <v>1</v>
      </c>
      <c r="G72" s="450">
        <v>0</v>
      </c>
      <c r="H72" s="450">
        <v>0</v>
      </c>
      <c r="I72" s="309">
        <f t="shared" si="6"/>
        <v>0</v>
      </c>
      <c r="J72" s="75"/>
      <c r="K72" s="14">
        <f t="shared" ref="K72:K81" si="8">+D72+G72</f>
        <v>0</v>
      </c>
      <c r="L72" s="450">
        <f t="shared" ref="L72:L81" si="9">E72+H72</f>
        <v>1</v>
      </c>
      <c r="M72" s="450">
        <f t="shared" ref="M72:M81" si="10">L72+K72</f>
        <v>1</v>
      </c>
      <c r="N72" s="461"/>
      <c r="O72" s="333">
        <f t="shared" ref="O72:O83" si="11">M72/$M$83</f>
        <v>5.5248618784530384E-3</v>
      </c>
      <c r="Q72" s="221">
        <v>68</v>
      </c>
      <c r="R72" s="658"/>
      <c r="S72" s="658"/>
      <c r="T72" s="658"/>
      <c r="U72" s="658"/>
      <c r="V72" s="461"/>
      <c r="W72" s="461"/>
    </row>
    <row r="73" spans="1:23" x14ac:dyDescent="0.2">
      <c r="A73" s="754"/>
      <c r="B73" s="762"/>
      <c r="C73" s="239" t="s">
        <v>68</v>
      </c>
      <c r="D73" s="451"/>
      <c r="E73" s="451"/>
      <c r="F73" s="451">
        <f t="shared" si="7"/>
        <v>0</v>
      </c>
      <c r="G73" s="451"/>
      <c r="H73" s="451"/>
      <c r="I73" s="310">
        <f t="shared" si="6"/>
        <v>0</v>
      </c>
      <c r="J73" s="75"/>
      <c r="K73" s="17">
        <f t="shared" si="8"/>
        <v>0</v>
      </c>
      <c r="L73" s="451">
        <f t="shared" si="9"/>
        <v>0</v>
      </c>
      <c r="M73" s="451">
        <f t="shared" si="10"/>
        <v>0</v>
      </c>
      <c r="N73" s="461"/>
      <c r="O73" s="334">
        <f t="shared" si="11"/>
        <v>0</v>
      </c>
      <c r="Q73" s="221">
        <v>69</v>
      </c>
      <c r="R73" s="658"/>
      <c r="S73" s="658"/>
      <c r="T73" s="658"/>
      <c r="U73" s="658"/>
      <c r="V73" s="461"/>
      <c r="W73" s="461"/>
    </row>
    <row r="74" spans="1:23" ht="13.5" x14ac:dyDescent="0.25">
      <c r="A74" s="755"/>
      <c r="B74" s="745" t="s">
        <v>69</v>
      </c>
      <c r="C74" s="804"/>
      <c r="D74" s="332">
        <v>0</v>
      </c>
      <c r="E74" s="332">
        <v>1</v>
      </c>
      <c r="F74" s="415">
        <f t="shared" si="7"/>
        <v>1</v>
      </c>
      <c r="G74" s="332">
        <v>1</v>
      </c>
      <c r="H74" s="332">
        <v>0</v>
      </c>
      <c r="I74" s="416">
        <f t="shared" si="6"/>
        <v>1</v>
      </c>
      <c r="J74" s="74"/>
      <c r="K74" s="331">
        <f t="shared" si="8"/>
        <v>1</v>
      </c>
      <c r="L74" s="332">
        <f t="shared" si="9"/>
        <v>1</v>
      </c>
      <c r="M74" s="416">
        <f t="shared" si="10"/>
        <v>2</v>
      </c>
      <c r="N74" s="461"/>
      <c r="O74" s="468">
        <f t="shared" si="11"/>
        <v>1.1049723756906077E-2</v>
      </c>
      <c r="Q74" s="221" t="s">
        <v>448</v>
      </c>
      <c r="R74" s="658"/>
      <c r="S74" s="658"/>
      <c r="T74" s="658"/>
      <c r="U74" s="658"/>
      <c r="V74" s="461"/>
      <c r="W74" s="461"/>
    </row>
    <row r="75" spans="1:23" x14ac:dyDescent="0.2">
      <c r="A75" s="749" t="s">
        <v>454</v>
      </c>
      <c r="B75" s="749"/>
      <c r="C75" s="805"/>
      <c r="D75" s="424">
        <v>3</v>
      </c>
      <c r="E75" s="424">
        <v>9</v>
      </c>
      <c r="F75" s="425">
        <f t="shared" si="7"/>
        <v>12</v>
      </c>
      <c r="G75" s="424">
        <v>1</v>
      </c>
      <c r="H75" s="424">
        <v>5</v>
      </c>
      <c r="I75" s="425">
        <f t="shared" si="6"/>
        <v>6</v>
      </c>
      <c r="J75" s="74"/>
      <c r="K75" s="424">
        <f t="shared" si="8"/>
        <v>4</v>
      </c>
      <c r="L75" s="424">
        <f t="shared" si="9"/>
        <v>14</v>
      </c>
      <c r="M75" s="425">
        <f t="shared" si="10"/>
        <v>18</v>
      </c>
      <c r="N75" s="461"/>
      <c r="O75" s="469">
        <f t="shared" si="11"/>
        <v>9.9447513812154692E-2</v>
      </c>
      <c r="Q75" s="221" t="s">
        <v>445</v>
      </c>
      <c r="R75" s="658"/>
      <c r="S75" s="658"/>
      <c r="T75" s="658"/>
      <c r="U75" s="658"/>
      <c r="V75" s="461"/>
      <c r="W75" s="461"/>
    </row>
    <row r="76" spans="1:23" x14ac:dyDescent="0.2">
      <c r="A76" s="831" t="s">
        <v>71</v>
      </c>
      <c r="B76" s="763" t="s">
        <v>72</v>
      </c>
      <c r="C76" s="237" t="s">
        <v>73</v>
      </c>
      <c r="D76" s="450"/>
      <c r="E76" s="450"/>
      <c r="F76" s="450">
        <f t="shared" si="7"/>
        <v>0</v>
      </c>
      <c r="G76" s="450"/>
      <c r="H76" s="450"/>
      <c r="I76" s="309">
        <f t="shared" si="6"/>
        <v>0</v>
      </c>
      <c r="J76" s="75"/>
      <c r="K76" s="14">
        <f t="shared" si="8"/>
        <v>0</v>
      </c>
      <c r="L76" s="450">
        <f t="shared" si="9"/>
        <v>0</v>
      </c>
      <c r="M76" s="450">
        <f t="shared" si="10"/>
        <v>0</v>
      </c>
      <c r="N76" s="461"/>
      <c r="O76" s="333">
        <f t="shared" si="11"/>
        <v>0</v>
      </c>
      <c r="Q76" s="221">
        <v>85</v>
      </c>
      <c r="R76" s="658"/>
      <c r="S76" s="658"/>
      <c r="T76" s="658"/>
      <c r="U76" s="658"/>
      <c r="V76" s="461"/>
      <c r="W76" s="461"/>
    </row>
    <row r="77" spans="1:23" x14ac:dyDescent="0.2">
      <c r="A77" s="742"/>
      <c r="B77" s="744"/>
      <c r="C77" s="238" t="s">
        <v>74</v>
      </c>
      <c r="D77" s="451">
        <v>0</v>
      </c>
      <c r="E77" s="451">
        <v>0</v>
      </c>
      <c r="F77" s="451">
        <f t="shared" si="7"/>
        <v>0</v>
      </c>
      <c r="G77" s="451">
        <v>0</v>
      </c>
      <c r="H77" s="451">
        <v>1</v>
      </c>
      <c r="I77" s="310">
        <f t="shared" si="6"/>
        <v>1</v>
      </c>
      <c r="J77" s="75"/>
      <c r="K77" s="17">
        <f t="shared" si="8"/>
        <v>0</v>
      </c>
      <c r="L77" s="451">
        <f t="shared" si="9"/>
        <v>1</v>
      </c>
      <c r="M77" s="451">
        <f t="shared" si="10"/>
        <v>1</v>
      </c>
      <c r="N77" s="461"/>
      <c r="O77" s="334">
        <f t="shared" si="11"/>
        <v>5.5248618784530384E-3</v>
      </c>
      <c r="Q77" s="221">
        <v>86</v>
      </c>
      <c r="R77" s="658"/>
      <c r="S77" s="658"/>
      <c r="T77" s="658"/>
      <c r="U77" s="658"/>
      <c r="V77" s="461"/>
      <c r="W77" s="461"/>
    </row>
    <row r="78" spans="1:23" x14ac:dyDescent="0.2">
      <c r="A78" s="742"/>
      <c r="B78" s="744"/>
      <c r="C78" s="238" t="s">
        <v>75</v>
      </c>
      <c r="D78" s="450">
        <v>0</v>
      </c>
      <c r="E78" s="450">
        <v>0</v>
      </c>
      <c r="F78" s="450">
        <f t="shared" si="7"/>
        <v>0</v>
      </c>
      <c r="G78" s="450">
        <v>0</v>
      </c>
      <c r="H78" s="450">
        <v>1</v>
      </c>
      <c r="I78" s="309">
        <f t="shared" si="6"/>
        <v>1</v>
      </c>
      <c r="J78" s="75"/>
      <c r="K78" s="14">
        <f t="shared" si="8"/>
        <v>0</v>
      </c>
      <c r="L78" s="450">
        <f t="shared" si="9"/>
        <v>1</v>
      </c>
      <c r="M78" s="450">
        <f t="shared" si="10"/>
        <v>1</v>
      </c>
      <c r="N78" s="461"/>
      <c r="O78" s="333">
        <f t="shared" si="11"/>
        <v>5.5248618784530384E-3</v>
      </c>
      <c r="Q78" s="221">
        <v>87</v>
      </c>
      <c r="R78" s="658"/>
      <c r="S78" s="658"/>
      <c r="T78" s="658"/>
      <c r="U78" s="658"/>
      <c r="V78" s="461"/>
      <c r="W78" s="461"/>
    </row>
    <row r="79" spans="1:23" x14ac:dyDescent="0.2">
      <c r="A79" s="767" t="s">
        <v>76</v>
      </c>
      <c r="B79" s="767"/>
      <c r="C79" s="812"/>
      <c r="D79" s="424">
        <v>0</v>
      </c>
      <c r="E79" s="424">
        <v>0</v>
      </c>
      <c r="F79" s="425">
        <f t="shared" si="7"/>
        <v>0</v>
      </c>
      <c r="G79" s="424">
        <v>0</v>
      </c>
      <c r="H79" s="424">
        <v>2</v>
      </c>
      <c r="I79" s="425">
        <f t="shared" si="6"/>
        <v>2</v>
      </c>
      <c r="J79" s="74"/>
      <c r="K79" s="424">
        <f t="shared" si="8"/>
        <v>0</v>
      </c>
      <c r="L79" s="424">
        <f t="shared" si="9"/>
        <v>2</v>
      </c>
      <c r="M79" s="425">
        <f t="shared" si="10"/>
        <v>2</v>
      </c>
      <c r="N79" s="461"/>
      <c r="O79" s="469">
        <f t="shared" si="11"/>
        <v>1.1049723756906077E-2</v>
      </c>
      <c r="Q79" s="221" t="s">
        <v>71</v>
      </c>
      <c r="R79" s="658"/>
      <c r="S79" s="658"/>
      <c r="T79" s="658"/>
      <c r="U79" s="658"/>
      <c r="V79" s="461"/>
      <c r="W79" s="461"/>
    </row>
    <row r="80" spans="1:23" ht="6.75" customHeight="1" x14ac:dyDescent="0.25">
      <c r="A80" s="156"/>
      <c r="B80" s="156"/>
      <c r="C80" s="157"/>
      <c r="R80" s="658"/>
      <c r="S80" s="658"/>
      <c r="T80" s="658"/>
      <c r="U80" s="658"/>
      <c r="V80" s="461"/>
      <c r="W80" s="461"/>
    </row>
    <row r="81" spans="1:23" ht="15.75" x14ac:dyDescent="0.25">
      <c r="A81" s="800" t="s">
        <v>377</v>
      </c>
      <c r="B81" s="800"/>
      <c r="C81" s="832"/>
      <c r="D81" s="332">
        <v>0</v>
      </c>
      <c r="E81" s="332">
        <v>7</v>
      </c>
      <c r="F81" s="415">
        <f t="shared" si="7"/>
        <v>7</v>
      </c>
      <c r="G81" s="332">
        <v>1</v>
      </c>
      <c r="H81" s="332">
        <v>6</v>
      </c>
      <c r="I81" s="416">
        <f t="shared" si="6"/>
        <v>7</v>
      </c>
      <c r="J81" s="74"/>
      <c r="K81" s="331">
        <f t="shared" si="8"/>
        <v>1</v>
      </c>
      <c r="L81" s="332">
        <f t="shared" si="9"/>
        <v>13</v>
      </c>
      <c r="M81" s="416">
        <f t="shared" si="10"/>
        <v>14</v>
      </c>
      <c r="N81" s="461"/>
      <c r="O81" s="447">
        <f t="shared" si="11"/>
        <v>7.7348066298342538E-2</v>
      </c>
      <c r="Q81" s="221" t="s">
        <v>449</v>
      </c>
      <c r="R81" s="658"/>
      <c r="S81" s="658"/>
      <c r="T81" s="658"/>
      <c r="U81" s="658"/>
      <c r="V81" s="461"/>
      <c r="W81" s="461"/>
    </row>
    <row r="82" spans="1:23" ht="7.5" customHeight="1" x14ac:dyDescent="0.2">
      <c r="C82" s="461"/>
      <c r="R82" s="461"/>
      <c r="S82" s="461"/>
      <c r="T82" s="461"/>
      <c r="U82" s="461"/>
      <c r="V82" s="461"/>
      <c r="W82" s="461"/>
    </row>
    <row r="83" spans="1:23" ht="15.75" x14ac:dyDescent="0.25">
      <c r="A83" s="814" t="s">
        <v>1</v>
      </c>
      <c r="B83" s="815"/>
      <c r="C83" s="815"/>
      <c r="D83" s="424">
        <f>D15+D45+D75+D79+D81</f>
        <v>47</v>
      </c>
      <c r="E83" s="424">
        <f t="shared" ref="E83:M83" si="12">E15+E45+E75+E79+E81</f>
        <v>83</v>
      </c>
      <c r="F83" s="425">
        <f>F15+F45+F75+F79+F81</f>
        <v>130</v>
      </c>
      <c r="G83" s="424">
        <f t="shared" si="12"/>
        <v>14</v>
      </c>
      <c r="H83" s="424">
        <f t="shared" si="12"/>
        <v>37</v>
      </c>
      <c r="I83" s="425">
        <f t="shared" si="12"/>
        <v>51</v>
      </c>
      <c r="J83" s="74"/>
      <c r="K83" s="424">
        <f>K15+K45+K75+K79+K81</f>
        <v>61</v>
      </c>
      <c r="L83" s="424">
        <f t="shared" si="12"/>
        <v>120</v>
      </c>
      <c r="M83" s="425">
        <f t="shared" si="12"/>
        <v>181</v>
      </c>
      <c r="N83" s="461"/>
      <c r="O83" s="469">
        <f t="shared" si="11"/>
        <v>1</v>
      </c>
    </row>
    <row r="84" spans="1:23" ht="15.75" x14ac:dyDescent="0.25">
      <c r="A84" s="593" t="s">
        <v>667</v>
      </c>
      <c r="E84" s="658"/>
      <c r="F84" s="658"/>
      <c r="G84" s="658"/>
      <c r="H84" s="658"/>
      <c r="I84" s="658"/>
      <c r="J84" s="658"/>
      <c r="K84" s="658"/>
      <c r="L84" s="658"/>
      <c r="M84" s="658"/>
    </row>
  </sheetData>
  <mergeCells count="40">
    <mergeCell ref="A83:C83"/>
    <mergeCell ref="A75:C75"/>
    <mergeCell ref="A76:A78"/>
    <mergeCell ref="B76:B78"/>
    <mergeCell ref="A79:C79"/>
    <mergeCell ref="A81:C81"/>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O4:O5"/>
    <mergeCell ref="D4:F4"/>
    <mergeCell ref="G4:I4"/>
    <mergeCell ref="K4:M4"/>
    <mergeCell ref="A2:O2"/>
  </mergeCells>
  <printOptions horizontalCentered="1"/>
  <pageMargins left="0.70866141732283472" right="0.70866141732283472" top="0.74803149606299213" bottom="0.74803149606299213" header="0.31496062992125984" footer="0.31496062992125984"/>
  <pageSetup paperSize="9" scale="63" firstPageNumber="48" fitToHeight="0" orientation="portrait" r:id="rId1"/>
  <headerFooter>
    <oddFooter>&amp;CPage &amp;P</oddFooter>
  </headerFooter>
  <ignoredErrors>
    <ignoredError sqref="C24 C26:C34 C37:C40 C42:C43 C46:C48 C50:C51 C54:C56 C58:C61 C64:C66 C68:C73 C76:C7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rgb="FF00B0F0"/>
    <pageSetUpPr fitToPage="1"/>
  </sheetPr>
  <dimension ref="A1:Y89"/>
  <sheetViews>
    <sheetView showGridLines="0" topLeftCell="A67" zoomScaleNormal="100" workbookViewId="0">
      <selection activeCell="Q28" sqref="Q28"/>
    </sheetView>
  </sheetViews>
  <sheetFormatPr baseColWidth="10" defaultRowHeight="12.75" x14ac:dyDescent="0.2"/>
  <cols>
    <col min="1" max="1" width="14.33203125" style="461" customWidth="1"/>
    <col min="2" max="2" width="20" style="461" customWidth="1"/>
    <col min="3" max="3" width="19" bestFit="1" customWidth="1"/>
    <col min="4" max="4" width="10" bestFit="1" customWidth="1"/>
    <col min="5" max="5" width="10.83203125" bestFit="1" customWidth="1"/>
    <col min="6" max="6" width="8.5" bestFit="1" customWidth="1"/>
    <col min="7" max="7" width="10" bestFit="1" customWidth="1"/>
    <col min="8" max="8" width="10.83203125" bestFit="1" customWidth="1"/>
    <col min="9" max="9" width="7.33203125" bestFit="1" customWidth="1"/>
    <col min="10" max="10" width="3.6640625" customWidth="1"/>
    <col min="11" max="11" width="10" bestFit="1" customWidth="1"/>
    <col min="12" max="12" width="10.83203125" bestFit="1" customWidth="1"/>
    <col min="13" max="13" width="9.33203125" bestFit="1" customWidth="1"/>
    <col min="14" max="14" width="3.5" customWidth="1"/>
    <col min="15" max="15" width="14" customWidth="1"/>
    <col min="17" max="17" width="20" style="351" hidden="1" customWidth="1"/>
    <col min="18" max="18" width="17.83203125" customWidth="1"/>
  </cols>
  <sheetData>
    <row r="1" spans="1:25" ht="6.6" customHeight="1" x14ac:dyDescent="0.2"/>
    <row r="2" spans="1:25" s="580" customFormat="1" ht="12.75" customHeight="1" x14ac:dyDescent="0.3">
      <c r="A2" s="730" t="s">
        <v>597</v>
      </c>
      <c r="B2" s="730"/>
      <c r="C2" s="730"/>
      <c r="D2" s="730"/>
      <c r="E2" s="730"/>
      <c r="F2" s="730"/>
      <c r="G2" s="730"/>
      <c r="H2" s="730"/>
      <c r="I2" s="730"/>
      <c r="J2" s="730"/>
      <c r="K2" s="730"/>
      <c r="L2" s="730"/>
      <c r="M2" s="730"/>
      <c r="N2" s="730"/>
      <c r="O2" s="730"/>
      <c r="Q2" s="619"/>
    </row>
    <row r="3" spans="1:25" ht="6" customHeight="1" x14ac:dyDescent="0.2"/>
    <row r="4" spans="1:25" ht="12.75" customHeight="1" x14ac:dyDescent="0.2">
      <c r="C4" s="113"/>
      <c r="D4" s="806" t="s">
        <v>251</v>
      </c>
      <c r="E4" s="807"/>
      <c r="F4" s="807"/>
      <c r="G4" s="807" t="s">
        <v>252</v>
      </c>
      <c r="H4" s="807"/>
      <c r="I4" s="808"/>
      <c r="J4" s="613"/>
      <c r="K4" s="830" t="s">
        <v>526</v>
      </c>
      <c r="L4" s="830"/>
      <c r="M4" s="830"/>
      <c r="O4" s="778" t="s">
        <v>406</v>
      </c>
    </row>
    <row r="5" spans="1:25" ht="25.5" x14ac:dyDescent="0.2">
      <c r="A5" s="44" t="s">
        <v>242</v>
      </c>
      <c r="B5" s="455" t="s">
        <v>270</v>
      </c>
      <c r="C5" s="455" t="s">
        <v>2</v>
      </c>
      <c r="D5" s="338" t="s">
        <v>108</v>
      </c>
      <c r="E5" s="339" t="s">
        <v>109</v>
      </c>
      <c r="F5" s="108" t="s">
        <v>77</v>
      </c>
      <c r="G5" s="338" t="s">
        <v>108</v>
      </c>
      <c r="H5" s="339" t="s">
        <v>109</v>
      </c>
      <c r="I5" s="108" t="s">
        <v>77</v>
      </c>
      <c r="J5" s="113"/>
      <c r="K5" s="338" t="s">
        <v>108</v>
      </c>
      <c r="L5" s="339" t="s">
        <v>109</v>
      </c>
      <c r="M5" s="108" t="s">
        <v>77</v>
      </c>
      <c r="O5" s="778"/>
    </row>
    <row r="6" spans="1:25" s="32" customFormat="1" x14ac:dyDescent="0.2">
      <c r="A6" s="111"/>
      <c r="B6" s="29"/>
      <c r="C6" s="29"/>
      <c r="D6" s="29"/>
      <c r="E6" s="29"/>
      <c r="F6" s="30"/>
      <c r="G6" s="29"/>
      <c r="H6" s="29"/>
      <c r="I6" s="30"/>
      <c r="J6" s="187"/>
      <c r="K6" s="29"/>
      <c r="L6" s="29"/>
      <c r="M6" s="30"/>
      <c r="O6" s="112"/>
      <c r="Q6" s="361"/>
    </row>
    <row r="7" spans="1:25" x14ac:dyDescent="0.2">
      <c r="A7" s="742" t="s">
        <v>3</v>
      </c>
      <c r="B7" s="762" t="s">
        <v>587</v>
      </c>
      <c r="C7" s="237" t="s">
        <v>4</v>
      </c>
      <c r="D7" s="18">
        <v>29</v>
      </c>
      <c r="E7" s="18">
        <v>62</v>
      </c>
      <c r="F7" s="18">
        <f>E7+D7</f>
        <v>91</v>
      </c>
      <c r="G7" s="18">
        <v>11</v>
      </c>
      <c r="H7" s="18">
        <v>40</v>
      </c>
      <c r="I7" s="19">
        <f t="shared" ref="I7:I70" si="0">H7+G7</f>
        <v>51</v>
      </c>
      <c r="J7" s="350"/>
      <c r="K7" s="453">
        <f>D7+G7</f>
        <v>40</v>
      </c>
      <c r="L7" s="18">
        <f>E7+H7</f>
        <v>102</v>
      </c>
      <c r="M7" s="18">
        <f>K7+L7</f>
        <v>142</v>
      </c>
      <c r="N7" s="461"/>
      <c r="O7" s="334">
        <f t="shared" ref="O7:O21" si="1">M7/$M$87</f>
        <v>6.5588914549653585E-2</v>
      </c>
      <c r="Q7" s="351">
        <v>1</v>
      </c>
      <c r="S7" s="658"/>
      <c r="T7" s="658"/>
      <c r="U7" s="658"/>
      <c r="V7" s="461"/>
      <c r="W7" s="461"/>
      <c r="X7" s="461"/>
      <c r="Y7" s="461"/>
    </row>
    <row r="8" spans="1:25" s="53" customFormat="1" x14ac:dyDescent="0.2">
      <c r="A8" s="742"/>
      <c r="B8" s="762"/>
      <c r="C8" s="238" t="s">
        <v>5</v>
      </c>
      <c r="D8" s="18">
        <v>13</v>
      </c>
      <c r="E8" s="18">
        <v>35</v>
      </c>
      <c r="F8" s="18">
        <f t="shared" ref="F8:F71" si="2">E8+D8</f>
        <v>48</v>
      </c>
      <c r="G8" s="18">
        <v>7</v>
      </c>
      <c r="H8" s="18">
        <v>32</v>
      </c>
      <c r="I8" s="19">
        <f t="shared" si="0"/>
        <v>39</v>
      </c>
      <c r="J8" s="350"/>
      <c r="K8" s="453">
        <f t="shared" ref="K8:K71" si="3">D8+G8</f>
        <v>20</v>
      </c>
      <c r="L8" s="18">
        <f t="shared" ref="L8:L71" si="4">E8+H8</f>
        <v>67</v>
      </c>
      <c r="M8" s="18">
        <f t="shared" ref="M8:M71" si="5">K8+L8</f>
        <v>87</v>
      </c>
      <c r="N8" s="461"/>
      <c r="O8" s="334">
        <f t="shared" si="1"/>
        <v>4.0184757505773674E-2</v>
      </c>
      <c r="Q8" s="508">
        <v>2</v>
      </c>
      <c r="R8" s="658"/>
      <c r="S8" s="658"/>
      <c r="T8" s="658"/>
      <c r="U8" s="658"/>
      <c r="V8" s="461"/>
      <c r="W8" s="461"/>
    </row>
    <row r="9" spans="1:25" x14ac:dyDescent="0.2">
      <c r="A9" s="742"/>
      <c r="B9" s="762"/>
      <c r="C9" s="238" t="s">
        <v>6</v>
      </c>
      <c r="D9" s="15">
        <v>1</v>
      </c>
      <c r="E9" s="15">
        <v>1</v>
      </c>
      <c r="F9" s="15">
        <f t="shared" si="2"/>
        <v>2</v>
      </c>
      <c r="G9" s="15">
        <v>0</v>
      </c>
      <c r="H9" s="15">
        <v>0</v>
      </c>
      <c r="I9" s="16">
        <f t="shared" si="0"/>
        <v>0</v>
      </c>
      <c r="J9" s="350"/>
      <c r="K9" s="231">
        <f t="shared" si="3"/>
        <v>1</v>
      </c>
      <c r="L9" s="15">
        <f t="shared" si="4"/>
        <v>1</v>
      </c>
      <c r="M9" s="15">
        <f t="shared" si="5"/>
        <v>2</v>
      </c>
      <c r="O9" s="333">
        <f t="shared" si="1"/>
        <v>9.2378752886836026E-4</v>
      </c>
      <c r="Q9" s="351">
        <v>3</v>
      </c>
      <c r="R9" s="658"/>
      <c r="S9" s="658"/>
      <c r="T9" s="658"/>
      <c r="U9" s="658"/>
      <c r="V9" s="461"/>
      <c r="W9" s="461"/>
    </row>
    <row r="10" spans="1:25" x14ac:dyDescent="0.2">
      <c r="A10" s="742"/>
      <c r="B10" s="762"/>
      <c r="C10" s="239" t="s">
        <v>7</v>
      </c>
      <c r="D10" s="18">
        <v>3</v>
      </c>
      <c r="E10" s="18">
        <v>13</v>
      </c>
      <c r="F10" s="18">
        <f t="shared" si="2"/>
        <v>16</v>
      </c>
      <c r="G10" s="18">
        <v>0</v>
      </c>
      <c r="H10" s="18">
        <v>6</v>
      </c>
      <c r="I10" s="19">
        <f t="shared" si="0"/>
        <v>6</v>
      </c>
      <c r="J10" s="350"/>
      <c r="K10" s="232">
        <f t="shared" si="3"/>
        <v>3</v>
      </c>
      <c r="L10" s="18">
        <f t="shared" si="4"/>
        <v>19</v>
      </c>
      <c r="M10" s="18">
        <f t="shared" si="5"/>
        <v>22</v>
      </c>
      <c r="O10" s="334">
        <f t="shared" si="1"/>
        <v>1.0161662817551964E-2</v>
      </c>
      <c r="Q10" s="351">
        <v>4</v>
      </c>
      <c r="R10" s="658"/>
      <c r="S10" s="658"/>
      <c r="T10" s="658"/>
      <c r="U10" s="658"/>
      <c r="V10" s="461"/>
      <c r="W10" s="461"/>
    </row>
    <row r="11" spans="1:25" ht="13.5" x14ac:dyDescent="0.25">
      <c r="A11" s="742"/>
      <c r="B11" s="745" t="s">
        <v>8</v>
      </c>
      <c r="C11" s="804"/>
      <c r="D11" s="345">
        <v>46</v>
      </c>
      <c r="E11" s="345">
        <v>111</v>
      </c>
      <c r="F11" s="346">
        <f t="shared" si="2"/>
        <v>157</v>
      </c>
      <c r="G11" s="345">
        <v>18</v>
      </c>
      <c r="H11" s="345">
        <v>78</v>
      </c>
      <c r="I11" s="347">
        <f t="shared" si="0"/>
        <v>96</v>
      </c>
      <c r="J11" s="343"/>
      <c r="K11" s="348">
        <f t="shared" si="3"/>
        <v>64</v>
      </c>
      <c r="L11" s="345">
        <f t="shared" si="4"/>
        <v>189</v>
      </c>
      <c r="M11" s="349">
        <f t="shared" si="5"/>
        <v>253</v>
      </c>
      <c r="N11" s="53"/>
      <c r="O11" s="470">
        <f t="shared" si="1"/>
        <v>0.11685912240184758</v>
      </c>
      <c r="Q11" s="351" t="s">
        <v>457</v>
      </c>
      <c r="R11" s="658"/>
      <c r="S11" s="658"/>
      <c r="T11" s="658"/>
      <c r="U11" s="658"/>
      <c r="V11" s="461"/>
      <c r="W11" s="461"/>
    </row>
    <row r="12" spans="1:25" ht="24.75" customHeight="1" x14ac:dyDescent="0.2">
      <c r="A12" s="742"/>
      <c r="B12" s="747" t="s">
        <v>588</v>
      </c>
      <c r="C12" s="237" t="s">
        <v>9</v>
      </c>
      <c r="D12" s="18">
        <v>18</v>
      </c>
      <c r="E12" s="18">
        <v>53</v>
      </c>
      <c r="F12" s="18">
        <f t="shared" si="2"/>
        <v>71</v>
      </c>
      <c r="G12" s="18">
        <v>2</v>
      </c>
      <c r="H12" s="18">
        <v>19</v>
      </c>
      <c r="I12" s="19">
        <f t="shared" si="0"/>
        <v>21</v>
      </c>
      <c r="J12" s="350"/>
      <c r="K12" s="453">
        <f t="shared" si="3"/>
        <v>20</v>
      </c>
      <c r="L12" s="18">
        <f t="shared" si="4"/>
        <v>72</v>
      </c>
      <c r="M12" s="18">
        <f t="shared" si="5"/>
        <v>92</v>
      </c>
      <c r="N12" s="461"/>
      <c r="O12" s="334">
        <f t="shared" si="1"/>
        <v>4.249422632794457E-2</v>
      </c>
      <c r="Q12" s="351">
        <v>5</v>
      </c>
      <c r="R12" s="658"/>
      <c r="S12" s="658"/>
      <c r="T12" s="658"/>
      <c r="U12" s="658"/>
      <c r="V12" s="461"/>
      <c r="W12" s="461"/>
    </row>
    <row r="13" spans="1:25" s="53" customFormat="1" ht="22.5" customHeight="1" x14ac:dyDescent="0.2">
      <c r="A13" s="742"/>
      <c r="B13" s="747"/>
      <c r="C13" s="239" t="s">
        <v>10</v>
      </c>
      <c r="D13" s="18">
        <v>105</v>
      </c>
      <c r="E13" s="18">
        <v>245</v>
      </c>
      <c r="F13" s="18">
        <f t="shared" si="2"/>
        <v>350</v>
      </c>
      <c r="G13" s="18">
        <v>20</v>
      </c>
      <c r="H13" s="18">
        <v>72</v>
      </c>
      <c r="I13" s="19">
        <f t="shared" si="0"/>
        <v>92</v>
      </c>
      <c r="J13" s="350"/>
      <c r="K13" s="453">
        <f t="shared" si="3"/>
        <v>125</v>
      </c>
      <c r="L13" s="18">
        <f t="shared" si="4"/>
        <v>317</v>
      </c>
      <c r="M13" s="18">
        <f t="shared" si="5"/>
        <v>442</v>
      </c>
      <c r="N13" s="461"/>
      <c r="O13" s="334">
        <f t="shared" si="1"/>
        <v>0.20415704387990763</v>
      </c>
      <c r="Q13" s="508">
        <v>6</v>
      </c>
      <c r="R13" s="658"/>
      <c r="S13" s="658"/>
      <c r="T13" s="658"/>
      <c r="U13" s="658"/>
      <c r="V13" s="461"/>
      <c r="W13" s="461"/>
    </row>
    <row r="14" spans="1:25" ht="13.5" x14ac:dyDescent="0.25">
      <c r="A14" s="809"/>
      <c r="B14" s="745" t="s">
        <v>11</v>
      </c>
      <c r="C14" s="804"/>
      <c r="D14" s="345">
        <v>123</v>
      </c>
      <c r="E14" s="345">
        <v>298</v>
      </c>
      <c r="F14" s="346">
        <f t="shared" si="2"/>
        <v>421</v>
      </c>
      <c r="G14" s="345">
        <v>22</v>
      </c>
      <c r="H14" s="345">
        <v>91</v>
      </c>
      <c r="I14" s="347">
        <f t="shared" si="0"/>
        <v>113</v>
      </c>
      <c r="J14" s="343"/>
      <c r="K14" s="348">
        <f t="shared" si="3"/>
        <v>145</v>
      </c>
      <c r="L14" s="345">
        <f t="shared" si="4"/>
        <v>389</v>
      </c>
      <c r="M14" s="349">
        <f t="shared" si="5"/>
        <v>534</v>
      </c>
      <c r="N14" s="53"/>
      <c r="O14" s="470">
        <f t="shared" si="1"/>
        <v>0.24665127020785219</v>
      </c>
      <c r="Q14" s="351" t="s">
        <v>458</v>
      </c>
      <c r="R14" s="658"/>
      <c r="S14" s="658"/>
      <c r="T14" s="658"/>
      <c r="U14" s="658"/>
      <c r="V14" s="461"/>
      <c r="W14" s="461"/>
    </row>
    <row r="15" spans="1:25" x14ac:dyDescent="0.2">
      <c r="A15" s="749" t="s">
        <v>12</v>
      </c>
      <c r="B15" s="749"/>
      <c r="C15" s="805"/>
      <c r="D15" s="341">
        <v>169</v>
      </c>
      <c r="E15" s="341">
        <v>409</v>
      </c>
      <c r="F15" s="28">
        <f t="shared" si="2"/>
        <v>578</v>
      </c>
      <c r="G15" s="341">
        <v>40</v>
      </c>
      <c r="H15" s="341">
        <v>169</v>
      </c>
      <c r="I15" s="342">
        <f t="shared" si="0"/>
        <v>209</v>
      </c>
      <c r="J15" s="343"/>
      <c r="K15" s="344">
        <f t="shared" si="3"/>
        <v>209</v>
      </c>
      <c r="L15" s="341">
        <f t="shared" si="4"/>
        <v>578</v>
      </c>
      <c r="M15" s="342">
        <f t="shared" si="5"/>
        <v>787</v>
      </c>
      <c r="N15" s="461"/>
      <c r="O15" s="471">
        <f t="shared" si="1"/>
        <v>0.36351039260969975</v>
      </c>
      <c r="Q15" s="351" t="s">
        <v>3</v>
      </c>
      <c r="R15" s="658"/>
      <c r="S15" s="658"/>
      <c r="T15" s="658"/>
      <c r="U15" s="658"/>
      <c r="V15" s="461"/>
      <c r="W15" s="461"/>
    </row>
    <row r="16" spans="1:25" x14ac:dyDescent="0.2">
      <c r="A16" s="753" t="s">
        <v>444</v>
      </c>
      <c r="B16" s="764" t="s">
        <v>589</v>
      </c>
      <c r="C16" s="237" t="s">
        <v>14</v>
      </c>
      <c r="D16" s="18">
        <v>3</v>
      </c>
      <c r="E16" s="18">
        <v>6</v>
      </c>
      <c r="F16" s="18">
        <f t="shared" si="2"/>
        <v>9</v>
      </c>
      <c r="G16" s="18">
        <v>1</v>
      </c>
      <c r="H16" s="18">
        <v>0</v>
      </c>
      <c r="I16" s="19">
        <f t="shared" si="0"/>
        <v>1</v>
      </c>
      <c r="J16" s="350"/>
      <c r="K16" s="453">
        <f t="shared" si="3"/>
        <v>4</v>
      </c>
      <c r="L16" s="18">
        <f t="shared" si="4"/>
        <v>6</v>
      </c>
      <c r="M16" s="18">
        <f t="shared" si="5"/>
        <v>10</v>
      </c>
      <c r="N16" s="461"/>
      <c r="O16" s="334">
        <f t="shared" si="1"/>
        <v>4.6189376443418013E-3</v>
      </c>
      <c r="Q16" s="351">
        <v>7</v>
      </c>
      <c r="R16" s="658"/>
      <c r="S16" s="658"/>
      <c r="T16" s="658"/>
      <c r="U16" s="658"/>
      <c r="V16" s="461"/>
      <c r="W16" s="461"/>
    </row>
    <row r="17" spans="1:23" s="53" customFormat="1" x14ac:dyDescent="0.2">
      <c r="A17" s="754"/>
      <c r="B17" s="762"/>
      <c r="C17" s="238" t="s">
        <v>15</v>
      </c>
      <c r="D17" s="18"/>
      <c r="E17" s="18"/>
      <c r="F17" s="18">
        <f t="shared" si="2"/>
        <v>0</v>
      </c>
      <c r="G17" s="18"/>
      <c r="H17" s="18"/>
      <c r="I17" s="19">
        <f t="shared" si="0"/>
        <v>0</v>
      </c>
      <c r="J17" s="350"/>
      <c r="K17" s="453">
        <f t="shared" si="3"/>
        <v>0</v>
      </c>
      <c r="L17" s="18">
        <f t="shared" si="4"/>
        <v>0</v>
      </c>
      <c r="M17" s="18">
        <f t="shared" si="5"/>
        <v>0</v>
      </c>
      <c r="N17" s="461"/>
      <c r="O17" s="334">
        <f t="shared" si="1"/>
        <v>0</v>
      </c>
      <c r="Q17" s="508">
        <v>8</v>
      </c>
      <c r="R17" s="658"/>
      <c r="S17" s="658"/>
      <c r="T17" s="658"/>
      <c r="U17" s="658"/>
      <c r="V17" s="461"/>
      <c r="W17" s="461"/>
    </row>
    <row r="18" spans="1:23" x14ac:dyDescent="0.2">
      <c r="A18" s="754"/>
      <c r="B18" s="762"/>
      <c r="C18" s="238" t="s">
        <v>16</v>
      </c>
      <c r="D18" s="18">
        <v>8</v>
      </c>
      <c r="E18" s="18">
        <v>6</v>
      </c>
      <c r="F18" s="18">
        <f t="shared" si="2"/>
        <v>14</v>
      </c>
      <c r="G18" s="18">
        <v>2</v>
      </c>
      <c r="H18" s="18">
        <v>0</v>
      </c>
      <c r="I18" s="19">
        <f t="shared" si="0"/>
        <v>2</v>
      </c>
      <c r="J18" s="350"/>
      <c r="K18" s="232">
        <f t="shared" si="3"/>
        <v>10</v>
      </c>
      <c r="L18" s="18">
        <f t="shared" si="4"/>
        <v>6</v>
      </c>
      <c r="M18" s="18">
        <f t="shared" si="5"/>
        <v>16</v>
      </c>
      <c r="O18" s="333">
        <f t="shared" si="1"/>
        <v>7.3903002309468821E-3</v>
      </c>
      <c r="Q18" s="351">
        <v>9</v>
      </c>
      <c r="R18" s="658"/>
      <c r="S18" s="658"/>
      <c r="T18" s="658"/>
      <c r="U18" s="658"/>
      <c r="V18" s="461"/>
      <c r="W18" s="461"/>
    </row>
    <row r="19" spans="1:23" x14ac:dyDescent="0.2">
      <c r="A19" s="754"/>
      <c r="B19" s="762"/>
      <c r="C19" s="238" t="s">
        <v>17</v>
      </c>
      <c r="D19" s="18">
        <v>1</v>
      </c>
      <c r="E19" s="18">
        <v>1</v>
      </c>
      <c r="F19" s="18">
        <f t="shared" si="2"/>
        <v>2</v>
      </c>
      <c r="G19" s="18">
        <v>0</v>
      </c>
      <c r="H19" s="18">
        <v>0</v>
      </c>
      <c r="I19" s="19">
        <f t="shared" si="0"/>
        <v>0</v>
      </c>
      <c r="J19" s="350"/>
      <c r="K19" s="232">
        <f t="shared" si="3"/>
        <v>1</v>
      </c>
      <c r="L19" s="18">
        <f t="shared" si="4"/>
        <v>1</v>
      </c>
      <c r="M19" s="18">
        <f t="shared" si="5"/>
        <v>2</v>
      </c>
      <c r="O19" s="334">
        <f t="shared" si="1"/>
        <v>9.2378752886836026E-4</v>
      </c>
      <c r="Q19" s="351">
        <v>10</v>
      </c>
      <c r="R19" s="658"/>
      <c r="S19" s="658"/>
      <c r="T19" s="658"/>
      <c r="U19" s="658"/>
      <c r="V19" s="461"/>
      <c r="W19" s="461"/>
    </row>
    <row r="20" spans="1:23" x14ac:dyDescent="0.2">
      <c r="A20" s="754"/>
      <c r="B20" s="762"/>
      <c r="C20" s="238" t="s">
        <v>18</v>
      </c>
      <c r="D20" s="18">
        <v>14</v>
      </c>
      <c r="E20" s="18">
        <v>10</v>
      </c>
      <c r="F20" s="18">
        <f t="shared" si="2"/>
        <v>24</v>
      </c>
      <c r="G20" s="18">
        <v>3</v>
      </c>
      <c r="H20" s="18">
        <v>3</v>
      </c>
      <c r="I20" s="19">
        <f t="shared" si="0"/>
        <v>6</v>
      </c>
      <c r="J20" s="350"/>
      <c r="K20" s="232">
        <f t="shared" si="3"/>
        <v>17</v>
      </c>
      <c r="L20" s="18">
        <f t="shared" si="4"/>
        <v>13</v>
      </c>
      <c r="M20" s="18">
        <f t="shared" si="5"/>
        <v>30</v>
      </c>
      <c r="O20" s="334">
        <f t="shared" si="1"/>
        <v>1.3856812933025405E-2</v>
      </c>
      <c r="Q20" s="351">
        <v>11</v>
      </c>
      <c r="R20" s="658"/>
      <c r="S20" s="658"/>
      <c r="T20" s="658"/>
      <c r="U20" s="658"/>
      <c r="V20" s="461"/>
      <c r="W20" s="461"/>
    </row>
    <row r="21" spans="1:23" x14ac:dyDescent="0.2">
      <c r="A21" s="754"/>
      <c r="B21" s="762"/>
      <c r="C21" s="238" t="s">
        <v>19</v>
      </c>
      <c r="D21" s="18">
        <v>0</v>
      </c>
      <c r="E21" s="18">
        <v>1</v>
      </c>
      <c r="F21" s="18">
        <f t="shared" si="2"/>
        <v>1</v>
      </c>
      <c r="G21" s="18">
        <v>0</v>
      </c>
      <c r="H21" s="18">
        <v>0</v>
      </c>
      <c r="I21" s="19">
        <f t="shared" si="0"/>
        <v>0</v>
      </c>
      <c r="J21" s="350"/>
      <c r="K21" s="232">
        <f t="shared" si="3"/>
        <v>0</v>
      </c>
      <c r="L21" s="18">
        <f t="shared" si="4"/>
        <v>1</v>
      </c>
      <c r="M21" s="18">
        <f t="shared" si="5"/>
        <v>1</v>
      </c>
      <c r="O21" s="334">
        <f t="shared" si="1"/>
        <v>4.6189376443418013E-4</v>
      </c>
      <c r="Q21" s="351">
        <v>12</v>
      </c>
      <c r="R21" s="658"/>
      <c r="S21" s="658"/>
      <c r="T21" s="658"/>
      <c r="U21" s="658"/>
      <c r="V21" s="461"/>
      <c r="W21" s="461"/>
    </row>
    <row r="22" spans="1:23" x14ac:dyDescent="0.2">
      <c r="A22" s="754"/>
      <c r="B22" s="762"/>
      <c r="C22" s="238" t="s">
        <v>20</v>
      </c>
      <c r="D22" s="18"/>
      <c r="E22" s="18"/>
      <c r="F22" s="18">
        <f t="shared" si="2"/>
        <v>0</v>
      </c>
      <c r="G22" s="18"/>
      <c r="H22" s="18"/>
      <c r="I22" s="19">
        <f t="shared" si="0"/>
        <v>0</v>
      </c>
      <c r="J22" s="350"/>
      <c r="K22" s="232">
        <f t="shared" si="3"/>
        <v>0</v>
      </c>
      <c r="L22" s="18">
        <f t="shared" si="4"/>
        <v>0</v>
      </c>
      <c r="M22" s="18">
        <f t="shared" si="5"/>
        <v>0</v>
      </c>
      <c r="O22" s="334"/>
      <c r="Q22" s="351">
        <v>13</v>
      </c>
      <c r="R22" s="658"/>
      <c r="S22" s="658"/>
      <c r="T22" s="658"/>
      <c r="U22" s="658"/>
      <c r="V22" s="461"/>
      <c r="W22" s="461"/>
    </row>
    <row r="23" spans="1:23" x14ac:dyDescent="0.2">
      <c r="A23" s="754"/>
      <c r="B23" s="762"/>
      <c r="C23" s="238" t="s">
        <v>21</v>
      </c>
      <c r="D23" s="18">
        <v>3</v>
      </c>
      <c r="E23" s="18">
        <v>0</v>
      </c>
      <c r="F23" s="18">
        <f t="shared" si="2"/>
        <v>3</v>
      </c>
      <c r="G23" s="18">
        <v>0</v>
      </c>
      <c r="H23" s="18">
        <v>0</v>
      </c>
      <c r="I23" s="19">
        <f t="shared" si="0"/>
        <v>0</v>
      </c>
      <c r="J23" s="350"/>
      <c r="K23" s="232">
        <f t="shared" si="3"/>
        <v>3</v>
      </c>
      <c r="L23" s="18">
        <f t="shared" si="4"/>
        <v>0</v>
      </c>
      <c r="M23" s="18">
        <f t="shared" si="5"/>
        <v>3</v>
      </c>
      <c r="O23" s="334">
        <f t="shared" ref="O23:O54" si="6">M23/$M$87</f>
        <v>1.3856812933025404E-3</v>
      </c>
      <c r="Q23" s="351">
        <v>14</v>
      </c>
      <c r="R23" s="658"/>
      <c r="S23" s="658"/>
      <c r="T23" s="658"/>
      <c r="U23" s="658"/>
      <c r="V23" s="461"/>
      <c r="W23" s="461"/>
    </row>
    <row r="24" spans="1:23" x14ac:dyDescent="0.2">
      <c r="A24" s="754"/>
      <c r="B24" s="762"/>
      <c r="C24" s="239" t="s">
        <v>22</v>
      </c>
      <c r="D24" s="18">
        <v>2</v>
      </c>
      <c r="E24" s="18">
        <v>2</v>
      </c>
      <c r="F24" s="18">
        <f t="shared" si="2"/>
        <v>4</v>
      </c>
      <c r="G24" s="18">
        <v>0</v>
      </c>
      <c r="H24" s="18">
        <v>1</v>
      </c>
      <c r="I24" s="19">
        <f t="shared" si="0"/>
        <v>1</v>
      </c>
      <c r="J24" s="350"/>
      <c r="K24" s="232">
        <f t="shared" si="3"/>
        <v>2</v>
      </c>
      <c r="L24" s="18">
        <f t="shared" si="4"/>
        <v>3</v>
      </c>
      <c r="M24" s="18">
        <f t="shared" si="5"/>
        <v>5</v>
      </c>
      <c r="O24" s="334">
        <f t="shared" si="6"/>
        <v>2.3094688221709007E-3</v>
      </c>
      <c r="Q24" s="351">
        <v>15</v>
      </c>
      <c r="R24" s="658"/>
      <c r="S24" s="658"/>
      <c r="T24" s="658"/>
      <c r="U24" s="658"/>
      <c r="V24" s="461"/>
      <c r="W24" s="461"/>
    </row>
    <row r="25" spans="1:23" ht="13.5" x14ac:dyDescent="0.25">
      <c r="A25" s="754"/>
      <c r="B25" s="745" t="s">
        <v>450</v>
      </c>
      <c r="C25" s="804"/>
      <c r="D25" s="345">
        <v>31</v>
      </c>
      <c r="E25" s="345">
        <v>26</v>
      </c>
      <c r="F25" s="346">
        <f t="shared" si="2"/>
        <v>57</v>
      </c>
      <c r="G25" s="345">
        <v>6</v>
      </c>
      <c r="H25" s="345">
        <v>4</v>
      </c>
      <c r="I25" s="347">
        <f t="shared" si="0"/>
        <v>10</v>
      </c>
      <c r="J25" s="343"/>
      <c r="K25" s="348">
        <f t="shared" si="3"/>
        <v>37</v>
      </c>
      <c r="L25" s="345">
        <f t="shared" si="4"/>
        <v>30</v>
      </c>
      <c r="M25" s="349">
        <f t="shared" si="5"/>
        <v>67</v>
      </c>
      <c r="N25" s="53"/>
      <c r="O25" s="470">
        <f t="shared" si="6"/>
        <v>3.094688221709007E-2</v>
      </c>
      <c r="Q25" s="351" t="s">
        <v>459</v>
      </c>
      <c r="R25" s="658"/>
      <c r="S25" s="658"/>
      <c r="T25" s="658"/>
      <c r="U25" s="658"/>
      <c r="V25" s="461"/>
      <c r="W25" s="461"/>
    </row>
    <row r="26" spans="1:23" x14ac:dyDescent="0.2">
      <c r="A26" s="754"/>
      <c r="B26" s="762" t="s">
        <v>590</v>
      </c>
      <c r="C26" s="238" t="s">
        <v>23</v>
      </c>
      <c r="D26" s="18">
        <v>39</v>
      </c>
      <c r="E26" s="18">
        <v>22</v>
      </c>
      <c r="F26" s="18">
        <f t="shared" si="2"/>
        <v>61</v>
      </c>
      <c r="G26" s="18">
        <v>6</v>
      </c>
      <c r="H26" s="18">
        <v>9</v>
      </c>
      <c r="I26" s="19">
        <f t="shared" si="0"/>
        <v>15</v>
      </c>
      <c r="J26" s="350"/>
      <c r="K26" s="232">
        <f t="shared" si="3"/>
        <v>45</v>
      </c>
      <c r="L26" s="18">
        <f t="shared" si="4"/>
        <v>31</v>
      </c>
      <c r="M26" s="18">
        <f t="shared" si="5"/>
        <v>76</v>
      </c>
      <c r="O26" s="334">
        <f t="shared" si="6"/>
        <v>3.5103926096997688E-2</v>
      </c>
      <c r="Q26" s="351">
        <v>16</v>
      </c>
      <c r="R26" s="658"/>
      <c r="S26" s="658"/>
      <c r="T26" s="658"/>
      <c r="U26" s="658"/>
      <c r="V26" s="461"/>
      <c r="W26" s="461"/>
    </row>
    <row r="27" spans="1:23" s="53" customFormat="1" x14ac:dyDescent="0.2">
      <c r="A27" s="754"/>
      <c r="B27" s="762"/>
      <c r="C27" s="238" t="s">
        <v>24</v>
      </c>
      <c r="D27" s="18">
        <v>1</v>
      </c>
      <c r="E27" s="18">
        <v>0</v>
      </c>
      <c r="F27" s="18">
        <f t="shared" si="2"/>
        <v>1</v>
      </c>
      <c r="G27" s="18">
        <v>1</v>
      </c>
      <c r="H27" s="18">
        <v>1</v>
      </c>
      <c r="I27" s="19">
        <f t="shared" si="0"/>
        <v>2</v>
      </c>
      <c r="J27" s="350"/>
      <c r="K27" s="453">
        <f t="shared" si="3"/>
        <v>2</v>
      </c>
      <c r="L27" s="18">
        <f t="shared" si="4"/>
        <v>1</v>
      </c>
      <c r="M27" s="18">
        <f t="shared" si="5"/>
        <v>3</v>
      </c>
      <c r="N27" s="461"/>
      <c r="O27" s="334">
        <f t="shared" si="6"/>
        <v>1.3856812933025404E-3</v>
      </c>
      <c r="Q27" s="508">
        <v>17</v>
      </c>
      <c r="R27" s="658"/>
      <c r="S27" s="658"/>
      <c r="T27" s="658"/>
      <c r="U27" s="658"/>
      <c r="V27" s="461"/>
      <c r="W27" s="461"/>
    </row>
    <row r="28" spans="1:23" x14ac:dyDescent="0.2">
      <c r="A28" s="754"/>
      <c r="B28" s="762"/>
      <c r="C28" s="238" t="s">
        <v>25</v>
      </c>
      <c r="D28" s="18">
        <v>30</v>
      </c>
      <c r="E28" s="18">
        <v>60</v>
      </c>
      <c r="F28" s="18">
        <f t="shared" si="2"/>
        <v>90</v>
      </c>
      <c r="G28" s="18">
        <v>10</v>
      </c>
      <c r="H28" s="18">
        <v>17</v>
      </c>
      <c r="I28" s="19">
        <f t="shared" si="0"/>
        <v>27</v>
      </c>
      <c r="J28" s="350"/>
      <c r="K28" s="453">
        <f t="shared" si="3"/>
        <v>40</v>
      </c>
      <c r="L28" s="18">
        <f t="shared" si="4"/>
        <v>77</v>
      </c>
      <c r="M28" s="18">
        <f t="shared" si="5"/>
        <v>117</v>
      </c>
      <c r="N28" s="461"/>
      <c r="O28" s="334">
        <f t="shared" si="6"/>
        <v>5.4041570438799078E-2</v>
      </c>
      <c r="Q28" s="351">
        <v>18</v>
      </c>
      <c r="R28" s="658"/>
      <c r="S28" s="658"/>
      <c r="T28" s="658"/>
      <c r="U28" s="658"/>
      <c r="V28" s="461"/>
      <c r="W28" s="461"/>
    </row>
    <row r="29" spans="1:23" x14ac:dyDescent="0.2">
      <c r="A29" s="754"/>
      <c r="B29" s="762"/>
      <c r="C29" s="238" t="s">
        <v>26</v>
      </c>
      <c r="D29" s="18">
        <v>21</v>
      </c>
      <c r="E29" s="18">
        <v>23</v>
      </c>
      <c r="F29" s="18">
        <f t="shared" si="2"/>
        <v>44</v>
      </c>
      <c r="G29" s="18">
        <v>3</v>
      </c>
      <c r="H29" s="18">
        <v>7</v>
      </c>
      <c r="I29" s="19">
        <f t="shared" si="0"/>
        <v>10</v>
      </c>
      <c r="J29" s="350"/>
      <c r="K29" s="232">
        <f t="shared" si="3"/>
        <v>24</v>
      </c>
      <c r="L29" s="18">
        <f t="shared" si="4"/>
        <v>30</v>
      </c>
      <c r="M29" s="18">
        <f t="shared" si="5"/>
        <v>54</v>
      </c>
      <c r="O29" s="334">
        <f t="shared" si="6"/>
        <v>2.4942263279445726E-2</v>
      </c>
      <c r="Q29" s="351">
        <v>19</v>
      </c>
      <c r="R29" s="658"/>
      <c r="S29" s="658"/>
      <c r="T29" s="658"/>
      <c r="U29" s="658"/>
      <c r="V29" s="461"/>
      <c r="W29" s="461"/>
    </row>
    <row r="30" spans="1:23" x14ac:dyDescent="0.2">
      <c r="A30" s="754"/>
      <c r="B30" s="762"/>
      <c r="C30" s="238">
        <v>2</v>
      </c>
      <c r="D30" s="18"/>
      <c r="E30" s="18"/>
      <c r="F30" s="18">
        <f t="shared" si="2"/>
        <v>0</v>
      </c>
      <c r="G30" s="18"/>
      <c r="H30" s="18"/>
      <c r="I30" s="19">
        <f t="shared" si="0"/>
        <v>0</v>
      </c>
      <c r="J30" s="350"/>
      <c r="K30" s="232">
        <f t="shared" si="3"/>
        <v>0</v>
      </c>
      <c r="L30" s="18">
        <f t="shared" si="4"/>
        <v>0</v>
      </c>
      <c r="M30" s="18">
        <f t="shared" si="5"/>
        <v>0</v>
      </c>
      <c r="O30" s="334">
        <f t="shared" si="6"/>
        <v>0</v>
      </c>
      <c r="Q30" s="351">
        <v>20</v>
      </c>
      <c r="R30" s="658"/>
      <c r="S30" s="658"/>
      <c r="T30" s="658"/>
      <c r="U30" s="658"/>
      <c r="V30" s="461"/>
      <c r="W30" s="461"/>
    </row>
    <row r="31" spans="1:23" x14ac:dyDescent="0.2">
      <c r="A31" s="754"/>
      <c r="B31" s="762"/>
      <c r="C31" s="238" t="s">
        <v>28</v>
      </c>
      <c r="D31" s="18">
        <v>0</v>
      </c>
      <c r="E31" s="18">
        <v>0</v>
      </c>
      <c r="F31" s="18">
        <f t="shared" si="2"/>
        <v>0</v>
      </c>
      <c r="G31" s="18">
        <v>0</v>
      </c>
      <c r="H31" s="18">
        <v>1</v>
      </c>
      <c r="I31" s="19">
        <f t="shared" si="0"/>
        <v>1</v>
      </c>
      <c r="J31" s="350"/>
      <c r="K31" s="232">
        <f t="shared" si="3"/>
        <v>0</v>
      </c>
      <c r="L31" s="18">
        <f t="shared" si="4"/>
        <v>1</v>
      </c>
      <c r="M31" s="18">
        <f t="shared" si="5"/>
        <v>1</v>
      </c>
      <c r="O31" s="334">
        <f t="shared" si="6"/>
        <v>4.6189376443418013E-4</v>
      </c>
      <c r="Q31" s="351">
        <v>21</v>
      </c>
      <c r="R31" s="658"/>
      <c r="S31" s="658"/>
      <c r="T31" s="658"/>
      <c r="U31" s="658"/>
      <c r="V31" s="461"/>
      <c r="W31" s="461"/>
    </row>
    <row r="32" spans="1:23" x14ac:dyDescent="0.2">
      <c r="A32" s="754"/>
      <c r="B32" s="762"/>
      <c r="C32" s="238" t="s">
        <v>29</v>
      </c>
      <c r="D32" s="18">
        <v>11</v>
      </c>
      <c r="E32" s="18">
        <v>4</v>
      </c>
      <c r="F32" s="18">
        <f t="shared" si="2"/>
        <v>15</v>
      </c>
      <c r="G32" s="18">
        <v>0</v>
      </c>
      <c r="H32" s="18">
        <v>5</v>
      </c>
      <c r="I32" s="19">
        <f t="shared" si="0"/>
        <v>5</v>
      </c>
      <c r="J32" s="350"/>
      <c r="K32" s="232">
        <f t="shared" si="3"/>
        <v>11</v>
      </c>
      <c r="L32" s="18">
        <f t="shared" si="4"/>
        <v>9</v>
      </c>
      <c r="M32" s="18">
        <f t="shared" si="5"/>
        <v>20</v>
      </c>
      <c r="O32" s="334">
        <f t="shared" si="6"/>
        <v>9.2378752886836026E-3</v>
      </c>
      <c r="Q32" s="351">
        <v>22</v>
      </c>
      <c r="R32" s="658"/>
      <c r="S32" s="658"/>
      <c r="T32" s="658"/>
      <c r="U32" s="658"/>
      <c r="V32" s="461"/>
      <c r="W32" s="461"/>
    </row>
    <row r="33" spans="1:23" x14ac:dyDescent="0.2">
      <c r="A33" s="754"/>
      <c r="B33" s="762"/>
      <c r="C33" s="238" t="s">
        <v>30</v>
      </c>
      <c r="D33" s="18">
        <v>6</v>
      </c>
      <c r="E33" s="18">
        <v>15</v>
      </c>
      <c r="F33" s="18">
        <f t="shared" si="2"/>
        <v>21</v>
      </c>
      <c r="G33" s="18">
        <v>1</v>
      </c>
      <c r="H33" s="18">
        <v>6</v>
      </c>
      <c r="I33" s="19">
        <f t="shared" si="0"/>
        <v>7</v>
      </c>
      <c r="J33" s="350"/>
      <c r="K33" s="232">
        <f t="shared" si="3"/>
        <v>7</v>
      </c>
      <c r="L33" s="18">
        <f t="shared" si="4"/>
        <v>21</v>
      </c>
      <c r="M33" s="18">
        <f t="shared" si="5"/>
        <v>28</v>
      </c>
      <c r="O33" s="334">
        <f t="shared" si="6"/>
        <v>1.2933025404157044E-2</v>
      </c>
      <c r="Q33" s="351">
        <v>23</v>
      </c>
      <c r="R33" s="658"/>
      <c r="S33" s="658"/>
      <c r="T33" s="658"/>
      <c r="U33" s="658"/>
      <c r="V33" s="461"/>
      <c r="W33" s="461"/>
    </row>
    <row r="34" spans="1:23" x14ac:dyDescent="0.2">
      <c r="A34" s="754"/>
      <c r="B34" s="762"/>
      <c r="C34" s="239" t="s">
        <v>31</v>
      </c>
      <c r="D34" s="18">
        <v>10</v>
      </c>
      <c r="E34" s="18">
        <v>22</v>
      </c>
      <c r="F34" s="18">
        <f t="shared" si="2"/>
        <v>32</v>
      </c>
      <c r="G34" s="18">
        <v>6</v>
      </c>
      <c r="H34" s="18">
        <v>22</v>
      </c>
      <c r="I34" s="19">
        <f t="shared" si="0"/>
        <v>28</v>
      </c>
      <c r="J34" s="350"/>
      <c r="K34" s="232">
        <f t="shared" si="3"/>
        <v>16</v>
      </c>
      <c r="L34" s="18">
        <f t="shared" si="4"/>
        <v>44</v>
      </c>
      <c r="M34" s="18">
        <f t="shared" si="5"/>
        <v>60</v>
      </c>
      <c r="O34" s="334">
        <f t="shared" si="6"/>
        <v>2.771362586605081E-2</v>
      </c>
      <c r="Q34" s="351">
        <v>24</v>
      </c>
      <c r="R34" s="658"/>
      <c r="S34" s="658"/>
      <c r="T34" s="658"/>
      <c r="U34" s="658"/>
      <c r="V34" s="461"/>
      <c r="W34" s="461"/>
    </row>
    <row r="35" spans="1:23" ht="13.5" x14ac:dyDescent="0.25">
      <c r="A35" s="754"/>
      <c r="B35" s="745" t="s">
        <v>451</v>
      </c>
      <c r="C35" s="804"/>
      <c r="D35" s="345">
        <v>118</v>
      </c>
      <c r="E35" s="345">
        <v>146</v>
      </c>
      <c r="F35" s="346">
        <f t="shared" si="2"/>
        <v>264</v>
      </c>
      <c r="G35" s="345">
        <v>27</v>
      </c>
      <c r="H35" s="345">
        <v>68</v>
      </c>
      <c r="I35" s="347">
        <f t="shared" si="0"/>
        <v>95</v>
      </c>
      <c r="J35" s="343"/>
      <c r="K35" s="348">
        <f t="shared" si="3"/>
        <v>145</v>
      </c>
      <c r="L35" s="345">
        <f t="shared" si="4"/>
        <v>214</v>
      </c>
      <c r="M35" s="349">
        <f t="shared" si="5"/>
        <v>359</v>
      </c>
      <c r="N35" s="53"/>
      <c r="O35" s="470">
        <f t="shared" si="6"/>
        <v>0.16581986143187066</v>
      </c>
      <c r="Q35" s="351" t="s">
        <v>296</v>
      </c>
      <c r="R35" s="658"/>
      <c r="S35" s="658"/>
      <c r="T35" s="658"/>
      <c r="U35" s="658"/>
      <c r="V35" s="461"/>
      <c r="W35" s="461"/>
    </row>
    <row r="36" spans="1:23" x14ac:dyDescent="0.2">
      <c r="A36" s="754"/>
      <c r="B36" s="743" t="s">
        <v>602</v>
      </c>
      <c r="C36" s="237">
        <v>7</v>
      </c>
      <c r="D36" s="18">
        <v>20</v>
      </c>
      <c r="E36" s="18">
        <v>11</v>
      </c>
      <c r="F36" s="18">
        <f t="shared" si="2"/>
        <v>31</v>
      </c>
      <c r="G36" s="18">
        <v>2</v>
      </c>
      <c r="H36" s="18">
        <v>4</v>
      </c>
      <c r="I36" s="19">
        <f t="shared" si="0"/>
        <v>6</v>
      </c>
      <c r="J36" s="350"/>
      <c r="K36" s="232">
        <f t="shared" si="3"/>
        <v>22</v>
      </c>
      <c r="L36" s="18">
        <f t="shared" si="4"/>
        <v>15</v>
      </c>
      <c r="M36" s="18">
        <f t="shared" si="5"/>
        <v>37</v>
      </c>
      <c r="O36" s="334">
        <f t="shared" si="6"/>
        <v>1.7090069284064664E-2</v>
      </c>
      <c r="Q36" s="351">
        <v>70</v>
      </c>
      <c r="R36" s="658"/>
      <c r="S36" s="658"/>
      <c r="T36" s="658"/>
      <c r="U36" s="658"/>
      <c r="V36" s="461"/>
      <c r="W36" s="461"/>
    </row>
    <row r="37" spans="1:23" s="53" customFormat="1" x14ac:dyDescent="0.2">
      <c r="A37" s="754"/>
      <c r="B37" s="743"/>
      <c r="C37" s="238" t="s">
        <v>33</v>
      </c>
      <c r="D37" s="18">
        <v>68</v>
      </c>
      <c r="E37" s="18">
        <v>115</v>
      </c>
      <c r="F37" s="18">
        <f t="shared" si="2"/>
        <v>183</v>
      </c>
      <c r="G37" s="18">
        <v>7</v>
      </c>
      <c r="H37" s="18">
        <v>20</v>
      </c>
      <c r="I37" s="19">
        <f t="shared" si="0"/>
        <v>27</v>
      </c>
      <c r="J37" s="350"/>
      <c r="K37" s="453">
        <f t="shared" si="3"/>
        <v>75</v>
      </c>
      <c r="L37" s="18">
        <f t="shared" si="4"/>
        <v>135</v>
      </c>
      <c r="M37" s="18">
        <f t="shared" si="5"/>
        <v>210</v>
      </c>
      <c r="N37" s="461"/>
      <c r="O37" s="334">
        <f t="shared" si="6"/>
        <v>9.6997690531177835E-2</v>
      </c>
      <c r="Q37" s="508">
        <v>71</v>
      </c>
      <c r="R37" s="658"/>
      <c r="S37" s="658"/>
      <c r="T37" s="658"/>
      <c r="U37" s="658"/>
      <c r="V37" s="461"/>
      <c r="W37" s="461"/>
    </row>
    <row r="38" spans="1:23" x14ac:dyDescent="0.2">
      <c r="A38" s="754"/>
      <c r="B38" s="743"/>
      <c r="C38" s="238" t="s">
        <v>34</v>
      </c>
      <c r="D38" s="18"/>
      <c r="E38" s="18"/>
      <c r="F38" s="18">
        <f t="shared" si="2"/>
        <v>0</v>
      </c>
      <c r="G38" s="18"/>
      <c r="H38" s="18"/>
      <c r="I38" s="19">
        <f t="shared" si="0"/>
        <v>0</v>
      </c>
      <c r="J38" s="350"/>
      <c r="K38" s="453">
        <f t="shared" si="3"/>
        <v>0</v>
      </c>
      <c r="L38" s="18">
        <f t="shared" si="4"/>
        <v>0</v>
      </c>
      <c r="M38" s="18">
        <f t="shared" si="5"/>
        <v>0</v>
      </c>
      <c r="N38" s="461"/>
      <c r="O38" s="334">
        <f t="shared" si="6"/>
        <v>0</v>
      </c>
      <c r="Q38" s="351">
        <v>72</v>
      </c>
      <c r="R38" s="658"/>
      <c r="S38" s="658"/>
      <c r="T38" s="658"/>
      <c r="U38" s="658"/>
      <c r="V38" s="461"/>
      <c r="W38" s="461"/>
    </row>
    <row r="39" spans="1:23" x14ac:dyDescent="0.2">
      <c r="A39" s="754"/>
      <c r="B39" s="743"/>
      <c r="C39" s="238" t="s">
        <v>35</v>
      </c>
      <c r="D39" s="18"/>
      <c r="E39" s="18"/>
      <c r="F39" s="18">
        <f t="shared" si="2"/>
        <v>0</v>
      </c>
      <c r="G39" s="18"/>
      <c r="H39" s="18"/>
      <c r="I39" s="19">
        <f t="shared" si="0"/>
        <v>0</v>
      </c>
      <c r="J39" s="350"/>
      <c r="K39" s="232">
        <f t="shared" si="3"/>
        <v>0</v>
      </c>
      <c r="L39" s="18">
        <f t="shared" si="4"/>
        <v>0</v>
      </c>
      <c r="M39" s="18">
        <f t="shared" si="5"/>
        <v>0</v>
      </c>
      <c r="O39" s="334">
        <f t="shared" si="6"/>
        <v>0</v>
      </c>
      <c r="Q39" s="351">
        <v>73</v>
      </c>
      <c r="R39" s="658"/>
      <c r="S39" s="658"/>
      <c r="T39" s="658"/>
      <c r="U39" s="658"/>
      <c r="V39" s="461"/>
      <c r="W39" s="461"/>
    </row>
    <row r="40" spans="1:23" x14ac:dyDescent="0.2">
      <c r="A40" s="754"/>
      <c r="B40" s="743"/>
      <c r="C40" s="238" t="s">
        <v>36</v>
      </c>
      <c r="D40" s="18">
        <v>8</v>
      </c>
      <c r="E40" s="18">
        <v>24</v>
      </c>
      <c r="F40" s="18">
        <f t="shared" si="2"/>
        <v>32</v>
      </c>
      <c r="G40" s="18">
        <v>0</v>
      </c>
      <c r="H40" s="18">
        <v>5</v>
      </c>
      <c r="I40" s="19">
        <f t="shared" si="0"/>
        <v>5</v>
      </c>
      <c r="J40" s="350"/>
      <c r="K40" s="232">
        <f t="shared" si="3"/>
        <v>8</v>
      </c>
      <c r="L40" s="18">
        <f t="shared" si="4"/>
        <v>29</v>
      </c>
      <c r="M40" s="18">
        <f t="shared" si="5"/>
        <v>37</v>
      </c>
      <c r="O40" s="334">
        <f t="shared" si="6"/>
        <v>1.7090069284064664E-2</v>
      </c>
      <c r="Q40" s="351">
        <v>74</v>
      </c>
      <c r="R40" s="658"/>
      <c r="S40" s="658"/>
      <c r="T40" s="658"/>
      <c r="U40" s="658"/>
      <c r="V40" s="461"/>
      <c r="W40" s="461"/>
    </row>
    <row r="41" spans="1:23" ht="13.5" x14ac:dyDescent="0.25">
      <c r="A41" s="754"/>
      <c r="B41" s="745" t="s">
        <v>600</v>
      </c>
      <c r="C41" s="804"/>
      <c r="D41" s="345">
        <v>96</v>
      </c>
      <c r="E41" s="345">
        <v>150</v>
      </c>
      <c r="F41" s="346">
        <f t="shared" si="2"/>
        <v>246</v>
      </c>
      <c r="G41" s="345">
        <v>9</v>
      </c>
      <c r="H41" s="345">
        <v>29</v>
      </c>
      <c r="I41" s="347">
        <f t="shared" si="0"/>
        <v>38</v>
      </c>
      <c r="J41" s="343"/>
      <c r="K41" s="348">
        <f t="shared" si="3"/>
        <v>105</v>
      </c>
      <c r="L41" s="345">
        <f t="shared" si="4"/>
        <v>179</v>
      </c>
      <c r="M41" s="349">
        <f t="shared" si="5"/>
        <v>284</v>
      </c>
      <c r="N41" s="53"/>
      <c r="O41" s="470">
        <f t="shared" si="6"/>
        <v>0.13117782909930717</v>
      </c>
      <c r="Q41" s="351" t="s">
        <v>309</v>
      </c>
      <c r="R41" s="658"/>
      <c r="S41" s="658"/>
      <c r="T41" s="658"/>
      <c r="U41" s="658"/>
      <c r="V41" s="461"/>
      <c r="W41" s="461"/>
    </row>
    <row r="42" spans="1:23" x14ac:dyDescent="0.2">
      <c r="A42" s="754"/>
      <c r="B42" s="762" t="s">
        <v>591</v>
      </c>
      <c r="C42" s="238" t="s">
        <v>38</v>
      </c>
      <c r="D42" s="18"/>
      <c r="E42" s="18"/>
      <c r="F42" s="18">
        <f t="shared" si="2"/>
        <v>0</v>
      </c>
      <c r="G42" s="18"/>
      <c r="H42" s="18"/>
      <c r="I42" s="19">
        <f t="shared" si="0"/>
        <v>0</v>
      </c>
      <c r="J42" s="350"/>
      <c r="K42" s="453">
        <f t="shared" si="3"/>
        <v>0</v>
      </c>
      <c r="L42" s="18">
        <f t="shared" si="4"/>
        <v>0</v>
      </c>
      <c r="M42" s="18">
        <f t="shared" si="5"/>
        <v>0</v>
      </c>
      <c r="N42" s="461"/>
      <c r="O42" s="334">
        <f t="shared" si="6"/>
        <v>0</v>
      </c>
      <c r="Q42" s="351">
        <v>76</v>
      </c>
      <c r="R42" s="658"/>
      <c r="S42" s="658"/>
      <c r="T42" s="658"/>
      <c r="U42" s="658"/>
      <c r="V42" s="461"/>
      <c r="W42" s="461"/>
    </row>
    <row r="43" spans="1:23" s="53" customFormat="1" x14ac:dyDescent="0.2">
      <c r="A43" s="754"/>
      <c r="B43" s="762"/>
      <c r="C43" s="364" t="s">
        <v>245</v>
      </c>
      <c r="D43" s="18"/>
      <c r="E43" s="18"/>
      <c r="F43" s="18">
        <f t="shared" si="2"/>
        <v>0</v>
      </c>
      <c r="G43" s="18"/>
      <c r="H43" s="18"/>
      <c r="I43" s="19">
        <f t="shared" si="0"/>
        <v>0</v>
      </c>
      <c r="J43" s="350"/>
      <c r="K43" s="453">
        <f t="shared" si="3"/>
        <v>0</v>
      </c>
      <c r="L43" s="18">
        <f t="shared" si="4"/>
        <v>0</v>
      </c>
      <c r="M43" s="18">
        <f t="shared" si="5"/>
        <v>0</v>
      </c>
      <c r="N43" s="461"/>
      <c r="O43" s="334">
        <f t="shared" si="6"/>
        <v>0</v>
      </c>
      <c r="Q43" s="508">
        <v>77</v>
      </c>
      <c r="R43" s="658"/>
      <c r="S43" s="658"/>
      <c r="T43" s="658"/>
      <c r="U43" s="658"/>
      <c r="V43" s="461"/>
      <c r="W43" s="461"/>
    </row>
    <row r="44" spans="1:23" ht="13.5" x14ac:dyDescent="0.25">
      <c r="A44" s="755"/>
      <c r="B44" s="745" t="s">
        <v>39</v>
      </c>
      <c r="C44" s="804"/>
      <c r="D44" s="345"/>
      <c r="E44" s="345"/>
      <c r="F44" s="346">
        <f t="shared" si="2"/>
        <v>0</v>
      </c>
      <c r="G44" s="345"/>
      <c r="H44" s="345"/>
      <c r="I44" s="347">
        <f t="shared" si="0"/>
        <v>0</v>
      </c>
      <c r="J44" s="343"/>
      <c r="K44" s="348">
        <f t="shared" si="3"/>
        <v>0</v>
      </c>
      <c r="L44" s="345">
        <f t="shared" si="4"/>
        <v>0</v>
      </c>
      <c r="M44" s="349">
        <f t="shared" si="5"/>
        <v>0</v>
      </c>
      <c r="N44" s="53"/>
      <c r="O44" s="470">
        <f t="shared" si="6"/>
        <v>0</v>
      </c>
      <c r="Q44" s="351" t="s">
        <v>37</v>
      </c>
      <c r="R44" s="658"/>
      <c r="S44" s="658"/>
      <c r="T44" s="658"/>
      <c r="U44" s="658"/>
      <c r="V44" s="461"/>
      <c r="W44" s="461"/>
    </row>
    <row r="45" spans="1:23" x14ac:dyDescent="0.2">
      <c r="A45" s="749" t="s">
        <v>453</v>
      </c>
      <c r="B45" s="749"/>
      <c r="C45" s="805"/>
      <c r="D45" s="341">
        <v>245</v>
      </c>
      <c r="E45" s="341">
        <v>322</v>
      </c>
      <c r="F45" s="28">
        <f t="shared" si="2"/>
        <v>567</v>
      </c>
      <c r="G45" s="341">
        <v>42</v>
      </c>
      <c r="H45" s="341">
        <v>101</v>
      </c>
      <c r="I45" s="342">
        <f t="shared" si="0"/>
        <v>143</v>
      </c>
      <c r="J45" s="343"/>
      <c r="K45" s="344">
        <f t="shared" si="3"/>
        <v>287</v>
      </c>
      <c r="L45" s="341">
        <f t="shared" si="4"/>
        <v>423</v>
      </c>
      <c r="M45" s="342">
        <f t="shared" si="5"/>
        <v>710</v>
      </c>
      <c r="N45" s="461"/>
      <c r="O45" s="471">
        <f t="shared" si="6"/>
        <v>0.32794457274826788</v>
      </c>
      <c r="Q45" s="351" t="s">
        <v>444</v>
      </c>
      <c r="R45" s="658"/>
      <c r="S45" s="658"/>
      <c r="T45" s="658"/>
      <c r="U45" s="658"/>
      <c r="V45" s="461"/>
      <c r="W45" s="461"/>
    </row>
    <row r="46" spans="1:23" x14ac:dyDescent="0.2">
      <c r="A46" s="753" t="s">
        <v>445</v>
      </c>
      <c r="B46" s="764" t="s">
        <v>592</v>
      </c>
      <c r="C46" s="237" t="s">
        <v>42</v>
      </c>
      <c r="D46" s="18">
        <v>0</v>
      </c>
      <c r="E46" s="18">
        <v>2</v>
      </c>
      <c r="F46" s="18">
        <f t="shared" si="2"/>
        <v>2</v>
      </c>
      <c r="G46" s="18">
        <v>0</v>
      </c>
      <c r="H46" s="18">
        <v>1</v>
      </c>
      <c r="I46" s="19">
        <f t="shared" si="0"/>
        <v>1</v>
      </c>
      <c r="J46" s="350"/>
      <c r="K46" s="453">
        <f t="shared" si="3"/>
        <v>0</v>
      </c>
      <c r="L46" s="18">
        <f t="shared" si="4"/>
        <v>3</v>
      </c>
      <c r="M46" s="18">
        <f t="shared" si="5"/>
        <v>3</v>
      </c>
      <c r="N46" s="461"/>
      <c r="O46" s="334">
        <f t="shared" si="6"/>
        <v>1.3856812933025404E-3</v>
      </c>
      <c r="Q46" s="351">
        <v>25</v>
      </c>
      <c r="R46" s="658"/>
      <c r="S46" s="658"/>
      <c r="T46" s="658"/>
      <c r="U46" s="658"/>
      <c r="V46" s="461"/>
      <c r="W46" s="461"/>
    </row>
    <row r="47" spans="1:23" s="53" customFormat="1" x14ac:dyDescent="0.2">
      <c r="A47" s="754"/>
      <c r="B47" s="762"/>
      <c r="C47" s="238" t="s">
        <v>43</v>
      </c>
      <c r="D47" s="18">
        <v>1</v>
      </c>
      <c r="E47" s="18">
        <v>10</v>
      </c>
      <c r="F47" s="18">
        <f t="shared" si="2"/>
        <v>11</v>
      </c>
      <c r="G47" s="18">
        <v>0</v>
      </c>
      <c r="H47" s="18">
        <v>14</v>
      </c>
      <c r="I47" s="19">
        <f t="shared" si="0"/>
        <v>14</v>
      </c>
      <c r="J47" s="350"/>
      <c r="K47" s="453">
        <f t="shared" si="3"/>
        <v>1</v>
      </c>
      <c r="L47" s="18">
        <f t="shared" si="4"/>
        <v>24</v>
      </c>
      <c r="M47" s="18">
        <f t="shared" si="5"/>
        <v>25</v>
      </c>
      <c r="N47" s="461"/>
      <c r="O47" s="334">
        <f t="shared" si="6"/>
        <v>1.1547344110854504E-2</v>
      </c>
      <c r="Q47" s="508">
        <v>26</v>
      </c>
      <c r="R47" s="658"/>
      <c r="S47" s="658"/>
      <c r="T47" s="658"/>
      <c r="U47" s="658"/>
      <c r="V47" s="461"/>
      <c r="W47" s="461"/>
    </row>
    <row r="48" spans="1:23" x14ac:dyDescent="0.2">
      <c r="A48" s="754"/>
      <c r="B48" s="762"/>
      <c r="C48" s="238" t="s">
        <v>44</v>
      </c>
      <c r="D48" s="18">
        <v>11</v>
      </c>
      <c r="E48" s="18">
        <v>73</v>
      </c>
      <c r="F48" s="18">
        <f t="shared" si="2"/>
        <v>84</v>
      </c>
      <c r="G48" s="18">
        <v>0</v>
      </c>
      <c r="H48" s="18">
        <v>21</v>
      </c>
      <c r="I48" s="19">
        <f t="shared" si="0"/>
        <v>21</v>
      </c>
      <c r="J48" s="350"/>
      <c r="K48" s="232">
        <f t="shared" si="3"/>
        <v>11</v>
      </c>
      <c r="L48" s="18">
        <f t="shared" si="4"/>
        <v>94</v>
      </c>
      <c r="M48" s="18">
        <f t="shared" si="5"/>
        <v>105</v>
      </c>
      <c r="O48" s="333">
        <f t="shared" si="6"/>
        <v>4.8498845265588918E-2</v>
      </c>
      <c r="Q48" s="351">
        <v>27</v>
      </c>
      <c r="R48" s="658"/>
      <c r="S48" s="658"/>
      <c r="T48" s="658"/>
      <c r="U48" s="658"/>
      <c r="V48" s="461"/>
      <c r="W48" s="461"/>
    </row>
    <row r="49" spans="1:23" ht="13.5" x14ac:dyDescent="0.25">
      <c r="A49" s="754"/>
      <c r="B49" s="745" t="s">
        <v>456</v>
      </c>
      <c r="C49" s="804"/>
      <c r="D49" s="345">
        <v>12</v>
      </c>
      <c r="E49" s="345">
        <v>85</v>
      </c>
      <c r="F49" s="346">
        <f t="shared" si="2"/>
        <v>97</v>
      </c>
      <c r="G49" s="345">
        <v>0</v>
      </c>
      <c r="H49" s="345">
        <v>36</v>
      </c>
      <c r="I49" s="347">
        <f t="shared" si="0"/>
        <v>36</v>
      </c>
      <c r="J49" s="343"/>
      <c r="K49" s="348">
        <f t="shared" si="3"/>
        <v>12</v>
      </c>
      <c r="L49" s="345">
        <f t="shared" si="4"/>
        <v>121</v>
      </c>
      <c r="M49" s="349">
        <f t="shared" si="5"/>
        <v>133</v>
      </c>
      <c r="N49" s="53"/>
      <c r="O49" s="470">
        <f t="shared" si="6"/>
        <v>6.143187066974596E-2</v>
      </c>
      <c r="Q49" s="351" t="s">
        <v>446</v>
      </c>
      <c r="R49" s="658"/>
      <c r="S49" s="658"/>
      <c r="T49" s="658"/>
      <c r="U49" s="658"/>
      <c r="V49" s="461"/>
      <c r="W49" s="461"/>
    </row>
    <row r="50" spans="1:23" x14ac:dyDescent="0.2">
      <c r="A50" s="754"/>
      <c r="B50" s="762" t="s">
        <v>593</v>
      </c>
      <c r="C50" s="237" t="s">
        <v>45</v>
      </c>
      <c r="D50" s="18">
        <v>2</v>
      </c>
      <c r="E50" s="18">
        <v>1</v>
      </c>
      <c r="F50" s="18">
        <f t="shared" si="2"/>
        <v>3</v>
      </c>
      <c r="G50" s="18">
        <v>0</v>
      </c>
      <c r="H50" s="18">
        <v>1</v>
      </c>
      <c r="I50" s="19">
        <f t="shared" si="0"/>
        <v>1</v>
      </c>
      <c r="J50" s="350"/>
      <c r="K50" s="453">
        <f t="shared" si="3"/>
        <v>2</v>
      </c>
      <c r="L50" s="18">
        <f t="shared" si="4"/>
        <v>2</v>
      </c>
      <c r="M50" s="18">
        <f t="shared" si="5"/>
        <v>4</v>
      </c>
      <c r="N50" s="461"/>
      <c r="O50" s="334">
        <f t="shared" si="6"/>
        <v>1.8475750577367205E-3</v>
      </c>
      <c r="Q50" s="351">
        <v>28</v>
      </c>
      <c r="R50" s="658"/>
      <c r="S50" s="658"/>
      <c r="T50" s="658"/>
      <c r="U50" s="658"/>
      <c r="V50" s="461"/>
      <c r="W50" s="461"/>
    </row>
    <row r="51" spans="1:23" s="53" customFormat="1" x14ac:dyDescent="0.2">
      <c r="A51" s="754"/>
      <c r="B51" s="762"/>
      <c r="C51" s="238" t="s">
        <v>46</v>
      </c>
      <c r="D51" s="18">
        <v>0</v>
      </c>
      <c r="E51" s="18">
        <v>0</v>
      </c>
      <c r="F51" s="18">
        <f t="shared" si="2"/>
        <v>0</v>
      </c>
      <c r="G51" s="18">
        <v>0</v>
      </c>
      <c r="H51" s="18">
        <v>1</v>
      </c>
      <c r="I51" s="19">
        <f t="shared" si="0"/>
        <v>1</v>
      </c>
      <c r="J51" s="350"/>
      <c r="K51" s="453">
        <f t="shared" si="3"/>
        <v>0</v>
      </c>
      <c r="L51" s="18">
        <f t="shared" si="4"/>
        <v>1</v>
      </c>
      <c r="M51" s="18">
        <f t="shared" si="5"/>
        <v>1</v>
      </c>
      <c r="N51" s="461"/>
      <c r="O51" s="334">
        <f t="shared" si="6"/>
        <v>4.6189376443418013E-4</v>
      </c>
      <c r="Q51" s="508">
        <v>29</v>
      </c>
      <c r="R51" s="658"/>
      <c r="S51" s="658"/>
      <c r="T51" s="658"/>
      <c r="U51" s="658"/>
      <c r="V51" s="461"/>
      <c r="W51" s="461"/>
    </row>
    <row r="52" spans="1:23" x14ac:dyDescent="0.2">
      <c r="A52" s="754"/>
      <c r="B52" s="762"/>
      <c r="C52" s="239">
        <v>3</v>
      </c>
      <c r="D52" s="18">
        <v>2</v>
      </c>
      <c r="E52" s="18">
        <v>3</v>
      </c>
      <c r="F52" s="18">
        <f t="shared" si="2"/>
        <v>5</v>
      </c>
      <c r="G52" s="18">
        <v>0</v>
      </c>
      <c r="H52" s="18">
        <v>0</v>
      </c>
      <c r="I52" s="19">
        <f t="shared" si="0"/>
        <v>0</v>
      </c>
      <c r="J52" s="350"/>
      <c r="K52" s="232">
        <f t="shared" si="3"/>
        <v>2</v>
      </c>
      <c r="L52" s="18">
        <f t="shared" si="4"/>
        <v>3</v>
      </c>
      <c r="M52" s="18">
        <f t="shared" si="5"/>
        <v>5</v>
      </c>
      <c r="O52" s="333">
        <f t="shared" si="6"/>
        <v>2.3094688221709007E-3</v>
      </c>
      <c r="Q52" s="351">
        <v>30</v>
      </c>
      <c r="R52" s="658"/>
      <c r="S52" s="658"/>
      <c r="T52" s="658"/>
      <c r="U52" s="658"/>
      <c r="V52" s="461"/>
      <c r="W52" s="461"/>
    </row>
    <row r="53" spans="1:23" ht="13.5" x14ac:dyDescent="0.25">
      <c r="A53" s="754"/>
      <c r="B53" s="745" t="s">
        <v>48</v>
      </c>
      <c r="C53" s="804"/>
      <c r="D53" s="345">
        <v>4</v>
      </c>
      <c r="E53" s="345">
        <v>4</v>
      </c>
      <c r="F53" s="346">
        <f t="shared" si="2"/>
        <v>8</v>
      </c>
      <c r="G53" s="345">
        <v>0</v>
      </c>
      <c r="H53" s="345">
        <v>2</v>
      </c>
      <c r="I53" s="347">
        <f t="shared" si="0"/>
        <v>2</v>
      </c>
      <c r="J53" s="343"/>
      <c r="K53" s="348">
        <f t="shared" si="3"/>
        <v>4</v>
      </c>
      <c r="L53" s="345">
        <f t="shared" si="4"/>
        <v>6</v>
      </c>
      <c r="M53" s="349">
        <f t="shared" si="5"/>
        <v>10</v>
      </c>
      <c r="N53" s="53"/>
      <c r="O53" s="470">
        <f t="shared" si="6"/>
        <v>4.6189376443418013E-3</v>
      </c>
      <c r="Q53" s="351" t="s">
        <v>323</v>
      </c>
      <c r="R53" s="658"/>
      <c r="S53" s="658"/>
      <c r="T53" s="658"/>
      <c r="U53" s="658"/>
      <c r="V53" s="461"/>
      <c r="W53" s="461"/>
    </row>
    <row r="54" spans="1:23" x14ac:dyDescent="0.2">
      <c r="A54" s="754"/>
      <c r="B54" s="762" t="s">
        <v>594</v>
      </c>
      <c r="C54" s="237" t="s">
        <v>49</v>
      </c>
      <c r="D54" s="18">
        <v>1</v>
      </c>
      <c r="E54" s="18">
        <v>0</v>
      </c>
      <c r="F54" s="18">
        <f t="shared" si="2"/>
        <v>1</v>
      </c>
      <c r="G54" s="18">
        <v>0</v>
      </c>
      <c r="H54" s="18">
        <v>2</v>
      </c>
      <c r="I54" s="19">
        <f t="shared" si="0"/>
        <v>2</v>
      </c>
      <c r="J54" s="350"/>
      <c r="K54" s="453">
        <f t="shared" si="3"/>
        <v>1</v>
      </c>
      <c r="L54" s="18">
        <f t="shared" si="4"/>
        <v>2</v>
      </c>
      <c r="M54" s="18">
        <f t="shared" si="5"/>
        <v>3</v>
      </c>
      <c r="N54" s="461"/>
      <c r="O54" s="334">
        <f t="shared" si="6"/>
        <v>1.3856812933025404E-3</v>
      </c>
      <c r="Q54" s="351">
        <v>31</v>
      </c>
      <c r="R54" s="658"/>
      <c r="S54" s="658"/>
      <c r="T54" s="658"/>
      <c r="U54" s="658"/>
      <c r="V54" s="461"/>
      <c r="W54" s="461"/>
    </row>
    <row r="55" spans="1:23" s="53" customFormat="1" x14ac:dyDescent="0.2">
      <c r="A55" s="754"/>
      <c r="B55" s="762"/>
      <c r="C55" s="238" t="s">
        <v>50</v>
      </c>
      <c r="D55" s="18">
        <v>3</v>
      </c>
      <c r="E55" s="18">
        <v>1</v>
      </c>
      <c r="F55" s="18">
        <f t="shared" si="2"/>
        <v>4</v>
      </c>
      <c r="G55" s="18">
        <v>0</v>
      </c>
      <c r="H55" s="18">
        <v>3</v>
      </c>
      <c r="I55" s="19">
        <f t="shared" si="0"/>
        <v>3</v>
      </c>
      <c r="J55" s="350"/>
      <c r="K55" s="453">
        <f t="shared" si="3"/>
        <v>3</v>
      </c>
      <c r="L55" s="18">
        <f t="shared" si="4"/>
        <v>4</v>
      </c>
      <c r="M55" s="18">
        <f t="shared" si="5"/>
        <v>7</v>
      </c>
      <c r="N55" s="461"/>
      <c r="O55" s="334">
        <f t="shared" ref="O55:O83" si="7">M55/$M$87</f>
        <v>3.2332563510392609E-3</v>
      </c>
      <c r="Q55" s="508">
        <v>32</v>
      </c>
      <c r="R55" s="658"/>
      <c r="S55" s="658"/>
      <c r="T55" s="658"/>
      <c r="U55" s="658"/>
      <c r="V55" s="461"/>
      <c r="W55" s="461"/>
    </row>
    <row r="56" spans="1:23" x14ac:dyDescent="0.2">
      <c r="A56" s="754"/>
      <c r="B56" s="762"/>
      <c r="C56" s="239" t="s">
        <v>51</v>
      </c>
      <c r="D56" s="18">
        <v>1</v>
      </c>
      <c r="E56" s="18">
        <v>1</v>
      </c>
      <c r="F56" s="18">
        <f t="shared" si="2"/>
        <v>2</v>
      </c>
      <c r="G56" s="18">
        <v>1</v>
      </c>
      <c r="H56" s="18">
        <v>5</v>
      </c>
      <c r="I56" s="19">
        <f t="shared" si="0"/>
        <v>6</v>
      </c>
      <c r="J56" s="350"/>
      <c r="K56" s="232">
        <f t="shared" si="3"/>
        <v>2</v>
      </c>
      <c r="L56" s="18">
        <f t="shared" si="4"/>
        <v>6</v>
      </c>
      <c r="M56" s="18">
        <f t="shared" si="5"/>
        <v>8</v>
      </c>
      <c r="O56" s="333">
        <f t="shared" si="7"/>
        <v>3.695150115473441E-3</v>
      </c>
      <c r="Q56" s="351">
        <v>33</v>
      </c>
      <c r="R56" s="658"/>
      <c r="S56" s="658"/>
      <c r="T56" s="658"/>
      <c r="U56" s="658"/>
      <c r="V56" s="461"/>
      <c r="W56" s="461"/>
    </row>
    <row r="57" spans="1:23" ht="13.5" x14ac:dyDescent="0.25">
      <c r="A57" s="754"/>
      <c r="B57" s="745" t="s">
        <v>52</v>
      </c>
      <c r="C57" s="804"/>
      <c r="D57" s="345">
        <v>5</v>
      </c>
      <c r="E57" s="345">
        <v>2</v>
      </c>
      <c r="F57" s="346">
        <f t="shared" si="2"/>
        <v>7</v>
      </c>
      <c r="G57" s="345">
        <v>1</v>
      </c>
      <c r="H57" s="345">
        <v>10</v>
      </c>
      <c r="I57" s="347">
        <f t="shared" si="0"/>
        <v>11</v>
      </c>
      <c r="J57" s="343"/>
      <c r="K57" s="348">
        <f t="shared" si="3"/>
        <v>6</v>
      </c>
      <c r="L57" s="345">
        <f t="shared" si="4"/>
        <v>12</v>
      </c>
      <c r="M57" s="349">
        <f t="shared" si="5"/>
        <v>18</v>
      </c>
      <c r="N57" s="53"/>
      <c r="O57" s="470">
        <f t="shared" si="7"/>
        <v>8.3140877598152432E-3</v>
      </c>
      <c r="Q57" s="351" t="s">
        <v>327</v>
      </c>
      <c r="R57" s="658"/>
      <c r="S57" s="658"/>
      <c r="T57" s="658"/>
      <c r="U57" s="658"/>
      <c r="V57" s="461"/>
      <c r="W57" s="461"/>
    </row>
    <row r="58" spans="1:23" x14ac:dyDescent="0.2">
      <c r="A58" s="754"/>
      <c r="B58" s="762" t="s">
        <v>595</v>
      </c>
      <c r="C58" s="237" t="s">
        <v>53</v>
      </c>
      <c r="D58" s="18"/>
      <c r="E58" s="18"/>
      <c r="F58" s="18">
        <f t="shared" si="2"/>
        <v>0</v>
      </c>
      <c r="G58" s="18"/>
      <c r="H58" s="18"/>
      <c r="I58" s="19">
        <f t="shared" si="0"/>
        <v>0</v>
      </c>
      <c r="J58" s="350"/>
      <c r="K58" s="232">
        <f t="shared" si="3"/>
        <v>0</v>
      </c>
      <c r="L58" s="18">
        <f t="shared" si="4"/>
        <v>0</v>
      </c>
      <c r="M58" s="18">
        <f t="shared" si="5"/>
        <v>0</v>
      </c>
      <c r="O58" s="334">
        <f t="shared" si="7"/>
        <v>0</v>
      </c>
      <c r="Q58" s="351">
        <v>34</v>
      </c>
      <c r="R58" s="658"/>
      <c r="S58" s="658"/>
      <c r="T58" s="658"/>
      <c r="U58" s="658"/>
      <c r="V58" s="461"/>
      <c r="W58" s="461"/>
    </row>
    <row r="59" spans="1:23" x14ac:dyDescent="0.2">
      <c r="A59" s="754"/>
      <c r="B59" s="762"/>
      <c r="C59" s="238" t="s">
        <v>54</v>
      </c>
      <c r="D59" s="18">
        <v>0</v>
      </c>
      <c r="E59" s="18">
        <v>5</v>
      </c>
      <c r="F59" s="18">
        <f t="shared" si="2"/>
        <v>5</v>
      </c>
      <c r="G59" s="18">
        <v>0</v>
      </c>
      <c r="H59" s="18">
        <v>4</v>
      </c>
      <c r="I59" s="19">
        <f t="shared" si="0"/>
        <v>4</v>
      </c>
      <c r="J59" s="350"/>
      <c r="K59" s="453">
        <f t="shared" si="3"/>
        <v>0</v>
      </c>
      <c r="L59" s="18">
        <f t="shared" si="4"/>
        <v>9</v>
      </c>
      <c r="M59" s="18">
        <f t="shared" si="5"/>
        <v>9</v>
      </c>
      <c r="N59" s="461"/>
      <c r="O59" s="334">
        <f t="shared" si="7"/>
        <v>4.1570438799076216E-3</v>
      </c>
      <c r="Q59" s="351">
        <v>35</v>
      </c>
      <c r="R59" s="658"/>
      <c r="S59" s="658"/>
      <c r="T59" s="658"/>
      <c r="U59" s="658"/>
      <c r="V59" s="461"/>
      <c r="W59" s="461"/>
    </row>
    <row r="60" spans="1:23" s="53" customFormat="1" x14ac:dyDescent="0.2">
      <c r="A60" s="754"/>
      <c r="B60" s="762"/>
      <c r="C60" s="238" t="s">
        <v>55</v>
      </c>
      <c r="D60" s="18">
        <v>0</v>
      </c>
      <c r="E60" s="18">
        <v>3</v>
      </c>
      <c r="F60" s="18">
        <f t="shared" si="2"/>
        <v>3</v>
      </c>
      <c r="G60" s="18">
        <v>0</v>
      </c>
      <c r="H60" s="18">
        <v>1</v>
      </c>
      <c r="I60" s="19">
        <f t="shared" si="0"/>
        <v>1</v>
      </c>
      <c r="J60" s="350"/>
      <c r="K60" s="453">
        <f t="shared" si="3"/>
        <v>0</v>
      </c>
      <c r="L60" s="18">
        <f t="shared" si="4"/>
        <v>4</v>
      </c>
      <c r="M60" s="18">
        <f t="shared" si="5"/>
        <v>4</v>
      </c>
      <c r="N60" s="461"/>
      <c r="O60" s="334">
        <f t="shared" si="7"/>
        <v>1.8475750577367205E-3</v>
      </c>
      <c r="Q60" s="508">
        <v>36</v>
      </c>
      <c r="R60" s="658"/>
      <c r="S60" s="658"/>
      <c r="T60" s="658"/>
      <c r="U60" s="658"/>
      <c r="V60" s="461"/>
      <c r="W60" s="461"/>
    </row>
    <row r="61" spans="1:23" x14ac:dyDescent="0.2">
      <c r="A61" s="754"/>
      <c r="B61" s="762"/>
      <c r="C61" s="238" t="s">
        <v>56</v>
      </c>
      <c r="D61" s="18">
        <v>0</v>
      </c>
      <c r="E61" s="18">
        <v>1</v>
      </c>
      <c r="F61" s="18">
        <f t="shared" si="2"/>
        <v>1</v>
      </c>
      <c r="G61" s="18">
        <v>0</v>
      </c>
      <c r="H61" s="18">
        <v>1</v>
      </c>
      <c r="I61" s="19">
        <f t="shared" si="0"/>
        <v>1</v>
      </c>
      <c r="J61" s="350"/>
      <c r="K61" s="232">
        <f t="shared" si="3"/>
        <v>0</v>
      </c>
      <c r="L61" s="18">
        <f t="shared" si="4"/>
        <v>2</v>
      </c>
      <c r="M61" s="18">
        <f t="shared" si="5"/>
        <v>2</v>
      </c>
      <c r="O61" s="333">
        <f t="shared" si="7"/>
        <v>9.2378752886836026E-4</v>
      </c>
      <c r="Q61" s="351">
        <v>37</v>
      </c>
      <c r="R61" s="658"/>
      <c r="S61" s="658"/>
      <c r="T61" s="658"/>
      <c r="U61" s="658"/>
      <c r="V61" s="461"/>
      <c r="W61" s="461"/>
    </row>
    <row r="62" spans="1:23" ht="13.5" x14ac:dyDescent="0.25">
      <c r="A62" s="754"/>
      <c r="B62" s="745" t="s">
        <v>57</v>
      </c>
      <c r="C62" s="804"/>
      <c r="D62" s="345">
        <v>0</v>
      </c>
      <c r="E62" s="345">
        <v>9</v>
      </c>
      <c r="F62" s="346">
        <f t="shared" si="2"/>
        <v>9</v>
      </c>
      <c r="G62" s="345">
        <v>0</v>
      </c>
      <c r="H62" s="345">
        <v>6</v>
      </c>
      <c r="I62" s="347">
        <f t="shared" si="0"/>
        <v>6</v>
      </c>
      <c r="J62" s="343"/>
      <c r="K62" s="348">
        <f t="shared" si="3"/>
        <v>0</v>
      </c>
      <c r="L62" s="345">
        <f t="shared" si="4"/>
        <v>15</v>
      </c>
      <c r="M62" s="349">
        <f t="shared" si="5"/>
        <v>15</v>
      </c>
      <c r="N62" s="53"/>
      <c r="O62" s="470">
        <f t="shared" si="7"/>
        <v>6.9284064665127024E-3</v>
      </c>
      <c r="Q62" s="351" t="s">
        <v>331</v>
      </c>
      <c r="R62" s="658"/>
      <c r="S62" s="658"/>
      <c r="T62" s="658"/>
      <c r="U62" s="658"/>
      <c r="V62" s="461"/>
      <c r="W62" s="461"/>
    </row>
    <row r="63" spans="1:23" ht="16.5" customHeight="1" x14ac:dyDescent="0.2">
      <c r="A63" s="754"/>
      <c r="B63" s="762" t="s">
        <v>596</v>
      </c>
      <c r="C63" s="237">
        <v>6</v>
      </c>
      <c r="D63" s="18">
        <v>6</v>
      </c>
      <c r="E63" s="18">
        <v>55</v>
      </c>
      <c r="F63" s="18">
        <f t="shared" si="2"/>
        <v>61</v>
      </c>
      <c r="G63" s="18">
        <v>0</v>
      </c>
      <c r="H63" s="18">
        <v>27</v>
      </c>
      <c r="I63" s="19">
        <f t="shared" si="0"/>
        <v>27</v>
      </c>
      <c r="J63" s="350"/>
      <c r="K63" s="232">
        <f t="shared" si="3"/>
        <v>6</v>
      </c>
      <c r="L63" s="18">
        <f t="shared" si="4"/>
        <v>82</v>
      </c>
      <c r="M63" s="18">
        <f t="shared" si="5"/>
        <v>88</v>
      </c>
      <c r="O63" s="334">
        <f t="shared" si="7"/>
        <v>4.0646651270207855E-2</v>
      </c>
      <c r="Q63" s="351">
        <v>60</v>
      </c>
      <c r="R63" s="658"/>
      <c r="S63" s="658"/>
      <c r="T63" s="658"/>
      <c r="U63" s="658"/>
      <c r="V63" s="461"/>
      <c r="W63" s="461"/>
    </row>
    <row r="64" spans="1:23" ht="15" customHeight="1" x14ac:dyDescent="0.2">
      <c r="A64" s="754"/>
      <c r="B64" s="762"/>
      <c r="C64" s="238" t="s">
        <v>59</v>
      </c>
      <c r="D64" s="18">
        <v>0</v>
      </c>
      <c r="E64" s="18">
        <v>34</v>
      </c>
      <c r="F64" s="18">
        <f t="shared" si="2"/>
        <v>34</v>
      </c>
      <c r="G64" s="18">
        <v>1</v>
      </c>
      <c r="H64" s="18">
        <v>11</v>
      </c>
      <c r="I64" s="19">
        <f t="shared" si="0"/>
        <v>12</v>
      </c>
      <c r="J64" s="350"/>
      <c r="K64" s="453">
        <f t="shared" si="3"/>
        <v>1</v>
      </c>
      <c r="L64" s="18">
        <f t="shared" si="4"/>
        <v>45</v>
      </c>
      <c r="M64" s="18">
        <f t="shared" si="5"/>
        <v>46</v>
      </c>
      <c r="N64" s="461"/>
      <c r="O64" s="334">
        <f t="shared" si="7"/>
        <v>2.1247113163972285E-2</v>
      </c>
      <c r="Q64" s="351">
        <v>61</v>
      </c>
      <c r="R64" s="658"/>
      <c r="S64" s="658"/>
      <c r="T64" s="658"/>
      <c r="U64" s="658"/>
      <c r="V64" s="461"/>
      <c r="W64" s="461"/>
    </row>
    <row r="65" spans="1:23" s="53" customFormat="1" ht="15.75" customHeight="1" x14ac:dyDescent="0.2">
      <c r="A65" s="754"/>
      <c r="B65" s="762"/>
      <c r="C65" s="238" t="s">
        <v>60</v>
      </c>
      <c r="D65" s="18">
        <v>7</v>
      </c>
      <c r="E65" s="18">
        <v>12</v>
      </c>
      <c r="F65" s="18">
        <f t="shared" si="2"/>
        <v>19</v>
      </c>
      <c r="G65" s="18">
        <v>4</v>
      </c>
      <c r="H65" s="18">
        <v>5</v>
      </c>
      <c r="I65" s="19">
        <f t="shared" si="0"/>
        <v>9</v>
      </c>
      <c r="J65" s="350"/>
      <c r="K65" s="453">
        <f t="shared" si="3"/>
        <v>11</v>
      </c>
      <c r="L65" s="18">
        <f t="shared" si="4"/>
        <v>17</v>
      </c>
      <c r="M65" s="18">
        <f t="shared" si="5"/>
        <v>28</v>
      </c>
      <c r="N65" s="461"/>
      <c r="O65" s="334">
        <f t="shared" si="7"/>
        <v>1.2933025404157044E-2</v>
      </c>
      <c r="Q65" s="508">
        <v>62</v>
      </c>
      <c r="R65" s="658"/>
      <c r="S65" s="658"/>
      <c r="T65" s="658"/>
      <c r="U65" s="658"/>
      <c r="V65" s="461"/>
      <c r="W65" s="461"/>
    </row>
    <row r="66" spans="1:23" ht="15.75" customHeight="1" x14ac:dyDescent="0.2">
      <c r="A66" s="754"/>
      <c r="B66" s="762"/>
      <c r="C66" s="238" t="s">
        <v>61</v>
      </c>
      <c r="D66" s="18">
        <v>3</v>
      </c>
      <c r="E66" s="18">
        <v>19</v>
      </c>
      <c r="F66" s="18">
        <f t="shared" si="2"/>
        <v>22</v>
      </c>
      <c r="G66" s="18">
        <v>1</v>
      </c>
      <c r="H66" s="18">
        <v>3</v>
      </c>
      <c r="I66" s="19">
        <f t="shared" si="0"/>
        <v>4</v>
      </c>
      <c r="J66" s="350"/>
      <c r="K66" s="232">
        <f t="shared" si="3"/>
        <v>4</v>
      </c>
      <c r="L66" s="18">
        <f t="shared" si="4"/>
        <v>22</v>
      </c>
      <c r="M66" s="18">
        <f t="shared" si="5"/>
        <v>26</v>
      </c>
      <c r="O66" s="333">
        <f t="shared" si="7"/>
        <v>1.2009237875288684E-2</v>
      </c>
      <c r="Q66" s="351">
        <v>63</v>
      </c>
      <c r="R66" s="658"/>
      <c r="S66" s="658"/>
      <c r="T66" s="658"/>
      <c r="U66" s="658"/>
      <c r="V66" s="461"/>
      <c r="W66" s="461"/>
    </row>
    <row r="67" spans="1:23" ht="13.5" x14ac:dyDescent="0.25">
      <c r="A67" s="754"/>
      <c r="B67" s="745" t="s">
        <v>62</v>
      </c>
      <c r="C67" s="804"/>
      <c r="D67" s="345">
        <v>16</v>
      </c>
      <c r="E67" s="345">
        <v>120</v>
      </c>
      <c r="F67" s="346">
        <f t="shared" si="2"/>
        <v>136</v>
      </c>
      <c r="G67" s="345">
        <v>6</v>
      </c>
      <c r="H67" s="345">
        <v>46</v>
      </c>
      <c r="I67" s="347">
        <f t="shared" si="0"/>
        <v>52</v>
      </c>
      <c r="J67" s="343"/>
      <c r="K67" s="348">
        <f t="shared" si="3"/>
        <v>22</v>
      </c>
      <c r="L67" s="345">
        <f t="shared" si="4"/>
        <v>166</v>
      </c>
      <c r="M67" s="349">
        <f t="shared" si="5"/>
        <v>188</v>
      </c>
      <c r="N67" s="53"/>
      <c r="O67" s="470">
        <f t="shared" si="7"/>
        <v>8.6836027713625863E-2</v>
      </c>
      <c r="Q67" s="351" t="s">
        <v>447</v>
      </c>
      <c r="R67" s="658"/>
      <c r="S67" s="658"/>
      <c r="T67" s="658"/>
      <c r="U67" s="658"/>
      <c r="V67" s="461"/>
      <c r="W67" s="461"/>
    </row>
    <row r="68" spans="1:23" x14ac:dyDescent="0.2">
      <c r="A68" s="754"/>
      <c r="B68" s="762" t="s">
        <v>476</v>
      </c>
      <c r="C68" s="237" t="s">
        <v>63</v>
      </c>
      <c r="D68" s="18">
        <v>3</v>
      </c>
      <c r="E68" s="18">
        <v>6</v>
      </c>
      <c r="F68" s="18">
        <f t="shared" si="2"/>
        <v>9</v>
      </c>
      <c r="G68" s="18">
        <v>0</v>
      </c>
      <c r="H68" s="18">
        <v>7</v>
      </c>
      <c r="I68" s="19">
        <f t="shared" si="0"/>
        <v>7</v>
      </c>
      <c r="J68" s="350"/>
      <c r="K68" s="232">
        <f t="shared" si="3"/>
        <v>3</v>
      </c>
      <c r="L68" s="18">
        <f t="shared" si="4"/>
        <v>13</v>
      </c>
      <c r="M68" s="18">
        <f t="shared" si="5"/>
        <v>16</v>
      </c>
      <c r="O68" s="334">
        <f t="shared" si="7"/>
        <v>7.3903002309468821E-3</v>
      </c>
      <c r="Q68" s="351">
        <v>64</v>
      </c>
      <c r="R68" s="658"/>
      <c r="S68" s="658"/>
      <c r="T68" s="658"/>
      <c r="U68" s="658"/>
      <c r="V68" s="461"/>
      <c r="W68" s="461"/>
    </row>
    <row r="69" spans="1:23" x14ac:dyDescent="0.2">
      <c r="A69" s="754"/>
      <c r="B69" s="762"/>
      <c r="C69" s="238" t="s">
        <v>64</v>
      </c>
      <c r="D69" s="18">
        <v>1</v>
      </c>
      <c r="E69" s="18">
        <v>2</v>
      </c>
      <c r="F69" s="18">
        <f t="shared" si="2"/>
        <v>3</v>
      </c>
      <c r="G69" s="18">
        <v>0</v>
      </c>
      <c r="H69" s="18">
        <v>2</v>
      </c>
      <c r="I69" s="19">
        <f t="shared" si="0"/>
        <v>2</v>
      </c>
      <c r="J69" s="350"/>
      <c r="K69" s="232">
        <f t="shared" si="3"/>
        <v>1</v>
      </c>
      <c r="L69" s="18">
        <f t="shared" si="4"/>
        <v>4</v>
      </c>
      <c r="M69" s="18">
        <f t="shared" si="5"/>
        <v>5</v>
      </c>
      <c r="O69" s="334">
        <f t="shared" si="7"/>
        <v>2.3094688221709007E-3</v>
      </c>
      <c r="Q69" s="351">
        <v>65</v>
      </c>
      <c r="R69" s="658"/>
      <c r="S69" s="658"/>
      <c r="T69" s="658"/>
      <c r="U69" s="658"/>
      <c r="V69" s="461"/>
      <c r="W69" s="461"/>
    </row>
    <row r="70" spans="1:23" x14ac:dyDescent="0.2">
      <c r="A70" s="754"/>
      <c r="B70" s="762"/>
      <c r="C70" s="238" t="s">
        <v>65</v>
      </c>
      <c r="D70" s="18">
        <v>3</v>
      </c>
      <c r="E70" s="18">
        <v>1</v>
      </c>
      <c r="F70" s="18">
        <f t="shared" si="2"/>
        <v>4</v>
      </c>
      <c r="G70" s="18">
        <v>0</v>
      </c>
      <c r="H70" s="18">
        <v>0</v>
      </c>
      <c r="I70" s="19">
        <f t="shared" si="0"/>
        <v>0</v>
      </c>
      <c r="J70" s="350"/>
      <c r="K70" s="232">
        <f t="shared" si="3"/>
        <v>3</v>
      </c>
      <c r="L70" s="18">
        <f t="shared" si="4"/>
        <v>1</v>
      </c>
      <c r="M70" s="18">
        <f t="shared" si="5"/>
        <v>4</v>
      </c>
      <c r="O70" s="334">
        <f t="shared" si="7"/>
        <v>1.8475750577367205E-3</v>
      </c>
      <c r="Q70" s="351">
        <v>66</v>
      </c>
      <c r="R70" s="658"/>
      <c r="S70" s="658"/>
      <c r="T70" s="658"/>
      <c r="U70" s="658"/>
      <c r="V70" s="461"/>
      <c r="W70" s="461"/>
    </row>
    <row r="71" spans="1:23" x14ac:dyDescent="0.2">
      <c r="A71" s="754"/>
      <c r="B71" s="762"/>
      <c r="C71" s="238" t="s">
        <v>66</v>
      </c>
      <c r="D71" s="18">
        <v>3</v>
      </c>
      <c r="E71" s="18">
        <v>8</v>
      </c>
      <c r="F71" s="18">
        <f t="shared" si="2"/>
        <v>11</v>
      </c>
      <c r="G71" s="18">
        <v>0</v>
      </c>
      <c r="H71" s="18">
        <v>4</v>
      </c>
      <c r="I71" s="19">
        <f t="shared" ref="I71:I85" si="8">H71+G71</f>
        <v>4</v>
      </c>
      <c r="J71" s="350"/>
      <c r="K71" s="453">
        <f t="shared" si="3"/>
        <v>3</v>
      </c>
      <c r="L71" s="18">
        <f t="shared" si="4"/>
        <v>12</v>
      </c>
      <c r="M71" s="18">
        <f t="shared" si="5"/>
        <v>15</v>
      </c>
      <c r="N71" s="461"/>
      <c r="O71" s="334">
        <f t="shared" si="7"/>
        <v>6.9284064665127024E-3</v>
      </c>
      <c r="Q71" s="351">
        <v>67</v>
      </c>
      <c r="R71" s="658"/>
      <c r="S71" s="658"/>
      <c r="T71" s="658"/>
      <c r="U71" s="658"/>
      <c r="V71" s="461"/>
      <c r="W71" s="461"/>
    </row>
    <row r="72" spans="1:23" x14ac:dyDescent="0.2">
      <c r="A72" s="754"/>
      <c r="B72" s="762"/>
      <c r="C72" s="238" t="s">
        <v>67</v>
      </c>
      <c r="D72" s="18">
        <v>2</v>
      </c>
      <c r="E72" s="18">
        <v>3</v>
      </c>
      <c r="F72" s="18">
        <f t="shared" ref="F72:F85" si="9">E72+D72</f>
        <v>5</v>
      </c>
      <c r="G72" s="18">
        <v>2</v>
      </c>
      <c r="H72" s="18">
        <v>1</v>
      </c>
      <c r="I72" s="19">
        <f t="shared" si="8"/>
        <v>3</v>
      </c>
      <c r="J72" s="350"/>
      <c r="K72" s="453">
        <f t="shared" ref="K72:K87" si="10">D72+G72</f>
        <v>4</v>
      </c>
      <c r="L72" s="18">
        <f t="shared" ref="L72:L87" si="11">E72+H72</f>
        <v>4</v>
      </c>
      <c r="M72" s="18">
        <f t="shared" ref="M72:M87" si="12">K72+L72</f>
        <v>8</v>
      </c>
      <c r="N72" s="461"/>
      <c r="O72" s="334">
        <f t="shared" si="7"/>
        <v>3.695150115473441E-3</v>
      </c>
      <c r="Q72" s="351">
        <v>68</v>
      </c>
      <c r="R72" s="658"/>
      <c r="S72" s="658"/>
      <c r="T72" s="658"/>
      <c r="U72" s="658"/>
      <c r="V72" s="461"/>
      <c r="W72" s="461"/>
    </row>
    <row r="73" spans="1:23" s="53" customFormat="1" x14ac:dyDescent="0.2">
      <c r="A73" s="754"/>
      <c r="B73" s="762"/>
      <c r="C73" s="239" t="s">
        <v>68</v>
      </c>
      <c r="D73" s="18">
        <v>3</v>
      </c>
      <c r="E73" s="18">
        <v>2</v>
      </c>
      <c r="F73" s="18">
        <f t="shared" si="9"/>
        <v>5</v>
      </c>
      <c r="G73" s="18">
        <v>0</v>
      </c>
      <c r="H73" s="18">
        <v>1</v>
      </c>
      <c r="I73" s="19">
        <f t="shared" si="8"/>
        <v>1</v>
      </c>
      <c r="J73" s="350"/>
      <c r="K73" s="453">
        <f t="shared" si="10"/>
        <v>3</v>
      </c>
      <c r="L73" s="18">
        <f t="shared" si="11"/>
        <v>3</v>
      </c>
      <c r="M73" s="18">
        <f t="shared" si="12"/>
        <v>6</v>
      </c>
      <c r="N73" s="461"/>
      <c r="O73" s="334">
        <f t="shared" si="7"/>
        <v>2.7713625866050808E-3</v>
      </c>
      <c r="Q73" s="508">
        <v>69</v>
      </c>
      <c r="R73" s="658"/>
      <c r="S73" s="658"/>
      <c r="T73" s="658"/>
      <c r="U73" s="658"/>
      <c r="V73" s="461"/>
      <c r="W73" s="461"/>
    </row>
    <row r="74" spans="1:23" ht="13.5" x14ac:dyDescent="0.25">
      <c r="A74" s="755"/>
      <c r="B74" s="745" t="s">
        <v>69</v>
      </c>
      <c r="C74" s="804"/>
      <c r="D74" s="345">
        <v>15</v>
      </c>
      <c r="E74" s="345">
        <v>22</v>
      </c>
      <c r="F74" s="346">
        <f t="shared" si="9"/>
        <v>37</v>
      </c>
      <c r="G74" s="345">
        <v>2</v>
      </c>
      <c r="H74" s="345">
        <v>15</v>
      </c>
      <c r="I74" s="347">
        <f t="shared" si="8"/>
        <v>17</v>
      </c>
      <c r="J74" s="343"/>
      <c r="K74" s="348">
        <f t="shared" si="10"/>
        <v>17</v>
      </c>
      <c r="L74" s="345">
        <f t="shared" si="11"/>
        <v>37</v>
      </c>
      <c r="M74" s="349">
        <f t="shared" si="12"/>
        <v>54</v>
      </c>
      <c r="N74" s="53"/>
      <c r="O74" s="470">
        <f t="shared" si="7"/>
        <v>2.4942263279445726E-2</v>
      </c>
      <c r="Q74" s="351" t="s">
        <v>448</v>
      </c>
      <c r="R74" s="658"/>
      <c r="S74" s="658"/>
      <c r="T74" s="658"/>
      <c r="U74" s="658"/>
      <c r="V74" s="461"/>
      <c r="W74" s="461"/>
    </row>
    <row r="75" spans="1:23" x14ac:dyDescent="0.2">
      <c r="A75" s="749" t="s">
        <v>454</v>
      </c>
      <c r="B75" s="749"/>
      <c r="C75" s="805"/>
      <c r="D75" s="341">
        <v>52</v>
      </c>
      <c r="E75" s="341">
        <v>242</v>
      </c>
      <c r="F75" s="28">
        <f t="shared" si="9"/>
        <v>294</v>
      </c>
      <c r="G75" s="341">
        <v>9</v>
      </c>
      <c r="H75" s="341">
        <v>115</v>
      </c>
      <c r="I75" s="342">
        <f t="shared" si="8"/>
        <v>124</v>
      </c>
      <c r="J75" s="343"/>
      <c r="K75" s="344">
        <f t="shared" si="10"/>
        <v>61</v>
      </c>
      <c r="L75" s="341">
        <f t="shared" si="11"/>
        <v>357</v>
      </c>
      <c r="M75" s="342">
        <f t="shared" si="12"/>
        <v>418</v>
      </c>
      <c r="N75" s="461"/>
      <c r="O75" s="471">
        <f t="shared" si="7"/>
        <v>0.1930715935334873</v>
      </c>
      <c r="Q75" s="351" t="s">
        <v>445</v>
      </c>
      <c r="R75" s="658"/>
      <c r="S75" s="658"/>
      <c r="T75" s="658"/>
      <c r="U75" s="658"/>
      <c r="V75" s="461"/>
      <c r="W75" s="461"/>
    </row>
    <row r="76" spans="1:23" x14ac:dyDescent="0.2">
      <c r="A76" s="753" t="s">
        <v>621</v>
      </c>
      <c r="B76" s="833" t="s">
        <v>72</v>
      </c>
      <c r="C76" s="237" t="s">
        <v>73</v>
      </c>
      <c r="D76" s="18">
        <v>8</v>
      </c>
      <c r="E76" s="18">
        <v>7</v>
      </c>
      <c r="F76" s="18">
        <f t="shared" si="9"/>
        <v>15</v>
      </c>
      <c r="G76" s="18">
        <v>1</v>
      </c>
      <c r="H76" s="18">
        <v>5</v>
      </c>
      <c r="I76" s="19">
        <f t="shared" si="8"/>
        <v>6</v>
      </c>
      <c r="J76" s="350"/>
      <c r="K76" s="453">
        <f t="shared" si="10"/>
        <v>9</v>
      </c>
      <c r="L76" s="18">
        <f t="shared" si="11"/>
        <v>12</v>
      </c>
      <c r="M76" s="18">
        <f t="shared" si="12"/>
        <v>21</v>
      </c>
      <c r="N76" s="461"/>
      <c r="O76" s="334">
        <f t="shared" si="7"/>
        <v>9.6997690531177832E-3</v>
      </c>
      <c r="Q76" s="351">
        <v>85</v>
      </c>
      <c r="R76" s="658"/>
      <c r="S76" s="658"/>
      <c r="T76" s="658"/>
      <c r="U76" s="658"/>
      <c r="V76" s="461"/>
      <c r="W76" s="461"/>
    </row>
    <row r="77" spans="1:23" x14ac:dyDescent="0.2">
      <c r="A77" s="754"/>
      <c r="B77" s="834"/>
      <c r="C77" s="238" t="s">
        <v>74</v>
      </c>
      <c r="D77" s="18">
        <v>12</v>
      </c>
      <c r="E77" s="18">
        <v>19</v>
      </c>
      <c r="F77" s="18">
        <f t="shared" si="9"/>
        <v>31</v>
      </c>
      <c r="G77" s="18">
        <v>12</v>
      </c>
      <c r="H77" s="18">
        <v>8</v>
      </c>
      <c r="I77" s="19">
        <f t="shared" si="8"/>
        <v>20</v>
      </c>
      <c r="J77" s="350"/>
      <c r="K77" s="453">
        <f t="shared" si="10"/>
        <v>24</v>
      </c>
      <c r="L77" s="18">
        <f t="shared" si="11"/>
        <v>27</v>
      </c>
      <c r="M77" s="18">
        <f t="shared" si="12"/>
        <v>51</v>
      </c>
      <c r="N77" s="461"/>
      <c r="O77" s="334">
        <f t="shared" si="7"/>
        <v>2.3556581986143188E-2</v>
      </c>
      <c r="Q77" s="351">
        <v>86</v>
      </c>
      <c r="R77" s="658"/>
      <c r="S77" s="658"/>
      <c r="T77" s="658"/>
      <c r="U77" s="658"/>
      <c r="V77" s="461"/>
      <c r="W77" s="461"/>
    </row>
    <row r="78" spans="1:23" x14ac:dyDescent="0.2">
      <c r="A78" s="754"/>
      <c r="B78" s="834"/>
      <c r="C78" s="238" t="s">
        <v>75</v>
      </c>
      <c r="D78" s="18">
        <v>2</v>
      </c>
      <c r="E78" s="18">
        <v>3</v>
      </c>
      <c r="F78" s="18">
        <f t="shared" si="9"/>
        <v>5</v>
      </c>
      <c r="G78" s="18">
        <v>0</v>
      </c>
      <c r="H78" s="18">
        <v>2</v>
      </c>
      <c r="I78" s="19">
        <f t="shared" si="8"/>
        <v>2</v>
      </c>
      <c r="J78" s="350"/>
      <c r="K78" s="453">
        <f t="shared" si="10"/>
        <v>2</v>
      </c>
      <c r="L78" s="18">
        <f t="shared" si="11"/>
        <v>5</v>
      </c>
      <c r="M78" s="18">
        <f t="shared" si="12"/>
        <v>7</v>
      </c>
      <c r="N78" s="461"/>
      <c r="O78" s="334">
        <f t="shared" si="7"/>
        <v>3.2332563510392609E-3</v>
      </c>
      <c r="Q78" s="351">
        <v>87</v>
      </c>
      <c r="R78" s="658"/>
      <c r="S78" s="658"/>
      <c r="T78" s="658"/>
      <c r="U78" s="658"/>
      <c r="V78" s="461"/>
      <c r="W78" s="461"/>
    </row>
    <row r="79" spans="1:23" s="658" customFormat="1" ht="13.5" x14ac:dyDescent="0.25">
      <c r="A79" s="754"/>
      <c r="B79" s="745" t="s">
        <v>628</v>
      </c>
      <c r="C79" s="804"/>
      <c r="D79" s="345">
        <v>22</v>
      </c>
      <c r="E79" s="345">
        <v>29</v>
      </c>
      <c r="F79" s="346">
        <f t="shared" ref="F79:F81" si="13">E79+D79</f>
        <v>51</v>
      </c>
      <c r="G79" s="345">
        <v>13</v>
      </c>
      <c r="H79" s="345">
        <v>15</v>
      </c>
      <c r="I79" s="347">
        <f t="shared" ref="I79:I81" si="14">H79+G79</f>
        <v>28</v>
      </c>
      <c r="J79" s="343"/>
      <c r="K79" s="348">
        <f t="shared" ref="K79:K81" si="15">D79+G79</f>
        <v>35</v>
      </c>
      <c r="L79" s="345">
        <f t="shared" ref="L79:L81" si="16">E79+H79</f>
        <v>44</v>
      </c>
      <c r="M79" s="349">
        <f t="shared" ref="M79:M81" si="17">K79+L79</f>
        <v>79</v>
      </c>
      <c r="N79" s="53"/>
      <c r="O79" s="470">
        <f t="shared" si="7"/>
        <v>3.648960739030023E-2</v>
      </c>
      <c r="Q79" s="351" t="s">
        <v>72</v>
      </c>
    </row>
    <row r="80" spans="1:23" s="658" customFormat="1" x14ac:dyDescent="0.2">
      <c r="A80" s="754"/>
      <c r="B80" s="762" t="s">
        <v>632</v>
      </c>
      <c r="C80" s="237">
        <v>91</v>
      </c>
      <c r="D80" s="642">
        <v>2</v>
      </c>
      <c r="E80" s="642">
        <v>2</v>
      </c>
      <c r="F80" s="642">
        <f t="shared" si="13"/>
        <v>4</v>
      </c>
      <c r="G80" s="642">
        <v>1</v>
      </c>
      <c r="H80" s="642">
        <v>0</v>
      </c>
      <c r="I80" s="19">
        <f t="shared" si="14"/>
        <v>1</v>
      </c>
      <c r="J80" s="350"/>
      <c r="K80" s="646">
        <f t="shared" si="15"/>
        <v>3</v>
      </c>
      <c r="L80" s="642">
        <f t="shared" si="16"/>
        <v>2</v>
      </c>
      <c r="M80" s="642">
        <f t="shared" si="17"/>
        <v>5</v>
      </c>
      <c r="O80" s="334">
        <f t="shared" si="7"/>
        <v>2.3094688221709007E-3</v>
      </c>
      <c r="Q80" s="351">
        <v>91</v>
      </c>
    </row>
    <row r="81" spans="1:23" s="658" customFormat="1" x14ac:dyDescent="0.2">
      <c r="A81" s="754"/>
      <c r="B81" s="762"/>
      <c r="C81" s="238">
        <v>92</v>
      </c>
      <c r="D81" s="642">
        <v>0</v>
      </c>
      <c r="E81" s="642">
        <v>1</v>
      </c>
      <c r="F81" s="642">
        <f t="shared" si="13"/>
        <v>1</v>
      </c>
      <c r="G81" s="642">
        <v>0</v>
      </c>
      <c r="H81" s="642">
        <v>0</v>
      </c>
      <c r="I81" s="19">
        <f t="shared" si="14"/>
        <v>0</v>
      </c>
      <c r="J81" s="350"/>
      <c r="K81" s="646">
        <f t="shared" si="15"/>
        <v>0</v>
      </c>
      <c r="L81" s="642">
        <f t="shared" si="16"/>
        <v>1</v>
      </c>
      <c r="M81" s="642">
        <f t="shared" si="17"/>
        <v>1</v>
      </c>
      <c r="O81" s="334">
        <f t="shared" si="7"/>
        <v>4.6189376443418013E-4</v>
      </c>
      <c r="Q81" s="351">
        <v>92</v>
      </c>
    </row>
    <row r="82" spans="1:23" s="658" customFormat="1" ht="13.5" x14ac:dyDescent="0.25">
      <c r="A82" s="754"/>
      <c r="B82" s="745" t="s">
        <v>668</v>
      </c>
      <c r="C82" s="804"/>
      <c r="D82" s="345">
        <v>2</v>
      </c>
      <c r="E82" s="345">
        <v>3</v>
      </c>
      <c r="F82" s="346">
        <f t="shared" ref="F82" si="18">E82+D82</f>
        <v>5</v>
      </c>
      <c r="G82" s="345">
        <v>1</v>
      </c>
      <c r="H82" s="345">
        <v>0</v>
      </c>
      <c r="I82" s="347">
        <f t="shared" ref="I82" si="19">H82+G82</f>
        <v>1</v>
      </c>
      <c r="J82" s="343"/>
      <c r="K82" s="348">
        <f t="shared" ref="K82" si="20">D82+G82</f>
        <v>3</v>
      </c>
      <c r="L82" s="345">
        <f t="shared" ref="L82" si="21">E82+H82</f>
        <v>3</v>
      </c>
      <c r="M82" s="349">
        <f t="shared" ref="M82" si="22">K82+L82</f>
        <v>6</v>
      </c>
      <c r="N82" s="53"/>
      <c r="O82" s="470">
        <f t="shared" si="7"/>
        <v>2.7713625866050808E-3</v>
      </c>
      <c r="Q82" s="351" t="s">
        <v>622</v>
      </c>
    </row>
    <row r="83" spans="1:23" x14ac:dyDescent="0.2">
      <c r="A83" s="767" t="s">
        <v>627</v>
      </c>
      <c r="B83" s="767"/>
      <c r="C83" s="812"/>
      <c r="D83" s="341">
        <v>24</v>
      </c>
      <c r="E83" s="341">
        <v>32</v>
      </c>
      <c r="F83" s="28">
        <f t="shared" si="9"/>
        <v>56</v>
      </c>
      <c r="G83" s="341">
        <v>14</v>
      </c>
      <c r="H83" s="341">
        <v>15</v>
      </c>
      <c r="I83" s="342">
        <f t="shared" si="8"/>
        <v>29</v>
      </c>
      <c r="J83" s="343"/>
      <c r="K83" s="344">
        <f t="shared" si="10"/>
        <v>38</v>
      </c>
      <c r="L83" s="341">
        <f t="shared" si="11"/>
        <v>47</v>
      </c>
      <c r="M83" s="342">
        <f t="shared" si="12"/>
        <v>85</v>
      </c>
      <c r="N83" s="461"/>
      <c r="O83" s="471">
        <f t="shared" si="7"/>
        <v>3.9260969976905313E-2</v>
      </c>
      <c r="Q83" s="351" t="s">
        <v>621</v>
      </c>
      <c r="R83" s="658"/>
      <c r="S83" s="658"/>
      <c r="T83" s="658"/>
      <c r="U83" s="658"/>
      <c r="V83" s="461"/>
      <c r="W83" s="461"/>
    </row>
    <row r="84" spans="1:23" ht="9.75" customHeight="1" x14ac:dyDescent="0.25">
      <c r="A84" s="156"/>
      <c r="B84" s="156"/>
      <c r="C84" s="157"/>
      <c r="D84" s="461"/>
      <c r="E84" s="461"/>
      <c r="F84" s="461"/>
      <c r="G84" s="461"/>
      <c r="H84" s="461"/>
      <c r="I84" s="461"/>
      <c r="J84" s="461"/>
      <c r="K84" s="461"/>
      <c r="L84" s="461"/>
      <c r="M84" s="461"/>
      <c r="N84" s="461"/>
      <c r="O84" s="461"/>
      <c r="R84" s="658"/>
      <c r="S84" s="658"/>
      <c r="T84" s="658"/>
      <c r="U84" s="658"/>
      <c r="V84" s="461"/>
      <c r="W84" s="461"/>
    </row>
    <row r="85" spans="1:23" ht="17.25" customHeight="1" x14ac:dyDescent="0.2">
      <c r="A85" s="782" t="s">
        <v>377</v>
      </c>
      <c r="B85" s="782"/>
      <c r="C85" s="783"/>
      <c r="D85" s="345">
        <v>34</v>
      </c>
      <c r="E85" s="345">
        <v>85</v>
      </c>
      <c r="F85" s="346">
        <f t="shared" si="9"/>
        <v>119</v>
      </c>
      <c r="G85" s="345">
        <v>10</v>
      </c>
      <c r="H85" s="345">
        <v>36</v>
      </c>
      <c r="I85" s="347">
        <f t="shared" si="8"/>
        <v>46</v>
      </c>
      <c r="J85" s="343"/>
      <c r="K85" s="348">
        <f t="shared" si="10"/>
        <v>44</v>
      </c>
      <c r="L85" s="345">
        <f t="shared" si="11"/>
        <v>121</v>
      </c>
      <c r="M85" s="349">
        <f t="shared" si="12"/>
        <v>165</v>
      </c>
      <c r="N85" s="53"/>
      <c r="O85" s="470">
        <f>M85/$M$87</f>
        <v>7.6212471131639717E-2</v>
      </c>
      <c r="Q85" s="351" t="s">
        <v>449</v>
      </c>
      <c r="R85" s="658"/>
      <c r="S85" s="658"/>
      <c r="T85" s="658"/>
      <c r="U85" s="658"/>
      <c r="V85" s="461"/>
      <c r="W85" s="461"/>
    </row>
    <row r="86" spans="1:23" ht="8.25" customHeight="1" x14ac:dyDescent="0.2">
      <c r="C86" s="461"/>
      <c r="D86" s="461"/>
      <c r="E86" s="461"/>
      <c r="F86" s="461"/>
      <c r="G86" s="461"/>
      <c r="H86" s="461"/>
      <c r="I86" s="461"/>
      <c r="J86" s="461"/>
      <c r="K86" s="461"/>
      <c r="L86" s="461"/>
      <c r="M86" s="461"/>
      <c r="N86" s="461"/>
      <c r="O86" s="461"/>
      <c r="R86" s="461"/>
      <c r="S86" s="461"/>
      <c r="T86" s="461"/>
      <c r="U86" s="461"/>
      <c r="V86" s="461"/>
      <c r="W86" s="461"/>
    </row>
    <row r="87" spans="1:23" ht="15.75" x14ac:dyDescent="0.2">
      <c r="A87" s="756" t="s">
        <v>1</v>
      </c>
      <c r="B87" s="756"/>
      <c r="C87" s="757"/>
      <c r="D87" s="341">
        <f>D85+D83+D75+D45+D15</f>
        <v>524</v>
      </c>
      <c r="E87" s="341">
        <f t="shared" ref="E87:I87" si="23">E85+E83+E75+E45+E15</f>
        <v>1090</v>
      </c>
      <c r="F87" s="28">
        <f t="shared" si="23"/>
        <v>1614</v>
      </c>
      <c r="G87" s="341">
        <f t="shared" si="23"/>
        <v>115</v>
      </c>
      <c r="H87" s="341">
        <f t="shared" si="23"/>
        <v>436</v>
      </c>
      <c r="I87" s="342">
        <f t="shared" si="23"/>
        <v>551</v>
      </c>
      <c r="J87" s="343"/>
      <c r="K87" s="344">
        <f t="shared" si="10"/>
        <v>639</v>
      </c>
      <c r="L87" s="341">
        <f t="shared" si="11"/>
        <v>1526</v>
      </c>
      <c r="M87" s="342">
        <f t="shared" si="12"/>
        <v>2165</v>
      </c>
      <c r="N87" s="461"/>
      <c r="O87" s="471">
        <f>M87/$M$87</f>
        <v>1</v>
      </c>
      <c r="R87" s="461"/>
      <c r="S87" s="461"/>
      <c r="T87" s="461"/>
      <c r="U87" s="461"/>
      <c r="V87" s="461"/>
      <c r="W87" s="461"/>
    </row>
    <row r="88" spans="1:23" s="593" customFormat="1" ht="15.75" x14ac:dyDescent="0.25">
      <c r="A88" s="593" t="s">
        <v>667</v>
      </c>
      <c r="Q88" s="606"/>
    </row>
    <row r="89" spans="1:23" x14ac:dyDescent="0.2">
      <c r="D89" s="659"/>
    </row>
  </sheetData>
  <mergeCells count="43">
    <mergeCell ref="A87:C87"/>
    <mergeCell ref="A75:C75"/>
    <mergeCell ref="B76:B78"/>
    <mergeCell ref="A83:C83"/>
    <mergeCell ref="A85:C85"/>
    <mergeCell ref="B79:C79"/>
    <mergeCell ref="B82:C82"/>
    <mergeCell ref="B80:B81"/>
    <mergeCell ref="A76:A82"/>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D4:F4"/>
    <mergeCell ref="G4:I4"/>
    <mergeCell ref="K4:M4"/>
    <mergeCell ref="O4:O5"/>
    <mergeCell ref="A2:O2"/>
  </mergeCells>
  <printOptions horizontalCentered="1"/>
  <pageMargins left="0.70866141732283472" right="0.70866141732283472" top="0.74803149606299213" bottom="0.74803149606299213" header="0.31496062992125984" footer="0.31496062992125984"/>
  <pageSetup paperSize="9" scale="60" firstPageNumber="49" fitToHeight="0" orientation="portrait" r:id="rId1"/>
  <headerFoot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00B0F0"/>
    <pageSetUpPr fitToPage="1"/>
  </sheetPr>
  <dimension ref="B1:J802"/>
  <sheetViews>
    <sheetView showGridLines="0" showZeros="0" showWhiteSpace="0" zoomScaleNormal="100" workbookViewId="0">
      <selection activeCell="Q28" sqref="Q2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711" t="s">
        <v>434</v>
      </c>
      <c r="C27" s="712"/>
      <c r="D27" s="712"/>
      <c r="E27" s="712"/>
      <c r="F27" s="712"/>
      <c r="G27" s="712"/>
      <c r="H27" s="712"/>
      <c r="I27" s="713"/>
    </row>
    <row r="28" spans="2:9" ht="19.5" customHeight="1" x14ac:dyDescent="0.2">
      <c r="B28" s="714"/>
      <c r="C28" s="715"/>
      <c r="D28" s="715"/>
      <c r="E28" s="715"/>
      <c r="F28" s="715"/>
      <c r="G28" s="715"/>
      <c r="H28" s="715"/>
      <c r="I28" s="716"/>
    </row>
    <row r="29" spans="2:9" ht="30" customHeight="1" thickBot="1" x14ac:dyDescent="0.25">
      <c r="B29" s="717"/>
      <c r="C29" s="718"/>
      <c r="D29" s="718"/>
      <c r="E29" s="718"/>
      <c r="F29" s="718"/>
      <c r="G29" s="718"/>
      <c r="H29" s="718"/>
      <c r="I29" s="719"/>
    </row>
    <row r="30" spans="2:9" ht="13.5" thickTop="1" x14ac:dyDescent="0.2">
      <c r="B30" s="3"/>
      <c r="C30" s="3"/>
      <c r="D30" s="3"/>
    </row>
    <row r="31" spans="2:9" x14ac:dyDescent="0.2">
      <c r="B31" s="3"/>
      <c r="C31" s="3"/>
      <c r="D31" s="3"/>
    </row>
    <row r="32" spans="2:9" x14ac:dyDescent="0.2">
      <c r="B32" s="3"/>
      <c r="C32" s="3"/>
      <c r="D32" s="3"/>
    </row>
    <row r="33" spans="2:9" ht="15.75" x14ac:dyDescent="0.2">
      <c r="B33" s="720" t="s">
        <v>657</v>
      </c>
      <c r="C33" s="720"/>
      <c r="D33" s="720"/>
      <c r="E33" s="720"/>
      <c r="F33" s="720"/>
      <c r="G33" s="720"/>
      <c r="H33" s="720"/>
      <c r="I33" s="72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21" t="s">
        <v>537</v>
      </c>
      <c r="C52" s="722"/>
      <c r="D52" s="722"/>
      <c r="E52" s="722"/>
      <c r="F52" s="722"/>
      <c r="G52" s="722"/>
      <c r="H52" s="722"/>
      <c r="I52" s="722"/>
    </row>
    <row r="53" spans="2:10" ht="16.5" customHeight="1" x14ac:dyDescent="0.2">
      <c r="B53" s="722"/>
      <c r="C53" s="722"/>
      <c r="D53" s="722"/>
      <c r="E53" s="722"/>
      <c r="F53" s="722"/>
      <c r="G53" s="722"/>
      <c r="H53" s="722"/>
      <c r="I53" s="722"/>
    </row>
    <row r="54" spans="2:10" ht="16.5" customHeight="1" x14ac:dyDescent="0.2">
      <c r="B54" s="722"/>
      <c r="C54" s="722"/>
      <c r="D54" s="722"/>
      <c r="E54" s="722"/>
      <c r="F54" s="722"/>
      <c r="G54" s="722"/>
      <c r="H54" s="722"/>
      <c r="I54" s="722"/>
    </row>
    <row r="55" spans="2:10" ht="16.5" customHeight="1" x14ac:dyDescent="0.2">
      <c r="B55" s="722"/>
      <c r="C55" s="722"/>
      <c r="D55" s="722"/>
      <c r="E55" s="722"/>
      <c r="F55" s="722"/>
      <c r="G55" s="722"/>
      <c r="H55" s="722"/>
      <c r="I55" s="722"/>
    </row>
    <row r="56" spans="2:10" x14ac:dyDescent="0.2">
      <c r="B56" s="722"/>
      <c r="C56" s="722"/>
      <c r="D56" s="722"/>
      <c r="E56" s="722"/>
      <c r="F56" s="722"/>
      <c r="G56" s="722"/>
      <c r="H56" s="722"/>
      <c r="I56" s="72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00">
        <v>44682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M90"/>
  <sheetViews>
    <sheetView showGridLines="0" zoomScaleNormal="100" workbookViewId="0">
      <selection activeCell="Q28" sqref="Q28"/>
    </sheetView>
  </sheetViews>
  <sheetFormatPr baseColWidth="10" defaultRowHeight="12.75" x14ac:dyDescent="0.2"/>
  <cols>
    <col min="1" max="1" width="14.1640625" customWidth="1"/>
    <col min="2" max="2" width="17.5" bestFit="1" customWidth="1"/>
    <col min="3" max="3" width="5.5" bestFit="1" customWidth="1"/>
    <col min="4" max="4" width="25.1640625" bestFit="1" customWidth="1"/>
    <col min="5" max="6" width="22.6640625" bestFit="1" customWidth="1"/>
    <col min="7" max="7" width="13.33203125" bestFit="1" customWidth="1"/>
    <col min="9" max="9" width="12" style="221"/>
  </cols>
  <sheetData>
    <row r="2" spans="1:13" ht="3.75" customHeight="1" x14ac:dyDescent="0.2"/>
    <row r="3" spans="1:13" s="580" customFormat="1" ht="40.5" customHeight="1" x14ac:dyDescent="0.3">
      <c r="A3" s="730" t="s">
        <v>598</v>
      </c>
      <c r="B3" s="730"/>
      <c r="C3" s="730"/>
      <c r="D3" s="730"/>
      <c r="E3" s="730"/>
      <c r="F3" s="730"/>
      <c r="G3" s="730"/>
      <c r="I3" s="635"/>
    </row>
    <row r="5" spans="1:13" ht="9.75" customHeight="1" x14ac:dyDescent="0.2"/>
    <row r="6" spans="1:13" s="113" customFormat="1" x14ac:dyDescent="0.2">
      <c r="A6" s="414"/>
      <c r="B6" s="414"/>
      <c r="C6" s="414"/>
      <c r="I6" s="221"/>
    </row>
    <row r="7" spans="1:13" ht="39.75" customHeight="1" x14ac:dyDescent="0.2">
      <c r="A7" s="44" t="s">
        <v>242</v>
      </c>
      <c r="B7" s="467" t="s">
        <v>270</v>
      </c>
      <c r="C7" s="467" t="s">
        <v>2</v>
      </c>
      <c r="D7" s="419" t="s">
        <v>435</v>
      </c>
      <c r="E7" s="419" t="s">
        <v>436</v>
      </c>
      <c r="F7" s="419" t="s">
        <v>437</v>
      </c>
      <c r="G7" s="420" t="s">
        <v>77</v>
      </c>
    </row>
    <row r="8" spans="1:13" s="32" customFormat="1" x14ac:dyDescent="0.2">
      <c r="A8" s="111"/>
      <c r="B8" s="29"/>
      <c r="C8" s="29"/>
      <c r="D8" s="29"/>
      <c r="E8" s="29"/>
      <c r="F8" s="29"/>
      <c r="G8" s="30"/>
      <c r="I8" s="473"/>
    </row>
    <row r="9" spans="1:13" ht="12.75" customHeight="1" x14ac:dyDescent="0.2">
      <c r="A9" s="742" t="s">
        <v>3</v>
      </c>
      <c r="B9" s="762" t="s">
        <v>587</v>
      </c>
      <c r="C9" s="237" t="s">
        <v>4</v>
      </c>
      <c r="D9" s="33">
        <v>26</v>
      </c>
      <c r="E9" s="33">
        <v>0</v>
      </c>
      <c r="F9" s="33">
        <v>32</v>
      </c>
      <c r="G9" s="45">
        <f>D9+E9+F9</f>
        <v>58</v>
      </c>
      <c r="I9" s="221">
        <v>1</v>
      </c>
      <c r="K9" s="658"/>
      <c r="L9" s="658"/>
      <c r="M9" s="658"/>
    </row>
    <row r="10" spans="1:13" x14ac:dyDescent="0.2">
      <c r="A10" s="742"/>
      <c r="B10" s="762"/>
      <c r="C10" s="238" t="s">
        <v>5</v>
      </c>
      <c r="D10" s="34">
        <v>21</v>
      </c>
      <c r="E10" s="34">
        <v>0</v>
      </c>
      <c r="F10" s="34">
        <v>23</v>
      </c>
      <c r="G10" s="46">
        <f t="shared" ref="G10:G73" si="0">D10+E10+F10</f>
        <v>44</v>
      </c>
      <c r="I10" s="373">
        <v>2</v>
      </c>
      <c r="J10" s="658"/>
      <c r="K10" s="658"/>
      <c r="L10" s="658"/>
      <c r="M10" s="658"/>
    </row>
    <row r="11" spans="1:13" x14ac:dyDescent="0.2">
      <c r="A11" s="742"/>
      <c r="B11" s="762"/>
      <c r="C11" s="238" t="s">
        <v>6</v>
      </c>
      <c r="D11" s="34">
        <v>5</v>
      </c>
      <c r="E11" s="34">
        <v>0</v>
      </c>
      <c r="F11" s="34">
        <v>3</v>
      </c>
      <c r="G11" s="46">
        <f t="shared" si="0"/>
        <v>8</v>
      </c>
      <c r="I11" s="221">
        <v>3</v>
      </c>
      <c r="J11" s="658"/>
      <c r="K11" s="658"/>
      <c r="L11" s="658"/>
      <c r="M11" s="658"/>
    </row>
    <row r="12" spans="1:13" x14ac:dyDescent="0.2">
      <c r="A12" s="742"/>
      <c r="B12" s="762"/>
      <c r="C12" s="239" t="s">
        <v>7</v>
      </c>
      <c r="D12" s="35">
        <v>3</v>
      </c>
      <c r="E12" s="35">
        <v>4</v>
      </c>
      <c r="F12" s="35">
        <v>3</v>
      </c>
      <c r="G12" s="47">
        <f t="shared" si="0"/>
        <v>10</v>
      </c>
      <c r="I12" s="221">
        <v>4</v>
      </c>
      <c r="J12" s="658"/>
      <c r="K12" s="658"/>
      <c r="L12" s="658"/>
      <c r="M12" s="658"/>
    </row>
    <row r="13" spans="1:13" ht="13.5" x14ac:dyDescent="0.25">
      <c r="A13" s="742"/>
      <c r="B13" s="745" t="s">
        <v>8</v>
      </c>
      <c r="C13" s="804"/>
      <c r="D13" s="36">
        <v>55</v>
      </c>
      <c r="E13" s="36">
        <v>4</v>
      </c>
      <c r="F13" s="36">
        <v>61</v>
      </c>
      <c r="G13" s="49">
        <f t="shared" si="0"/>
        <v>120</v>
      </c>
      <c r="I13" s="221" t="s">
        <v>457</v>
      </c>
      <c r="J13" s="658"/>
      <c r="K13" s="658"/>
      <c r="L13" s="658"/>
      <c r="M13" s="658"/>
    </row>
    <row r="14" spans="1:13" ht="24.75" customHeight="1" x14ac:dyDescent="0.2">
      <c r="A14" s="742"/>
      <c r="B14" s="747" t="s">
        <v>588</v>
      </c>
      <c r="C14" s="237" t="s">
        <v>9</v>
      </c>
      <c r="D14" s="33">
        <v>50</v>
      </c>
      <c r="E14" s="33">
        <v>0</v>
      </c>
      <c r="F14" s="33">
        <v>51</v>
      </c>
      <c r="G14" s="45">
        <f t="shared" si="0"/>
        <v>101</v>
      </c>
      <c r="I14" s="221">
        <v>5</v>
      </c>
      <c r="J14" s="658"/>
      <c r="K14" s="658"/>
      <c r="L14" s="658"/>
      <c r="M14" s="658"/>
    </row>
    <row r="15" spans="1:13" ht="27.75" customHeight="1" x14ac:dyDescent="0.2">
      <c r="A15" s="742"/>
      <c r="B15" s="747"/>
      <c r="C15" s="239" t="s">
        <v>10</v>
      </c>
      <c r="D15" s="35">
        <v>118</v>
      </c>
      <c r="E15" s="35">
        <v>31</v>
      </c>
      <c r="F15" s="35">
        <v>65</v>
      </c>
      <c r="G15" s="47">
        <f t="shared" si="0"/>
        <v>214</v>
      </c>
      <c r="I15" s="221">
        <v>6</v>
      </c>
      <c r="J15" s="658"/>
      <c r="K15" s="658"/>
      <c r="L15" s="658"/>
      <c r="M15" s="658"/>
    </row>
    <row r="16" spans="1:13" ht="13.5" x14ac:dyDescent="0.25">
      <c r="A16" s="809"/>
      <c r="B16" s="745" t="s">
        <v>11</v>
      </c>
      <c r="C16" s="804"/>
      <c r="D16" s="39">
        <v>168</v>
      </c>
      <c r="E16" s="39">
        <v>31</v>
      </c>
      <c r="F16" s="39">
        <v>116</v>
      </c>
      <c r="G16" s="421">
        <f t="shared" si="0"/>
        <v>315</v>
      </c>
      <c r="I16" s="221" t="s">
        <v>458</v>
      </c>
      <c r="J16" s="658"/>
      <c r="K16" s="658"/>
      <c r="L16" s="658"/>
      <c r="M16" s="658"/>
    </row>
    <row r="17" spans="1:13" x14ac:dyDescent="0.2">
      <c r="A17" s="749" t="s">
        <v>12</v>
      </c>
      <c r="B17" s="749"/>
      <c r="C17" s="805"/>
      <c r="D17" s="37">
        <v>223</v>
      </c>
      <c r="E17" s="37">
        <v>35</v>
      </c>
      <c r="F17" s="37">
        <v>177</v>
      </c>
      <c r="G17" s="51">
        <f t="shared" si="0"/>
        <v>435</v>
      </c>
      <c r="I17" s="221" t="s">
        <v>3</v>
      </c>
      <c r="J17" s="658"/>
      <c r="K17" s="658"/>
      <c r="L17" s="658"/>
      <c r="M17" s="658"/>
    </row>
    <row r="18" spans="1:13" ht="12.75" customHeight="1" x14ac:dyDescent="0.2">
      <c r="A18" s="753" t="s">
        <v>444</v>
      </c>
      <c r="B18" s="764" t="s">
        <v>589</v>
      </c>
      <c r="C18" s="237" t="s">
        <v>14</v>
      </c>
      <c r="D18" s="33">
        <v>29</v>
      </c>
      <c r="E18" s="33">
        <v>1</v>
      </c>
      <c r="F18" s="33">
        <v>3</v>
      </c>
      <c r="G18" s="45">
        <f t="shared" si="0"/>
        <v>33</v>
      </c>
      <c r="I18" s="221">
        <v>7</v>
      </c>
      <c r="J18" s="658"/>
      <c r="K18" s="658"/>
      <c r="L18" s="658"/>
      <c r="M18" s="658"/>
    </row>
    <row r="19" spans="1:13" x14ac:dyDescent="0.2">
      <c r="A19" s="754"/>
      <c r="B19" s="762"/>
      <c r="C19" s="238" t="s">
        <v>15</v>
      </c>
      <c r="D19" s="34">
        <v>13</v>
      </c>
      <c r="E19" s="34">
        <v>0</v>
      </c>
      <c r="F19" s="34">
        <v>0</v>
      </c>
      <c r="G19" s="46">
        <f t="shared" si="0"/>
        <v>13</v>
      </c>
      <c r="I19" s="221">
        <v>8</v>
      </c>
      <c r="J19" s="658"/>
      <c r="K19" s="658"/>
      <c r="L19" s="658"/>
      <c r="M19" s="658"/>
    </row>
    <row r="20" spans="1:13" x14ac:dyDescent="0.2">
      <c r="A20" s="754"/>
      <c r="B20" s="762"/>
      <c r="C20" s="238" t="s">
        <v>16</v>
      </c>
      <c r="D20" s="34">
        <v>73</v>
      </c>
      <c r="E20" s="34">
        <v>0</v>
      </c>
      <c r="F20" s="34">
        <v>3</v>
      </c>
      <c r="G20" s="46">
        <f t="shared" si="0"/>
        <v>76</v>
      </c>
      <c r="I20" s="221">
        <v>9</v>
      </c>
      <c r="J20" s="658"/>
      <c r="K20" s="658"/>
      <c r="L20" s="658"/>
      <c r="M20" s="658"/>
    </row>
    <row r="21" spans="1:13" x14ac:dyDescent="0.2">
      <c r="A21" s="754"/>
      <c r="B21" s="762"/>
      <c r="C21" s="238" t="s">
        <v>17</v>
      </c>
      <c r="D21" s="34"/>
      <c r="E21" s="34"/>
      <c r="F21" s="34"/>
      <c r="G21" s="46">
        <f t="shared" si="0"/>
        <v>0</v>
      </c>
      <c r="I21" s="221">
        <v>10</v>
      </c>
      <c r="J21" s="658"/>
      <c r="K21" s="658"/>
      <c r="L21" s="658"/>
      <c r="M21" s="658"/>
    </row>
    <row r="22" spans="1:13" x14ac:dyDescent="0.2">
      <c r="A22" s="754"/>
      <c r="B22" s="762"/>
      <c r="C22" s="238" t="s">
        <v>18</v>
      </c>
      <c r="D22" s="34">
        <v>203</v>
      </c>
      <c r="E22" s="34">
        <v>6</v>
      </c>
      <c r="F22" s="34">
        <v>14</v>
      </c>
      <c r="G22" s="46">
        <f t="shared" si="0"/>
        <v>223</v>
      </c>
      <c r="I22" s="221">
        <v>11</v>
      </c>
      <c r="J22" s="658"/>
      <c r="K22" s="658"/>
      <c r="L22" s="658"/>
      <c r="M22" s="658"/>
    </row>
    <row r="23" spans="1:13" ht="12.75" customHeight="1" x14ac:dyDescent="0.2">
      <c r="A23" s="754"/>
      <c r="B23" s="762"/>
      <c r="C23" s="238" t="s">
        <v>19</v>
      </c>
      <c r="D23" s="33">
        <v>13</v>
      </c>
      <c r="E23" s="33">
        <v>0</v>
      </c>
      <c r="F23" s="33">
        <v>1</v>
      </c>
      <c r="G23" s="45">
        <f t="shared" si="0"/>
        <v>14</v>
      </c>
      <c r="I23" s="221">
        <v>12</v>
      </c>
      <c r="J23" s="658"/>
      <c r="K23" s="658"/>
      <c r="L23" s="658"/>
      <c r="M23" s="658"/>
    </row>
    <row r="24" spans="1:13" x14ac:dyDescent="0.2">
      <c r="A24" s="754"/>
      <c r="B24" s="762"/>
      <c r="C24" s="238" t="s">
        <v>20</v>
      </c>
      <c r="D24" s="34">
        <v>4</v>
      </c>
      <c r="E24" s="34">
        <v>0</v>
      </c>
      <c r="F24" s="34">
        <v>0</v>
      </c>
      <c r="G24" s="46">
        <f t="shared" si="0"/>
        <v>4</v>
      </c>
      <c r="I24" s="221">
        <v>13</v>
      </c>
      <c r="J24" s="658"/>
      <c r="K24" s="658"/>
      <c r="L24" s="658"/>
      <c r="M24" s="658"/>
    </row>
    <row r="25" spans="1:13" x14ac:dyDescent="0.2">
      <c r="A25" s="754"/>
      <c r="B25" s="762"/>
      <c r="C25" s="238" t="s">
        <v>21</v>
      </c>
      <c r="D25" s="34">
        <v>48</v>
      </c>
      <c r="E25" s="34">
        <v>0</v>
      </c>
      <c r="F25" s="34">
        <v>2</v>
      </c>
      <c r="G25" s="46">
        <f t="shared" si="0"/>
        <v>50</v>
      </c>
      <c r="I25" s="221">
        <v>14</v>
      </c>
      <c r="J25" s="658"/>
      <c r="K25" s="658"/>
      <c r="L25" s="658"/>
      <c r="M25" s="658"/>
    </row>
    <row r="26" spans="1:13" x14ac:dyDescent="0.2">
      <c r="A26" s="754"/>
      <c r="B26" s="762"/>
      <c r="C26" s="239" t="s">
        <v>22</v>
      </c>
      <c r="D26" s="34">
        <v>39</v>
      </c>
      <c r="E26" s="34">
        <v>0</v>
      </c>
      <c r="F26" s="34">
        <v>1</v>
      </c>
      <c r="G26" s="46">
        <f t="shared" si="0"/>
        <v>40</v>
      </c>
      <c r="I26" s="221">
        <v>15</v>
      </c>
      <c r="J26" s="658"/>
      <c r="K26" s="658"/>
      <c r="L26" s="658"/>
      <c r="M26" s="658"/>
    </row>
    <row r="27" spans="1:13" ht="13.5" x14ac:dyDescent="0.25">
      <c r="A27" s="754"/>
      <c r="B27" s="745" t="s">
        <v>450</v>
      </c>
      <c r="C27" s="804"/>
      <c r="D27" s="36">
        <v>422</v>
      </c>
      <c r="E27" s="36">
        <v>7</v>
      </c>
      <c r="F27" s="36">
        <v>24</v>
      </c>
      <c r="G27" s="49">
        <f t="shared" si="0"/>
        <v>453</v>
      </c>
      <c r="I27" s="221" t="s">
        <v>459</v>
      </c>
      <c r="J27" s="658"/>
      <c r="K27" s="658"/>
      <c r="L27" s="658"/>
      <c r="M27" s="658"/>
    </row>
    <row r="28" spans="1:13" ht="13.5" customHeight="1" x14ac:dyDescent="0.2">
      <c r="A28" s="754"/>
      <c r="B28" s="762" t="s">
        <v>590</v>
      </c>
      <c r="C28" s="238" t="s">
        <v>23</v>
      </c>
      <c r="D28" s="34">
        <v>29</v>
      </c>
      <c r="E28" s="34">
        <v>0</v>
      </c>
      <c r="F28" s="34">
        <v>18</v>
      </c>
      <c r="G28" s="46">
        <f t="shared" si="0"/>
        <v>47</v>
      </c>
      <c r="I28" s="221">
        <v>16</v>
      </c>
      <c r="J28" s="658"/>
      <c r="K28" s="658"/>
      <c r="L28" s="658"/>
      <c r="M28" s="658"/>
    </row>
    <row r="29" spans="1:13" ht="12.75" customHeight="1" x14ac:dyDescent="0.2">
      <c r="A29" s="754"/>
      <c r="B29" s="762"/>
      <c r="C29" s="238" t="s">
        <v>24</v>
      </c>
      <c r="D29" s="34">
        <v>3</v>
      </c>
      <c r="E29" s="34">
        <v>0</v>
      </c>
      <c r="F29" s="34">
        <v>0</v>
      </c>
      <c r="G29" s="46">
        <f t="shared" si="0"/>
        <v>3</v>
      </c>
      <c r="I29" s="221">
        <v>17</v>
      </c>
      <c r="J29" s="658"/>
      <c r="K29" s="658"/>
      <c r="L29" s="658"/>
      <c r="M29" s="658"/>
    </row>
    <row r="30" spans="1:13" x14ac:dyDescent="0.2">
      <c r="A30" s="754"/>
      <c r="B30" s="762"/>
      <c r="C30" s="238" t="s">
        <v>25</v>
      </c>
      <c r="D30" s="34">
        <v>65</v>
      </c>
      <c r="E30" s="34">
        <v>0</v>
      </c>
      <c r="F30" s="34">
        <v>12</v>
      </c>
      <c r="G30" s="46">
        <f t="shared" si="0"/>
        <v>77</v>
      </c>
      <c r="I30" s="221">
        <v>18</v>
      </c>
      <c r="J30" s="658"/>
      <c r="K30" s="658"/>
      <c r="L30" s="658"/>
      <c r="M30" s="658"/>
    </row>
    <row r="31" spans="1:13" x14ac:dyDescent="0.2">
      <c r="A31" s="754"/>
      <c r="B31" s="762"/>
      <c r="C31" s="238" t="s">
        <v>26</v>
      </c>
      <c r="D31" s="34">
        <v>20</v>
      </c>
      <c r="E31" s="34">
        <v>0</v>
      </c>
      <c r="F31" s="34">
        <v>13</v>
      </c>
      <c r="G31" s="46">
        <f t="shared" si="0"/>
        <v>33</v>
      </c>
      <c r="I31" s="221">
        <v>19</v>
      </c>
      <c r="J31" s="658"/>
      <c r="K31" s="658"/>
      <c r="L31" s="658"/>
      <c r="M31" s="658"/>
    </row>
    <row r="32" spans="1:13" x14ac:dyDescent="0.2">
      <c r="A32" s="754"/>
      <c r="B32" s="762"/>
      <c r="C32" s="238">
        <v>2</v>
      </c>
      <c r="D32" s="34">
        <v>5</v>
      </c>
      <c r="E32" s="34">
        <v>0</v>
      </c>
      <c r="F32" s="34">
        <v>2</v>
      </c>
      <c r="G32" s="46">
        <f t="shared" si="0"/>
        <v>7</v>
      </c>
      <c r="I32" s="221">
        <v>20</v>
      </c>
      <c r="J32" s="658"/>
      <c r="K32" s="658"/>
      <c r="L32" s="658"/>
      <c r="M32" s="658"/>
    </row>
    <row r="33" spans="1:13" x14ac:dyDescent="0.2">
      <c r="A33" s="754"/>
      <c r="B33" s="762"/>
      <c r="C33" s="238" t="s">
        <v>28</v>
      </c>
      <c r="D33" s="34">
        <v>5</v>
      </c>
      <c r="E33" s="34">
        <v>1</v>
      </c>
      <c r="F33" s="34">
        <v>5</v>
      </c>
      <c r="G33" s="46">
        <f t="shared" si="0"/>
        <v>11</v>
      </c>
      <c r="I33" s="221">
        <v>21</v>
      </c>
      <c r="J33" s="658"/>
      <c r="K33" s="658"/>
      <c r="L33" s="658"/>
      <c r="M33" s="658"/>
    </row>
    <row r="34" spans="1:13" x14ac:dyDescent="0.2">
      <c r="A34" s="754"/>
      <c r="B34" s="762"/>
      <c r="C34" s="238" t="s">
        <v>29</v>
      </c>
      <c r="D34" s="34">
        <v>5</v>
      </c>
      <c r="E34" s="34">
        <v>0</v>
      </c>
      <c r="F34" s="34">
        <v>4</v>
      </c>
      <c r="G34" s="46">
        <f t="shared" si="0"/>
        <v>9</v>
      </c>
      <c r="I34" s="221">
        <v>22</v>
      </c>
      <c r="J34" s="658"/>
      <c r="K34" s="658"/>
      <c r="L34" s="658"/>
      <c r="M34" s="658"/>
    </row>
    <row r="35" spans="1:13" ht="12.75" customHeight="1" x14ac:dyDescent="0.2">
      <c r="A35" s="754"/>
      <c r="B35" s="762"/>
      <c r="C35" s="238" t="s">
        <v>30</v>
      </c>
      <c r="D35" s="34">
        <v>3</v>
      </c>
      <c r="E35" s="34">
        <v>1</v>
      </c>
      <c r="F35" s="34">
        <v>12</v>
      </c>
      <c r="G35" s="46">
        <f t="shared" si="0"/>
        <v>16</v>
      </c>
      <c r="I35" s="221">
        <v>23</v>
      </c>
      <c r="J35" s="658"/>
      <c r="K35" s="658"/>
      <c r="L35" s="658"/>
      <c r="M35" s="658"/>
    </row>
    <row r="36" spans="1:13" x14ac:dyDescent="0.2">
      <c r="A36" s="754"/>
      <c r="B36" s="762"/>
      <c r="C36" s="239" t="s">
        <v>31</v>
      </c>
      <c r="D36" s="34">
        <v>1</v>
      </c>
      <c r="E36" s="34">
        <v>0</v>
      </c>
      <c r="F36" s="34">
        <v>1</v>
      </c>
      <c r="G36" s="46">
        <f t="shared" si="0"/>
        <v>2</v>
      </c>
      <c r="I36" s="221">
        <v>24</v>
      </c>
      <c r="J36" s="658"/>
      <c r="K36" s="658"/>
      <c r="L36" s="658"/>
      <c r="M36" s="658"/>
    </row>
    <row r="37" spans="1:13" ht="13.5" x14ac:dyDescent="0.25">
      <c r="A37" s="754"/>
      <c r="B37" s="745" t="s">
        <v>451</v>
      </c>
      <c r="C37" s="804"/>
      <c r="D37" s="36">
        <v>136</v>
      </c>
      <c r="E37" s="36">
        <v>2</v>
      </c>
      <c r="F37" s="36">
        <v>67</v>
      </c>
      <c r="G37" s="49">
        <f t="shared" si="0"/>
        <v>205</v>
      </c>
      <c r="I37" s="221" t="s">
        <v>296</v>
      </c>
      <c r="J37" s="658"/>
      <c r="K37" s="658"/>
      <c r="L37" s="658"/>
      <c r="M37" s="658"/>
    </row>
    <row r="38" spans="1:13" ht="12.75" customHeight="1" x14ac:dyDescent="0.2">
      <c r="A38" s="754"/>
      <c r="B38" s="743" t="s">
        <v>602</v>
      </c>
      <c r="C38" s="237">
        <v>7</v>
      </c>
      <c r="D38" s="34">
        <v>9</v>
      </c>
      <c r="E38" s="34">
        <v>0</v>
      </c>
      <c r="F38" s="34">
        <v>2</v>
      </c>
      <c r="G38" s="46">
        <f t="shared" si="0"/>
        <v>11</v>
      </c>
      <c r="I38" s="221">
        <v>70</v>
      </c>
      <c r="J38" s="658"/>
      <c r="K38" s="658"/>
      <c r="L38" s="658"/>
      <c r="M38" s="658"/>
    </row>
    <row r="39" spans="1:13" x14ac:dyDescent="0.2">
      <c r="A39" s="754"/>
      <c r="B39" s="743"/>
      <c r="C39" s="238" t="s">
        <v>33</v>
      </c>
      <c r="D39" s="34">
        <v>42</v>
      </c>
      <c r="E39" s="34">
        <v>0</v>
      </c>
      <c r="F39" s="34">
        <v>8</v>
      </c>
      <c r="G39" s="46">
        <f t="shared" si="0"/>
        <v>50</v>
      </c>
      <c r="I39" s="221">
        <v>71</v>
      </c>
      <c r="J39" s="658"/>
      <c r="K39" s="658"/>
      <c r="L39" s="658"/>
      <c r="M39" s="658"/>
    </row>
    <row r="40" spans="1:13" ht="12.75" customHeight="1" x14ac:dyDescent="0.2">
      <c r="A40" s="754"/>
      <c r="B40" s="743"/>
      <c r="C40" s="238" t="s">
        <v>34</v>
      </c>
      <c r="D40" s="34"/>
      <c r="E40" s="34"/>
      <c r="F40" s="34"/>
      <c r="G40" s="46">
        <f t="shared" si="0"/>
        <v>0</v>
      </c>
      <c r="I40" s="221">
        <v>72</v>
      </c>
      <c r="J40" s="658"/>
      <c r="K40" s="658"/>
      <c r="L40" s="658"/>
      <c r="M40" s="658"/>
    </row>
    <row r="41" spans="1:13" x14ac:dyDescent="0.2">
      <c r="A41" s="754"/>
      <c r="B41" s="743"/>
      <c r="C41" s="238" t="s">
        <v>35</v>
      </c>
      <c r="D41" s="34">
        <v>0</v>
      </c>
      <c r="E41" s="34">
        <v>0</v>
      </c>
      <c r="F41" s="34">
        <v>1</v>
      </c>
      <c r="G41" s="46">
        <f t="shared" si="0"/>
        <v>1</v>
      </c>
      <c r="I41" s="221">
        <v>73</v>
      </c>
      <c r="J41" s="658"/>
      <c r="K41" s="658"/>
      <c r="L41" s="658"/>
      <c r="M41" s="658"/>
    </row>
    <row r="42" spans="1:13" x14ac:dyDescent="0.2">
      <c r="A42" s="754"/>
      <c r="B42" s="743"/>
      <c r="C42" s="238" t="s">
        <v>36</v>
      </c>
      <c r="D42" s="34">
        <v>55</v>
      </c>
      <c r="E42" s="34">
        <v>0</v>
      </c>
      <c r="F42" s="34">
        <v>12</v>
      </c>
      <c r="G42" s="46">
        <f t="shared" si="0"/>
        <v>67</v>
      </c>
      <c r="I42" s="221">
        <v>74</v>
      </c>
      <c r="J42" s="658"/>
      <c r="K42" s="658"/>
      <c r="L42" s="658"/>
      <c r="M42" s="658"/>
    </row>
    <row r="43" spans="1:13" ht="13.5" x14ac:dyDescent="0.25">
      <c r="A43" s="754"/>
      <c r="B43" s="745" t="s">
        <v>600</v>
      </c>
      <c r="C43" s="804"/>
      <c r="D43" s="36">
        <v>106</v>
      </c>
      <c r="E43" s="36">
        <v>0</v>
      </c>
      <c r="F43" s="36">
        <v>23</v>
      </c>
      <c r="G43" s="49">
        <f t="shared" si="0"/>
        <v>129</v>
      </c>
      <c r="I43" s="221" t="s">
        <v>309</v>
      </c>
      <c r="J43" s="658"/>
      <c r="K43" s="658"/>
      <c r="L43" s="658"/>
      <c r="M43" s="658"/>
    </row>
    <row r="44" spans="1:13" ht="13.5" customHeight="1" x14ac:dyDescent="0.2">
      <c r="A44" s="754"/>
      <c r="B44" s="762" t="s">
        <v>591</v>
      </c>
      <c r="C44" s="238" t="s">
        <v>38</v>
      </c>
      <c r="D44" s="34">
        <v>0</v>
      </c>
      <c r="E44" s="34">
        <v>0</v>
      </c>
      <c r="F44" s="34">
        <v>2</v>
      </c>
      <c r="G44" s="46">
        <f t="shared" si="0"/>
        <v>2</v>
      </c>
      <c r="I44" s="221">
        <v>76</v>
      </c>
      <c r="J44" s="658"/>
      <c r="K44" s="658"/>
      <c r="L44" s="658"/>
      <c r="M44" s="658"/>
    </row>
    <row r="45" spans="1:13" x14ac:dyDescent="0.2">
      <c r="A45" s="754"/>
      <c r="B45" s="762"/>
      <c r="C45" s="364" t="s">
        <v>245</v>
      </c>
      <c r="D45" s="34"/>
      <c r="E45" s="34"/>
      <c r="F45" s="34"/>
      <c r="G45" s="46">
        <f t="shared" si="0"/>
        <v>0</v>
      </c>
      <c r="I45" s="221">
        <v>77</v>
      </c>
      <c r="J45" s="658"/>
      <c r="K45" s="658"/>
      <c r="L45" s="658"/>
      <c r="M45" s="658"/>
    </row>
    <row r="46" spans="1:13" ht="12.75" customHeight="1" x14ac:dyDescent="0.25">
      <c r="A46" s="755"/>
      <c r="B46" s="745" t="s">
        <v>39</v>
      </c>
      <c r="C46" s="804"/>
      <c r="D46" s="39">
        <v>0</v>
      </c>
      <c r="E46" s="39">
        <v>0</v>
      </c>
      <c r="F46" s="39">
        <v>2</v>
      </c>
      <c r="G46" s="421">
        <f t="shared" si="0"/>
        <v>2</v>
      </c>
      <c r="I46" s="221" t="s">
        <v>37</v>
      </c>
      <c r="J46" s="658"/>
      <c r="K46" s="658"/>
      <c r="L46" s="658"/>
      <c r="M46" s="658"/>
    </row>
    <row r="47" spans="1:13" x14ac:dyDescent="0.2">
      <c r="A47" s="835" t="s">
        <v>453</v>
      </c>
      <c r="B47" s="835"/>
      <c r="C47" s="836"/>
      <c r="D47" s="37">
        <v>664</v>
      </c>
      <c r="E47" s="37">
        <v>9</v>
      </c>
      <c r="F47" s="37">
        <v>116</v>
      </c>
      <c r="G47" s="51">
        <f t="shared" si="0"/>
        <v>789</v>
      </c>
      <c r="I47" s="221" t="s">
        <v>444</v>
      </c>
      <c r="J47" s="658"/>
      <c r="K47" s="658"/>
      <c r="L47" s="658"/>
      <c r="M47" s="658"/>
    </row>
    <row r="48" spans="1:13" ht="13.5" customHeight="1" x14ac:dyDescent="0.2">
      <c r="A48" s="753" t="s">
        <v>445</v>
      </c>
      <c r="B48" s="764" t="s">
        <v>592</v>
      </c>
      <c r="C48" s="237" t="s">
        <v>42</v>
      </c>
      <c r="D48" s="34">
        <v>13</v>
      </c>
      <c r="E48" s="34">
        <v>1</v>
      </c>
      <c r="F48" s="34">
        <v>7</v>
      </c>
      <c r="G48" s="46">
        <f t="shared" si="0"/>
        <v>21</v>
      </c>
      <c r="I48" s="221">
        <v>25</v>
      </c>
      <c r="J48" s="658"/>
      <c r="K48" s="658"/>
      <c r="L48" s="658"/>
      <c r="M48" s="658"/>
    </row>
    <row r="49" spans="1:13" x14ac:dyDescent="0.2">
      <c r="A49" s="754"/>
      <c r="B49" s="762"/>
      <c r="C49" s="238" t="s">
        <v>43</v>
      </c>
      <c r="D49" s="34">
        <v>11</v>
      </c>
      <c r="E49" s="34">
        <v>3</v>
      </c>
      <c r="F49" s="34">
        <v>16</v>
      </c>
      <c r="G49" s="46">
        <f t="shared" si="0"/>
        <v>30</v>
      </c>
      <c r="I49" s="221">
        <v>26</v>
      </c>
      <c r="J49" s="658"/>
      <c r="K49" s="658"/>
      <c r="L49" s="658"/>
      <c r="M49" s="658"/>
    </row>
    <row r="50" spans="1:13" x14ac:dyDescent="0.2">
      <c r="A50" s="754"/>
      <c r="B50" s="762"/>
      <c r="C50" s="238" t="s">
        <v>44</v>
      </c>
      <c r="D50" s="34">
        <v>45</v>
      </c>
      <c r="E50" s="34">
        <v>3</v>
      </c>
      <c r="F50" s="34">
        <v>35</v>
      </c>
      <c r="G50" s="46">
        <f t="shared" si="0"/>
        <v>83</v>
      </c>
      <c r="I50" s="221">
        <v>27</v>
      </c>
      <c r="J50" s="658"/>
      <c r="K50" s="658"/>
      <c r="L50" s="658"/>
      <c r="M50" s="658"/>
    </row>
    <row r="51" spans="1:13" ht="12.75" customHeight="1" x14ac:dyDescent="0.25">
      <c r="A51" s="754"/>
      <c r="B51" s="745" t="s">
        <v>456</v>
      </c>
      <c r="C51" s="804"/>
      <c r="D51" s="36">
        <v>69</v>
      </c>
      <c r="E51" s="36">
        <v>7</v>
      </c>
      <c r="F51" s="36">
        <v>58</v>
      </c>
      <c r="G51" s="49">
        <f t="shared" si="0"/>
        <v>134</v>
      </c>
      <c r="I51" s="221" t="s">
        <v>446</v>
      </c>
      <c r="J51" s="658"/>
      <c r="K51" s="658"/>
      <c r="L51" s="658"/>
      <c r="M51" s="658"/>
    </row>
    <row r="52" spans="1:13" ht="12.75" customHeight="1" x14ac:dyDescent="0.2">
      <c r="A52" s="754"/>
      <c r="B52" s="762" t="s">
        <v>593</v>
      </c>
      <c r="C52" s="237" t="s">
        <v>45</v>
      </c>
      <c r="D52" s="34">
        <v>1</v>
      </c>
      <c r="E52" s="34">
        <v>0</v>
      </c>
      <c r="F52" s="34">
        <v>13</v>
      </c>
      <c r="G52" s="46">
        <f t="shared" si="0"/>
        <v>14</v>
      </c>
      <c r="I52" s="221">
        <v>28</v>
      </c>
      <c r="J52" s="658"/>
      <c r="K52" s="658"/>
      <c r="L52" s="658"/>
      <c r="M52" s="658"/>
    </row>
    <row r="53" spans="1:13" x14ac:dyDescent="0.2">
      <c r="A53" s="754"/>
      <c r="B53" s="762"/>
      <c r="C53" s="238" t="s">
        <v>46</v>
      </c>
      <c r="D53" s="34">
        <v>0</v>
      </c>
      <c r="E53" s="34">
        <v>0</v>
      </c>
      <c r="F53" s="34">
        <v>3</v>
      </c>
      <c r="G53" s="46">
        <f t="shared" si="0"/>
        <v>3</v>
      </c>
      <c r="I53" s="221">
        <v>29</v>
      </c>
      <c r="J53" s="658"/>
      <c r="K53" s="658"/>
      <c r="L53" s="658"/>
      <c r="M53" s="658"/>
    </row>
    <row r="54" spans="1:13" x14ac:dyDescent="0.2">
      <c r="A54" s="754"/>
      <c r="B54" s="762"/>
      <c r="C54" s="239">
        <v>3</v>
      </c>
      <c r="D54" s="34">
        <v>2</v>
      </c>
      <c r="E54" s="34">
        <v>0</v>
      </c>
      <c r="F54" s="34">
        <v>4</v>
      </c>
      <c r="G54" s="46">
        <f t="shared" si="0"/>
        <v>6</v>
      </c>
      <c r="I54" s="221">
        <v>30</v>
      </c>
      <c r="J54" s="658"/>
      <c r="K54" s="658"/>
      <c r="L54" s="658"/>
      <c r="M54" s="658"/>
    </row>
    <row r="55" spans="1:13" ht="12.75" customHeight="1" x14ac:dyDescent="0.25">
      <c r="A55" s="754"/>
      <c r="B55" s="745" t="s">
        <v>48</v>
      </c>
      <c r="C55" s="804"/>
      <c r="D55" s="36">
        <v>3</v>
      </c>
      <c r="E55" s="36">
        <v>0</v>
      </c>
      <c r="F55" s="36">
        <v>20</v>
      </c>
      <c r="G55" s="49">
        <f t="shared" si="0"/>
        <v>23</v>
      </c>
      <c r="I55" s="221" t="s">
        <v>323</v>
      </c>
      <c r="J55" s="658"/>
      <c r="K55" s="658"/>
      <c r="L55" s="658"/>
      <c r="M55" s="658"/>
    </row>
    <row r="56" spans="1:13" ht="12.75" customHeight="1" x14ac:dyDescent="0.2">
      <c r="A56" s="754"/>
      <c r="B56" s="762" t="s">
        <v>594</v>
      </c>
      <c r="C56" s="237" t="s">
        <v>49</v>
      </c>
      <c r="D56" s="34">
        <v>7</v>
      </c>
      <c r="E56" s="34">
        <v>3</v>
      </c>
      <c r="F56" s="34">
        <v>24</v>
      </c>
      <c r="G56" s="46">
        <f t="shared" si="0"/>
        <v>34</v>
      </c>
      <c r="I56" s="221">
        <v>31</v>
      </c>
      <c r="J56" s="658"/>
      <c r="K56" s="658"/>
      <c r="L56" s="658"/>
      <c r="M56" s="658"/>
    </row>
    <row r="57" spans="1:13" x14ac:dyDescent="0.2">
      <c r="A57" s="754"/>
      <c r="B57" s="762"/>
      <c r="C57" s="238" t="s">
        <v>50</v>
      </c>
      <c r="D57" s="34">
        <v>3</v>
      </c>
      <c r="E57" s="34">
        <v>4</v>
      </c>
      <c r="F57" s="34">
        <v>5</v>
      </c>
      <c r="G57" s="46">
        <f t="shared" si="0"/>
        <v>12</v>
      </c>
      <c r="I57" s="221">
        <v>32</v>
      </c>
      <c r="J57" s="658"/>
      <c r="K57" s="658"/>
      <c r="L57" s="658"/>
      <c r="M57" s="658"/>
    </row>
    <row r="58" spans="1:13" x14ac:dyDescent="0.2">
      <c r="A58" s="754"/>
      <c r="B58" s="762"/>
      <c r="C58" s="239" t="s">
        <v>51</v>
      </c>
      <c r="D58" s="34">
        <v>2</v>
      </c>
      <c r="E58" s="34">
        <v>6</v>
      </c>
      <c r="F58" s="34">
        <v>5</v>
      </c>
      <c r="G58" s="46">
        <f t="shared" si="0"/>
        <v>13</v>
      </c>
      <c r="I58" s="221">
        <v>33</v>
      </c>
      <c r="J58" s="658"/>
      <c r="K58" s="658"/>
      <c r="L58" s="658"/>
      <c r="M58" s="658"/>
    </row>
    <row r="59" spans="1:13" ht="12.75" customHeight="1" x14ac:dyDescent="0.25">
      <c r="A59" s="754"/>
      <c r="B59" s="745" t="s">
        <v>52</v>
      </c>
      <c r="C59" s="804"/>
      <c r="D59" s="36">
        <v>12</v>
      </c>
      <c r="E59" s="36">
        <v>13</v>
      </c>
      <c r="F59" s="36">
        <v>34</v>
      </c>
      <c r="G59" s="49">
        <f t="shared" si="0"/>
        <v>59</v>
      </c>
      <c r="I59" s="221" t="s">
        <v>327</v>
      </c>
      <c r="J59" s="658"/>
      <c r="K59" s="658"/>
      <c r="L59" s="658"/>
      <c r="M59" s="658"/>
    </row>
    <row r="60" spans="1:13" ht="12.75" customHeight="1" x14ac:dyDescent="0.2">
      <c r="A60" s="754"/>
      <c r="B60" s="762" t="s">
        <v>595</v>
      </c>
      <c r="C60" s="237" t="s">
        <v>53</v>
      </c>
      <c r="D60" s="34">
        <v>0</v>
      </c>
      <c r="E60" s="34">
        <v>0</v>
      </c>
      <c r="F60" s="34">
        <v>2</v>
      </c>
      <c r="G60" s="46">
        <f t="shared" si="0"/>
        <v>2</v>
      </c>
      <c r="I60" s="221">
        <v>34</v>
      </c>
      <c r="J60" s="658"/>
      <c r="K60" s="658"/>
      <c r="L60" s="658"/>
      <c r="M60" s="658"/>
    </row>
    <row r="61" spans="1:13" x14ac:dyDescent="0.2">
      <c r="A61" s="754"/>
      <c r="B61" s="762"/>
      <c r="C61" s="238" t="s">
        <v>54</v>
      </c>
      <c r="D61" s="34">
        <v>1</v>
      </c>
      <c r="E61" s="34">
        <v>1</v>
      </c>
      <c r="F61" s="34">
        <v>9</v>
      </c>
      <c r="G61" s="46">
        <f t="shared" si="0"/>
        <v>11</v>
      </c>
      <c r="I61" s="221">
        <v>35</v>
      </c>
      <c r="J61" s="658"/>
      <c r="K61" s="658"/>
      <c r="L61" s="658"/>
      <c r="M61" s="658"/>
    </row>
    <row r="62" spans="1:13" x14ac:dyDescent="0.2">
      <c r="A62" s="754"/>
      <c r="B62" s="762"/>
      <c r="C62" s="238" t="s">
        <v>55</v>
      </c>
      <c r="D62" s="34">
        <v>1</v>
      </c>
      <c r="E62" s="34">
        <v>0</v>
      </c>
      <c r="F62" s="34">
        <v>9</v>
      </c>
      <c r="G62" s="46">
        <f t="shared" si="0"/>
        <v>10</v>
      </c>
      <c r="I62" s="221">
        <v>36</v>
      </c>
      <c r="J62" s="658"/>
      <c r="K62" s="658"/>
      <c r="L62" s="658"/>
      <c r="M62" s="658"/>
    </row>
    <row r="63" spans="1:13" x14ac:dyDescent="0.2">
      <c r="A63" s="754"/>
      <c r="B63" s="762"/>
      <c r="C63" s="238" t="s">
        <v>56</v>
      </c>
      <c r="D63" s="34">
        <v>0</v>
      </c>
      <c r="E63" s="34">
        <v>17</v>
      </c>
      <c r="F63" s="34">
        <v>5</v>
      </c>
      <c r="G63" s="46">
        <f t="shared" si="0"/>
        <v>22</v>
      </c>
      <c r="I63" s="221">
        <v>37</v>
      </c>
      <c r="J63" s="658"/>
      <c r="K63" s="658"/>
      <c r="L63" s="658"/>
      <c r="M63" s="658"/>
    </row>
    <row r="64" spans="1:13" ht="15" customHeight="1" x14ac:dyDescent="0.25">
      <c r="A64" s="754"/>
      <c r="B64" s="745" t="s">
        <v>57</v>
      </c>
      <c r="C64" s="804"/>
      <c r="D64" s="36">
        <v>2</v>
      </c>
      <c r="E64" s="36">
        <v>18</v>
      </c>
      <c r="F64" s="36">
        <v>25</v>
      </c>
      <c r="G64" s="49">
        <f t="shared" si="0"/>
        <v>45</v>
      </c>
      <c r="I64" s="221" t="s">
        <v>331</v>
      </c>
      <c r="J64" s="658"/>
      <c r="K64" s="658"/>
      <c r="L64" s="658"/>
      <c r="M64" s="658"/>
    </row>
    <row r="65" spans="1:13" ht="16.5" customHeight="1" x14ac:dyDescent="0.2">
      <c r="A65" s="754"/>
      <c r="B65" s="762" t="s">
        <v>596</v>
      </c>
      <c r="C65" s="237">
        <v>6</v>
      </c>
      <c r="D65" s="34">
        <v>28</v>
      </c>
      <c r="E65" s="34">
        <v>0</v>
      </c>
      <c r="F65" s="34">
        <v>78</v>
      </c>
      <c r="G65" s="46">
        <f t="shared" si="0"/>
        <v>106</v>
      </c>
      <c r="I65" s="221">
        <v>60</v>
      </c>
      <c r="J65" s="658"/>
      <c r="K65" s="658"/>
      <c r="L65" s="658"/>
      <c r="M65" s="658"/>
    </row>
    <row r="66" spans="1:13" ht="15" customHeight="1" x14ac:dyDescent="0.2">
      <c r="A66" s="754"/>
      <c r="B66" s="762"/>
      <c r="C66" s="238" t="s">
        <v>59</v>
      </c>
      <c r="D66" s="34">
        <v>14</v>
      </c>
      <c r="E66" s="34">
        <v>0</v>
      </c>
      <c r="F66" s="34">
        <v>20</v>
      </c>
      <c r="G66" s="46">
        <f t="shared" si="0"/>
        <v>34</v>
      </c>
      <c r="I66" s="221">
        <v>61</v>
      </c>
      <c r="J66" s="658"/>
      <c r="K66" s="658"/>
      <c r="L66" s="658"/>
      <c r="M66" s="658"/>
    </row>
    <row r="67" spans="1:13" ht="17.25" customHeight="1" x14ac:dyDescent="0.2">
      <c r="A67" s="754"/>
      <c r="B67" s="762"/>
      <c r="C67" s="238" t="s">
        <v>60</v>
      </c>
      <c r="D67" s="34">
        <v>2</v>
      </c>
      <c r="E67" s="34">
        <v>0</v>
      </c>
      <c r="F67" s="34">
        <v>13</v>
      </c>
      <c r="G67" s="46">
        <f t="shared" si="0"/>
        <v>15</v>
      </c>
      <c r="I67" s="221">
        <v>62</v>
      </c>
      <c r="J67" s="658"/>
      <c r="K67" s="658"/>
      <c r="L67" s="658"/>
      <c r="M67" s="658"/>
    </row>
    <row r="68" spans="1:13" ht="14.25" customHeight="1" x14ac:dyDescent="0.2">
      <c r="A68" s="754"/>
      <c r="B68" s="762"/>
      <c r="C68" s="238" t="s">
        <v>61</v>
      </c>
      <c r="D68" s="34">
        <v>19</v>
      </c>
      <c r="E68" s="34">
        <v>1</v>
      </c>
      <c r="F68" s="34">
        <v>15</v>
      </c>
      <c r="G68" s="46">
        <f t="shared" si="0"/>
        <v>35</v>
      </c>
      <c r="I68" s="221">
        <v>63</v>
      </c>
      <c r="J68" s="658"/>
      <c r="K68" s="658"/>
      <c r="L68" s="658"/>
      <c r="M68" s="658"/>
    </row>
    <row r="69" spans="1:13" ht="12.75" customHeight="1" x14ac:dyDescent="0.25">
      <c r="A69" s="754"/>
      <c r="B69" s="745" t="s">
        <v>62</v>
      </c>
      <c r="C69" s="804"/>
      <c r="D69" s="36">
        <v>63</v>
      </c>
      <c r="E69" s="36">
        <v>1</v>
      </c>
      <c r="F69" s="36">
        <v>126</v>
      </c>
      <c r="G69" s="49">
        <f t="shared" si="0"/>
        <v>190</v>
      </c>
      <c r="I69" s="221" t="s">
        <v>447</v>
      </c>
      <c r="J69" s="658"/>
      <c r="K69" s="658"/>
      <c r="L69" s="658"/>
      <c r="M69" s="658"/>
    </row>
    <row r="70" spans="1:13" ht="12.75" customHeight="1" x14ac:dyDescent="0.2">
      <c r="A70" s="754"/>
      <c r="B70" s="762" t="s">
        <v>476</v>
      </c>
      <c r="C70" s="237" t="s">
        <v>63</v>
      </c>
      <c r="D70" s="34">
        <v>7</v>
      </c>
      <c r="E70" s="34">
        <v>1</v>
      </c>
      <c r="F70" s="34">
        <v>7</v>
      </c>
      <c r="G70" s="46">
        <f t="shared" si="0"/>
        <v>15</v>
      </c>
      <c r="I70" s="221">
        <v>64</v>
      </c>
      <c r="J70" s="658"/>
      <c r="K70" s="658"/>
      <c r="L70" s="658"/>
      <c r="M70" s="658"/>
    </row>
    <row r="71" spans="1:13" x14ac:dyDescent="0.2">
      <c r="A71" s="754"/>
      <c r="B71" s="762"/>
      <c r="C71" s="238" t="s">
        <v>64</v>
      </c>
      <c r="D71" s="34">
        <v>5</v>
      </c>
      <c r="E71" s="34">
        <v>3</v>
      </c>
      <c r="F71" s="34">
        <v>3</v>
      </c>
      <c r="G71" s="46">
        <f t="shared" si="0"/>
        <v>11</v>
      </c>
      <c r="I71" s="221">
        <v>65</v>
      </c>
      <c r="J71" s="658"/>
      <c r="K71" s="658"/>
      <c r="L71" s="658"/>
      <c r="M71" s="658"/>
    </row>
    <row r="72" spans="1:13" x14ac:dyDescent="0.2">
      <c r="A72" s="754"/>
      <c r="B72" s="762"/>
      <c r="C72" s="238" t="s">
        <v>65</v>
      </c>
      <c r="D72" s="34">
        <v>1</v>
      </c>
      <c r="E72" s="34">
        <v>0</v>
      </c>
      <c r="F72" s="34">
        <v>2</v>
      </c>
      <c r="G72" s="46">
        <f t="shared" si="0"/>
        <v>3</v>
      </c>
      <c r="I72" s="221">
        <v>66</v>
      </c>
      <c r="J72" s="658"/>
      <c r="K72" s="658"/>
      <c r="L72" s="658"/>
      <c r="M72" s="658"/>
    </row>
    <row r="73" spans="1:13" x14ac:dyDescent="0.2">
      <c r="A73" s="754"/>
      <c r="B73" s="762"/>
      <c r="C73" s="238" t="s">
        <v>66</v>
      </c>
      <c r="D73" s="34">
        <v>2</v>
      </c>
      <c r="E73" s="34">
        <v>2</v>
      </c>
      <c r="F73" s="34">
        <v>7</v>
      </c>
      <c r="G73" s="46">
        <f t="shared" si="0"/>
        <v>11</v>
      </c>
      <c r="I73" s="221">
        <v>67</v>
      </c>
      <c r="J73" s="658"/>
      <c r="K73" s="658"/>
      <c r="L73" s="658"/>
      <c r="M73" s="658"/>
    </row>
    <row r="74" spans="1:13" x14ac:dyDescent="0.2">
      <c r="A74" s="754"/>
      <c r="B74" s="762"/>
      <c r="C74" s="238" t="s">
        <v>67</v>
      </c>
      <c r="D74" s="34">
        <v>8</v>
      </c>
      <c r="E74" s="34">
        <v>0</v>
      </c>
      <c r="F74" s="34">
        <v>3</v>
      </c>
      <c r="G74" s="46">
        <f t="shared" ref="G74:G87" si="1">D74+E74+F74</f>
        <v>11</v>
      </c>
      <c r="I74" s="221">
        <v>68</v>
      </c>
      <c r="J74" s="658"/>
      <c r="K74" s="658"/>
      <c r="L74" s="658"/>
      <c r="M74" s="658"/>
    </row>
    <row r="75" spans="1:13" x14ac:dyDescent="0.2">
      <c r="A75" s="754"/>
      <c r="B75" s="762"/>
      <c r="C75" s="239" t="s">
        <v>68</v>
      </c>
      <c r="D75" s="34">
        <v>1</v>
      </c>
      <c r="E75" s="34">
        <v>0</v>
      </c>
      <c r="F75" s="34">
        <v>0</v>
      </c>
      <c r="G75" s="46">
        <f t="shared" si="1"/>
        <v>1</v>
      </c>
      <c r="I75" s="221">
        <v>69</v>
      </c>
      <c r="J75" s="658"/>
      <c r="K75" s="658"/>
      <c r="L75" s="658"/>
      <c r="M75" s="658"/>
    </row>
    <row r="76" spans="1:13" ht="13.5" x14ac:dyDescent="0.25">
      <c r="A76" s="755"/>
      <c r="B76" s="745" t="s">
        <v>69</v>
      </c>
      <c r="C76" s="804"/>
      <c r="D76" s="39">
        <v>24</v>
      </c>
      <c r="E76" s="39">
        <v>6</v>
      </c>
      <c r="F76" s="39">
        <v>22</v>
      </c>
      <c r="G76" s="421">
        <f t="shared" si="1"/>
        <v>52</v>
      </c>
      <c r="I76" s="221" t="s">
        <v>448</v>
      </c>
      <c r="J76" s="658"/>
      <c r="K76" s="658"/>
      <c r="L76" s="658"/>
      <c r="M76" s="658"/>
    </row>
    <row r="77" spans="1:13" x14ac:dyDescent="0.2">
      <c r="A77" s="749" t="s">
        <v>454</v>
      </c>
      <c r="B77" s="749"/>
      <c r="C77" s="805"/>
      <c r="D77" s="37">
        <v>173</v>
      </c>
      <c r="E77" s="37">
        <v>45</v>
      </c>
      <c r="F77" s="37">
        <v>285</v>
      </c>
      <c r="G77" s="51">
        <f t="shared" si="1"/>
        <v>503</v>
      </c>
      <c r="I77" s="221" t="s">
        <v>445</v>
      </c>
      <c r="J77" s="658"/>
      <c r="K77" s="658"/>
      <c r="L77" s="658"/>
      <c r="M77" s="658"/>
    </row>
    <row r="78" spans="1:13" x14ac:dyDescent="0.2">
      <c r="A78" s="753" t="s">
        <v>621</v>
      </c>
      <c r="B78" s="833" t="s">
        <v>72</v>
      </c>
      <c r="C78" s="237" t="s">
        <v>73</v>
      </c>
      <c r="D78" s="34">
        <v>2</v>
      </c>
      <c r="E78" s="34">
        <v>0</v>
      </c>
      <c r="F78" s="34">
        <v>3</v>
      </c>
      <c r="G78" s="46">
        <f t="shared" si="1"/>
        <v>5</v>
      </c>
      <c r="I78" s="221">
        <v>85</v>
      </c>
      <c r="J78" s="658"/>
      <c r="K78" s="658"/>
      <c r="L78" s="658"/>
      <c r="M78" s="658"/>
    </row>
    <row r="79" spans="1:13" x14ac:dyDescent="0.2">
      <c r="A79" s="754"/>
      <c r="B79" s="834"/>
      <c r="C79" s="238" t="s">
        <v>74</v>
      </c>
      <c r="D79" s="34">
        <v>5</v>
      </c>
      <c r="E79" s="34">
        <v>0</v>
      </c>
      <c r="F79" s="34">
        <v>2</v>
      </c>
      <c r="G79" s="46">
        <f t="shared" si="1"/>
        <v>7</v>
      </c>
      <c r="I79" s="221">
        <v>86</v>
      </c>
      <c r="J79" s="658"/>
      <c r="K79" s="658"/>
      <c r="L79" s="658"/>
      <c r="M79" s="658"/>
    </row>
    <row r="80" spans="1:13" x14ac:dyDescent="0.2">
      <c r="A80" s="754"/>
      <c r="B80" s="834"/>
      <c r="C80" s="238" t="s">
        <v>75</v>
      </c>
      <c r="D80" s="34">
        <v>0</v>
      </c>
      <c r="E80" s="34">
        <v>0</v>
      </c>
      <c r="F80" s="34">
        <v>3</v>
      </c>
      <c r="G80" s="46">
        <f t="shared" si="1"/>
        <v>3</v>
      </c>
      <c r="I80" s="221">
        <v>87</v>
      </c>
      <c r="J80" s="658"/>
      <c r="K80" s="658"/>
      <c r="L80" s="658"/>
      <c r="M80" s="658"/>
    </row>
    <row r="81" spans="1:13" s="658" customFormat="1" ht="13.5" x14ac:dyDescent="0.25">
      <c r="A81" s="754"/>
      <c r="B81" s="745" t="s">
        <v>628</v>
      </c>
      <c r="C81" s="804"/>
      <c r="D81" s="39">
        <v>7</v>
      </c>
      <c r="E81" s="39">
        <v>0</v>
      </c>
      <c r="F81" s="39">
        <v>8</v>
      </c>
      <c r="G81" s="421">
        <f t="shared" ref="G81:G83" si="2">D81+E81+F81</f>
        <v>15</v>
      </c>
      <c r="I81" s="221" t="s">
        <v>72</v>
      </c>
    </row>
    <row r="82" spans="1:13" s="658" customFormat="1" x14ac:dyDescent="0.2">
      <c r="A82" s="754"/>
      <c r="B82" s="762" t="s">
        <v>632</v>
      </c>
      <c r="C82" s="237">
        <v>90</v>
      </c>
      <c r="D82" s="34">
        <v>2</v>
      </c>
      <c r="E82" s="34">
        <v>0</v>
      </c>
      <c r="F82" s="34">
        <v>0</v>
      </c>
      <c r="G82" s="46">
        <f t="shared" si="2"/>
        <v>2</v>
      </c>
      <c r="I82" s="221">
        <v>90</v>
      </c>
    </row>
    <row r="83" spans="1:13" s="658" customFormat="1" x14ac:dyDescent="0.2">
      <c r="A83" s="754"/>
      <c r="B83" s="762"/>
      <c r="C83" s="238">
        <v>91</v>
      </c>
      <c r="D83" s="34">
        <v>2</v>
      </c>
      <c r="E83" s="34">
        <v>0</v>
      </c>
      <c r="F83" s="34">
        <v>1</v>
      </c>
      <c r="G83" s="46">
        <f t="shared" si="2"/>
        <v>3</v>
      </c>
      <c r="I83" s="221">
        <v>91</v>
      </c>
    </row>
    <row r="84" spans="1:13" s="658" customFormat="1" ht="13.5" x14ac:dyDescent="0.25">
      <c r="A84" s="754"/>
      <c r="B84" s="745" t="s">
        <v>668</v>
      </c>
      <c r="C84" s="804"/>
      <c r="D84" s="39">
        <v>4</v>
      </c>
      <c r="E84" s="39">
        <v>0</v>
      </c>
      <c r="F84" s="39">
        <v>1</v>
      </c>
      <c r="G84" s="421">
        <f t="shared" ref="G84" si="3">D84+E84+F84</f>
        <v>5</v>
      </c>
      <c r="I84" s="221" t="s">
        <v>622</v>
      </c>
    </row>
    <row r="85" spans="1:13" x14ac:dyDescent="0.2">
      <c r="A85" s="767" t="s">
        <v>627</v>
      </c>
      <c r="B85" s="767"/>
      <c r="C85" s="812"/>
      <c r="D85" s="37">
        <v>11</v>
      </c>
      <c r="E85" s="37">
        <v>0</v>
      </c>
      <c r="F85" s="37">
        <v>9</v>
      </c>
      <c r="G85" s="51">
        <f t="shared" si="1"/>
        <v>20</v>
      </c>
      <c r="I85" s="221" t="s">
        <v>621</v>
      </c>
      <c r="J85" s="658"/>
      <c r="K85" s="658"/>
      <c r="L85" s="658"/>
      <c r="M85" s="658"/>
    </row>
    <row r="86" spans="1:13" ht="13.5" x14ac:dyDescent="0.25">
      <c r="A86" s="156"/>
      <c r="B86" s="156"/>
      <c r="C86" s="157"/>
      <c r="D86" s="158"/>
      <c r="E86" s="158"/>
      <c r="F86" s="158"/>
      <c r="G86" s="160"/>
      <c r="H86" s="160"/>
      <c r="J86" s="658"/>
      <c r="K86" s="658"/>
      <c r="L86" s="658"/>
      <c r="M86" s="658"/>
    </row>
    <row r="87" spans="1:13" ht="15.75" x14ac:dyDescent="0.2">
      <c r="A87" s="782" t="s">
        <v>377</v>
      </c>
      <c r="B87" s="782"/>
      <c r="C87" s="783"/>
      <c r="D87" s="36">
        <v>335</v>
      </c>
      <c r="E87" s="36">
        <v>596</v>
      </c>
      <c r="F87" s="36">
        <v>329</v>
      </c>
      <c r="G87" s="49">
        <f t="shared" si="1"/>
        <v>1260</v>
      </c>
      <c r="I87" s="221" t="s">
        <v>449</v>
      </c>
      <c r="J87" s="658"/>
      <c r="K87" s="658"/>
      <c r="L87" s="658"/>
      <c r="M87" s="658"/>
    </row>
    <row r="88" spans="1:13" ht="12" customHeight="1" x14ac:dyDescent="0.2">
      <c r="A88" s="461"/>
      <c r="B88" s="461"/>
      <c r="C88" s="461"/>
      <c r="D88" s="158"/>
      <c r="E88" s="158"/>
      <c r="F88" s="158"/>
      <c r="G88" s="160"/>
      <c r="J88" s="461"/>
      <c r="K88" s="461"/>
      <c r="L88" s="461"/>
    </row>
    <row r="89" spans="1:13" ht="15.75" x14ac:dyDescent="0.2">
      <c r="A89" s="756" t="s">
        <v>1</v>
      </c>
      <c r="B89" s="756"/>
      <c r="C89" s="757"/>
      <c r="D89" s="25">
        <f>D87+D85+D77+D47+D17</f>
        <v>1406</v>
      </c>
      <c r="E89" s="25">
        <f t="shared" ref="E89:G89" si="4">E87+E85+E77+E47+E17</f>
        <v>685</v>
      </c>
      <c r="F89" s="25">
        <f t="shared" si="4"/>
        <v>916</v>
      </c>
      <c r="G89" s="49">
        <f t="shared" si="4"/>
        <v>3007</v>
      </c>
    </row>
    <row r="90" spans="1:13" x14ac:dyDescent="0.2">
      <c r="E90" s="658"/>
      <c r="F90" s="658"/>
      <c r="G90" s="658"/>
    </row>
  </sheetData>
  <mergeCells count="39">
    <mergeCell ref="A78:A84"/>
    <mergeCell ref="A3:G3"/>
    <mergeCell ref="A9:A16"/>
    <mergeCell ref="B9:B12"/>
    <mergeCell ref="B13:C13"/>
    <mergeCell ref="B14:B15"/>
    <mergeCell ref="B16:C16"/>
    <mergeCell ref="A87:C87"/>
    <mergeCell ref="A18:A46"/>
    <mergeCell ref="A17:C17"/>
    <mergeCell ref="B18:B26"/>
    <mergeCell ref="B27:C27"/>
    <mergeCell ref="B28:B36"/>
    <mergeCell ref="B37:C37"/>
    <mergeCell ref="B38:B42"/>
    <mergeCell ref="B43:C43"/>
    <mergeCell ref="B76:C76"/>
    <mergeCell ref="A77:C77"/>
    <mergeCell ref="B78:B80"/>
    <mergeCell ref="A85:C85"/>
    <mergeCell ref="B81:C81"/>
    <mergeCell ref="B82:B83"/>
    <mergeCell ref="B84:C84"/>
    <mergeCell ref="A89:C89"/>
    <mergeCell ref="B44:B45"/>
    <mergeCell ref="B46:C46"/>
    <mergeCell ref="A47:C47"/>
    <mergeCell ref="A48:A76"/>
    <mergeCell ref="B48:B50"/>
    <mergeCell ref="B51:C51"/>
    <mergeCell ref="B52:B54"/>
    <mergeCell ref="B55:C55"/>
    <mergeCell ref="B56:B58"/>
    <mergeCell ref="B59:C59"/>
    <mergeCell ref="B60:B63"/>
    <mergeCell ref="B64:C64"/>
    <mergeCell ref="B65:B68"/>
    <mergeCell ref="B69:C69"/>
    <mergeCell ref="B70:B75"/>
  </mergeCells>
  <printOptions horizontalCentered="1"/>
  <pageMargins left="0.70866141732283472" right="0.70866141732283472" top="0.74803149606299213" bottom="0.74803149606299213" header="0.31496062992125984" footer="0.31496062992125984"/>
  <pageSetup paperSize="9" scale="80" firstPageNumber="43" fitToHeight="0" orientation="portrait" r:id="rId1"/>
  <headerFooter>
    <oddFooter>&amp;CPage &amp;P</oddFooter>
  </headerFooter>
  <rowBreaks count="1" manualBreakCount="1">
    <brk id="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J802"/>
  <sheetViews>
    <sheetView showGridLines="0" showZeros="0" showWhiteSpace="0" zoomScaleNormal="100" workbookViewId="0">
      <selection activeCell="Q28" sqref="Q2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711" t="s">
        <v>265</v>
      </c>
      <c r="C27" s="712"/>
      <c r="D27" s="712"/>
      <c r="E27" s="712"/>
      <c r="F27" s="712"/>
      <c r="G27" s="712"/>
      <c r="H27" s="712"/>
      <c r="I27" s="713"/>
    </row>
    <row r="28" spans="2:9" ht="19.5" customHeight="1" x14ac:dyDescent="0.2">
      <c r="B28" s="714"/>
      <c r="C28" s="715"/>
      <c r="D28" s="715"/>
      <c r="E28" s="715"/>
      <c r="F28" s="715"/>
      <c r="G28" s="715"/>
      <c r="H28" s="715"/>
      <c r="I28" s="716"/>
    </row>
    <row r="29" spans="2:9" ht="30" customHeight="1" thickBot="1" x14ac:dyDescent="0.25">
      <c r="B29" s="717"/>
      <c r="C29" s="718"/>
      <c r="D29" s="718"/>
      <c r="E29" s="718"/>
      <c r="F29" s="718"/>
      <c r="G29" s="718"/>
      <c r="H29" s="718"/>
      <c r="I29" s="719"/>
    </row>
    <row r="30" spans="2:9" ht="13.5" thickTop="1" x14ac:dyDescent="0.2">
      <c r="B30" s="3"/>
      <c r="C30" s="3"/>
      <c r="D30" s="3"/>
    </row>
    <row r="31" spans="2:9" x14ac:dyDescent="0.2">
      <c r="B31" s="3"/>
      <c r="C31" s="3"/>
      <c r="D31" s="3"/>
    </row>
    <row r="32" spans="2:9" x14ac:dyDescent="0.2">
      <c r="B32" s="3"/>
      <c r="C32" s="3"/>
      <c r="D32" s="3"/>
    </row>
    <row r="33" spans="2:9" ht="15.75" x14ac:dyDescent="0.2">
      <c r="B33" s="720" t="s">
        <v>657</v>
      </c>
      <c r="C33" s="720"/>
      <c r="D33" s="720"/>
      <c r="E33" s="720"/>
      <c r="F33" s="720"/>
      <c r="G33" s="720"/>
      <c r="H33" s="720"/>
      <c r="I33" s="72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21" t="s">
        <v>537</v>
      </c>
      <c r="C52" s="722"/>
      <c r="D52" s="722"/>
      <c r="E52" s="722"/>
      <c r="F52" s="722"/>
      <c r="G52" s="722"/>
      <c r="H52" s="722"/>
      <c r="I52" s="722"/>
    </row>
    <row r="53" spans="2:10" ht="16.5" customHeight="1" x14ac:dyDescent="0.2">
      <c r="B53" s="722"/>
      <c r="C53" s="722"/>
      <c r="D53" s="722"/>
      <c r="E53" s="722"/>
      <c r="F53" s="722"/>
      <c r="G53" s="722"/>
      <c r="H53" s="722"/>
      <c r="I53" s="722"/>
    </row>
    <row r="54" spans="2:10" ht="16.5" customHeight="1" x14ac:dyDescent="0.2">
      <c r="B54" s="722"/>
      <c r="C54" s="722"/>
      <c r="D54" s="722"/>
      <c r="E54" s="722"/>
      <c r="F54" s="722"/>
      <c r="G54" s="722"/>
      <c r="H54" s="722"/>
      <c r="I54" s="722"/>
    </row>
    <row r="55" spans="2:10" ht="16.5" customHeight="1" x14ac:dyDescent="0.2">
      <c r="B55" s="722"/>
      <c r="C55" s="722"/>
      <c r="D55" s="722"/>
      <c r="E55" s="722"/>
      <c r="F55" s="722"/>
      <c r="G55" s="722"/>
      <c r="H55" s="722"/>
      <c r="I55" s="722"/>
    </row>
    <row r="56" spans="2:10" x14ac:dyDescent="0.2">
      <c r="B56" s="722"/>
      <c r="C56" s="722"/>
      <c r="D56" s="722"/>
      <c r="E56" s="722"/>
      <c r="F56" s="722"/>
      <c r="G56" s="722"/>
      <c r="H56" s="722"/>
      <c r="I56" s="72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00">
        <v>44682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theme="5" tint="-0.249977111117893"/>
    <pageSetUpPr fitToPage="1"/>
  </sheetPr>
  <dimension ref="A1:O167"/>
  <sheetViews>
    <sheetView showGridLines="0" topLeftCell="A109" zoomScaleNormal="100" workbookViewId="0">
      <selection activeCell="Q28" sqref="Q28"/>
    </sheetView>
  </sheetViews>
  <sheetFormatPr baseColWidth="10" defaultRowHeight="12.75" x14ac:dyDescent="0.2"/>
  <cols>
    <col min="1" max="1" width="44.5" customWidth="1"/>
    <col min="2" max="2" width="17" customWidth="1"/>
    <col min="3" max="3" width="21.1640625" customWidth="1"/>
    <col min="4" max="4" width="9.5" customWidth="1"/>
    <col min="5" max="5" width="11.6640625" customWidth="1"/>
    <col min="6" max="6" width="11.5" customWidth="1"/>
    <col min="7" max="7" width="12.5" customWidth="1"/>
    <col min="8" max="8" width="16.6640625" customWidth="1"/>
    <col min="9" max="9" width="10.83203125" customWidth="1"/>
    <col min="10" max="10" width="21.1640625" customWidth="1"/>
  </cols>
  <sheetData>
    <row r="1" spans="1:15" ht="7.5" customHeight="1" x14ac:dyDescent="0.2">
      <c r="G1" s="351"/>
      <c r="H1" s="351"/>
      <c r="I1" s="351"/>
      <c r="J1" s="351"/>
      <c r="K1" s="351"/>
    </row>
    <row r="2" spans="1:15" s="230" customFormat="1" ht="29.25" customHeight="1" x14ac:dyDescent="0.2">
      <c r="A2" s="778" t="s">
        <v>679</v>
      </c>
      <c r="B2" s="778"/>
      <c r="C2" s="778"/>
      <c r="D2" s="778"/>
      <c r="E2" s="778"/>
      <c r="F2" s="778"/>
      <c r="G2" s="778"/>
      <c r="H2" s="778"/>
      <c r="I2" s="229"/>
      <c r="J2" s="229"/>
      <c r="K2" s="575"/>
    </row>
    <row r="3" spans="1:15" ht="8.25" customHeight="1" x14ac:dyDescent="0.2">
      <c r="G3" s="351"/>
      <c r="H3" s="351"/>
      <c r="I3" s="351"/>
      <c r="J3" s="351"/>
      <c r="K3" s="351"/>
    </row>
    <row r="4" spans="1:15" ht="6" customHeight="1" x14ac:dyDescent="0.2">
      <c r="G4" s="351"/>
      <c r="H4" s="351"/>
      <c r="I4" s="351"/>
      <c r="J4" s="351"/>
      <c r="K4" s="351"/>
    </row>
    <row r="5" spans="1:15" ht="15.75" customHeight="1" x14ac:dyDescent="0.2">
      <c r="G5" s="351"/>
      <c r="H5" s="351"/>
      <c r="I5" s="351"/>
      <c r="J5" s="351"/>
      <c r="K5" s="351"/>
    </row>
    <row r="6" spans="1:15" ht="27.75" customHeight="1" x14ac:dyDescent="0.2">
      <c r="A6" s="200" t="s">
        <v>686</v>
      </c>
      <c r="B6" s="837" t="s">
        <v>670</v>
      </c>
      <c r="C6" s="838"/>
      <c r="D6" s="839"/>
      <c r="E6" s="837" t="s">
        <v>675</v>
      </c>
      <c r="F6" s="838"/>
      <c r="G6" s="839"/>
      <c r="H6" s="778" t="s">
        <v>669</v>
      </c>
      <c r="I6" s="351"/>
      <c r="J6" s="351"/>
      <c r="K6" s="351"/>
    </row>
    <row r="7" spans="1:15" s="32" customFormat="1" x14ac:dyDescent="0.2">
      <c r="A7" s="205"/>
      <c r="B7" s="419" t="s">
        <v>671</v>
      </c>
      <c r="C7" s="419" t="s">
        <v>672</v>
      </c>
      <c r="D7" s="419" t="s">
        <v>77</v>
      </c>
      <c r="E7" s="419" t="s">
        <v>673</v>
      </c>
      <c r="F7" s="419" t="s">
        <v>674</v>
      </c>
      <c r="G7" s="419" t="s">
        <v>77</v>
      </c>
      <c r="H7" s="778" t="s">
        <v>669</v>
      </c>
      <c r="I7" s="351"/>
      <c r="J7" s="361"/>
      <c r="K7" s="361"/>
    </row>
    <row r="8" spans="1:15" x14ac:dyDescent="0.2">
      <c r="A8" s="453" t="s">
        <v>111</v>
      </c>
      <c r="B8" s="673">
        <v>1521</v>
      </c>
      <c r="C8" s="673">
        <v>3432</v>
      </c>
      <c r="D8" s="673">
        <v>4953</v>
      </c>
      <c r="E8" s="673">
        <v>202</v>
      </c>
      <c r="F8" s="673">
        <v>97</v>
      </c>
      <c r="G8" s="673">
        <v>299</v>
      </c>
      <c r="H8" s="673">
        <v>5252</v>
      </c>
      <c r="I8" s="670"/>
      <c r="J8" s="670"/>
      <c r="K8" s="351"/>
      <c r="M8" s="659"/>
      <c r="N8" s="659"/>
      <c r="O8" s="659"/>
    </row>
    <row r="9" spans="1:15" x14ac:dyDescent="0.2">
      <c r="A9" s="233" t="s">
        <v>604</v>
      </c>
      <c r="B9" s="672">
        <v>105</v>
      </c>
      <c r="C9" s="672">
        <v>193</v>
      </c>
      <c r="D9" s="672">
        <v>298</v>
      </c>
      <c r="E9" s="672"/>
      <c r="F9" s="672">
        <v>1</v>
      </c>
      <c r="G9" s="672">
        <v>1</v>
      </c>
      <c r="H9" s="672">
        <v>299</v>
      </c>
      <c r="I9" s="670"/>
      <c r="J9" s="670"/>
      <c r="K9" s="351"/>
      <c r="M9" s="659"/>
      <c r="N9" s="659"/>
      <c r="O9" s="659"/>
    </row>
    <row r="10" spans="1:15" x14ac:dyDescent="0.2">
      <c r="A10" s="453" t="s">
        <v>617</v>
      </c>
      <c r="B10" s="673">
        <v>207</v>
      </c>
      <c r="C10" s="673">
        <v>275</v>
      </c>
      <c r="D10" s="673">
        <v>482</v>
      </c>
      <c r="E10" s="673">
        <v>16</v>
      </c>
      <c r="F10" s="673">
        <v>6</v>
      </c>
      <c r="G10" s="673">
        <v>22</v>
      </c>
      <c r="H10" s="673">
        <v>504</v>
      </c>
      <c r="I10" s="670"/>
      <c r="J10" s="670"/>
      <c r="M10" s="659"/>
      <c r="N10" s="659"/>
      <c r="O10" s="659"/>
    </row>
    <row r="11" spans="1:15" x14ac:dyDescent="0.2">
      <c r="A11" s="233" t="s">
        <v>114</v>
      </c>
      <c r="B11" s="672">
        <v>531</v>
      </c>
      <c r="C11" s="672">
        <v>875</v>
      </c>
      <c r="D11" s="672">
        <v>1406</v>
      </c>
      <c r="E11" s="672">
        <v>68</v>
      </c>
      <c r="F11" s="672">
        <v>56</v>
      </c>
      <c r="G11" s="672">
        <v>124</v>
      </c>
      <c r="H11" s="672">
        <v>1530</v>
      </c>
      <c r="I11" s="670"/>
      <c r="J11" s="670"/>
      <c r="M11" s="659"/>
      <c r="N11" s="659"/>
      <c r="O11" s="659"/>
    </row>
    <row r="12" spans="1:15" x14ac:dyDescent="0.2">
      <c r="A12" s="453" t="s">
        <v>154</v>
      </c>
      <c r="B12" s="673">
        <v>484</v>
      </c>
      <c r="C12" s="673">
        <v>1254</v>
      </c>
      <c r="D12" s="673">
        <v>1738</v>
      </c>
      <c r="E12" s="673">
        <v>48</v>
      </c>
      <c r="F12" s="673">
        <v>54</v>
      </c>
      <c r="G12" s="673">
        <v>102</v>
      </c>
      <c r="H12" s="673">
        <v>1840</v>
      </c>
      <c r="I12" s="670"/>
      <c r="J12" s="670"/>
      <c r="M12" s="659"/>
      <c r="N12" s="659"/>
      <c r="O12" s="659"/>
    </row>
    <row r="13" spans="1:15" x14ac:dyDescent="0.2">
      <c r="A13" s="646" t="s">
        <v>428</v>
      </c>
      <c r="B13" s="673">
        <v>17</v>
      </c>
      <c r="C13" s="673">
        <v>9</v>
      </c>
      <c r="D13" s="673">
        <v>26</v>
      </c>
      <c r="E13" s="673">
        <v>406</v>
      </c>
      <c r="F13" s="673">
        <v>183</v>
      </c>
      <c r="G13" s="673">
        <v>589</v>
      </c>
      <c r="H13" s="673">
        <v>615</v>
      </c>
      <c r="I13" s="670"/>
      <c r="J13" s="670"/>
      <c r="M13" s="659"/>
      <c r="N13" s="659"/>
      <c r="O13" s="659"/>
    </row>
    <row r="14" spans="1:15" x14ac:dyDescent="0.2">
      <c r="A14" s="233" t="s">
        <v>135</v>
      </c>
      <c r="B14" s="672">
        <v>475</v>
      </c>
      <c r="C14" s="672">
        <v>588</v>
      </c>
      <c r="D14" s="672">
        <v>1063</v>
      </c>
      <c r="E14" s="672">
        <v>28</v>
      </c>
      <c r="F14" s="672">
        <v>24</v>
      </c>
      <c r="G14" s="672">
        <v>52</v>
      </c>
      <c r="H14" s="672">
        <v>1115</v>
      </c>
      <c r="I14" s="670"/>
      <c r="J14" s="670"/>
      <c r="M14" s="659"/>
      <c r="N14" s="659"/>
      <c r="O14" s="659"/>
    </row>
    <row r="15" spans="1:15" x14ac:dyDescent="0.2">
      <c r="A15" s="453" t="s">
        <v>113</v>
      </c>
      <c r="B15" s="673">
        <v>300</v>
      </c>
      <c r="C15" s="673">
        <v>361</v>
      </c>
      <c r="D15" s="673">
        <v>661</v>
      </c>
      <c r="E15" s="673">
        <v>29</v>
      </c>
      <c r="F15" s="673">
        <v>13</v>
      </c>
      <c r="G15" s="673">
        <v>42</v>
      </c>
      <c r="H15" s="673">
        <v>703</v>
      </c>
      <c r="I15" s="670"/>
      <c r="J15" s="670"/>
      <c r="M15" s="659"/>
      <c r="N15" s="659"/>
      <c r="O15" s="659"/>
    </row>
    <row r="16" spans="1:15" x14ac:dyDescent="0.2">
      <c r="A16" s="453" t="s">
        <v>117</v>
      </c>
      <c r="B16" s="673">
        <v>53</v>
      </c>
      <c r="C16" s="673">
        <v>144</v>
      </c>
      <c r="D16" s="673">
        <v>197</v>
      </c>
      <c r="E16" s="673">
        <v>17</v>
      </c>
      <c r="F16" s="673">
        <v>5</v>
      </c>
      <c r="G16" s="673">
        <v>22</v>
      </c>
      <c r="H16" s="673">
        <v>219</v>
      </c>
      <c r="I16" s="670"/>
      <c r="J16" s="670"/>
      <c r="M16" s="659"/>
      <c r="N16" s="659"/>
      <c r="O16" s="659"/>
    </row>
    <row r="17" spans="1:15" x14ac:dyDescent="0.2">
      <c r="A17" s="646" t="s">
        <v>116</v>
      </c>
      <c r="B17" s="673">
        <v>654</v>
      </c>
      <c r="C17" s="673">
        <v>1249</v>
      </c>
      <c r="D17" s="673">
        <v>1903</v>
      </c>
      <c r="E17" s="673">
        <v>81</v>
      </c>
      <c r="F17" s="673">
        <v>44</v>
      </c>
      <c r="G17" s="673">
        <v>125</v>
      </c>
      <c r="H17" s="673">
        <v>2028</v>
      </c>
      <c r="I17" s="670"/>
      <c r="J17" s="670"/>
      <c r="M17" s="659"/>
      <c r="N17" s="659"/>
      <c r="O17" s="659"/>
    </row>
    <row r="18" spans="1:15" x14ac:dyDescent="0.2">
      <c r="A18" s="453" t="s">
        <v>484</v>
      </c>
      <c r="B18" s="673">
        <v>25</v>
      </c>
      <c r="C18" s="673">
        <v>42</v>
      </c>
      <c r="D18" s="673">
        <v>67</v>
      </c>
      <c r="E18" s="673">
        <v>9</v>
      </c>
      <c r="F18" s="673">
        <v>1</v>
      </c>
      <c r="G18" s="673">
        <v>10</v>
      </c>
      <c r="H18" s="673">
        <v>77</v>
      </c>
      <c r="I18" s="670"/>
      <c r="J18" s="670"/>
      <c r="M18" s="659"/>
      <c r="N18" s="659"/>
      <c r="O18" s="659"/>
    </row>
    <row r="19" spans="1:15" x14ac:dyDescent="0.2">
      <c r="A19" s="233" t="s">
        <v>118</v>
      </c>
      <c r="B19" s="672">
        <v>1501</v>
      </c>
      <c r="C19" s="672">
        <v>1649</v>
      </c>
      <c r="D19" s="672">
        <v>3150</v>
      </c>
      <c r="E19" s="672">
        <v>150</v>
      </c>
      <c r="F19" s="672">
        <v>58</v>
      </c>
      <c r="G19" s="672">
        <v>208</v>
      </c>
      <c r="H19" s="672">
        <v>3358</v>
      </c>
      <c r="I19" s="670"/>
      <c r="J19" s="670"/>
      <c r="M19" s="659"/>
      <c r="N19" s="659"/>
      <c r="O19" s="659"/>
    </row>
    <row r="20" spans="1:15" x14ac:dyDescent="0.2">
      <c r="A20" s="453" t="s">
        <v>119</v>
      </c>
      <c r="B20" s="673">
        <v>341</v>
      </c>
      <c r="C20" s="673">
        <v>855</v>
      </c>
      <c r="D20" s="673">
        <v>1196</v>
      </c>
      <c r="E20" s="673">
        <v>53</v>
      </c>
      <c r="F20" s="673">
        <v>21</v>
      </c>
      <c r="G20" s="673">
        <v>74</v>
      </c>
      <c r="H20" s="673">
        <v>1270</v>
      </c>
      <c r="I20" s="670"/>
      <c r="J20" s="670"/>
      <c r="M20" s="659"/>
      <c r="N20" s="659"/>
      <c r="O20" s="659"/>
    </row>
    <row r="21" spans="1:15" x14ac:dyDescent="0.2">
      <c r="A21" s="646" t="s">
        <v>121</v>
      </c>
      <c r="B21" s="673">
        <v>379</v>
      </c>
      <c r="C21" s="673">
        <v>332</v>
      </c>
      <c r="D21" s="673">
        <v>711</v>
      </c>
      <c r="E21" s="673">
        <v>31</v>
      </c>
      <c r="F21" s="673">
        <v>18</v>
      </c>
      <c r="G21" s="673">
        <v>49</v>
      </c>
      <c r="H21" s="673">
        <v>760</v>
      </c>
      <c r="I21" s="670"/>
      <c r="J21" s="670"/>
      <c r="M21" s="659"/>
      <c r="N21" s="659"/>
      <c r="O21" s="659"/>
    </row>
    <row r="22" spans="1:15" x14ac:dyDescent="0.2">
      <c r="A22" s="646" t="s">
        <v>405</v>
      </c>
      <c r="B22" s="673">
        <v>95</v>
      </c>
      <c r="C22" s="673">
        <v>247</v>
      </c>
      <c r="D22" s="673">
        <v>342</v>
      </c>
      <c r="E22" s="673">
        <v>12</v>
      </c>
      <c r="F22" s="673">
        <v>7</v>
      </c>
      <c r="G22" s="673">
        <v>19</v>
      </c>
      <c r="H22" s="673">
        <v>361</v>
      </c>
      <c r="I22" s="670"/>
      <c r="J22" s="670"/>
      <c r="M22" s="659"/>
      <c r="N22" s="659"/>
      <c r="O22" s="659"/>
    </row>
    <row r="23" spans="1:15" x14ac:dyDescent="0.2">
      <c r="A23" s="233" t="s">
        <v>176</v>
      </c>
      <c r="B23" s="672">
        <v>795</v>
      </c>
      <c r="C23" s="672">
        <v>871</v>
      </c>
      <c r="D23" s="672">
        <v>1666</v>
      </c>
      <c r="E23" s="672">
        <v>35</v>
      </c>
      <c r="F23" s="672">
        <v>57</v>
      </c>
      <c r="G23" s="672">
        <v>92</v>
      </c>
      <c r="H23" s="672">
        <v>1758</v>
      </c>
      <c r="I23" s="670"/>
      <c r="J23" s="670"/>
      <c r="M23" s="659"/>
      <c r="N23" s="659"/>
      <c r="O23" s="659"/>
    </row>
    <row r="24" spans="1:15" x14ac:dyDescent="0.2">
      <c r="A24" s="453" t="s">
        <v>177</v>
      </c>
      <c r="B24" s="673">
        <v>13</v>
      </c>
      <c r="C24" s="673">
        <v>50</v>
      </c>
      <c r="D24" s="673">
        <v>63</v>
      </c>
      <c r="E24" s="673"/>
      <c r="F24" s="673"/>
      <c r="G24" s="673">
        <v>0</v>
      </c>
      <c r="H24" s="673">
        <v>63</v>
      </c>
      <c r="I24" s="670"/>
      <c r="J24" s="670"/>
      <c r="M24" s="659"/>
      <c r="N24" s="659"/>
      <c r="O24" s="659"/>
    </row>
    <row r="25" spans="1:15" x14ac:dyDescent="0.2">
      <c r="A25" s="646" t="s">
        <v>178</v>
      </c>
      <c r="B25" s="673">
        <v>368</v>
      </c>
      <c r="C25" s="673">
        <v>659</v>
      </c>
      <c r="D25" s="673">
        <v>1027</v>
      </c>
      <c r="E25" s="673">
        <v>14</v>
      </c>
      <c r="F25" s="673">
        <v>24</v>
      </c>
      <c r="G25" s="673">
        <v>38</v>
      </c>
      <c r="H25" s="673">
        <v>1065</v>
      </c>
      <c r="I25" s="670"/>
      <c r="J25" s="670"/>
      <c r="M25" s="659"/>
      <c r="N25" s="659"/>
      <c r="O25" s="659"/>
    </row>
    <row r="26" spans="1:15" x14ac:dyDescent="0.2">
      <c r="A26" s="646" t="s">
        <v>123</v>
      </c>
      <c r="B26" s="673">
        <v>706</v>
      </c>
      <c r="C26" s="673">
        <v>1625</v>
      </c>
      <c r="D26" s="673">
        <v>2331</v>
      </c>
      <c r="E26" s="673">
        <v>142</v>
      </c>
      <c r="F26" s="673">
        <v>31</v>
      </c>
      <c r="G26" s="673">
        <v>173</v>
      </c>
      <c r="H26" s="673">
        <v>2504</v>
      </c>
      <c r="I26" s="670"/>
      <c r="J26" s="670"/>
      <c r="M26" s="659"/>
      <c r="N26" s="659"/>
      <c r="O26" s="659"/>
    </row>
    <row r="27" spans="1:15" x14ac:dyDescent="0.2">
      <c r="A27" s="453" t="s">
        <v>441</v>
      </c>
      <c r="B27" s="673">
        <v>25</v>
      </c>
      <c r="C27" s="673">
        <v>84</v>
      </c>
      <c r="D27" s="673">
        <v>109</v>
      </c>
      <c r="E27" s="673">
        <v>15</v>
      </c>
      <c r="F27" s="673">
        <v>3</v>
      </c>
      <c r="G27" s="673">
        <v>18</v>
      </c>
      <c r="H27" s="673">
        <v>127</v>
      </c>
      <c r="I27" s="670"/>
      <c r="J27" s="670"/>
      <c r="M27" s="659"/>
      <c r="N27" s="659"/>
      <c r="O27" s="659"/>
    </row>
    <row r="28" spans="1:15" x14ac:dyDescent="0.2">
      <c r="A28" s="453" t="s">
        <v>608</v>
      </c>
      <c r="B28" s="673">
        <v>77</v>
      </c>
      <c r="C28" s="673">
        <v>208</v>
      </c>
      <c r="D28" s="673">
        <v>285</v>
      </c>
      <c r="E28" s="673">
        <v>11</v>
      </c>
      <c r="F28" s="673">
        <v>2</v>
      </c>
      <c r="G28" s="673">
        <v>13</v>
      </c>
      <c r="H28" s="673">
        <v>298</v>
      </c>
      <c r="I28" s="670"/>
      <c r="J28" s="670"/>
      <c r="M28" s="659"/>
      <c r="N28" s="659"/>
      <c r="O28" s="659"/>
    </row>
    <row r="29" spans="1:15" x14ac:dyDescent="0.2">
      <c r="A29" s="453" t="s">
        <v>411</v>
      </c>
      <c r="B29" s="673">
        <v>229</v>
      </c>
      <c r="C29" s="673">
        <v>740</v>
      </c>
      <c r="D29" s="673">
        <v>969</v>
      </c>
      <c r="E29" s="673">
        <v>29</v>
      </c>
      <c r="F29" s="673">
        <v>15</v>
      </c>
      <c r="G29" s="673">
        <v>44</v>
      </c>
      <c r="H29" s="673">
        <v>1013</v>
      </c>
      <c r="I29" s="670"/>
      <c r="J29" s="670"/>
      <c r="M29" s="659"/>
      <c r="N29" s="659"/>
      <c r="O29" s="659"/>
    </row>
    <row r="30" spans="1:15" x14ac:dyDescent="0.2">
      <c r="A30" s="646" t="s">
        <v>196</v>
      </c>
      <c r="B30" s="673">
        <v>23</v>
      </c>
      <c r="C30" s="673">
        <v>89</v>
      </c>
      <c r="D30" s="673">
        <v>112</v>
      </c>
      <c r="E30" s="673">
        <v>11</v>
      </c>
      <c r="F30" s="673">
        <v>2</v>
      </c>
      <c r="G30" s="673">
        <v>13</v>
      </c>
      <c r="H30" s="673">
        <v>125</v>
      </c>
      <c r="I30" s="670"/>
      <c r="J30" s="670"/>
      <c r="M30" s="659"/>
      <c r="N30" s="659"/>
      <c r="O30" s="659"/>
    </row>
    <row r="31" spans="1:15" x14ac:dyDescent="0.2">
      <c r="A31" s="646" t="s">
        <v>129</v>
      </c>
      <c r="B31" s="673">
        <v>508</v>
      </c>
      <c r="C31" s="673">
        <v>1102</v>
      </c>
      <c r="D31" s="673">
        <v>1610</v>
      </c>
      <c r="E31" s="673">
        <v>36</v>
      </c>
      <c r="F31" s="673">
        <v>35</v>
      </c>
      <c r="G31" s="673">
        <v>71</v>
      </c>
      <c r="H31" s="673">
        <v>1681</v>
      </c>
      <c r="I31" s="670"/>
      <c r="J31" s="670"/>
      <c r="M31" s="659"/>
      <c r="N31" s="659"/>
      <c r="O31" s="659"/>
    </row>
    <row r="32" spans="1:15" x14ac:dyDescent="0.2">
      <c r="A32" s="645" t="s">
        <v>442</v>
      </c>
      <c r="B32" s="675" t="s">
        <v>676</v>
      </c>
      <c r="C32" s="675" t="s">
        <v>676</v>
      </c>
      <c r="D32" s="675">
        <v>2654</v>
      </c>
      <c r="E32" s="675">
        <v>117</v>
      </c>
      <c r="F32" s="675">
        <v>44</v>
      </c>
      <c r="G32" s="675">
        <v>161</v>
      </c>
      <c r="H32" s="675">
        <v>2815</v>
      </c>
      <c r="I32" s="670"/>
      <c r="J32" s="670"/>
      <c r="M32" s="659"/>
      <c r="N32" s="659"/>
      <c r="O32" s="659"/>
    </row>
    <row r="33" spans="1:15" x14ac:dyDescent="0.2">
      <c r="A33" s="646" t="s">
        <v>605</v>
      </c>
      <c r="B33" s="673">
        <v>41</v>
      </c>
      <c r="C33" s="673">
        <v>88</v>
      </c>
      <c r="D33" s="673">
        <v>129</v>
      </c>
      <c r="E33" s="673">
        <v>14</v>
      </c>
      <c r="F33" s="673">
        <v>3</v>
      </c>
      <c r="G33" s="673">
        <v>17</v>
      </c>
      <c r="H33" s="673">
        <v>146</v>
      </c>
      <c r="I33" s="670"/>
      <c r="J33" s="670"/>
      <c r="M33" s="659"/>
      <c r="N33" s="659"/>
      <c r="O33" s="659"/>
    </row>
    <row r="34" spans="1:15" x14ac:dyDescent="0.2">
      <c r="A34" s="645" t="s">
        <v>115</v>
      </c>
      <c r="B34" s="675">
        <v>107</v>
      </c>
      <c r="C34" s="675">
        <v>197</v>
      </c>
      <c r="D34" s="675">
        <v>304</v>
      </c>
      <c r="E34" s="675">
        <v>14</v>
      </c>
      <c r="F34" s="675">
        <v>17</v>
      </c>
      <c r="G34" s="675">
        <v>31</v>
      </c>
      <c r="H34" s="675">
        <v>335</v>
      </c>
      <c r="I34" s="670"/>
      <c r="J34" s="670"/>
      <c r="M34" s="659"/>
      <c r="N34" s="659"/>
      <c r="O34" s="659"/>
    </row>
    <row r="35" spans="1:15" x14ac:dyDescent="0.2">
      <c r="A35" s="453" t="s">
        <v>124</v>
      </c>
      <c r="B35" s="673">
        <v>162</v>
      </c>
      <c r="C35" s="673">
        <v>556</v>
      </c>
      <c r="D35" s="673">
        <v>718</v>
      </c>
      <c r="E35" s="673">
        <v>14</v>
      </c>
      <c r="F35" s="673">
        <v>85</v>
      </c>
      <c r="G35" s="673">
        <v>99</v>
      </c>
      <c r="H35" s="673">
        <v>817</v>
      </c>
      <c r="I35" s="670"/>
      <c r="J35" s="670"/>
      <c r="M35" s="659"/>
      <c r="N35" s="659"/>
      <c r="O35" s="659"/>
    </row>
    <row r="36" spans="1:15" x14ac:dyDescent="0.2">
      <c r="A36" s="453" t="s">
        <v>611</v>
      </c>
      <c r="B36" s="673">
        <v>721</v>
      </c>
      <c r="C36" s="673">
        <v>1363</v>
      </c>
      <c r="D36" s="673">
        <v>2084</v>
      </c>
      <c r="E36" s="673">
        <v>64</v>
      </c>
      <c r="F36" s="673">
        <v>38</v>
      </c>
      <c r="G36" s="673">
        <v>102</v>
      </c>
      <c r="H36" s="673">
        <v>2186</v>
      </c>
      <c r="I36" s="670"/>
      <c r="J36" s="670"/>
      <c r="M36" s="659"/>
      <c r="N36" s="659"/>
      <c r="O36" s="659"/>
    </row>
    <row r="37" spans="1:15" s="461" customFormat="1" x14ac:dyDescent="0.2">
      <c r="A37" s="645" t="s">
        <v>707</v>
      </c>
      <c r="B37" s="675">
        <v>483</v>
      </c>
      <c r="C37" s="675">
        <v>938</v>
      </c>
      <c r="D37" s="675">
        <v>1421</v>
      </c>
      <c r="E37" s="675">
        <v>60</v>
      </c>
      <c r="F37" s="675">
        <v>24</v>
      </c>
      <c r="G37" s="675">
        <v>84</v>
      </c>
      <c r="H37" s="675">
        <v>1505</v>
      </c>
      <c r="I37" s="670"/>
      <c r="J37" s="670"/>
      <c r="M37" s="659"/>
      <c r="N37" s="659"/>
      <c r="O37" s="659"/>
    </row>
    <row r="38" spans="1:15" x14ac:dyDescent="0.2">
      <c r="A38" s="645" t="s">
        <v>127</v>
      </c>
      <c r="B38" s="675">
        <v>818</v>
      </c>
      <c r="C38" s="675">
        <v>1533</v>
      </c>
      <c r="D38" s="675">
        <v>2351</v>
      </c>
      <c r="E38" s="675">
        <v>116</v>
      </c>
      <c r="F38" s="675">
        <v>48</v>
      </c>
      <c r="G38" s="675">
        <v>164</v>
      </c>
      <c r="H38" s="675">
        <v>2515</v>
      </c>
      <c r="I38" s="670"/>
      <c r="J38" s="670"/>
      <c r="M38" s="659"/>
      <c r="N38" s="659"/>
      <c r="O38" s="659"/>
    </row>
    <row r="39" spans="1:15" x14ac:dyDescent="0.2">
      <c r="A39" s="453" t="s">
        <v>412</v>
      </c>
      <c r="B39" s="673">
        <v>27</v>
      </c>
      <c r="C39" s="673">
        <v>237</v>
      </c>
      <c r="D39" s="673">
        <v>264</v>
      </c>
      <c r="E39" s="673"/>
      <c r="F39" s="673">
        <v>29</v>
      </c>
      <c r="G39" s="673">
        <v>29</v>
      </c>
      <c r="H39" s="673">
        <v>293</v>
      </c>
      <c r="I39" s="670"/>
      <c r="J39" s="670"/>
      <c r="M39" s="659"/>
      <c r="N39" s="659"/>
      <c r="O39" s="659"/>
    </row>
    <row r="40" spans="1:15" x14ac:dyDescent="0.2">
      <c r="A40" s="453" t="s">
        <v>530</v>
      </c>
      <c r="B40" s="673">
        <v>64</v>
      </c>
      <c r="C40" s="673">
        <v>44</v>
      </c>
      <c r="D40" s="673">
        <v>108</v>
      </c>
      <c r="E40" s="673">
        <v>0</v>
      </c>
      <c r="F40" s="673"/>
      <c r="G40" s="673">
        <v>0</v>
      </c>
      <c r="H40" s="673">
        <v>108</v>
      </c>
      <c r="I40" s="670"/>
      <c r="J40" s="670"/>
      <c r="M40" s="659"/>
      <c r="N40" s="659"/>
      <c r="O40" s="659"/>
    </row>
    <row r="41" spans="1:15" x14ac:dyDescent="0.2">
      <c r="A41" s="233" t="s">
        <v>197</v>
      </c>
      <c r="B41" s="672">
        <v>341</v>
      </c>
      <c r="C41" s="672">
        <v>827</v>
      </c>
      <c r="D41" s="672">
        <v>1168</v>
      </c>
      <c r="E41" s="672">
        <v>76</v>
      </c>
      <c r="F41" s="672"/>
      <c r="G41" s="672">
        <v>76</v>
      </c>
      <c r="H41" s="672">
        <v>1244</v>
      </c>
      <c r="I41" s="670"/>
      <c r="J41" s="670"/>
      <c r="M41" s="659"/>
      <c r="N41" s="659"/>
      <c r="O41" s="659"/>
    </row>
    <row r="42" spans="1:15" x14ac:dyDescent="0.2">
      <c r="A42" s="453" t="s">
        <v>198</v>
      </c>
      <c r="B42" s="673">
        <v>52</v>
      </c>
      <c r="C42" s="673">
        <v>134</v>
      </c>
      <c r="D42" s="673">
        <v>186</v>
      </c>
      <c r="E42" s="673">
        <v>3</v>
      </c>
      <c r="F42" s="673">
        <v>1</v>
      </c>
      <c r="G42" s="673">
        <v>4</v>
      </c>
      <c r="H42" s="673">
        <v>190</v>
      </c>
      <c r="I42" s="670"/>
      <c r="J42" s="670"/>
      <c r="M42" s="659"/>
      <c r="N42" s="659"/>
      <c r="O42" s="659"/>
    </row>
    <row r="43" spans="1:15" x14ac:dyDescent="0.2">
      <c r="A43" s="453" t="s">
        <v>427</v>
      </c>
      <c r="B43" s="673">
        <v>2252</v>
      </c>
      <c r="C43" s="673">
        <v>6717</v>
      </c>
      <c r="D43" s="673">
        <v>8969</v>
      </c>
      <c r="E43" s="673">
        <v>367</v>
      </c>
      <c r="F43" s="673">
        <v>151</v>
      </c>
      <c r="G43" s="673">
        <v>518</v>
      </c>
      <c r="H43" s="673">
        <v>9487</v>
      </c>
      <c r="I43" s="670"/>
      <c r="J43" s="670"/>
      <c r="M43" s="659"/>
      <c r="N43" s="659"/>
      <c r="O43" s="659"/>
    </row>
    <row r="44" spans="1:15" x14ac:dyDescent="0.2">
      <c r="A44" s="453" t="s">
        <v>130</v>
      </c>
      <c r="B44" s="673">
        <v>208</v>
      </c>
      <c r="C44" s="673">
        <v>276</v>
      </c>
      <c r="D44" s="673">
        <v>484</v>
      </c>
      <c r="E44" s="673">
        <v>15</v>
      </c>
      <c r="F44" s="673">
        <v>6</v>
      </c>
      <c r="G44" s="673">
        <v>21</v>
      </c>
      <c r="H44" s="673">
        <v>505</v>
      </c>
      <c r="I44" s="670"/>
      <c r="J44" s="670"/>
      <c r="M44" s="659"/>
      <c r="N44" s="659"/>
      <c r="O44" s="659"/>
    </row>
    <row r="45" spans="1:15" x14ac:dyDescent="0.2">
      <c r="A45" s="646" t="s">
        <v>131</v>
      </c>
      <c r="B45" s="673">
        <v>376</v>
      </c>
      <c r="C45" s="673">
        <v>459</v>
      </c>
      <c r="D45" s="673">
        <v>835</v>
      </c>
      <c r="E45" s="673">
        <v>2</v>
      </c>
      <c r="F45" s="673">
        <v>1</v>
      </c>
      <c r="G45" s="673">
        <v>3</v>
      </c>
      <c r="H45" s="673">
        <v>838</v>
      </c>
      <c r="I45" s="670"/>
      <c r="J45" s="670"/>
      <c r="M45" s="659"/>
      <c r="N45" s="659"/>
      <c r="O45" s="659"/>
    </row>
    <row r="46" spans="1:15" x14ac:dyDescent="0.2">
      <c r="A46" s="453" t="s">
        <v>606</v>
      </c>
      <c r="B46" s="673">
        <v>428</v>
      </c>
      <c r="C46" s="673">
        <v>1151</v>
      </c>
      <c r="D46" s="673">
        <v>1579</v>
      </c>
      <c r="E46" s="673">
        <v>0</v>
      </c>
      <c r="F46" s="673">
        <v>0</v>
      </c>
      <c r="G46" s="673">
        <v>0</v>
      </c>
      <c r="H46" s="673">
        <v>1579</v>
      </c>
      <c r="I46" s="670"/>
      <c r="J46" s="670"/>
      <c r="M46" s="659"/>
      <c r="N46" s="659"/>
      <c r="O46" s="659"/>
    </row>
    <row r="47" spans="1:15" x14ac:dyDescent="0.2">
      <c r="A47" s="453" t="s">
        <v>430</v>
      </c>
      <c r="B47" s="673">
        <v>269</v>
      </c>
      <c r="C47" s="673">
        <v>111</v>
      </c>
      <c r="D47" s="673">
        <v>380</v>
      </c>
      <c r="E47" s="673">
        <v>3</v>
      </c>
      <c r="F47" s="673">
        <v>4</v>
      </c>
      <c r="G47" s="673">
        <v>7</v>
      </c>
      <c r="H47" s="673">
        <v>387</v>
      </c>
      <c r="I47" s="670"/>
      <c r="J47" s="670"/>
      <c r="M47" s="659"/>
      <c r="N47" s="659"/>
      <c r="O47" s="659"/>
    </row>
    <row r="48" spans="1:15" x14ac:dyDescent="0.2">
      <c r="A48" s="453" t="s">
        <v>134</v>
      </c>
      <c r="B48" s="673">
        <v>136</v>
      </c>
      <c r="C48" s="673">
        <v>330</v>
      </c>
      <c r="D48" s="673">
        <v>466</v>
      </c>
      <c r="E48" s="673">
        <v>3</v>
      </c>
      <c r="F48" s="673">
        <v>5</v>
      </c>
      <c r="G48" s="673">
        <v>8</v>
      </c>
      <c r="H48" s="673">
        <v>474</v>
      </c>
      <c r="I48" s="670"/>
      <c r="J48" s="670"/>
      <c r="M48" s="659"/>
      <c r="N48" s="659"/>
      <c r="O48" s="659"/>
    </row>
    <row r="49" spans="1:15" x14ac:dyDescent="0.2">
      <c r="A49" s="453" t="s">
        <v>172</v>
      </c>
      <c r="B49" s="673">
        <v>239</v>
      </c>
      <c r="C49" s="673">
        <v>617</v>
      </c>
      <c r="D49" s="673">
        <v>856</v>
      </c>
      <c r="E49" s="673">
        <v>0</v>
      </c>
      <c r="F49" s="673">
        <v>0</v>
      </c>
      <c r="G49" s="673">
        <v>0</v>
      </c>
      <c r="H49" s="673">
        <v>856</v>
      </c>
      <c r="I49" s="670"/>
      <c r="J49" s="670"/>
      <c r="M49" s="659"/>
      <c r="N49" s="659"/>
      <c r="O49" s="659"/>
    </row>
    <row r="50" spans="1:15" x14ac:dyDescent="0.2">
      <c r="A50" s="645" t="s">
        <v>184</v>
      </c>
      <c r="B50" s="675">
        <v>278</v>
      </c>
      <c r="C50" s="675">
        <v>548</v>
      </c>
      <c r="D50" s="675">
        <v>826</v>
      </c>
      <c r="E50" s="675">
        <v>10</v>
      </c>
      <c r="F50" s="675">
        <v>20</v>
      </c>
      <c r="G50" s="675">
        <v>30</v>
      </c>
      <c r="H50" s="675">
        <v>856</v>
      </c>
      <c r="I50" s="670"/>
      <c r="J50" s="670"/>
      <c r="M50" s="659"/>
      <c r="N50" s="659"/>
      <c r="O50" s="659"/>
    </row>
    <row r="51" spans="1:15" x14ac:dyDescent="0.2">
      <c r="A51" s="646" t="s">
        <v>155</v>
      </c>
      <c r="B51" s="673">
        <v>308</v>
      </c>
      <c r="C51" s="673">
        <v>665</v>
      </c>
      <c r="D51" s="673">
        <v>973</v>
      </c>
      <c r="E51" s="673">
        <v>17</v>
      </c>
      <c r="F51" s="673">
        <v>30</v>
      </c>
      <c r="G51" s="673">
        <v>47</v>
      </c>
      <c r="H51" s="673">
        <v>1020</v>
      </c>
      <c r="I51" s="670"/>
      <c r="J51" s="670"/>
      <c r="M51" s="659"/>
      <c r="N51" s="659"/>
      <c r="O51" s="659"/>
    </row>
    <row r="52" spans="1:15" x14ac:dyDescent="0.2">
      <c r="A52" s="645" t="s">
        <v>482</v>
      </c>
      <c r="B52" s="675">
        <v>1559</v>
      </c>
      <c r="C52" s="675">
        <v>3419</v>
      </c>
      <c r="D52" s="675">
        <v>4978</v>
      </c>
      <c r="E52" s="675">
        <v>226</v>
      </c>
      <c r="F52" s="675">
        <v>150</v>
      </c>
      <c r="G52" s="675">
        <v>376</v>
      </c>
      <c r="H52" s="675">
        <v>5354</v>
      </c>
      <c r="I52" s="670"/>
      <c r="J52" s="670"/>
      <c r="M52" s="659"/>
      <c r="N52" s="659"/>
      <c r="O52" s="659"/>
    </row>
    <row r="53" spans="1:15" x14ac:dyDescent="0.2">
      <c r="A53" s="453" t="s">
        <v>136</v>
      </c>
      <c r="B53" s="673">
        <v>229</v>
      </c>
      <c r="C53" s="673">
        <v>208</v>
      </c>
      <c r="D53" s="673">
        <v>437</v>
      </c>
      <c r="E53" s="673">
        <v>12</v>
      </c>
      <c r="F53" s="673">
        <v>19</v>
      </c>
      <c r="G53" s="673">
        <v>31</v>
      </c>
      <c r="H53" s="673">
        <v>468</v>
      </c>
      <c r="I53" s="670"/>
      <c r="J53" s="670"/>
      <c r="M53" s="659"/>
      <c r="N53" s="659"/>
      <c r="O53" s="659"/>
    </row>
    <row r="54" spans="1:15" x14ac:dyDescent="0.2">
      <c r="A54" s="646" t="s">
        <v>139</v>
      </c>
      <c r="B54" s="673">
        <v>739</v>
      </c>
      <c r="C54" s="673">
        <v>1074</v>
      </c>
      <c r="D54" s="673">
        <v>1813</v>
      </c>
      <c r="E54" s="673">
        <v>17</v>
      </c>
      <c r="F54" s="673">
        <v>26</v>
      </c>
      <c r="G54" s="673">
        <v>43</v>
      </c>
      <c r="H54" s="673">
        <v>1856</v>
      </c>
      <c r="I54" s="670"/>
      <c r="J54" s="670"/>
      <c r="M54" s="659"/>
      <c r="N54" s="659"/>
      <c r="O54" s="659"/>
    </row>
    <row r="55" spans="1:15" x14ac:dyDescent="0.2">
      <c r="A55" s="453" t="s">
        <v>137</v>
      </c>
      <c r="B55" s="673">
        <v>463</v>
      </c>
      <c r="C55" s="673">
        <v>788</v>
      </c>
      <c r="D55" s="673">
        <v>1251</v>
      </c>
      <c r="E55" s="673">
        <v>29</v>
      </c>
      <c r="F55" s="673">
        <v>26</v>
      </c>
      <c r="G55" s="673">
        <v>55</v>
      </c>
      <c r="H55" s="673">
        <v>1306</v>
      </c>
      <c r="I55" s="670"/>
      <c r="J55" s="670"/>
      <c r="M55" s="659"/>
      <c r="N55" s="659"/>
      <c r="O55" s="659"/>
    </row>
    <row r="56" spans="1:15" x14ac:dyDescent="0.2">
      <c r="A56" s="453" t="s">
        <v>152</v>
      </c>
      <c r="B56" s="673">
        <v>1456</v>
      </c>
      <c r="C56" s="673">
        <v>2724</v>
      </c>
      <c r="D56" s="673">
        <v>4180</v>
      </c>
      <c r="E56" s="673">
        <v>105</v>
      </c>
      <c r="F56" s="673">
        <v>91</v>
      </c>
      <c r="G56" s="673">
        <v>196</v>
      </c>
      <c r="H56" s="673">
        <v>4376</v>
      </c>
      <c r="I56" s="670"/>
      <c r="J56" s="670"/>
      <c r="M56" s="659"/>
      <c r="N56" s="659"/>
      <c r="O56" s="659"/>
    </row>
    <row r="57" spans="1:15" x14ac:dyDescent="0.2">
      <c r="A57" s="453" t="s">
        <v>140</v>
      </c>
      <c r="B57" s="673">
        <v>839</v>
      </c>
      <c r="C57" s="673">
        <v>2119</v>
      </c>
      <c r="D57" s="673">
        <v>2958</v>
      </c>
      <c r="E57" s="673">
        <v>40</v>
      </c>
      <c r="F57" s="673">
        <v>30</v>
      </c>
      <c r="G57" s="673">
        <v>70</v>
      </c>
      <c r="H57" s="673">
        <v>3028</v>
      </c>
      <c r="I57" s="670"/>
      <c r="J57" s="670"/>
      <c r="M57" s="659"/>
      <c r="N57" s="659"/>
      <c r="O57" s="659"/>
    </row>
    <row r="58" spans="1:15" x14ac:dyDescent="0.2">
      <c r="A58" s="646" t="s">
        <v>141</v>
      </c>
      <c r="B58" s="673">
        <v>158</v>
      </c>
      <c r="C58" s="673">
        <v>1799</v>
      </c>
      <c r="D58" s="673">
        <v>1957</v>
      </c>
      <c r="E58" s="673">
        <v>257</v>
      </c>
      <c r="F58" s="673">
        <v>31</v>
      </c>
      <c r="G58" s="673">
        <v>288</v>
      </c>
      <c r="H58" s="673">
        <v>2245</v>
      </c>
      <c r="I58" s="670"/>
      <c r="J58" s="670"/>
      <c r="M58" s="659"/>
      <c r="N58" s="659"/>
      <c r="O58" s="659"/>
    </row>
    <row r="59" spans="1:15" x14ac:dyDescent="0.2">
      <c r="A59" s="453" t="s">
        <v>142</v>
      </c>
      <c r="B59" s="673">
        <v>537</v>
      </c>
      <c r="C59" s="673">
        <v>1484</v>
      </c>
      <c r="D59" s="673">
        <v>2021</v>
      </c>
      <c r="E59" s="673">
        <v>108</v>
      </c>
      <c r="F59" s="673">
        <v>21</v>
      </c>
      <c r="G59" s="673">
        <v>129</v>
      </c>
      <c r="H59" s="673">
        <v>2150</v>
      </c>
      <c r="I59" s="670"/>
      <c r="J59" s="670"/>
      <c r="M59" s="659"/>
      <c r="N59" s="659"/>
      <c r="O59" s="659"/>
    </row>
    <row r="60" spans="1:15" x14ac:dyDescent="0.2">
      <c r="A60" s="453" t="s">
        <v>527</v>
      </c>
      <c r="B60" s="673">
        <v>16</v>
      </c>
      <c r="C60" s="673">
        <v>74</v>
      </c>
      <c r="D60" s="673">
        <v>90</v>
      </c>
      <c r="E60" s="673">
        <v>9</v>
      </c>
      <c r="F60" s="673">
        <v>5</v>
      </c>
      <c r="G60" s="673">
        <v>14</v>
      </c>
      <c r="H60" s="673">
        <v>104</v>
      </c>
      <c r="I60" s="670"/>
      <c r="J60" s="670"/>
      <c r="M60" s="659"/>
      <c r="N60" s="659"/>
      <c r="O60" s="659"/>
    </row>
    <row r="61" spans="1:15" x14ac:dyDescent="0.2">
      <c r="A61" s="645" t="s">
        <v>266</v>
      </c>
      <c r="B61" s="675">
        <v>13</v>
      </c>
      <c r="C61" s="675">
        <v>204</v>
      </c>
      <c r="D61" s="675">
        <v>217</v>
      </c>
      <c r="E61" s="675"/>
      <c r="F61" s="675"/>
      <c r="G61" s="675">
        <v>0</v>
      </c>
      <c r="H61" s="675">
        <v>217</v>
      </c>
      <c r="I61" s="670"/>
      <c r="J61" s="670"/>
      <c r="M61" s="659"/>
      <c r="N61" s="659"/>
      <c r="O61" s="659"/>
    </row>
    <row r="62" spans="1:15" x14ac:dyDescent="0.2">
      <c r="A62" s="453" t="s">
        <v>144</v>
      </c>
      <c r="B62" s="673">
        <v>98</v>
      </c>
      <c r="C62" s="673">
        <v>53</v>
      </c>
      <c r="D62" s="673">
        <v>151</v>
      </c>
      <c r="E62" s="673">
        <v>0</v>
      </c>
      <c r="F62" s="673">
        <v>0</v>
      </c>
      <c r="G62" s="673">
        <v>0</v>
      </c>
      <c r="H62" s="673">
        <v>151</v>
      </c>
      <c r="I62" s="670"/>
      <c r="J62" s="670"/>
      <c r="M62" s="659"/>
      <c r="N62" s="659"/>
      <c r="O62" s="659"/>
    </row>
    <row r="63" spans="1:15" x14ac:dyDescent="0.2">
      <c r="A63" s="453" t="s">
        <v>145</v>
      </c>
      <c r="B63" s="673">
        <v>102</v>
      </c>
      <c r="C63" s="673">
        <v>219</v>
      </c>
      <c r="D63" s="673">
        <v>321</v>
      </c>
      <c r="E63" s="673">
        <v>4</v>
      </c>
      <c r="F63" s="673"/>
      <c r="G63" s="673">
        <v>4</v>
      </c>
      <c r="H63" s="673">
        <v>325</v>
      </c>
      <c r="I63" s="670"/>
      <c r="J63" s="670"/>
      <c r="M63" s="659"/>
      <c r="N63" s="659"/>
      <c r="O63" s="659"/>
    </row>
    <row r="64" spans="1:15" x14ac:dyDescent="0.2">
      <c r="A64" s="453" t="s">
        <v>146</v>
      </c>
      <c r="B64" s="673">
        <v>139</v>
      </c>
      <c r="C64" s="673">
        <v>703</v>
      </c>
      <c r="D64" s="673">
        <v>842</v>
      </c>
      <c r="E64" s="673">
        <v>51</v>
      </c>
      <c r="F64" s="673">
        <v>15</v>
      </c>
      <c r="G64" s="673">
        <v>66</v>
      </c>
      <c r="H64" s="673">
        <v>908</v>
      </c>
      <c r="I64" s="670"/>
      <c r="J64" s="670"/>
      <c r="M64" s="659"/>
      <c r="N64" s="659"/>
      <c r="O64" s="659"/>
    </row>
    <row r="65" spans="1:15" s="658" customFormat="1" x14ac:dyDescent="0.2">
      <c r="A65" s="646" t="s">
        <v>366</v>
      </c>
      <c r="B65" s="673"/>
      <c r="C65" s="673"/>
      <c r="D65" s="673"/>
      <c r="E65" s="673"/>
      <c r="F65" s="673"/>
      <c r="G65" s="673"/>
      <c r="H65" s="673"/>
      <c r="I65" s="670"/>
      <c r="J65" s="670"/>
      <c r="M65" s="659"/>
      <c r="N65" s="659"/>
      <c r="O65" s="659"/>
    </row>
    <row r="66" spans="1:15" x14ac:dyDescent="0.2">
      <c r="A66" s="453" t="s">
        <v>404</v>
      </c>
      <c r="B66" s="673">
        <v>1117</v>
      </c>
      <c r="C66" s="673">
        <v>2418</v>
      </c>
      <c r="D66" s="673">
        <v>3535</v>
      </c>
      <c r="E66" s="673">
        <v>113</v>
      </c>
      <c r="F66" s="673">
        <v>46</v>
      </c>
      <c r="G66" s="673">
        <v>159</v>
      </c>
      <c r="H66" s="673">
        <v>3694</v>
      </c>
      <c r="I66" s="670"/>
      <c r="J66" s="670"/>
      <c r="M66" s="659"/>
      <c r="N66" s="659"/>
      <c r="O66" s="659"/>
    </row>
    <row r="67" spans="1:15" x14ac:dyDescent="0.2">
      <c r="A67" s="231" t="s">
        <v>148</v>
      </c>
      <c r="B67" s="675">
        <v>444</v>
      </c>
      <c r="C67" s="675">
        <v>463</v>
      </c>
      <c r="D67" s="675">
        <v>907</v>
      </c>
      <c r="E67" s="675">
        <v>91</v>
      </c>
      <c r="F67" s="675">
        <v>23</v>
      </c>
      <c r="G67" s="675">
        <v>114</v>
      </c>
      <c r="H67" s="675">
        <v>1021</v>
      </c>
      <c r="I67" s="670"/>
      <c r="J67" s="670"/>
      <c r="M67" s="659"/>
      <c r="N67" s="659"/>
      <c r="O67" s="659"/>
    </row>
    <row r="68" spans="1:15" x14ac:dyDescent="0.2">
      <c r="A68" s="453" t="s">
        <v>149</v>
      </c>
      <c r="B68" s="673">
        <v>35</v>
      </c>
      <c r="C68" s="673">
        <v>60</v>
      </c>
      <c r="D68" s="673">
        <v>95</v>
      </c>
      <c r="E68" s="673">
        <v>0</v>
      </c>
      <c r="F68" s="673">
        <v>0</v>
      </c>
      <c r="G68" s="673">
        <v>0</v>
      </c>
      <c r="H68" s="673">
        <v>95</v>
      </c>
      <c r="I68" s="670"/>
      <c r="J68" s="670"/>
      <c r="M68" s="659"/>
      <c r="N68" s="659"/>
      <c r="O68" s="659"/>
    </row>
    <row r="69" spans="1:15" x14ac:dyDescent="0.2">
      <c r="A69" s="453" t="s">
        <v>187</v>
      </c>
      <c r="B69" s="673">
        <v>358</v>
      </c>
      <c r="C69" s="673">
        <v>725</v>
      </c>
      <c r="D69" s="673">
        <v>1083</v>
      </c>
      <c r="E69" s="673">
        <v>39</v>
      </c>
      <c r="F69" s="673">
        <v>17</v>
      </c>
      <c r="G69" s="673">
        <v>56</v>
      </c>
      <c r="H69" s="673">
        <v>1139</v>
      </c>
      <c r="I69" s="670"/>
      <c r="J69" s="670"/>
      <c r="M69" s="659"/>
      <c r="N69" s="659"/>
      <c r="O69" s="659"/>
    </row>
    <row r="70" spans="1:15" x14ac:dyDescent="0.2">
      <c r="A70" s="453" t="s">
        <v>153</v>
      </c>
      <c r="B70" s="673">
        <v>1299</v>
      </c>
      <c r="C70" s="673">
        <v>1724</v>
      </c>
      <c r="D70" s="673">
        <v>3023</v>
      </c>
      <c r="E70" s="673">
        <v>196</v>
      </c>
      <c r="F70" s="673">
        <v>71</v>
      </c>
      <c r="G70" s="673">
        <v>267</v>
      </c>
      <c r="H70" s="673">
        <v>3290</v>
      </c>
      <c r="I70" s="670"/>
      <c r="J70" s="670"/>
      <c r="M70" s="659"/>
      <c r="N70" s="659"/>
      <c r="O70" s="659"/>
    </row>
    <row r="71" spans="1:15" s="461" customFormat="1" x14ac:dyDescent="0.2">
      <c r="A71" s="645" t="s">
        <v>610</v>
      </c>
      <c r="B71" s="675">
        <v>200</v>
      </c>
      <c r="C71" s="675"/>
      <c r="D71" s="675">
        <v>200</v>
      </c>
      <c r="E71" s="675">
        <v>79</v>
      </c>
      <c r="F71" s="675"/>
      <c r="G71" s="675">
        <v>79</v>
      </c>
      <c r="H71" s="675">
        <v>279</v>
      </c>
      <c r="I71" s="670"/>
      <c r="J71" s="670"/>
      <c r="M71" s="659"/>
      <c r="N71" s="659"/>
      <c r="O71" s="659"/>
    </row>
    <row r="72" spans="1:15" x14ac:dyDescent="0.2">
      <c r="A72" s="645" t="s">
        <v>150</v>
      </c>
      <c r="B72" s="675" t="s">
        <v>676</v>
      </c>
      <c r="C72" s="675" t="s">
        <v>676</v>
      </c>
      <c r="D72" s="675" t="s">
        <v>676</v>
      </c>
      <c r="E72" s="675" t="s">
        <v>676</v>
      </c>
      <c r="F72" s="675" t="s">
        <v>676</v>
      </c>
      <c r="G72" s="675" t="s">
        <v>676</v>
      </c>
      <c r="H72" s="675">
        <v>710</v>
      </c>
      <c r="I72" s="670"/>
      <c r="J72" s="670"/>
      <c r="M72" s="659"/>
      <c r="N72" s="659"/>
      <c r="O72" s="659"/>
    </row>
    <row r="73" spans="1:15" x14ac:dyDescent="0.2">
      <c r="A73" s="453" t="s">
        <v>132</v>
      </c>
      <c r="B73" s="673">
        <v>131</v>
      </c>
      <c r="C73" s="673">
        <v>167</v>
      </c>
      <c r="D73" s="673">
        <v>298</v>
      </c>
      <c r="E73" s="673">
        <v>4</v>
      </c>
      <c r="F73" s="673">
        <v>6</v>
      </c>
      <c r="G73" s="673">
        <v>10</v>
      </c>
      <c r="H73" s="673">
        <v>308</v>
      </c>
      <c r="I73" s="670"/>
      <c r="J73" s="670"/>
      <c r="M73" s="659"/>
      <c r="N73" s="659"/>
      <c r="O73" s="659"/>
    </row>
    <row r="74" spans="1:15" x14ac:dyDescent="0.2">
      <c r="A74" s="453" t="s">
        <v>157</v>
      </c>
      <c r="B74" s="673">
        <v>516</v>
      </c>
      <c r="C74" s="673">
        <v>870</v>
      </c>
      <c r="D74" s="673">
        <v>1386</v>
      </c>
      <c r="E74" s="673" t="s">
        <v>676</v>
      </c>
      <c r="F74" s="673" t="s">
        <v>676</v>
      </c>
      <c r="G74" s="673">
        <v>41</v>
      </c>
      <c r="H74" s="673">
        <v>1427</v>
      </c>
      <c r="I74" s="670"/>
      <c r="J74" s="670"/>
      <c r="M74" s="659"/>
      <c r="N74" s="659"/>
      <c r="O74" s="659"/>
    </row>
    <row r="75" spans="1:15" x14ac:dyDescent="0.2">
      <c r="A75" s="554" t="s">
        <v>613</v>
      </c>
      <c r="B75" s="674">
        <v>853</v>
      </c>
      <c r="C75" s="674">
        <v>1611</v>
      </c>
      <c r="D75" s="674">
        <v>2464</v>
      </c>
      <c r="E75" s="674">
        <v>313</v>
      </c>
      <c r="F75" s="674">
        <v>19</v>
      </c>
      <c r="G75" s="674">
        <v>332</v>
      </c>
      <c r="H75" s="674">
        <v>2796</v>
      </c>
      <c r="I75" s="670"/>
      <c r="J75" s="670"/>
      <c r="M75" s="659"/>
      <c r="N75" s="659"/>
      <c r="O75" s="659"/>
    </row>
    <row r="76" spans="1:15" x14ac:dyDescent="0.2">
      <c r="A76" s="503" t="s">
        <v>614</v>
      </c>
      <c r="B76" s="671">
        <v>342</v>
      </c>
      <c r="C76" s="671">
        <v>787</v>
      </c>
      <c r="D76" s="671">
        <v>1129</v>
      </c>
      <c r="E76" s="671">
        <v>154</v>
      </c>
      <c r="F76" s="671">
        <v>55</v>
      </c>
      <c r="G76" s="671">
        <v>209</v>
      </c>
      <c r="H76" s="671">
        <v>1338</v>
      </c>
      <c r="I76" s="670"/>
      <c r="J76" s="670"/>
      <c r="M76" s="659"/>
      <c r="N76" s="659"/>
      <c r="O76" s="659"/>
    </row>
    <row r="77" spans="1:15" x14ac:dyDescent="0.2">
      <c r="A77" s="503" t="s">
        <v>615</v>
      </c>
      <c r="B77" s="671">
        <v>289</v>
      </c>
      <c r="C77" s="671">
        <v>835</v>
      </c>
      <c r="D77" s="671">
        <v>1124</v>
      </c>
      <c r="E77" s="671">
        <v>136</v>
      </c>
      <c r="F77" s="671">
        <v>13</v>
      </c>
      <c r="G77" s="671">
        <v>149</v>
      </c>
      <c r="H77" s="671">
        <v>1273</v>
      </c>
      <c r="I77" s="670"/>
      <c r="J77" s="670"/>
      <c r="M77" s="659"/>
      <c r="N77" s="659"/>
      <c r="O77" s="659"/>
    </row>
    <row r="78" spans="1:15" s="429" customFormat="1" x14ac:dyDescent="0.2">
      <c r="A78" s="679" t="s">
        <v>199</v>
      </c>
      <c r="B78" s="680">
        <v>596</v>
      </c>
      <c r="C78" s="680">
        <v>1106</v>
      </c>
      <c r="D78" s="680">
        <v>1702</v>
      </c>
      <c r="E78" s="680">
        <v>159</v>
      </c>
      <c r="F78" s="680">
        <v>43</v>
      </c>
      <c r="G78" s="680">
        <v>202</v>
      </c>
      <c r="H78" s="680" t="s">
        <v>678</v>
      </c>
      <c r="I78" s="681"/>
      <c r="J78" s="681"/>
      <c r="M78" s="681"/>
      <c r="N78" s="659"/>
      <c r="O78" s="659"/>
    </row>
    <row r="79" spans="1:15" x14ac:dyDescent="0.2">
      <c r="A79" s="646" t="s">
        <v>125</v>
      </c>
      <c r="B79" s="673">
        <v>700</v>
      </c>
      <c r="C79" s="673">
        <v>1269</v>
      </c>
      <c r="D79" s="673">
        <v>1969</v>
      </c>
      <c r="E79" s="673">
        <v>81</v>
      </c>
      <c r="F79" s="673">
        <v>19</v>
      </c>
      <c r="G79" s="673">
        <v>100</v>
      </c>
      <c r="H79" s="673">
        <v>2069</v>
      </c>
      <c r="I79" s="670"/>
      <c r="J79" s="670"/>
      <c r="M79" s="659"/>
      <c r="N79" s="659"/>
      <c r="O79" s="659"/>
    </row>
    <row r="80" spans="1:15" x14ac:dyDescent="0.2">
      <c r="A80" s="646" t="s">
        <v>126</v>
      </c>
      <c r="B80" s="673">
        <v>562</v>
      </c>
      <c r="C80" s="673">
        <v>1265</v>
      </c>
      <c r="D80" s="673">
        <v>1827</v>
      </c>
      <c r="E80" s="673">
        <v>86</v>
      </c>
      <c r="F80" s="673">
        <v>46</v>
      </c>
      <c r="G80" s="673">
        <v>132</v>
      </c>
      <c r="H80" s="673">
        <v>1959</v>
      </c>
      <c r="I80" s="670"/>
      <c r="J80" s="670"/>
      <c r="M80" s="659"/>
      <c r="N80" s="659"/>
      <c r="O80" s="659"/>
    </row>
    <row r="81" spans="1:15" x14ac:dyDescent="0.2">
      <c r="A81" s="503" t="s">
        <v>160</v>
      </c>
      <c r="B81" s="671">
        <v>282</v>
      </c>
      <c r="C81" s="671">
        <v>1387</v>
      </c>
      <c r="D81" s="671">
        <v>1669</v>
      </c>
      <c r="E81" s="671">
        <v>51</v>
      </c>
      <c r="F81" s="671">
        <v>6</v>
      </c>
      <c r="G81" s="671">
        <v>57</v>
      </c>
      <c r="H81" s="671">
        <v>1726</v>
      </c>
      <c r="I81" s="670"/>
      <c r="J81" s="670"/>
      <c r="M81" s="659"/>
      <c r="N81" s="659"/>
      <c r="O81" s="659"/>
    </row>
    <row r="82" spans="1:15" x14ac:dyDescent="0.2">
      <c r="A82" s="503" t="s">
        <v>161</v>
      </c>
      <c r="B82" s="671">
        <v>65</v>
      </c>
      <c r="C82" s="671">
        <v>16</v>
      </c>
      <c r="D82" s="671">
        <v>81</v>
      </c>
      <c r="E82" s="671">
        <v>7</v>
      </c>
      <c r="F82" s="671"/>
      <c r="G82" s="671">
        <v>7</v>
      </c>
      <c r="H82" s="671">
        <v>88</v>
      </c>
      <c r="I82" s="670"/>
      <c r="J82" s="670"/>
      <c r="M82" s="659"/>
      <c r="N82" s="659"/>
      <c r="O82" s="659"/>
    </row>
    <row r="83" spans="1:15" x14ac:dyDescent="0.2">
      <c r="A83" s="503" t="s">
        <v>162</v>
      </c>
      <c r="B83" s="671">
        <v>50</v>
      </c>
      <c r="C83" s="671">
        <v>55</v>
      </c>
      <c r="D83" s="671">
        <v>105</v>
      </c>
      <c r="E83" s="671">
        <v>67</v>
      </c>
      <c r="F83" s="671">
        <v>2</v>
      </c>
      <c r="G83" s="671">
        <v>69</v>
      </c>
      <c r="H83" s="671">
        <v>174</v>
      </c>
      <c r="I83" s="670"/>
      <c r="J83" s="670"/>
      <c r="M83" s="659"/>
      <c r="N83" s="659"/>
      <c r="O83" s="659"/>
    </row>
    <row r="84" spans="1:15" x14ac:dyDescent="0.2">
      <c r="A84" s="503" t="s">
        <v>163</v>
      </c>
      <c r="B84" s="671">
        <v>295</v>
      </c>
      <c r="C84" s="671">
        <v>849</v>
      </c>
      <c r="D84" s="671">
        <v>1144</v>
      </c>
      <c r="E84" s="671">
        <v>32</v>
      </c>
      <c r="F84" s="671">
        <v>15</v>
      </c>
      <c r="G84" s="671">
        <v>47</v>
      </c>
      <c r="H84" s="671">
        <v>1191</v>
      </c>
      <c r="I84" s="670"/>
      <c r="J84" s="670"/>
      <c r="M84" s="659"/>
      <c r="N84" s="659"/>
      <c r="O84" s="659"/>
    </row>
    <row r="85" spans="1:15" x14ac:dyDescent="0.2">
      <c r="A85" s="503" t="s">
        <v>164</v>
      </c>
      <c r="B85" s="671">
        <v>19</v>
      </c>
      <c r="C85" s="671">
        <v>11</v>
      </c>
      <c r="D85" s="671">
        <v>30</v>
      </c>
      <c r="E85" s="671">
        <v>4</v>
      </c>
      <c r="F85" s="671">
        <v>0</v>
      </c>
      <c r="G85" s="671">
        <v>4</v>
      </c>
      <c r="H85" s="671">
        <v>34</v>
      </c>
      <c r="I85" s="670"/>
      <c r="J85" s="670"/>
      <c r="M85" s="659"/>
      <c r="N85" s="659"/>
      <c r="O85" s="659"/>
    </row>
    <row r="86" spans="1:15" x14ac:dyDescent="0.2">
      <c r="A86" s="503" t="s">
        <v>368</v>
      </c>
      <c r="B86" s="671">
        <v>21</v>
      </c>
      <c r="C86" s="671">
        <v>289</v>
      </c>
      <c r="D86" s="671">
        <v>310</v>
      </c>
      <c r="E86" s="671">
        <v>5</v>
      </c>
      <c r="F86" s="671">
        <v>4</v>
      </c>
      <c r="G86" s="671">
        <v>9</v>
      </c>
      <c r="H86" s="671">
        <v>319</v>
      </c>
      <c r="I86" s="670"/>
      <c r="J86" s="670"/>
      <c r="M86" s="659"/>
      <c r="N86" s="659"/>
      <c r="O86" s="659"/>
    </row>
    <row r="87" spans="1:15" x14ac:dyDescent="0.2">
      <c r="A87" s="503" t="s">
        <v>165</v>
      </c>
      <c r="B87" s="671">
        <v>4199</v>
      </c>
      <c r="C87" s="671"/>
      <c r="D87" s="671">
        <v>4199</v>
      </c>
      <c r="E87" s="671">
        <v>68</v>
      </c>
      <c r="F87" s="671"/>
      <c r="G87" s="671">
        <v>68</v>
      </c>
      <c r="H87" s="671">
        <v>4267</v>
      </c>
      <c r="I87" s="670"/>
      <c r="J87" s="670"/>
      <c r="M87" s="659"/>
      <c r="N87" s="659"/>
      <c r="O87" s="659"/>
    </row>
    <row r="88" spans="1:15" x14ac:dyDescent="0.2">
      <c r="A88" s="503" t="s">
        <v>166</v>
      </c>
      <c r="B88" s="671">
        <v>225</v>
      </c>
      <c r="C88" s="671">
        <v>80</v>
      </c>
      <c r="D88" s="671">
        <v>305</v>
      </c>
      <c r="E88" s="671">
        <v>17</v>
      </c>
      <c r="F88" s="671"/>
      <c r="G88" s="671">
        <v>17</v>
      </c>
      <c r="H88" s="671">
        <v>322</v>
      </c>
      <c r="I88" s="670"/>
      <c r="J88" s="670"/>
      <c r="M88" s="659"/>
      <c r="N88" s="659"/>
      <c r="O88" s="659"/>
    </row>
    <row r="89" spans="1:15" x14ac:dyDescent="0.2">
      <c r="A89" s="453" t="s">
        <v>483</v>
      </c>
      <c r="B89" s="673">
        <v>9</v>
      </c>
      <c r="C89" s="673">
        <v>61</v>
      </c>
      <c r="D89" s="673">
        <v>70</v>
      </c>
      <c r="E89" s="673">
        <v>1</v>
      </c>
      <c r="F89" s="673">
        <v>1</v>
      </c>
      <c r="G89" s="673">
        <v>2</v>
      </c>
      <c r="H89" s="673">
        <v>72</v>
      </c>
      <c r="I89" s="670"/>
      <c r="J89" s="670"/>
      <c r="M89" s="659"/>
      <c r="N89" s="659"/>
      <c r="O89" s="659"/>
    </row>
    <row r="90" spans="1:15" x14ac:dyDescent="0.2">
      <c r="A90" s="233" t="s">
        <v>122</v>
      </c>
      <c r="B90" s="672">
        <v>398</v>
      </c>
      <c r="C90" s="672">
        <v>661</v>
      </c>
      <c r="D90" s="672">
        <v>1059</v>
      </c>
      <c r="E90" s="672">
        <v>48</v>
      </c>
      <c r="F90" s="672">
        <v>19</v>
      </c>
      <c r="G90" s="672">
        <v>67</v>
      </c>
      <c r="H90" s="672">
        <v>1126</v>
      </c>
      <c r="I90" s="670"/>
      <c r="J90" s="670"/>
      <c r="M90" s="659"/>
      <c r="N90" s="659"/>
      <c r="O90" s="659"/>
    </row>
    <row r="91" spans="1:15" x14ac:dyDescent="0.2">
      <c r="A91" s="453" t="s">
        <v>151</v>
      </c>
      <c r="B91" s="673">
        <v>380</v>
      </c>
      <c r="C91" s="673">
        <v>515</v>
      </c>
      <c r="D91" s="673">
        <v>895</v>
      </c>
      <c r="E91" s="673">
        <v>30</v>
      </c>
      <c r="F91" s="673">
        <v>16</v>
      </c>
      <c r="G91" s="673">
        <v>46</v>
      </c>
      <c r="H91" s="673">
        <v>941</v>
      </c>
      <c r="I91" s="670"/>
      <c r="J91" s="670"/>
      <c r="M91" s="659"/>
      <c r="N91" s="659"/>
      <c r="O91" s="659"/>
    </row>
    <row r="92" spans="1:15" x14ac:dyDescent="0.2">
      <c r="A92" s="645" t="s">
        <v>171</v>
      </c>
      <c r="B92" s="675">
        <v>500</v>
      </c>
      <c r="C92" s="675">
        <v>1365</v>
      </c>
      <c r="D92" s="675">
        <v>1865</v>
      </c>
      <c r="E92" s="675" t="s">
        <v>676</v>
      </c>
      <c r="F92" s="675" t="s">
        <v>676</v>
      </c>
      <c r="G92" s="675">
        <v>144</v>
      </c>
      <c r="H92" s="675">
        <v>2009</v>
      </c>
      <c r="I92" s="670"/>
      <c r="J92" s="670"/>
      <c r="M92" s="659"/>
      <c r="N92" s="659"/>
      <c r="O92" s="659"/>
    </row>
    <row r="93" spans="1:15" x14ac:dyDescent="0.2">
      <c r="A93" s="453" t="s">
        <v>173</v>
      </c>
      <c r="B93" s="673">
        <v>66</v>
      </c>
      <c r="C93" s="673">
        <v>75</v>
      </c>
      <c r="D93" s="673">
        <v>141</v>
      </c>
      <c r="E93" s="673">
        <v>17</v>
      </c>
      <c r="F93" s="673">
        <v>1</v>
      </c>
      <c r="G93" s="673">
        <v>18</v>
      </c>
      <c r="H93" s="673">
        <v>159</v>
      </c>
      <c r="I93" s="670"/>
      <c r="J93" s="670"/>
      <c r="M93" s="659"/>
      <c r="N93" s="659"/>
      <c r="O93" s="659"/>
    </row>
    <row r="94" spans="1:15" x14ac:dyDescent="0.2">
      <c r="A94" s="646" t="s">
        <v>133</v>
      </c>
      <c r="B94" s="673">
        <v>123</v>
      </c>
      <c r="C94" s="673">
        <v>136</v>
      </c>
      <c r="D94" s="673">
        <v>259</v>
      </c>
      <c r="E94" s="673">
        <v>2</v>
      </c>
      <c r="F94" s="673">
        <v>6</v>
      </c>
      <c r="G94" s="673">
        <v>8</v>
      </c>
      <c r="H94" s="673">
        <v>267</v>
      </c>
      <c r="I94" s="670"/>
      <c r="J94" s="670"/>
      <c r="M94" s="659"/>
      <c r="N94" s="659"/>
      <c r="O94" s="659"/>
    </row>
    <row r="95" spans="1:15" x14ac:dyDescent="0.2">
      <c r="A95" s="453" t="s">
        <v>174</v>
      </c>
      <c r="B95" s="673">
        <v>648</v>
      </c>
      <c r="C95" s="673">
        <v>1190</v>
      </c>
      <c r="D95" s="673">
        <v>1838</v>
      </c>
      <c r="E95" s="673">
        <v>27</v>
      </c>
      <c r="F95" s="673">
        <v>37</v>
      </c>
      <c r="G95" s="673">
        <v>64</v>
      </c>
      <c r="H95" s="673">
        <v>1902</v>
      </c>
      <c r="I95" s="670"/>
      <c r="J95" s="670"/>
      <c r="M95" s="659"/>
      <c r="N95" s="659"/>
      <c r="O95" s="659"/>
    </row>
    <row r="96" spans="1:15" x14ac:dyDescent="0.2">
      <c r="A96" s="645" t="s">
        <v>179</v>
      </c>
      <c r="B96" s="675">
        <v>625</v>
      </c>
      <c r="C96" s="675">
        <v>1521</v>
      </c>
      <c r="D96" s="675">
        <v>2146</v>
      </c>
      <c r="E96" s="675">
        <v>65</v>
      </c>
      <c r="F96" s="675">
        <v>31</v>
      </c>
      <c r="G96" s="675">
        <v>96</v>
      </c>
      <c r="H96" s="675">
        <v>2242</v>
      </c>
      <c r="I96" s="670"/>
      <c r="J96" s="670"/>
      <c r="M96" s="659"/>
      <c r="N96" s="659"/>
      <c r="O96" s="659"/>
    </row>
    <row r="97" spans="1:15" x14ac:dyDescent="0.2">
      <c r="A97" s="233" t="s">
        <v>180</v>
      </c>
      <c r="B97" s="672">
        <v>415</v>
      </c>
      <c r="C97" s="672">
        <v>526</v>
      </c>
      <c r="D97" s="672">
        <v>941</v>
      </c>
      <c r="E97" s="672">
        <v>101</v>
      </c>
      <c r="F97" s="672">
        <v>22</v>
      </c>
      <c r="G97" s="672">
        <v>123</v>
      </c>
      <c r="H97" s="672">
        <v>1064</v>
      </c>
      <c r="I97" s="670"/>
      <c r="J97" s="670"/>
      <c r="M97" s="659"/>
      <c r="N97" s="659"/>
      <c r="O97" s="659"/>
    </row>
    <row r="98" spans="1:15" x14ac:dyDescent="0.2">
      <c r="A98" s="453" t="s">
        <v>369</v>
      </c>
      <c r="B98" s="673">
        <v>113</v>
      </c>
      <c r="C98" s="673">
        <v>22</v>
      </c>
      <c r="D98" s="673">
        <v>135</v>
      </c>
      <c r="E98" s="673">
        <v>1</v>
      </c>
      <c r="F98" s="673">
        <v>2</v>
      </c>
      <c r="G98" s="673">
        <v>3</v>
      </c>
      <c r="H98" s="673">
        <v>138</v>
      </c>
      <c r="I98" s="670"/>
      <c r="J98" s="670"/>
      <c r="M98" s="659"/>
      <c r="N98" s="659"/>
      <c r="O98" s="659"/>
    </row>
    <row r="99" spans="1:15" x14ac:dyDescent="0.2">
      <c r="A99" s="646" t="s">
        <v>532</v>
      </c>
      <c r="B99" s="673">
        <v>26</v>
      </c>
      <c r="C99" s="673">
        <v>34</v>
      </c>
      <c r="D99" s="673">
        <v>60</v>
      </c>
      <c r="E99" s="673">
        <v>5</v>
      </c>
      <c r="F99" s="673"/>
      <c r="G99" s="673">
        <v>5</v>
      </c>
      <c r="H99" s="673">
        <v>65</v>
      </c>
      <c r="I99" s="670"/>
      <c r="J99" s="670"/>
      <c r="M99" s="659"/>
      <c r="N99" s="659"/>
      <c r="O99" s="659"/>
    </row>
    <row r="100" spans="1:15" x14ac:dyDescent="0.2">
      <c r="A100" s="646" t="s">
        <v>181</v>
      </c>
      <c r="B100" s="673">
        <v>45</v>
      </c>
      <c r="C100" s="673">
        <v>95</v>
      </c>
      <c r="D100" s="673">
        <v>140</v>
      </c>
      <c r="E100" s="673"/>
      <c r="F100" s="673"/>
      <c r="G100" s="673">
        <v>0</v>
      </c>
      <c r="H100" s="673">
        <v>140</v>
      </c>
      <c r="I100" s="670"/>
      <c r="J100" s="670"/>
      <c r="M100" s="659"/>
      <c r="N100" s="659"/>
      <c r="O100" s="659"/>
    </row>
    <row r="101" spans="1:15" x14ac:dyDescent="0.2">
      <c r="A101" s="453" t="s">
        <v>182</v>
      </c>
      <c r="B101" s="673">
        <v>115</v>
      </c>
      <c r="C101" s="673">
        <v>235</v>
      </c>
      <c r="D101" s="673">
        <v>350</v>
      </c>
      <c r="E101" s="673">
        <v>58</v>
      </c>
      <c r="F101" s="673">
        <v>1</v>
      </c>
      <c r="G101" s="673">
        <v>59</v>
      </c>
      <c r="H101" s="673">
        <v>409</v>
      </c>
      <c r="I101" s="670"/>
      <c r="J101" s="670"/>
      <c r="M101" s="659"/>
      <c r="N101" s="659"/>
      <c r="O101" s="659"/>
    </row>
    <row r="102" spans="1:15" x14ac:dyDescent="0.2">
      <c r="A102" s="453" t="s">
        <v>138</v>
      </c>
      <c r="B102" s="673">
        <v>1</v>
      </c>
      <c r="C102" s="673">
        <v>43</v>
      </c>
      <c r="D102" s="673">
        <v>44</v>
      </c>
      <c r="E102" s="673">
        <v>7</v>
      </c>
      <c r="F102" s="673"/>
      <c r="G102" s="673">
        <v>7</v>
      </c>
      <c r="H102" s="673">
        <v>51</v>
      </c>
      <c r="I102" s="670"/>
      <c r="J102" s="670"/>
      <c r="M102" s="659"/>
      <c r="N102" s="659"/>
      <c r="O102" s="659"/>
    </row>
    <row r="103" spans="1:15" x14ac:dyDescent="0.2">
      <c r="A103" s="453" t="s">
        <v>185</v>
      </c>
      <c r="B103" s="673">
        <v>116</v>
      </c>
      <c r="C103" s="673">
        <v>232</v>
      </c>
      <c r="D103" s="673">
        <v>348</v>
      </c>
      <c r="E103" s="673">
        <v>4</v>
      </c>
      <c r="F103" s="673">
        <v>7</v>
      </c>
      <c r="G103" s="673">
        <v>11</v>
      </c>
      <c r="H103" s="673">
        <v>359</v>
      </c>
      <c r="I103" s="670"/>
      <c r="J103" s="670"/>
      <c r="M103" s="659"/>
      <c r="N103" s="659"/>
      <c r="O103" s="659"/>
    </row>
    <row r="104" spans="1:15" x14ac:dyDescent="0.2">
      <c r="A104" s="453" t="s">
        <v>147</v>
      </c>
      <c r="B104" s="673">
        <v>560</v>
      </c>
      <c r="C104" s="673">
        <v>959</v>
      </c>
      <c r="D104" s="673">
        <v>1519</v>
      </c>
      <c r="E104" s="673">
        <v>53</v>
      </c>
      <c r="F104" s="673">
        <v>26</v>
      </c>
      <c r="G104" s="673">
        <v>79</v>
      </c>
      <c r="H104" s="673">
        <v>1598</v>
      </c>
      <c r="I104" s="670"/>
      <c r="J104" s="670"/>
      <c r="M104" s="659"/>
      <c r="N104" s="659"/>
      <c r="O104" s="659"/>
    </row>
    <row r="105" spans="1:15" x14ac:dyDescent="0.2">
      <c r="A105" s="645" t="s">
        <v>186</v>
      </c>
      <c r="B105" s="675">
        <v>1681</v>
      </c>
      <c r="C105" s="675">
        <v>3216</v>
      </c>
      <c r="D105" s="675">
        <v>4897</v>
      </c>
      <c r="E105" s="675">
        <v>226</v>
      </c>
      <c r="F105" s="675">
        <v>94</v>
      </c>
      <c r="G105" s="675">
        <v>320</v>
      </c>
      <c r="H105" s="675">
        <v>5217</v>
      </c>
      <c r="I105" s="670"/>
      <c r="J105" s="670"/>
      <c r="M105" s="659"/>
      <c r="N105" s="659"/>
      <c r="O105" s="659"/>
    </row>
    <row r="106" spans="1:15" x14ac:dyDescent="0.2">
      <c r="A106" s="453" t="s">
        <v>188</v>
      </c>
      <c r="B106" s="673">
        <v>103</v>
      </c>
      <c r="C106" s="673">
        <v>219</v>
      </c>
      <c r="D106" s="673">
        <v>322</v>
      </c>
      <c r="E106" s="673">
        <v>13</v>
      </c>
      <c r="F106" s="673">
        <v>11</v>
      </c>
      <c r="G106" s="673">
        <v>24</v>
      </c>
      <c r="H106" s="673">
        <v>346</v>
      </c>
      <c r="I106" s="670"/>
      <c r="J106" s="670"/>
      <c r="M106" s="659"/>
      <c r="N106" s="659"/>
      <c r="O106" s="659"/>
    </row>
    <row r="107" spans="1:15" x14ac:dyDescent="0.2">
      <c r="A107" s="233" t="s">
        <v>370</v>
      </c>
      <c r="B107" s="672">
        <v>118</v>
      </c>
      <c r="C107" s="672">
        <v>88</v>
      </c>
      <c r="D107" s="672">
        <v>206</v>
      </c>
      <c r="E107" s="672">
        <v>1</v>
      </c>
      <c r="F107" s="672">
        <v>12</v>
      </c>
      <c r="G107" s="672">
        <v>13</v>
      </c>
      <c r="H107" s="672">
        <v>219</v>
      </c>
      <c r="I107" s="670"/>
      <c r="J107" s="670"/>
      <c r="M107" s="659"/>
      <c r="N107" s="659"/>
      <c r="O107" s="659"/>
    </row>
    <row r="108" spans="1:15" x14ac:dyDescent="0.2">
      <c r="A108" s="453" t="s">
        <v>189</v>
      </c>
      <c r="B108" s="673">
        <v>6</v>
      </c>
      <c r="C108" s="673">
        <v>24</v>
      </c>
      <c r="D108" s="673">
        <v>30</v>
      </c>
      <c r="E108" s="673">
        <v>11</v>
      </c>
      <c r="F108" s="673">
        <v>1</v>
      </c>
      <c r="G108" s="673">
        <v>12</v>
      </c>
      <c r="H108" s="673">
        <v>42</v>
      </c>
      <c r="I108" s="670"/>
      <c r="J108" s="670"/>
      <c r="M108" s="659"/>
      <c r="N108" s="659"/>
      <c r="O108" s="659"/>
    </row>
    <row r="109" spans="1:15" x14ac:dyDescent="0.2">
      <c r="A109" s="231" t="s">
        <v>156</v>
      </c>
      <c r="B109" s="675">
        <v>386</v>
      </c>
      <c r="C109" s="675">
        <v>539</v>
      </c>
      <c r="D109" s="675">
        <v>925</v>
      </c>
      <c r="E109" s="675">
        <v>37</v>
      </c>
      <c r="F109" s="675">
        <v>45</v>
      </c>
      <c r="G109" s="675">
        <v>82</v>
      </c>
      <c r="H109" s="675">
        <v>1007</v>
      </c>
      <c r="I109" s="670"/>
      <c r="J109" s="670"/>
      <c r="M109" s="659"/>
      <c r="N109" s="659"/>
      <c r="O109" s="659"/>
    </row>
    <row r="110" spans="1:15" x14ac:dyDescent="0.2">
      <c r="A110" s="646" t="s">
        <v>190</v>
      </c>
      <c r="B110" s="673">
        <v>350</v>
      </c>
      <c r="C110" s="673">
        <v>1209</v>
      </c>
      <c r="D110" s="673">
        <v>1559</v>
      </c>
      <c r="E110" s="673">
        <v>213</v>
      </c>
      <c r="F110" s="673">
        <v>85</v>
      </c>
      <c r="G110" s="673">
        <v>298</v>
      </c>
      <c r="H110" s="673">
        <v>1857</v>
      </c>
      <c r="I110" s="670"/>
      <c r="J110" s="670"/>
      <c r="M110" s="659"/>
      <c r="N110" s="659"/>
      <c r="O110" s="659"/>
    </row>
    <row r="111" spans="1:15" x14ac:dyDescent="0.2">
      <c r="A111" s="453" t="s">
        <v>191</v>
      </c>
      <c r="B111" s="673">
        <v>530</v>
      </c>
      <c r="C111" s="673">
        <v>1160</v>
      </c>
      <c r="D111" s="673">
        <v>1690</v>
      </c>
      <c r="E111" s="673">
        <v>159</v>
      </c>
      <c r="F111" s="673">
        <v>29</v>
      </c>
      <c r="G111" s="673">
        <v>188</v>
      </c>
      <c r="H111" s="673">
        <v>1878</v>
      </c>
      <c r="I111" s="670"/>
      <c r="J111" s="670"/>
      <c r="M111" s="659"/>
      <c r="N111" s="659"/>
      <c r="O111" s="659"/>
    </row>
    <row r="112" spans="1:15" x14ac:dyDescent="0.2">
      <c r="A112" s="453" t="s">
        <v>193</v>
      </c>
      <c r="B112" s="673">
        <v>116</v>
      </c>
      <c r="C112" s="673">
        <v>103</v>
      </c>
      <c r="D112" s="673">
        <v>219</v>
      </c>
      <c r="E112" s="673">
        <v>3</v>
      </c>
      <c r="F112" s="673">
        <v>2</v>
      </c>
      <c r="G112" s="673">
        <v>5</v>
      </c>
      <c r="H112" s="673">
        <v>224</v>
      </c>
      <c r="I112" s="670"/>
      <c r="J112" s="670"/>
      <c r="M112" s="659"/>
      <c r="N112" s="659"/>
      <c r="O112" s="659"/>
    </row>
    <row r="113" spans="1:15" x14ac:dyDescent="0.2">
      <c r="A113" s="646" t="s">
        <v>194</v>
      </c>
      <c r="B113" s="673">
        <v>96</v>
      </c>
      <c r="C113" s="673">
        <v>110</v>
      </c>
      <c r="D113" s="673">
        <v>206</v>
      </c>
      <c r="E113" s="673">
        <v>33</v>
      </c>
      <c r="F113" s="673">
        <v>6</v>
      </c>
      <c r="G113" s="673">
        <v>39</v>
      </c>
      <c r="H113" s="673">
        <v>245</v>
      </c>
      <c r="I113" s="670"/>
      <c r="J113" s="670"/>
      <c r="M113" s="659"/>
      <c r="N113" s="659"/>
      <c r="O113" s="659"/>
    </row>
    <row r="114" spans="1:15" x14ac:dyDescent="0.2">
      <c r="A114" s="453" t="s">
        <v>158</v>
      </c>
      <c r="B114" s="673">
        <v>687</v>
      </c>
      <c r="C114" s="673">
        <v>1431</v>
      </c>
      <c r="D114" s="673">
        <v>2118</v>
      </c>
      <c r="E114" s="673">
        <v>70</v>
      </c>
      <c r="F114" s="673">
        <v>44</v>
      </c>
      <c r="G114" s="673">
        <v>114</v>
      </c>
      <c r="H114" s="673">
        <v>2232</v>
      </c>
      <c r="I114" s="670"/>
      <c r="J114" s="670"/>
      <c r="M114" s="659"/>
      <c r="N114" s="659"/>
      <c r="O114" s="659"/>
    </row>
    <row r="115" spans="1:15" x14ac:dyDescent="0.2">
      <c r="A115" s="453" t="s">
        <v>175</v>
      </c>
      <c r="B115" s="673">
        <v>56</v>
      </c>
      <c r="C115" s="673">
        <v>206</v>
      </c>
      <c r="D115" s="673">
        <v>262</v>
      </c>
      <c r="E115" s="673"/>
      <c r="F115" s="673">
        <v>6</v>
      </c>
      <c r="G115" s="673">
        <v>6</v>
      </c>
      <c r="H115" s="673">
        <v>268</v>
      </c>
      <c r="I115" s="670"/>
      <c r="J115" s="670"/>
      <c r="M115" s="659"/>
      <c r="N115" s="659"/>
      <c r="O115" s="659"/>
    </row>
    <row r="116" spans="1:15" x14ac:dyDescent="0.2">
      <c r="A116" s="453" t="s">
        <v>655</v>
      </c>
      <c r="B116" s="673">
        <v>261</v>
      </c>
      <c r="C116" s="673">
        <v>390</v>
      </c>
      <c r="D116" s="673">
        <v>651</v>
      </c>
      <c r="E116" s="673">
        <v>25</v>
      </c>
      <c r="F116" s="673">
        <v>11</v>
      </c>
      <c r="G116" s="673">
        <v>36</v>
      </c>
      <c r="H116" s="673">
        <v>687</v>
      </c>
      <c r="I116" s="670"/>
      <c r="J116" s="670"/>
      <c r="M116" s="659"/>
      <c r="N116" s="659"/>
      <c r="O116" s="659"/>
    </row>
    <row r="117" spans="1:15" s="461" customFormat="1" x14ac:dyDescent="0.2">
      <c r="A117" s="453" t="s">
        <v>619</v>
      </c>
      <c r="B117" s="673" t="s">
        <v>676</v>
      </c>
      <c r="C117" s="673" t="s">
        <v>676</v>
      </c>
      <c r="D117" s="673" t="s">
        <v>676</v>
      </c>
      <c r="E117" s="673" t="s">
        <v>676</v>
      </c>
      <c r="F117" s="673" t="s">
        <v>676</v>
      </c>
      <c r="G117" s="673" t="s">
        <v>676</v>
      </c>
      <c r="H117" s="673">
        <v>2152.9999999999977</v>
      </c>
      <c r="I117" s="670"/>
      <c r="J117" s="670"/>
      <c r="M117" s="659"/>
      <c r="N117" s="659"/>
      <c r="O117" s="659"/>
    </row>
    <row r="118" spans="1:15" ht="11.25" customHeight="1" x14ac:dyDescent="0.2">
      <c r="A118" s="461"/>
      <c r="B118" s="676"/>
      <c r="C118" s="676"/>
      <c r="D118" s="676"/>
      <c r="E118" s="676"/>
      <c r="F118" s="676"/>
      <c r="G118" s="676"/>
      <c r="H118" s="676"/>
      <c r="I118" s="670"/>
      <c r="J118" s="670"/>
      <c r="N118" s="659"/>
      <c r="O118" s="659"/>
    </row>
    <row r="119" spans="1:15" s="511" customFormat="1" ht="12.75" customHeight="1" x14ac:dyDescent="0.2">
      <c r="A119" s="687" t="s">
        <v>693</v>
      </c>
      <c r="B119" s="688">
        <v>44218</v>
      </c>
      <c r="C119" s="688">
        <v>80944</v>
      </c>
      <c r="D119" s="688">
        <v>127816</v>
      </c>
      <c r="E119" s="688">
        <v>6108</v>
      </c>
      <c r="F119" s="688">
        <v>2577</v>
      </c>
      <c r="G119" s="688">
        <v>8870</v>
      </c>
      <c r="H119" s="688">
        <v>139847</v>
      </c>
      <c r="J119" s="686"/>
    </row>
    <row r="120" spans="1:15" x14ac:dyDescent="0.2">
      <c r="E120" s="461"/>
      <c r="I120" s="658"/>
    </row>
    <row r="121" spans="1:15" s="658" customFormat="1" ht="20.25" customHeight="1" x14ac:dyDescent="0.2">
      <c r="A121" s="658" t="s">
        <v>677</v>
      </c>
      <c r="I121"/>
    </row>
    <row r="122" spans="1:15" ht="17.25" customHeight="1" x14ac:dyDescent="0.2">
      <c r="A122" s="689" t="s">
        <v>694</v>
      </c>
      <c r="E122" s="461"/>
    </row>
    <row r="123" spans="1:15" x14ac:dyDescent="0.2">
      <c r="E123" s="461"/>
    </row>
    <row r="124" spans="1:15" x14ac:dyDescent="0.2">
      <c r="E124" s="461"/>
    </row>
    <row r="125" spans="1:15" x14ac:dyDescent="0.2">
      <c r="E125" s="461"/>
    </row>
    <row r="126" spans="1:15" x14ac:dyDescent="0.2">
      <c r="E126" s="461"/>
    </row>
    <row r="127" spans="1:15" x14ac:dyDescent="0.2">
      <c r="E127" s="461"/>
    </row>
    <row r="128" spans="1:15" x14ac:dyDescent="0.2">
      <c r="E128" s="461"/>
    </row>
    <row r="129" spans="3:5" x14ac:dyDescent="0.2">
      <c r="D129" s="461"/>
      <c r="E129" s="461"/>
    </row>
    <row r="130" spans="3:5" x14ac:dyDescent="0.2">
      <c r="E130" s="461"/>
    </row>
    <row r="131" spans="3:5" x14ac:dyDescent="0.2">
      <c r="C131" s="461"/>
      <c r="E131" s="461"/>
    </row>
    <row r="132" spans="3:5" x14ac:dyDescent="0.2">
      <c r="E132" s="461"/>
    </row>
    <row r="133" spans="3:5" x14ac:dyDescent="0.2">
      <c r="E133" s="461"/>
    </row>
    <row r="134" spans="3:5" x14ac:dyDescent="0.2">
      <c r="E134" s="461"/>
    </row>
    <row r="135" spans="3:5" x14ac:dyDescent="0.2">
      <c r="E135" s="461"/>
    </row>
    <row r="136" spans="3:5" x14ac:dyDescent="0.2">
      <c r="E136" s="461"/>
    </row>
    <row r="137" spans="3:5" x14ac:dyDescent="0.2">
      <c r="E137" s="461"/>
    </row>
    <row r="138" spans="3:5" x14ac:dyDescent="0.2">
      <c r="E138" s="461"/>
    </row>
    <row r="139" spans="3:5" x14ac:dyDescent="0.2">
      <c r="E139" s="461"/>
    </row>
    <row r="140" spans="3:5" x14ac:dyDescent="0.2">
      <c r="E140" s="461"/>
    </row>
    <row r="165" spans="3:5" x14ac:dyDescent="0.2">
      <c r="D165" s="461"/>
      <c r="E165" s="461"/>
    </row>
    <row r="167" spans="3:5" x14ac:dyDescent="0.2">
      <c r="C167" s="461"/>
    </row>
  </sheetData>
  <autoFilter ref="A7:N117"/>
  <sortState ref="A8:H137">
    <sortCondition ref="A8:A137"/>
  </sortState>
  <mergeCells count="4">
    <mergeCell ref="H6:H7"/>
    <mergeCell ref="B6:D6"/>
    <mergeCell ref="E6:G6"/>
    <mergeCell ref="A2:H2"/>
  </mergeCells>
  <printOptions horizontalCentered="1"/>
  <pageMargins left="0.70866141732283472" right="0.70866141732283472" top="0.74803149606299213" bottom="0.74803149606299213" header="0.31496062992125984" footer="0.31496062992125984"/>
  <pageSetup paperSize="9" scale="67" firstPageNumber="53" fitToHeight="0" orientation="portrait" r:id="rId1"/>
  <headerFooter>
    <oddFooter>&amp;CPage &amp;P</oddFooter>
  </headerFooter>
  <rowBreaks count="1" manualBreakCount="1">
    <brk id="75" max="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R123"/>
  <sheetViews>
    <sheetView workbookViewId="0">
      <selection activeCell="Q28" sqref="Q28"/>
    </sheetView>
  </sheetViews>
  <sheetFormatPr baseColWidth="10" defaultRowHeight="12.75" x14ac:dyDescent="0.2"/>
  <cols>
    <col min="1" max="1" width="30.33203125" customWidth="1"/>
    <col min="2" max="2" width="12.33203125" customWidth="1"/>
    <col min="13" max="13" width="14.83203125" customWidth="1"/>
  </cols>
  <sheetData>
    <row r="2" spans="1:18" ht="30" customHeight="1" x14ac:dyDescent="0.2">
      <c r="A2" s="844" t="s">
        <v>691</v>
      </c>
      <c r="B2" s="844"/>
      <c r="C2" s="844"/>
      <c r="D2" s="844"/>
      <c r="E2" s="844"/>
      <c r="F2" s="844"/>
      <c r="G2" s="844"/>
      <c r="H2" s="844"/>
      <c r="I2" s="844"/>
      <c r="J2" s="844"/>
      <c r="K2" s="844"/>
      <c r="L2" s="844"/>
      <c r="M2" s="844"/>
    </row>
    <row r="6" spans="1:18" x14ac:dyDescent="0.2">
      <c r="B6" s="840" t="s">
        <v>670</v>
      </c>
      <c r="C6" s="841"/>
      <c r="D6" s="841"/>
      <c r="E6" s="841"/>
      <c r="F6" s="840" t="s">
        <v>675</v>
      </c>
      <c r="G6" s="841"/>
      <c r="H6" s="841"/>
      <c r="I6" s="841"/>
      <c r="J6" s="842" t="s">
        <v>669</v>
      </c>
      <c r="K6" s="843"/>
      <c r="L6" s="843"/>
      <c r="M6" s="843"/>
    </row>
    <row r="7" spans="1:18" ht="38.25" x14ac:dyDescent="0.2">
      <c r="A7" t="s">
        <v>686</v>
      </c>
      <c r="B7" s="682" t="s">
        <v>687</v>
      </c>
      <c r="C7" s="682" t="s">
        <v>688</v>
      </c>
      <c r="D7" s="682" t="s">
        <v>689</v>
      </c>
      <c r="E7" s="682" t="s">
        <v>690</v>
      </c>
      <c r="F7" s="682" t="s">
        <v>687</v>
      </c>
      <c r="G7" s="682" t="s">
        <v>688</v>
      </c>
      <c r="H7" s="682" t="s">
        <v>689</v>
      </c>
      <c r="I7" s="682" t="s">
        <v>690</v>
      </c>
      <c r="J7" s="683" t="s">
        <v>687</v>
      </c>
      <c r="K7" s="683" t="s">
        <v>688</v>
      </c>
      <c r="L7" s="683" t="s">
        <v>689</v>
      </c>
      <c r="M7" s="683" t="s">
        <v>690</v>
      </c>
    </row>
    <row r="8" spans="1:18" x14ac:dyDescent="0.2">
      <c r="A8" s="233" t="s">
        <v>111</v>
      </c>
      <c r="B8" s="672">
        <v>0</v>
      </c>
      <c r="C8" s="672">
        <v>193335.57</v>
      </c>
      <c r="D8" s="672">
        <v>0</v>
      </c>
      <c r="E8" s="672">
        <v>193335.57</v>
      </c>
      <c r="F8" s="672">
        <v>0</v>
      </c>
      <c r="G8" s="672">
        <v>13197.87</v>
      </c>
      <c r="H8" s="672">
        <v>0</v>
      </c>
      <c r="I8" s="233">
        <v>13197.87</v>
      </c>
      <c r="J8" s="672">
        <v>0</v>
      </c>
      <c r="K8" s="672">
        <v>206533.44</v>
      </c>
      <c r="L8" s="672">
        <v>0</v>
      </c>
      <c r="M8" s="672">
        <v>206533.44</v>
      </c>
      <c r="O8" s="659"/>
      <c r="P8" s="659"/>
      <c r="Q8" s="659"/>
      <c r="R8" s="659"/>
    </row>
    <row r="9" spans="1:18" x14ac:dyDescent="0.2">
      <c r="A9" s="233" t="s">
        <v>604</v>
      </c>
      <c r="B9" s="672">
        <v>0</v>
      </c>
      <c r="C9" s="672">
        <v>6650</v>
      </c>
      <c r="D9" s="672">
        <v>0</v>
      </c>
      <c r="E9" s="672">
        <v>6650</v>
      </c>
      <c r="F9" s="672">
        <v>0</v>
      </c>
      <c r="G9" s="672">
        <v>4.5</v>
      </c>
      <c r="H9" s="672">
        <v>0</v>
      </c>
      <c r="I9" s="233">
        <v>4.5</v>
      </c>
      <c r="J9" s="672">
        <v>0</v>
      </c>
      <c r="K9" s="672">
        <v>6654.5</v>
      </c>
      <c r="L9" s="672">
        <v>0</v>
      </c>
      <c r="M9" s="672">
        <v>6654.5</v>
      </c>
      <c r="N9" s="658"/>
      <c r="O9" s="659"/>
      <c r="P9" s="659"/>
      <c r="Q9" s="659"/>
      <c r="R9" s="659"/>
    </row>
    <row r="10" spans="1:18" x14ac:dyDescent="0.2">
      <c r="A10" s="233" t="s">
        <v>617</v>
      </c>
      <c r="B10" s="672">
        <v>3131</v>
      </c>
      <c r="C10" s="672">
        <v>16394</v>
      </c>
      <c r="D10" s="672">
        <v>2870</v>
      </c>
      <c r="E10" s="672">
        <v>22395</v>
      </c>
      <c r="F10" s="672">
        <v>66.5</v>
      </c>
      <c r="G10" s="672">
        <v>668</v>
      </c>
      <c r="H10" s="672">
        <v>75</v>
      </c>
      <c r="I10" s="233">
        <v>809.5</v>
      </c>
      <c r="J10" s="672">
        <v>3197.5</v>
      </c>
      <c r="K10" s="672">
        <v>17062</v>
      </c>
      <c r="L10" s="672">
        <v>2945</v>
      </c>
      <c r="M10" s="672">
        <v>23204.5</v>
      </c>
      <c r="N10" s="658"/>
      <c r="O10" s="659"/>
      <c r="P10" s="659"/>
      <c r="Q10" s="659"/>
      <c r="R10" s="659"/>
    </row>
    <row r="11" spans="1:18" x14ac:dyDescent="0.2">
      <c r="A11" s="233" t="s">
        <v>114</v>
      </c>
      <c r="B11" s="672">
        <v>13848</v>
      </c>
      <c r="C11" s="672">
        <v>45510.77</v>
      </c>
      <c r="D11" s="672">
        <v>3392.1800000000003</v>
      </c>
      <c r="E11" s="672">
        <v>62750.95</v>
      </c>
      <c r="F11" s="672">
        <v>0</v>
      </c>
      <c r="G11" s="672">
        <v>6041.4400000000005</v>
      </c>
      <c r="H11" s="672">
        <v>261.74</v>
      </c>
      <c r="I11" s="233">
        <v>6303.18</v>
      </c>
      <c r="J11" s="672">
        <v>13848</v>
      </c>
      <c r="K11" s="672">
        <v>51552.21</v>
      </c>
      <c r="L11" s="672">
        <v>3653.92</v>
      </c>
      <c r="M11" s="672">
        <v>69054.13</v>
      </c>
      <c r="N11" s="658"/>
      <c r="O11" s="659"/>
      <c r="P11" s="659"/>
      <c r="Q11" s="659"/>
      <c r="R11" s="659"/>
    </row>
    <row r="12" spans="1:18" x14ac:dyDescent="0.2">
      <c r="A12" s="233" t="s">
        <v>154</v>
      </c>
      <c r="B12" s="672">
        <v>10320</v>
      </c>
      <c r="C12" s="672">
        <v>36082</v>
      </c>
      <c r="D12" s="672">
        <v>9102</v>
      </c>
      <c r="E12" s="672">
        <v>55504</v>
      </c>
      <c r="F12" s="672">
        <v>543</v>
      </c>
      <c r="G12" s="672">
        <v>2538</v>
      </c>
      <c r="H12" s="672">
        <v>301</v>
      </c>
      <c r="I12" s="233">
        <v>3382</v>
      </c>
      <c r="J12" s="672">
        <v>10863</v>
      </c>
      <c r="K12" s="672">
        <v>38620</v>
      </c>
      <c r="L12" s="672">
        <v>9403</v>
      </c>
      <c r="M12" s="672">
        <v>58886</v>
      </c>
      <c r="N12" s="658"/>
      <c r="O12" s="659"/>
      <c r="P12" s="659"/>
      <c r="Q12" s="659"/>
      <c r="R12" s="659"/>
    </row>
    <row r="13" spans="1:18" x14ac:dyDescent="0.2">
      <c r="A13" s="233" t="s">
        <v>428</v>
      </c>
      <c r="B13" s="672">
        <v>0</v>
      </c>
      <c r="C13" s="672">
        <v>1262.3599999999999</v>
      </c>
      <c r="D13" s="672">
        <v>0</v>
      </c>
      <c r="E13" s="672">
        <v>1262.3599999999999</v>
      </c>
      <c r="F13" s="672">
        <v>0</v>
      </c>
      <c r="G13" s="672">
        <v>33391.990000000005</v>
      </c>
      <c r="H13" s="672">
        <v>0</v>
      </c>
      <c r="I13" s="233">
        <v>33391.990000000005</v>
      </c>
      <c r="J13" s="672">
        <v>0</v>
      </c>
      <c r="K13" s="672">
        <v>34654.350000000006</v>
      </c>
      <c r="L13" s="672">
        <v>0</v>
      </c>
      <c r="M13" s="672">
        <v>34654.350000000006</v>
      </c>
      <c r="N13" s="658"/>
      <c r="O13" s="659"/>
      <c r="P13" s="659"/>
      <c r="Q13" s="659"/>
      <c r="R13" s="659"/>
    </row>
    <row r="14" spans="1:18" x14ac:dyDescent="0.2">
      <c r="A14" s="233" t="s">
        <v>135</v>
      </c>
      <c r="B14" s="672">
        <v>2737</v>
      </c>
      <c r="C14" s="672">
        <v>41854</v>
      </c>
      <c r="D14" s="672">
        <v>2473</v>
      </c>
      <c r="E14" s="672">
        <v>47064</v>
      </c>
      <c r="F14" s="672">
        <v>117</v>
      </c>
      <c r="G14" s="672">
        <v>1856</v>
      </c>
      <c r="H14" s="672">
        <v>455</v>
      </c>
      <c r="I14" s="233">
        <v>2428</v>
      </c>
      <c r="J14" s="672">
        <v>2854</v>
      </c>
      <c r="K14" s="672">
        <v>43710</v>
      </c>
      <c r="L14" s="672">
        <v>2928</v>
      </c>
      <c r="M14" s="672">
        <v>49492</v>
      </c>
      <c r="N14" s="658"/>
      <c r="O14" s="659"/>
      <c r="P14" s="659"/>
      <c r="Q14" s="659"/>
      <c r="R14" s="659"/>
    </row>
    <row r="15" spans="1:18" x14ac:dyDescent="0.2">
      <c r="A15" s="233" t="s">
        <v>113</v>
      </c>
      <c r="B15" s="672">
        <v>0</v>
      </c>
      <c r="C15" s="672">
        <v>26825.364999999998</v>
      </c>
      <c r="D15" s="672">
        <v>0</v>
      </c>
      <c r="E15" s="672">
        <v>26825.364999999998</v>
      </c>
      <c r="F15" s="672">
        <v>0</v>
      </c>
      <c r="G15" s="672">
        <v>1307</v>
      </c>
      <c r="H15" s="672">
        <v>0</v>
      </c>
      <c r="I15" s="233">
        <v>1307</v>
      </c>
      <c r="J15" s="672">
        <v>0</v>
      </c>
      <c r="K15" s="672">
        <v>28132.364999999998</v>
      </c>
      <c r="L15" s="672">
        <v>0</v>
      </c>
      <c r="M15" s="672">
        <v>28132.364999999998</v>
      </c>
      <c r="N15" s="658"/>
      <c r="O15" s="659"/>
      <c r="P15" s="659"/>
      <c r="Q15" s="659"/>
      <c r="R15" s="659"/>
    </row>
    <row r="16" spans="1:18" x14ac:dyDescent="0.2">
      <c r="A16" s="233" t="s">
        <v>117</v>
      </c>
      <c r="B16" s="672">
        <v>1970.625</v>
      </c>
      <c r="C16" s="672">
        <v>3032</v>
      </c>
      <c r="D16" s="672">
        <v>1911.3333333333335</v>
      </c>
      <c r="E16" s="672">
        <v>6913.9583333333339</v>
      </c>
      <c r="F16" s="672">
        <v>42</v>
      </c>
      <c r="G16" s="672">
        <v>284</v>
      </c>
      <c r="H16" s="672">
        <v>493.50000000000006</v>
      </c>
      <c r="I16" s="233">
        <v>819.5</v>
      </c>
      <c r="J16" s="672">
        <v>2012.625</v>
      </c>
      <c r="K16" s="672">
        <v>3316</v>
      </c>
      <c r="L16" s="672">
        <v>2404.8333333333335</v>
      </c>
      <c r="M16" s="672">
        <v>7733.4583333333339</v>
      </c>
      <c r="N16" s="658"/>
      <c r="O16" s="659"/>
      <c r="P16" s="659"/>
      <c r="Q16" s="659"/>
      <c r="R16" s="659"/>
    </row>
    <row r="17" spans="1:18" x14ac:dyDescent="0.2">
      <c r="A17" s="233" t="s">
        <v>116</v>
      </c>
      <c r="B17" s="672">
        <v>8556.1800000742078</v>
      </c>
      <c r="C17" s="672">
        <v>39494.090000718832</v>
      </c>
      <c r="D17" s="672">
        <v>12247.360001429915</v>
      </c>
      <c r="E17" s="672">
        <v>60297.630002222955</v>
      </c>
      <c r="F17" s="672">
        <v>348</v>
      </c>
      <c r="G17" s="672">
        <v>3054.5</v>
      </c>
      <c r="H17" s="672">
        <v>926.5</v>
      </c>
      <c r="I17" s="233">
        <v>4329</v>
      </c>
      <c r="J17" s="672">
        <v>8904.1800000742078</v>
      </c>
      <c r="K17" s="672">
        <v>42548.590000718832</v>
      </c>
      <c r="L17" s="672">
        <v>13173.860001429915</v>
      </c>
      <c r="M17" s="672">
        <v>64626.630002222955</v>
      </c>
      <c r="N17" s="658"/>
      <c r="O17" s="659"/>
      <c r="P17" s="659"/>
      <c r="Q17" s="659"/>
      <c r="R17" s="659"/>
    </row>
    <row r="18" spans="1:18" x14ac:dyDescent="0.2">
      <c r="A18" s="233" t="s">
        <v>484</v>
      </c>
      <c r="B18" s="672">
        <v>511</v>
      </c>
      <c r="C18" s="672">
        <v>1168</v>
      </c>
      <c r="D18" s="672">
        <v>414</v>
      </c>
      <c r="E18" s="672">
        <v>2093</v>
      </c>
      <c r="F18" s="672">
        <v>22</v>
      </c>
      <c r="G18" s="672">
        <v>112</v>
      </c>
      <c r="H18" s="672">
        <v>162</v>
      </c>
      <c r="I18" s="233">
        <v>296</v>
      </c>
      <c r="J18" s="672">
        <v>533</v>
      </c>
      <c r="K18" s="672">
        <v>1280</v>
      </c>
      <c r="L18" s="672">
        <v>576</v>
      </c>
      <c r="M18" s="672">
        <v>2389</v>
      </c>
      <c r="N18" s="658"/>
      <c r="O18" s="659"/>
      <c r="P18" s="659"/>
      <c r="Q18" s="659"/>
      <c r="R18" s="659"/>
    </row>
    <row r="19" spans="1:18" x14ac:dyDescent="0.2">
      <c r="A19" s="233" t="s">
        <v>118</v>
      </c>
      <c r="B19" s="672">
        <v>25151.11</v>
      </c>
      <c r="C19" s="672">
        <v>4653.54</v>
      </c>
      <c r="D19" s="672">
        <v>57628.57</v>
      </c>
      <c r="E19" s="672">
        <v>87433.22</v>
      </c>
      <c r="F19" s="672">
        <v>849.5</v>
      </c>
      <c r="G19" s="672">
        <v>126.33</v>
      </c>
      <c r="H19" s="672">
        <v>8211.82</v>
      </c>
      <c r="I19" s="233">
        <v>9187.65</v>
      </c>
      <c r="J19" s="672">
        <v>26000.61</v>
      </c>
      <c r="K19" s="672">
        <v>4779.87</v>
      </c>
      <c r="L19" s="672">
        <v>65840.39</v>
      </c>
      <c r="M19" s="672">
        <v>96620.87</v>
      </c>
      <c r="N19" s="658"/>
      <c r="O19" s="659"/>
      <c r="P19" s="659"/>
      <c r="Q19" s="659"/>
      <c r="R19" s="659"/>
    </row>
    <row r="20" spans="1:18" x14ac:dyDescent="0.2">
      <c r="A20" s="233" t="s">
        <v>119</v>
      </c>
      <c r="B20" s="672">
        <v>0</v>
      </c>
      <c r="C20" s="672">
        <v>39768</v>
      </c>
      <c r="D20" s="672">
        <v>0</v>
      </c>
      <c r="E20" s="672">
        <v>39768</v>
      </c>
      <c r="F20" s="672">
        <v>0</v>
      </c>
      <c r="G20" s="672">
        <v>3187</v>
      </c>
      <c r="H20" s="672">
        <v>0</v>
      </c>
      <c r="I20" s="233">
        <v>3187</v>
      </c>
      <c r="J20" s="672">
        <v>0</v>
      </c>
      <c r="K20" s="672">
        <v>42955</v>
      </c>
      <c r="L20" s="672">
        <v>0</v>
      </c>
      <c r="M20" s="672">
        <v>42955</v>
      </c>
      <c r="N20" s="658"/>
      <c r="O20" s="659"/>
      <c r="P20" s="659"/>
      <c r="Q20" s="659"/>
      <c r="R20" s="659"/>
    </row>
    <row r="21" spans="1:18" x14ac:dyDescent="0.2">
      <c r="A21" s="233" t="s">
        <v>121</v>
      </c>
      <c r="B21" s="672">
        <v>10518.58</v>
      </c>
      <c r="C21" s="672">
        <v>9823.01</v>
      </c>
      <c r="D21" s="672">
        <v>1844.83</v>
      </c>
      <c r="E21" s="672">
        <v>22186.42</v>
      </c>
      <c r="F21" s="672">
        <v>220</v>
      </c>
      <c r="G21" s="672">
        <v>1034.3400000000001</v>
      </c>
      <c r="H21" s="672">
        <v>136</v>
      </c>
      <c r="I21" s="233">
        <v>1390.3400000000001</v>
      </c>
      <c r="J21" s="672">
        <v>10738.58</v>
      </c>
      <c r="K21" s="672">
        <v>10857.35</v>
      </c>
      <c r="L21" s="672">
        <v>1980.83</v>
      </c>
      <c r="M21" s="672">
        <v>23576.76</v>
      </c>
      <c r="N21" s="658"/>
      <c r="O21" s="659"/>
      <c r="P21" s="659"/>
      <c r="Q21" s="659"/>
      <c r="R21" s="659"/>
    </row>
    <row r="22" spans="1:18" s="351" customFormat="1" x14ac:dyDescent="0.2">
      <c r="A22" s="554" t="s">
        <v>405</v>
      </c>
      <c r="B22" s="674" t="s">
        <v>676</v>
      </c>
      <c r="C22" s="674" t="s">
        <v>676</v>
      </c>
      <c r="D22" s="674" t="s">
        <v>676</v>
      </c>
      <c r="E22" s="674">
        <v>10376.23</v>
      </c>
      <c r="F22" s="674" t="s">
        <v>676</v>
      </c>
      <c r="G22" s="674" t="s">
        <v>676</v>
      </c>
      <c r="H22" s="674" t="s">
        <v>676</v>
      </c>
      <c r="I22" s="554">
        <v>758.43</v>
      </c>
      <c r="J22" s="674" t="s">
        <v>676</v>
      </c>
      <c r="K22" s="674" t="s">
        <v>676</v>
      </c>
      <c r="L22" s="674" t="s">
        <v>676</v>
      </c>
      <c r="M22" s="674">
        <v>11134.66</v>
      </c>
      <c r="N22" s="658"/>
      <c r="O22" s="659"/>
      <c r="P22" s="659"/>
      <c r="Q22" s="659"/>
      <c r="R22" s="659"/>
    </row>
    <row r="23" spans="1:18" x14ac:dyDescent="0.2">
      <c r="A23" s="233" t="s">
        <v>176</v>
      </c>
      <c r="B23" s="672">
        <v>12007.67</v>
      </c>
      <c r="C23" s="672">
        <v>34132.9</v>
      </c>
      <c r="D23" s="672">
        <v>3507.38</v>
      </c>
      <c r="E23" s="672">
        <v>49647.95</v>
      </c>
      <c r="F23" s="672">
        <v>707.4</v>
      </c>
      <c r="G23" s="672">
        <v>2591.71</v>
      </c>
      <c r="H23" s="672">
        <v>172</v>
      </c>
      <c r="I23" s="233">
        <v>3471.11</v>
      </c>
      <c r="J23" s="672">
        <v>12715.07</v>
      </c>
      <c r="K23" s="672">
        <v>36724.61</v>
      </c>
      <c r="L23" s="672">
        <v>3679.38</v>
      </c>
      <c r="M23" s="672">
        <v>53119.06</v>
      </c>
      <c r="N23" s="658"/>
      <c r="O23" s="659"/>
      <c r="P23" s="659"/>
      <c r="Q23" s="659"/>
      <c r="R23" s="659"/>
    </row>
    <row r="24" spans="1:18" x14ac:dyDescent="0.2">
      <c r="A24" s="233" t="s">
        <v>177</v>
      </c>
      <c r="B24" s="672">
        <v>243.2</v>
      </c>
      <c r="C24" s="672">
        <v>1924.45</v>
      </c>
      <c r="D24" s="672">
        <v>216</v>
      </c>
      <c r="E24" s="672">
        <v>2383.65</v>
      </c>
      <c r="F24" s="672">
        <v>0</v>
      </c>
      <c r="G24" s="672">
        <v>0</v>
      </c>
      <c r="H24" s="672">
        <v>0</v>
      </c>
      <c r="I24" s="233">
        <v>0</v>
      </c>
      <c r="J24" s="672">
        <v>243.2</v>
      </c>
      <c r="K24" s="672">
        <v>1924.45</v>
      </c>
      <c r="L24" s="672">
        <v>216</v>
      </c>
      <c r="M24" s="672">
        <v>2383.65</v>
      </c>
      <c r="N24" s="658"/>
      <c r="O24" s="659"/>
      <c r="P24" s="659"/>
      <c r="Q24" s="659"/>
      <c r="R24" s="659"/>
    </row>
    <row r="25" spans="1:18" x14ac:dyDescent="0.2">
      <c r="A25" s="233" t="s">
        <v>178</v>
      </c>
      <c r="B25" s="672">
        <v>0</v>
      </c>
      <c r="C25" s="672">
        <v>38146.080000000002</v>
      </c>
      <c r="D25" s="672">
        <v>0</v>
      </c>
      <c r="E25" s="672">
        <v>38146.080000000002</v>
      </c>
      <c r="F25" s="672">
        <v>0</v>
      </c>
      <c r="G25" s="672">
        <v>1526.58</v>
      </c>
      <c r="H25" s="672">
        <v>0</v>
      </c>
      <c r="I25" s="233">
        <v>1526.58</v>
      </c>
      <c r="J25" s="672">
        <v>0</v>
      </c>
      <c r="K25" s="672">
        <v>39672.660000000003</v>
      </c>
      <c r="L25" s="672">
        <v>0</v>
      </c>
      <c r="M25" s="672">
        <v>39672.660000000003</v>
      </c>
      <c r="N25" s="658"/>
      <c r="O25" s="659"/>
      <c r="P25" s="659"/>
      <c r="Q25" s="659"/>
      <c r="R25" s="659"/>
    </row>
    <row r="26" spans="1:18" x14ac:dyDescent="0.2">
      <c r="A26" s="233" t="s">
        <v>123</v>
      </c>
      <c r="B26" s="672">
        <v>20412.63</v>
      </c>
      <c r="C26" s="672">
        <v>47385.090000000004</v>
      </c>
      <c r="D26" s="672">
        <v>14466.25</v>
      </c>
      <c r="E26" s="672">
        <v>82263.97</v>
      </c>
      <c r="F26" s="672">
        <v>650.5</v>
      </c>
      <c r="G26" s="672">
        <v>4629.5</v>
      </c>
      <c r="H26" s="672">
        <v>2402.5</v>
      </c>
      <c r="I26" s="233">
        <v>7682.5</v>
      </c>
      <c r="J26" s="672">
        <v>21063.13</v>
      </c>
      <c r="K26" s="672">
        <v>52014.590000000004</v>
      </c>
      <c r="L26" s="672">
        <v>16868.75</v>
      </c>
      <c r="M26" s="672">
        <v>89946.47</v>
      </c>
      <c r="N26" s="658"/>
      <c r="O26" s="659"/>
      <c r="P26" s="659"/>
      <c r="Q26" s="659"/>
      <c r="R26" s="659"/>
    </row>
    <row r="27" spans="1:18" x14ac:dyDescent="0.2">
      <c r="A27" s="233" t="s">
        <v>441</v>
      </c>
      <c r="B27" s="672">
        <v>964.5</v>
      </c>
      <c r="C27" s="672">
        <v>2341</v>
      </c>
      <c r="D27" s="672">
        <v>125.99</v>
      </c>
      <c r="E27" s="672">
        <v>3431.49</v>
      </c>
      <c r="F27" s="672">
        <v>54</v>
      </c>
      <c r="G27" s="672">
        <v>191</v>
      </c>
      <c r="H27" s="672">
        <v>204</v>
      </c>
      <c r="I27" s="233">
        <v>449</v>
      </c>
      <c r="J27" s="672">
        <v>1018.5</v>
      </c>
      <c r="K27" s="672">
        <v>2532</v>
      </c>
      <c r="L27" s="672">
        <v>329.99</v>
      </c>
      <c r="M27" s="672">
        <v>3880.49</v>
      </c>
      <c r="N27" s="658"/>
      <c r="O27" s="659"/>
      <c r="P27" s="659"/>
      <c r="Q27" s="659"/>
      <c r="R27" s="659"/>
    </row>
    <row r="28" spans="1:18" x14ac:dyDescent="0.2">
      <c r="A28" s="233" t="s">
        <v>608</v>
      </c>
      <c r="B28" s="672">
        <v>2365.31</v>
      </c>
      <c r="C28" s="672">
        <v>2648</v>
      </c>
      <c r="D28" s="672">
        <v>163.04</v>
      </c>
      <c r="E28" s="672">
        <v>5176.55</v>
      </c>
      <c r="F28" s="672">
        <v>18</v>
      </c>
      <c r="G28" s="672">
        <v>51.5</v>
      </c>
      <c r="H28" s="672">
        <v>34.03</v>
      </c>
      <c r="I28" s="233">
        <v>103.53</v>
      </c>
      <c r="J28" s="672">
        <v>2383.31</v>
      </c>
      <c r="K28" s="672">
        <v>2699.5</v>
      </c>
      <c r="L28" s="672">
        <v>197.07</v>
      </c>
      <c r="M28" s="672">
        <v>5279.88</v>
      </c>
      <c r="N28" s="658"/>
      <c r="O28" s="659"/>
      <c r="P28" s="659"/>
      <c r="Q28" s="659"/>
      <c r="R28" s="659"/>
    </row>
    <row r="29" spans="1:18" x14ac:dyDescent="0.2">
      <c r="A29" s="233" t="s">
        <v>411</v>
      </c>
      <c r="B29" s="672">
        <v>11379</v>
      </c>
      <c r="C29" s="672">
        <v>23251</v>
      </c>
      <c r="D29" s="672">
        <v>351</v>
      </c>
      <c r="E29" s="672">
        <v>34981</v>
      </c>
      <c r="F29" s="672">
        <v>732</v>
      </c>
      <c r="G29" s="672">
        <v>1079</v>
      </c>
      <c r="H29" s="672">
        <v>6</v>
      </c>
      <c r="I29" s="233">
        <v>1817</v>
      </c>
      <c r="J29" s="672">
        <v>12111</v>
      </c>
      <c r="K29" s="672">
        <v>24330</v>
      </c>
      <c r="L29" s="672">
        <v>357</v>
      </c>
      <c r="M29" s="672">
        <v>36798</v>
      </c>
      <c r="N29" s="658"/>
      <c r="O29" s="659"/>
      <c r="P29" s="659"/>
      <c r="Q29" s="659"/>
      <c r="R29" s="659"/>
    </row>
    <row r="30" spans="1:18" x14ac:dyDescent="0.2">
      <c r="A30" s="233" t="s">
        <v>196</v>
      </c>
      <c r="B30" s="672">
        <v>1079.5</v>
      </c>
      <c r="C30" s="672">
        <v>2173</v>
      </c>
      <c r="D30" s="672">
        <v>1363</v>
      </c>
      <c r="E30" s="672">
        <v>4615.5</v>
      </c>
      <c r="F30" s="672">
        <v>84</v>
      </c>
      <c r="G30" s="672">
        <v>118.5</v>
      </c>
      <c r="H30" s="672">
        <v>314</v>
      </c>
      <c r="I30" s="233">
        <v>516.5</v>
      </c>
      <c r="J30" s="672">
        <v>1163.5</v>
      </c>
      <c r="K30" s="672">
        <v>2291.5</v>
      </c>
      <c r="L30" s="672">
        <v>1677</v>
      </c>
      <c r="M30" s="672">
        <v>5132</v>
      </c>
      <c r="N30" s="658"/>
      <c r="O30" s="659"/>
      <c r="P30" s="659"/>
      <c r="Q30" s="659"/>
      <c r="R30" s="659"/>
    </row>
    <row r="31" spans="1:18" x14ac:dyDescent="0.2">
      <c r="A31" s="233" t="s">
        <v>129</v>
      </c>
      <c r="B31" s="672">
        <v>13389.89</v>
      </c>
      <c r="C31" s="672">
        <v>43658.17</v>
      </c>
      <c r="D31" s="672">
        <v>6559.5</v>
      </c>
      <c r="E31" s="672">
        <v>63607.56</v>
      </c>
      <c r="F31" s="672">
        <v>627.76</v>
      </c>
      <c r="G31" s="672">
        <v>1765.2800000000002</v>
      </c>
      <c r="H31" s="672">
        <v>350</v>
      </c>
      <c r="I31" s="233">
        <v>2743.04</v>
      </c>
      <c r="J31" s="672">
        <v>14017.65</v>
      </c>
      <c r="K31" s="672">
        <v>45423.45</v>
      </c>
      <c r="L31" s="672">
        <v>6909.5</v>
      </c>
      <c r="M31" s="672">
        <v>66350.599999999991</v>
      </c>
      <c r="N31" s="658"/>
      <c r="O31" s="659"/>
      <c r="P31" s="659"/>
      <c r="Q31" s="659"/>
      <c r="R31" s="659"/>
    </row>
    <row r="32" spans="1:18" x14ac:dyDescent="0.2">
      <c r="A32" s="233" t="s">
        <v>442</v>
      </c>
      <c r="B32" s="672">
        <v>23479</v>
      </c>
      <c r="C32" s="672">
        <v>48389</v>
      </c>
      <c r="D32" s="672">
        <v>9267</v>
      </c>
      <c r="E32" s="672">
        <v>81135</v>
      </c>
      <c r="F32" s="672">
        <v>1221</v>
      </c>
      <c r="G32" s="672">
        <v>6065</v>
      </c>
      <c r="H32" s="672">
        <v>389</v>
      </c>
      <c r="I32" s="233">
        <v>7675</v>
      </c>
      <c r="J32" s="672">
        <v>24700</v>
      </c>
      <c r="K32" s="672">
        <v>54454</v>
      </c>
      <c r="L32" s="672">
        <v>9656</v>
      </c>
      <c r="M32" s="672">
        <v>88810</v>
      </c>
      <c r="N32" s="658"/>
      <c r="O32" s="659"/>
      <c r="P32" s="659"/>
      <c r="Q32" s="659"/>
      <c r="R32" s="659"/>
    </row>
    <row r="33" spans="1:18" x14ac:dyDescent="0.2">
      <c r="A33" s="233" t="s">
        <v>605</v>
      </c>
      <c r="B33" s="672">
        <v>915</v>
      </c>
      <c r="C33" s="672">
        <v>3372</v>
      </c>
      <c r="D33" s="672">
        <v>1234</v>
      </c>
      <c r="E33" s="672">
        <v>5521</v>
      </c>
      <c r="F33" s="672">
        <v>10</v>
      </c>
      <c r="G33" s="672">
        <v>380</v>
      </c>
      <c r="H33" s="672">
        <v>259</v>
      </c>
      <c r="I33" s="233">
        <v>649</v>
      </c>
      <c r="J33" s="672">
        <v>925</v>
      </c>
      <c r="K33" s="672">
        <v>3752</v>
      </c>
      <c r="L33" s="672">
        <v>1493</v>
      </c>
      <c r="M33" s="672">
        <v>6170</v>
      </c>
      <c r="N33" s="658"/>
      <c r="O33" s="659"/>
      <c r="P33" s="659"/>
      <c r="Q33" s="659"/>
      <c r="R33" s="659"/>
    </row>
    <row r="34" spans="1:18" x14ac:dyDescent="0.2">
      <c r="A34" s="233" t="s">
        <v>115</v>
      </c>
      <c r="B34" s="672">
        <v>2098.6999999999998</v>
      </c>
      <c r="C34" s="672">
        <v>8231.5</v>
      </c>
      <c r="D34" s="672">
        <v>2706.1</v>
      </c>
      <c r="E34" s="672">
        <v>13036.300000000001</v>
      </c>
      <c r="F34" s="672">
        <v>109.5</v>
      </c>
      <c r="G34" s="672">
        <v>880.5</v>
      </c>
      <c r="H34" s="672">
        <v>630.70000000000005</v>
      </c>
      <c r="I34" s="233">
        <v>1620.7</v>
      </c>
      <c r="J34" s="672">
        <v>2208.1999999999998</v>
      </c>
      <c r="K34" s="672">
        <v>9112</v>
      </c>
      <c r="L34" s="672">
        <v>3336.8</v>
      </c>
      <c r="M34" s="672">
        <v>14657.000000000002</v>
      </c>
      <c r="N34" s="658"/>
      <c r="O34" s="659"/>
      <c r="P34" s="659"/>
      <c r="Q34" s="659"/>
      <c r="R34" s="659"/>
    </row>
    <row r="35" spans="1:18" x14ac:dyDescent="0.2">
      <c r="A35" s="233" t="s">
        <v>124</v>
      </c>
      <c r="B35" s="672"/>
      <c r="C35" s="672">
        <v>32632.75</v>
      </c>
      <c r="D35" s="672"/>
      <c r="E35" s="672">
        <v>32632.75</v>
      </c>
      <c r="F35" s="672"/>
      <c r="G35" s="672">
        <v>2945.75</v>
      </c>
      <c r="H35" s="672"/>
      <c r="I35" s="233">
        <v>2945.75</v>
      </c>
      <c r="J35" s="672"/>
      <c r="K35" s="672">
        <v>35578.5</v>
      </c>
      <c r="L35" s="672"/>
      <c r="M35" s="672">
        <v>35578.5</v>
      </c>
      <c r="N35" s="658"/>
      <c r="O35" s="659"/>
      <c r="P35" s="659"/>
      <c r="Q35" s="659"/>
      <c r="R35" s="659"/>
    </row>
    <row r="36" spans="1:18" x14ac:dyDescent="0.2">
      <c r="A36" s="233" t="s">
        <v>611</v>
      </c>
      <c r="B36" s="672">
        <v>35321.550000000003</v>
      </c>
      <c r="C36" s="672">
        <v>55119</v>
      </c>
      <c r="D36" s="672">
        <v>6217.0974999999999</v>
      </c>
      <c r="E36" s="672">
        <v>96657.647500000006</v>
      </c>
      <c r="F36" s="672">
        <v>1007.25</v>
      </c>
      <c r="G36" s="672">
        <v>2133.75</v>
      </c>
      <c r="H36" s="672">
        <v>401.94000000000005</v>
      </c>
      <c r="I36" s="233">
        <v>3542.94</v>
      </c>
      <c r="J36" s="672">
        <v>36328.800000000003</v>
      </c>
      <c r="K36" s="672">
        <v>57252.75</v>
      </c>
      <c r="L36" s="672">
        <v>6619.0375000000004</v>
      </c>
      <c r="M36" s="672">
        <v>100200.58750000001</v>
      </c>
      <c r="N36" s="658"/>
      <c r="O36" s="659"/>
      <c r="P36" s="659"/>
      <c r="Q36" s="659"/>
      <c r="R36" s="659"/>
    </row>
    <row r="37" spans="1:18" x14ac:dyDescent="0.2">
      <c r="A37" s="233" t="s">
        <v>707</v>
      </c>
      <c r="B37" s="672">
        <v>21728.080000000002</v>
      </c>
      <c r="C37" s="672">
        <v>41427.860000000008</v>
      </c>
      <c r="D37" s="672">
        <v>908.36000000000013</v>
      </c>
      <c r="E37" s="672">
        <v>64064.30000000001</v>
      </c>
      <c r="F37" s="672">
        <v>671.49</v>
      </c>
      <c r="G37" s="672">
        <v>2745.9500000000003</v>
      </c>
      <c r="H37" s="672">
        <v>51.34</v>
      </c>
      <c r="I37" s="233">
        <v>3468.7800000000007</v>
      </c>
      <c r="J37" s="672">
        <v>22399.570000000003</v>
      </c>
      <c r="K37" s="672">
        <v>44173.810000000005</v>
      </c>
      <c r="L37" s="672">
        <v>959.70000000000016</v>
      </c>
      <c r="M37" s="672">
        <v>67533.080000000016</v>
      </c>
      <c r="N37" s="658"/>
      <c r="O37" s="659"/>
      <c r="P37" s="659"/>
      <c r="Q37" s="659"/>
      <c r="R37" s="659"/>
    </row>
    <row r="38" spans="1:18" x14ac:dyDescent="0.2">
      <c r="A38" s="233" t="s">
        <v>127</v>
      </c>
      <c r="B38" s="672">
        <v>19967.78</v>
      </c>
      <c r="C38" s="672">
        <v>42029.020000000004</v>
      </c>
      <c r="D38" s="672">
        <v>10498.82</v>
      </c>
      <c r="E38" s="672">
        <v>72495.62</v>
      </c>
      <c r="F38" s="672">
        <v>428.63</v>
      </c>
      <c r="G38" s="672">
        <v>4905</v>
      </c>
      <c r="H38" s="672">
        <v>1028.02</v>
      </c>
      <c r="I38" s="233">
        <v>6361.65</v>
      </c>
      <c r="J38" s="672">
        <v>20396.41</v>
      </c>
      <c r="K38" s="672">
        <v>46934.020000000004</v>
      </c>
      <c r="L38" s="672">
        <v>11526.84</v>
      </c>
      <c r="M38" s="672">
        <v>78857.26999999999</v>
      </c>
      <c r="N38" s="658"/>
      <c r="O38" s="659"/>
      <c r="P38" s="659"/>
      <c r="Q38" s="659"/>
      <c r="R38" s="659"/>
    </row>
    <row r="39" spans="1:18" x14ac:dyDescent="0.2">
      <c r="A39" s="233" t="s">
        <v>412</v>
      </c>
      <c r="B39" s="672">
        <v>339</v>
      </c>
      <c r="C39" s="672">
        <v>3086</v>
      </c>
      <c r="D39" s="672">
        <v>3353</v>
      </c>
      <c r="E39" s="672">
        <v>6778</v>
      </c>
      <c r="F39" s="672">
        <v>14</v>
      </c>
      <c r="G39" s="672">
        <v>72</v>
      </c>
      <c r="H39" s="672">
        <v>400</v>
      </c>
      <c r="I39" s="233">
        <v>486</v>
      </c>
      <c r="J39" s="672">
        <v>353</v>
      </c>
      <c r="K39" s="672">
        <v>3158</v>
      </c>
      <c r="L39" s="672">
        <v>3753</v>
      </c>
      <c r="M39" s="672">
        <v>7264</v>
      </c>
      <c r="N39" s="658"/>
      <c r="O39" s="659"/>
      <c r="P39" s="659"/>
      <c r="Q39" s="659"/>
      <c r="R39" s="659"/>
    </row>
    <row r="40" spans="1:18" x14ac:dyDescent="0.2">
      <c r="A40" s="233" t="s">
        <v>530</v>
      </c>
      <c r="B40" s="672">
        <v>432</v>
      </c>
      <c r="C40" s="672">
        <v>2076.3000000000002</v>
      </c>
      <c r="D40" s="672">
        <v>175.5</v>
      </c>
      <c r="E40" s="672">
        <v>2683.8</v>
      </c>
      <c r="F40" s="672">
        <v>0</v>
      </c>
      <c r="G40" s="672">
        <v>0</v>
      </c>
      <c r="H40" s="672">
        <v>0</v>
      </c>
      <c r="I40" s="233">
        <v>0</v>
      </c>
      <c r="J40" s="672">
        <v>432</v>
      </c>
      <c r="K40" s="672">
        <v>2076.3000000000002</v>
      </c>
      <c r="L40" s="672">
        <v>175.5</v>
      </c>
      <c r="M40" s="672">
        <v>2683.8</v>
      </c>
      <c r="N40" s="658"/>
      <c r="O40" s="659"/>
      <c r="P40" s="659"/>
      <c r="Q40" s="659"/>
      <c r="R40" s="659"/>
    </row>
    <row r="41" spans="1:18" x14ac:dyDescent="0.2">
      <c r="A41" s="233" t="s">
        <v>197</v>
      </c>
      <c r="B41" s="672">
        <v>11174.71</v>
      </c>
      <c r="C41" s="672">
        <v>27995.800000000003</v>
      </c>
      <c r="D41" s="672">
        <v>2941.1</v>
      </c>
      <c r="E41" s="672">
        <v>42111.61</v>
      </c>
      <c r="F41" s="672">
        <v>0</v>
      </c>
      <c r="G41" s="672">
        <v>3225.25</v>
      </c>
      <c r="H41" s="672">
        <v>505</v>
      </c>
      <c r="I41" s="233">
        <v>3730.25</v>
      </c>
      <c r="J41" s="672">
        <v>11174.71</v>
      </c>
      <c r="K41" s="672">
        <v>31221.050000000003</v>
      </c>
      <c r="L41" s="672">
        <v>3446.1</v>
      </c>
      <c r="M41" s="672">
        <v>45841.86</v>
      </c>
      <c r="N41" s="658"/>
      <c r="O41" s="659"/>
      <c r="P41" s="659"/>
      <c r="Q41" s="659"/>
      <c r="R41" s="659"/>
    </row>
    <row r="42" spans="1:18" x14ac:dyDescent="0.2">
      <c r="A42" s="233" t="s">
        <v>198</v>
      </c>
      <c r="B42" s="672">
        <v>0</v>
      </c>
      <c r="C42" s="672">
        <v>7123.25</v>
      </c>
      <c r="D42" s="672">
        <v>0</v>
      </c>
      <c r="E42" s="672">
        <v>7123.25</v>
      </c>
      <c r="F42" s="672">
        <v>0</v>
      </c>
      <c r="G42" s="672">
        <v>92.75</v>
      </c>
      <c r="H42" s="672">
        <v>0</v>
      </c>
      <c r="I42" s="233">
        <v>92.75</v>
      </c>
      <c r="J42" s="672">
        <v>0</v>
      </c>
      <c r="K42" s="672">
        <v>7216</v>
      </c>
      <c r="L42" s="672">
        <v>0</v>
      </c>
      <c r="M42" s="672">
        <v>7216</v>
      </c>
      <c r="N42" s="658"/>
      <c r="O42" s="659"/>
      <c r="P42" s="659"/>
      <c r="Q42" s="659"/>
      <c r="R42" s="659"/>
    </row>
    <row r="43" spans="1:18" x14ac:dyDescent="0.2">
      <c r="A43" s="233" t="s">
        <v>427</v>
      </c>
      <c r="B43" s="672">
        <v>48300</v>
      </c>
      <c r="C43" s="672">
        <v>114000</v>
      </c>
      <c r="D43" s="672">
        <v>29800</v>
      </c>
      <c r="E43" s="672">
        <v>192100</v>
      </c>
      <c r="F43" s="672">
        <v>2293</v>
      </c>
      <c r="G43" s="672">
        <v>10570</v>
      </c>
      <c r="H43" s="672">
        <v>3745</v>
      </c>
      <c r="I43" s="233">
        <v>16608</v>
      </c>
      <c r="J43" s="672">
        <v>50593</v>
      </c>
      <c r="K43" s="672">
        <v>124570</v>
      </c>
      <c r="L43" s="672">
        <v>33545</v>
      </c>
      <c r="M43" s="672">
        <v>208708</v>
      </c>
      <c r="N43" s="658"/>
      <c r="O43" s="659"/>
      <c r="P43" s="659"/>
      <c r="Q43" s="659"/>
      <c r="R43" s="659"/>
    </row>
    <row r="44" spans="1:18" x14ac:dyDescent="0.2">
      <c r="A44" s="233" t="s">
        <v>130</v>
      </c>
      <c r="B44" s="672">
        <v>0</v>
      </c>
      <c r="C44" s="672">
        <v>0</v>
      </c>
      <c r="D44" s="672">
        <v>0</v>
      </c>
      <c r="E44" s="672">
        <v>0</v>
      </c>
      <c r="F44" s="672">
        <v>0</v>
      </c>
      <c r="G44" s="672">
        <v>0</v>
      </c>
      <c r="H44" s="672">
        <v>0</v>
      </c>
      <c r="I44" s="233">
        <v>0</v>
      </c>
      <c r="J44" s="672">
        <v>0</v>
      </c>
      <c r="K44" s="672">
        <v>0</v>
      </c>
      <c r="L44" s="672">
        <v>0</v>
      </c>
      <c r="M44" s="672">
        <v>0</v>
      </c>
      <c r="N44" s="658"/>
      <c r="O44" s="659"/>
      <c r="P44" s="659"/>
      <c r="Q44" s="659"/>
      <c r="R44" s="659"/>
    </row>
    <row r="45" spans="1:18" x14ac:dyDescent="0.2">
      <c r="A45" s="233" t="s">
        <v>131</v>
      </c>
      <c r="B45" s="672">
        <v>0</v>
      </c>
      <c r="C45" s="672">
        <v>27211.690000000002</v>
      </c>
      <c r="D45" s="672">
        <v>0</v>
      </c>
      <c r="E45" s="672">
        <v>27211.690000000002</v>
      </c>
      <c r="F45" s="672">
        <v>0</v>
      </c>
      <c r="G45" s="672">
        <v>88.5</v>
      </c>
      <c r="H45" s="672">
        <v>0</v>
      </c>
      <c r="I45" s="233">
        <v>88.5</v>
      </c>
      <c r="J45" s="672">
        <v>0</v>
      </c>
      <c r="K45" s="672">
        <v>27300.190000000002</v>
      </c>
      <c r="L45" s="672">
        <v>0</v>
      </c>
      <c r="M45" s="672">
        <v>27300.190000000002</v>
      </c>
      <c r="N45" s="658"/>
      <c r="O45" s="659"/>
      <c r="P45" s="659"/>
      <c r="Q45" s="659"/>
      <c r="R45" s="659"/>
    </row>
    <row r="46" spans="1:18" x14ac:dyDescent="0.2">
      <c r="A46" s="233" t="s">
        <v>606</v>
      </c>
      <c r="B46" s="672">
        <v>0</v>
      </c>
      <c r="C46" s="672">
        <v>0</v>
      </c>
      <c r="D46" s="672">
        <v>0</v>
      </c>
      <c r="E46" s="672">
        <v>0</v>
      </c>
      <c r="F46" s="672">
        <v>0</v>
      </c>
      <c r="G46" s="672">
        <v>0</v>
      </c>
      <c r="H46" s="672">
        <v>0</v>
      </c>
      <c r="I46" s="233">
        <v>0</v>
      </c>
      <c r="J46" s="672">
        <v>0</v>
      </c>
      <c r="K46" s="672">
        <v>0</v>
      </c>
      <c r="L46" s="672">
        <v>0</v>
      </c>
      <c r="M46" s="672">
        <v>0</v>
      </c>
      <c r="N46" s="658"/>
      <c r="O46" s="659"/>
      <c r="P46" s="659"/>
      <c r="Q46" s="659"/>
      <c r="R46" s="659"/>
    </row>
    <row r="47" spans="1:18" x14ac:dyDescent="0.2">
      <c r="A47" s="233" t="s">
        <v>430</v>
      </c>
      <c r="B47" s="672">
        <v>0</v>
      </c>
      <c r="C47" s="672">
        <v>0</v>
      </c>
      <c r="D47" s="672">
        <v>0</v>
      </c>
      <c r="E47" s="672">
        <v>0</v>
      </c>
      <c r="F47" s="672">
        <v>0</v>
      </c>
      <c r="G47" s="672">
        <v>0</v>
      </c>
      <c r="H47" s="672">
        <v>0</v>
      </c>
      <c r="I47" s="233">
        <v>0</v>
      </c>
      <c r="J47" s="672">
        <v>0</v>
      </c>
      <c r="K47" s="672">
        <v>0</v>
      </c>
      <c r="L47" s="672">
        <v>0</v>
      </c>
      <c r="M47" s="672">
        <v>0</v>
      </c>
      <c r="N47" s="658"/>
      <c r="O47" s="659"/>
      <c r="P47" s="659"/>
      <c r="Q47" s="659"/>
      <c r="R47" s="659"/>
    </row>
    <row r="48" spans="1:18" x14ac:dyDescent="0.2">
      <c r="A48" s="233" t="s">
        <v>134</v>
      </c>
      <c r="B48" s="672" t="s">
        <v>676</v>
      </c>
      <c r="C48" s="672" t="s">
        <v>676</v>
      </c>
      <c r="D48" s="672" t="s">
        <v>676</v>
      </c>
      <c r="E48" s="672" t="s">
        <v>676</v>
      </c>
      <c r="F48" s="672" t="s">
        <v>676</v>
      </c>
      <c r="G48" s="672" t="s">
        <v>676</v>
      </c>
      <c r="H48" s="672" t="s">
        <v>676</v>
      </c>
      <c r="I48" s="672" t="s">
        <v>676</v>
      </c>
      <c r="J48" s="672" t="s">
        <v>676</v>
      </c>
      <c r="K48" s="672" t="s">
        <v>676</v>
      </c>
      <c r="L48" s="672" t="s">
        <v>676</v>
      </c>
      <c r="M48" s="672" t="s">
        <v>676</v>
      </c>
      <c r="N48" s="658"/>
      <c r="O48" s="659"/>
      <c r="P48" s="659"/>
      <c r="Q48" s="659"/>
      <c r="R48" s="659"/>
    </row>
    <row r="49" spans="1:18" x14ac:dyDescent="0.2">
      <c r="A49" s="233" t="s">
        <v>172</v>
      </c>
      <c r="B49" s="672">
        <v>0</v>
      </c>
      <c r="C49" s="672">
        <v>33380</v>
      </c>
      <c r="D49" s="672">
        <v>0</v>
      </c>
      <c r="E49" s="672">
        <v>33380</v>
      </c>
      <c r="F49" s="672">
        <v>0</v>
      </c>
      <c r="G49" s="672">
        <v>0</v>
      </c>
      <c r="H49" s="672">
        <v>0</v>
      </c>
      <c r="I49" s="233">
        <v>0</v>
      </c>
      <c r="J49" s="672">
        <v>0</v>
      </c>
      <c r="K49" s="672">
        <v>33380</v>
      </c>
      <c r="L49" s="672">
        <v>0</v>
      </c>
      <c r="M49" s="672">
        <v>33380</v>
      </c>
      <c r="N49" s="658"/>
      <c r="O49" s="659"/>
      <c r="P49" s="659"/>
      <c r="Q49" s="659"/>
      <c r="R49" s="659"/>
    </row>
    <row r="50" spans="1:18" x14ac:dyDescent="0.2">
      <c r="A50" s="233" t="s">
        <v>184</v>
      </c>
      <c r="B50" s="672">
        <v>5251</v>
      </c>
      <c r="C50" s="672">
        <v>25813</v>
      </c>
      <c r="D50" s="672">
        <v>5538</v>
      </c>
      <c r="E50" s="672">
        <v>36602</v>
      </c>
      <c r="F50" s="672">
        <v>83</v>
      </c>
      <c r="G50" s="672">
        <v>1101</v>
      </c>
      <c r="H50" s="672">
        <v>200</v>
      </c>
      <c r="I50" s="233">
        <v>1384</v>
      </c>
      <c r="J50" s="672">
        <v>5334</v>
      </c>
      <c r="K50" s="672">
        <v>26914</v>
      </c>
      <c r="L50" s="672">
        <v>5738</v>
      </c>
      <c r="M50" s="672">
        <v>37986</v>
      </c>
      <c r="N50" s="658"/>
      <c r="O50" s="659"/>
      <c r="P50" s="659"/>
      <c r="Q50" s="659"/>
      <c r="R50" s="659"/>
    </row>
    <row r="51" spans="1:18" x14ac:dyDescent="0.2">
      <c r="A51" s="233" t="s">
        <v>155</v>
      </c>
      <c r="B51" s="672">
        <v>6471</v>
      </c>
      <c r="C51" s="672">
        <v>15045</v>
      </c>
      <c r="D51" s="672">
        <v>3439</v>
      </c>
      <c r="E51" s="672">
        <v>24955</v>
      </c>
      <c r="F51" s="672">
        <v>396</v>
      </c>
      <c r="G51" s="672">
        <v>1083</v>
      </c>
      <c r="H51" s="672">
        <v>282</v>
      </c>
      <c r="I51" s="233">
        <v>1761</v>
      </c>
      <c r="J51" s="672">
        <v>6867</v>
      </c>
      <c r="K51" s="672">
        <v>16128</v>
      </c>
      <c r="L51" s="672">
        <v>3721</v>
      </c>
      <c r="M51" s="672">
        <v>26716</v>
      </c>
      <c r="N51" s="658"/>
      <c r="O51" s="659"/>
      <c r="P51" s="659"/>
      <c r="Q51" s="659"/>
      <c r="R51" s="659"/>
    </row>
    <row r="52" spans="1:18" x14ac:dyDescent="0.2">
      <c r="A52" s="233" t="s">
        <v>482</v>
      </c>
      <c r="B52" s="672">
        <v>0</v>
      </c>
      <c r="C52" s="672">
        <v>0</v>
      </c>
      <c r="D52" s="672">
        <v>0</v>
      </c>
      <c r="E52" s="672">
        <v>0</v>
      </c>
      <c r="F52" s="672">
        <v>0</v>
      </c>
      <c r="G52" s="672">
        <v>0</v>
      </c>
      <c r="H52" s="672">
        <v>0</v>
      </c>
      <c r="I52" s="233">
        <v>0</v>
      </c>
      <c r="J52" s="672">
        <v>0</v>
      </c>
      <c r="K52" s="672">
        <v>0</v>
      </c>
      <c r="L52" s="672">
        <v>0</v>
      </c>
      <c r="M52" s="672">
        <v>0</v>
      </c>
      <c r="N52" s="658"/>
      <c r="O52" s="659"/>
      <c r="P52" s="659"/>
      <c r="Q52" s="659"/>
      <c r="R52" s="659"/>
    </row>
    <row r="53" spans="1:18" x14ac:dyDescent="0.2">
      <c r="A53" s="233" t="s">
        <v>136</v>
      </c>
      <c r="B53" s="672">
        <v>0</v>
      </c>
      <c r="C53" s="672">
        <v>17420</v>
      </c>
      <c r="D53" s="672">
        <v>0</v>
      </c>
      <c r="E53" s="672">
        <v>17420</v>
      </c>
      <c r="F53" s="672">
        <v>0</v>
      </c>
      <c r="G53" s="672">
        <v>1157</v>
      </c>
      <c r="H53" s="672">
        <v>0</v>
      </c>
      <c r="I53" s="233">
        <v>1157</v>
      </c>
      <c r="J53" s="672">
        <v>0</v>
      </c>
      <c r="K53" s="672">
        <v>18577</v>
      </c>
      <c r="L53" s="672">
        <v>0</v>
      </c>
      <c r="M53" s="672">
        <v>18577</v>
      </c>
      <c r="N53" s="658"/>
      <c r="O53" s="659"/>
      <c r="P53" s="659"/>
      <c r="Q53" s="659"/>
      <c r="R53" s="659"/>
    </row>
    <row r="54" spans="1:18" x14ac:dyDescent="0.2">
      <c r="A54" s="233" t="s">
        <v>139</v>
      </c>
      <c r="B54" s="672">
        <v>8677</v>
      </c>
      <c r="C54" s="672">
        <v>10323</v>
      </c>
      <c r="D54" s="672">
        <v>2007</v>
      </c>
      <c r="E54" s="672">
        <v>21007</v>
      </c>
      <c r="F54" s="672">
        <v>247</v>
      </c>
      <c r="G54" s="672">
        <v>375</v>
      </c>
      <c r="H54" s="672">
        <v>25</v>
      </c>
      <c r="I54" s="233">
        <v>647</v>
      </c>
      <c r="J54" s="672">
        <v>8924</v>
      </c>
      <c r="K54" s="672">
        <v>10698</v>
      </c>
      <c r="L54" s="672">
        <v>2032</v>
      </c>
      <c r="M54" s="672">
        <v>21654</v>
      </c>
      <c r="N54" s="658"/>
      <c r="O54" s="659"/>
      <c r="P54" s="659"/>
      <c r="Q54" s="659"/>
      <c r="R54" s="659"/>
    </row>
    <row r="55" spans="1:18" x14ac:dyDescent="0.2">
      <c r="A55" s="233" t="s">
        <v>137</v>
      </c>
      <c r="B55" s="672" t="s">
        <v>676</v>
      </c>
      <c r="C55" s="672" t="s">
        <v>676</v>
      </c>
      <c r="D55" s="672" t="s">
        <v>676</v>
      </c>
      <c r="E55" s="672">
        <v>28804.76666666667</v>
      </c>
      <c r="F55" s="672" t="s">
        <v>676</v>
      </c>
      <c r="G55" s="672" t="s">
        <v>676</v>
      </c>
      <c r="H55" s="672" t="s">
        <v>676</v>
      </c>
      <c r="I55" s="233">
        <v>1291.6666666666665</v>
      </c>
      <c r="J55" s="672" t="s">
        <v>676</v>
      </c>
      <c r="K55" s="672" t="s">
        <v>676</v>
      </c>
      <c r="L55" s="672" t="s">
        <v>676</v>
      </c>
      <c r="M55" s="672">
        <v>30096.433333333338</v>
      </c>
      <c r="N55" s="658"/>
      <c r="O55" s="659"/>
      <c r="P55" s="659"/>
      <c r="Q55" s="659"/>
      <c r="R55" s="659"/>
    </row>
    <row r="56" spans="1:18" x14ac:dyDescent="0.2">
      <c r="A56" s="233" t="s">
        <v>152</v>
      </c>
      <c r="B56" s="672">
        <v>49567.12</v>
      </c>
      <c r="C56" s="672">
        <v>103665.33</v>
      </c>
      <c r="D56" s="672">
        <v>22425.74</v>
      </c>
      <c r="E56" s="672">
        <v>175658.19</v>
      </c>
      <c r="F56" s="672">
        <v>0</v>
      </c>
      <c r="G56" s="672">
        <v>7801.28</v>
      </c>
      <c r="H56" s="672">
        <v>1119</v>
      </c>
      <c r="I56" s="233">
        <v>8920.2799999999988</v>
      </c>
      <c r="J56" s="672">
        <v>49567.12</v>
      </c>
      <c r="K56" s="672">
        <v>111466.61</v>
      </c>
      <c r="L56" s="672">
        <v>23544.74</v>
      </c>
      <c r="M56" s="672">
        <v>184578.47</v>
      </c>
      <c r="N56" s="658"/>
      <c r="O56" s="659"/>
      <c r="P56" s="659"/>
      <c r="Q56" s="659"/>
      <c r="R56" s="659"/>
    </row>
    <row r="57" spans="1:18" x14ac:dyDescent="0.2">
      <c r="A57" s="233" t="s">
        <v>140</v>
      </c>
      <c r="B57" s="672">
        <v>16065.69</v>
      </c>
      <c r="C57" s="672">
        <v>149182.35999999999</v>
      </c>
      <c r="D57" s="672">
        <v>7681.43</v>
      </c>
      <c r="E57" s="672">
        <v>172929.47999999998</v>
      </c>
      <c r="F57" s="672">
        <v>174.75</v>
      </c>
      <c r="G57" s="672">
        <v>1477.5</v>
      </c>
      <c r="H57" s="672">
        <v>154.33000000000001</v>
      </c>
      <c r="I57" s="233">
        <v>1806.58</v>
      </c>
      <c r="J57" s="672">
        <v>16240.44</v>
      </c>
      <c r="K57" s="672">
        <v>150659.85999999999</v>
      </c>
      <c r="L57" s="672">
        <v>7835.76</v>
      </c>
      <c r="M57" s="672">
        <v>174736.05999999997</v>
      </c>
      <c r="N57" s="658"/>
      <c r="O57" s="659"/>
      <c r="P57" s="659"/>
      <c r="Q57" s="659"/>
      <c r="R57" s="659"/>
    </row>
    <row r="58" spans="1:18" x14ac:dyDescent="0.2">
      <c r="A58" s="233" t="s">
        <v>141</v>
      </c>
      <c r="B58" s="672">
        <v>7058.36</v>
      </c>
      <c r="C58" s="672">
        <v>71755.03</v>
      </c>
      <c r="D58" s="672">
        <v>0</v>
      </c>
      <c r="E58" s="672">
        <v>78813.39</v>
      </c>
      <c r="F58" s="672">
        <v>615</v>
      </c>
      <c r="G58" s="672">
        <v>12204.58</v>
      </c>
      <c r="H58" s="672">
        <v>0</v>
      </c>
      <c r="I58" s="233">
        <v>12819.58</v>
      </c>
      <c r="J58" s="672">
        <v>7673.36</v>
      </c>
      <c r="K58" s="672">
        <v>83959.61</v>
      </c>
      <c r="L58" s="672">
        <v>0</v>
      </c>
      <c r="M58" s="672">
        <v>91632.97</v>
      </c>
      <c r="N58" s="658"/>
      <c r="O58" s="659"/>
      <c r="P58" s="659"/>
      <c r="Q58" s="659"/>
      <c r="R58" s="659"/>
    </row>
    <row r="59" spans="1:18" x14ac:dyDescent="0.2">
      <c r="A59" s="233" t="s">
        <v>142</v>
      </c>
      <c r="B59" s="672">
        <v>20683</v>
      </c>
      <c r="C59" s="672">
        <v>36216.5</v>
      </c>
      <c r="D59" s="672">
        <v>72</v>
      </c>
      <c r="E59" s="672">
        <v>56971.5</v>
      </c>
      <c r="F59" s="672"/>
      <c r="G59" s="672"/>
      <c r="H59" s="672"/>
      <c r="I59" s="233">
        <v>0</v>
      </c>
      <c r="J59" s="672">
        <v>20683</v>
      </c>
      <c r="K59" s="672">
        <v>36216.5</v>
      </c>
      <c r="L59" s="672">
        <v>72</v>
      </c>
      <c r="M59" s="672">
        <v>56971.5</v>
      </c>
      <c r="N59" s="658"/>
      <c r="O59" s="659"/>
      <c r="P59" s="659"/>
      <c r="Q59" s="659"/>
      <c r="R59" s="659"/>
    </row>
    <row r="60" spans="1:18" x14ac:dyDescent="0.2">
      <c r="A60" s="233" t="s">
        <v>527</v>
      </c>
      <c r="B60" s="672">
        <v>59</v>
      </c>
      <c r="C60" s="672">
        <v>52</v>
      </c>
      <c r="D60" s="672">
        <v>90</v>
      </c>
      <c r="E60" s="672">
        <v>201</v>
      </c>
      <c r="F60" s="672">
        <v>0</v>
      </c>
      <c r="G60" s="672">
        <v>11</v>
      </c>
      <c r="H60" s="672">
        <v>14</v>
      </c>
      <c r="I60" s="233">
        <v>25</v>
      </c>
      <c r="J60" s="672">
        <v>59</v>
      </c>
      <c r="K60" s="672">
        <v>63</v>
      </c>
      <c r="L60" s="672">
        <v>104</v>
      </c>
      <c r="M60" s="672">
        <v>226</v>
      </c>
      <c r="N60" s="658"/>
      <c r="O60" s="659"/>
      <c r="P60" s="659"/>
      <c r="Q60" s="659"/>
      <c r="R60" s="659"/>
    </row>
    <row r="61" spans="1:18" x14ac:dyDescent="0.2">
      <c r="A61" s="233" t="s">
        <v>266</v>
      </c>
      <c r="B61" s="672">
        <v>0</v>
      </c>
      <c r="C61" s="672">
        <v>10692.1</v>
      </c>
      <c r="D61" s="672">
        <v>0</v>
      </c>
      <c r="E61" s="672">
        <v>10692.1</v>
      </c>
      <c r="F61" s="672">
        <v>0</v>
      </c>
      <c r="G61" s="672">
        <v>0</v>
      </c>
      <c r="H61" s="672">
        <v>0</v>
      </c>
      <c r="I61" s="233">
        <v>0</v>
      </c>
      <c r="J61" s="672">
        <v>0</v>
      </c>
      <c r="K61" s="672">
        <v>10692.1</v>
      </c>
      <c r="L61" s="672">
        <v>0</v>
      </c>
      <c r="M61" s="672">
        <v>10692.1</v>
      </c>
      <c r="N61" s="658"/>
      <c r="O61" s="659"/>
      <c r="P61" s="659"/>
      <c r="Q61" s="659"/>
      <c r="R61" s="659"/>
    </row>
    <row r="62" spans="1:18" x14ac:dyDescent="0.2">
      <c r="A62" s="233" t="s">
        <v>144</v>
      </c>
      <c r="B62" s="672">
        <v>678.25</v>
      </c>
      <c r="C62" s="672">
        <v>426.25</v>
      </c>
      <c r="D62" s="672">
        <v>69.5</v>
      </c>
      <c r="E62" s="672">
        <v>1174</v>
      </c>
      <c r="F62" s="672">
        <v>0</v>
      </c>
      <c r="G62" s="672">
        <v>0</v>
      </c>
      <c r="H62" s="672">
        <v>0</v>
      </c>
      <c r="I62" s="233">
        <v>0</v>
      </c>
      <c r="J62" s="672">
        <v>678.25</v>
      </c>
      <c r="K62" s="672">
        <v>426.25</v>
      </c>
      <c r="L62" s="672">
        <v>69.5</v>
      </c>
      <c r="M62" s="672">
        <v>1174</v>
      </c>
      <c r="N62" s="658"/>
      <c r="O62" s="659"/>
      <c r="P62" s="659"/>
      <c r="Q62" s="659"/>
      <c r="R62" s="659"/>
    </row>
    <row r="63" spans="1:18" x14ac:dyDescent="0.2">
      <c r="A63" s="233" t="s">
        <v>145</v>
      </c>
      <c r="B63" s="672">
        <v>0</v>
      </c>
      <c r="C63" s="672">
        <v>0</v>
      </c>
      <c r="D63" s="672">
        <v>0</v>
      </c>
      <c r="E63" s="672"/>
      <c r="F63" s="672">
        <v>0</v>
      </c>
      <c r="G63" s="672">
        <v>0</v>
      </c>
      <c r="H63" s="672">
        <v>0</v>
      </c>
      <c r="I63" s="233"/>
      <c r="J63" s="672">
        <v>0</v>
      </c>
      <c r="K63" s="672">
        <v>0</v>
      </c>
      <c r="L63" s="672">
        <v>0</v>
      </c>
      <c r="M63" s="672">
        <v>0</v>
      </c>
      <c r="N63" s="658"/>
      <c r="O63" s="659"/>
      <c r="P63" s="659"/>
      <c r="Q63" s="659"/>
      <c r="R63" s="659"/>
    </row>
    <row r="64" spans="1:18" x14ac:dyDescent="0.2">
      <c r="A64" s="233" t="s">
        <v>146</v>
      </c>
      <c r="B64" s="672">
        <v>2446</v>
      </c>
      <c r="C64" s="672">
        <v>22959</v>
      </c>
      <c r="D64" s="672">
        <v>4739</v>
      </c>
      <c r="E64" s="672">
        <v>30144</v>
      </c>
      <c r="F64" s="672">
        <v>61.5</v>
      </c>
      <c r="G64" s="672">
        <v>1822</v>
      </c>
      <c r="H64" s="672">
        <v>1166</v>
      </c>
      <c r="I64" s="233">
        <v>3049.5</v>
      </c>
      <c r="J64" s="672">
        <v>2507.5</v>
      </c>
      <c r="K64" s="672">
        <v>24781</v>
      </c>
      <c r="L64" s="672">
        <v>5905</v>
      </c>
      <c r="M64" s="672">
        <v>33193.5</v>
      </c>
      <c r="N64" s="658"/>
      <c r="O64" s="659"/>
      <c r="P64" s="659"/>
      <c r="Q64" s="659"/>
      <c r="R64" s="659"/>
    </row>
    <row r="65" spans="1:18" x14ac:dyDescent="0.2">
      <c r="A65" s="233" t="s">
        <v>366</v>
      </c>
      <c r="B65" s="672" t="s">
        <v>676</v>
      </c>
      <c r="C65" s="672" t="s">
        <v>676</v>
      </c>
      <c r="D65" s="672" t="s">
        <v>676</v>
      </c>
      <c r="E65" s="672" t="s">
        <v>676</v>
      </c>
      <c r="F65" s="672" t="s">
        <v>676</v>
      </c>
      <c r="G65" s="672" t="s">
        <v>676</v>
      </c>
      <c r="H65" s="672" t="s">
        <v>676</v>
      </c>
      <c r="I65" s="672" t="s">
        <v>676</v>
      </c>
      <c r="J65" s="672" t="s">
        <v>676</v>
      </c>
      <c r="K65" s="672" t="s">
        <v>676</v>
      </c>
      <c r="L65" s="672" t="s">
        <v>676</v>
      </c>
      <c r="M65" s="672">
        <v>109</v>
      </c>
      <c r="N65" s="658"/>
      <c r="O65" s="659"/>
      <c r="P65" s="659"/>
      <c r="Q65" s="659"/>
      <c r="R65" s="659"/>
    </row>
    <row r="66" spans="1:18" x14ac:dyDescent="0.2">
      <c r="A66" s="233" t="s">
        <v>404</v>
      </c>
      <c r="B66" s="672" t="s">
        <v>676</v>
      </c>
      <c r="C66" s="672" t="s">
        <v>676</v>
      </c>
      <c r="D66" s="672" t="s">
        <v>676</v>
      </c>
      <c r="E66" s="672">
        <v>95402</v>
      </c>
      <c r="F66" s="672" t="s">
        <v>676</v>
      </c>
      <c r="G66" s="672" t="s">
        <v>676</v>
      </c>
      <c r="H66" s="672" t="s">
        <v>676</v>
      </c>
      <c r="I66" s="233">
        <v>5938</v>
      </c>
      <c r="J66" s="672" t="s">
        <v>676</v>
      </c>
      <c r="K66" s="672" t="s">
        <v>676</v>
      </c>
      <c r="L66" s="672" t="s">
        <v>676</v>
      </c>
      <c r="M66" s="672">
        <v>101340</v>
      </c>
      <c r="N66" s="658"/>
      <c r="O66" s="659"/>
      <c r="P66" s="659"/>
      <c r="Q66" s="659"/>
      <c r="R66" s="659"/>
    </row>
    <row r="67" spans="1:18" x14ac:dyDescent="0.2">
      <c r="A67" s="233" t="s">
        <v>148</v>
      </c>
      <c r="B67" s="672">
        <v>3562</v>
      </c>
      <c r="C67" s="672">
        <v>29952.629999999997</v>
      </c>
      <c r="D67" s="672">
        <v>0</v>
      </c>
      <c r="E67" s="672">
        <v>33514.629999999997</v>
      </c>
      <c r="F67" s="672">
        <v>0</v>
      </c>
      <c r="G67" s="672">
        <v>5133.18</v>
      </c>
      <c r="H67" s="672">
        <v>0</v>
      </c>
      <c r="I67" s="233">
        <v>5133.18</v>
      </c>
      <c r="J67" s="672">
        <v>3562</v>
      </c>
      <c r="K67" s="672">
        <v>35085.81</v>
      </c>
      <c r="L67" s="672">
        <v>0</v>
      </c>
      <c r="M67" s="672">
        <v>38647.81</v>
      </c>
      <c r="N67" s="658"/>
      <c r="O67" s="659"/>
      <c r="P67" s="659"/>
      <c r="Q67" s="659"/>
      <c r="R67" s="659"/>
    </row>
    <row r="68" spans="1:18" x14ac:dyDescent="0.2">
      <c r="A68" s="233" t="s">
        <v>149</v>
      </c>
      <c r="B68" s="672" t="s">
        <v>676</v>
      </c>
      <c r="C68" s="672" t="s">
        <v>676</v>
      </c>
      <c r="D68" s="672" t="s">
        <v>676</v>
      </c>
      <c r="E68" s="672">
        <v>1905.8600000000001</v>
      </c>
      <c r="F68" s="672">
        <v>0</v>
      </c>
      <c r="G68" s="672">
        <v>0</v>
      </c>
      <c r="H68" s="672">
        <v>0</v>
      </c>
      <c r="I68" s="233">
        <v>0</v>
      </c>
      <c r="J68" s="672" t="s">
        <v>676</v>
      </c>
      <c r="K68" s="672" t="s">
        <v>676</v>
      </c>
      <c r="L68" s="672" t="s">
        <v>676</v>
      </c>
      <c r="M68" s="672">
        <v>1905.8600000000001</v>
      </c>
      <c r="N68" s="658"/>
      <c r="O68" s="659"/>
      <c r="P68" s="659"/>
      <c r="Q68" s="659"/>
      <c r="R68" s="659"/>
    </row>
    <row r="69" spans="1:18" x14ac:dyDescent="0.2">
      <c r="A69" s="233" t="s">
        <v>187</v>
      </c>
      <c r="B69" s="672">
        <v>6421.63</v>
      </c>
      <c r="C69" s="672">
        <v>21975.170000000002</v>
      </c>
      <c r="D69" s="672">
        <v>7694.79</v>
      </c>
      <c r="E69" s="672">
        <v>36091.590000000004</v>
      </c>
      <c r="F69" s="672">
        <v>109.75</v>
      </c>
      <c r="G69" s="672">
        <v>1370</v>
      </c>
      <c r="H69" s="672">
        <v>696.25</v>
      </c>
      <c r="I69" s="233">
        <v>2176</v>
      </c>
      <c r="J69" s="672">
        <v>6531.38</v>
      </c>
      <c r="K69" s="672">
        <v>23345.170000000002</v>
      </c>
      <c r="L69" s="672">
        <v>8391.0400000000009</v>
      </c>
      <c r="M69" s="672">
        <v>38267.590000000004</v>
      </c>
      <c r="N69" s="658"/>
      <c r="O69" s="659"/>
      <c r="P69" s="659"/>
      <c r="Q69" s="659"/>
      <c r="R69" s="659"/>
    </row>
    <row r="70" spans="1:18" x14ac:dyDescent="0.2">
      <c r="A70" s="233" t="s">
        <v>153</v>
      </c>
      <c r="B70" s="672">
        <v>0</v>
      </c>
      <c r="C70" s="672">
        <v>98885</v>
      </c>
      <c r="D70" s="672">
        <v>0</v>
      </c>
      <c r="E70" s="672">
        <v>98885</v>
      </c>
      <c r="F70" s="672">
        <v>0</v>
      </c>
      <c r="G70" s="672">
        <v>10370</v>
      </c>
      <c r="H70" s="672">
        <v>0</v>
      </c>
      <c r="I70" s="233">
        <v>10370</v>
      </c>
      <c r="J70" s="672">
        <v>0</v>
      </c>
      <c r="K70" s="672">
        <v>109255</v>
      </c>
      <c r="L70" s="672">
        <v>0</v>
      </c>
      <c r="M70" s="672">
        <v>109255</v>
      </c>
      <c r="N70" s="658"/>
      <c r="O70" s="659"/>
      <c r="P70" s="659"/>
      <c r="Q70" s="659"/>
      <c r="R70" s="659"/>
    </row>
    <row r="71" spans="1:18" x14ac:dyDescent="0.2">
      <c r="A71" s="233" t="s">
        <v>610</v>
      </c>
      <c r="B71" s="672">
        <v>0</v>
      </c>
      <c r="C71" s="672">
        <v>9817</v>
      </c>
      <c r="D71" s="672">
        <v>0</v>
      </c>
      <c r="E71" s="672">
        <v>9817</v>
      </c>
      <c r="F71" s="672">
        <v>0</v>
      </c>
      <c r="G71" s="672">
        <v>2454</v>
      </c>
      <c r="H71" s="672">
        <v>0</v>
      </c>
      <c r="I71" s="233">
        <v>2454</v>
      </c>
      <c r="J71" s="672">
        <v>0</v>
      </c>
      <c r="K71" s="672">
        <v>12271</v>
      </c>
      <c r="L71" s="672">
        <v>0</v>
      </c>
      <c r="M71" s="672">
        <v>12271</v>
      </c>
      <c r="N71" s="658"/>
      <c r="O71" s="659"/>
      <c r="P71" s="659"/>
      <c r="Q71" s="659"/>
      <c r="R71" s="659"/>
    </row>
    <row r="72" spans="1:18" x14ac:dyDescent="0.2">
      <c r="A72" s="233" t="s">
        <v>150</v>
      </c>
      <c r="B72" s="672" t="s">
        <v>676</v>
      </c>
      <c r="C72" s="672" t="s">
        <v>676</v>
      </c>
      <c r="D72" s="672" t="s">
        <v>676</v>
      </c>
      <c r="E72" s="672" t="s">
        <v>676</v>
      </c>
      <c r="F72" s="672" t="s">
        <v>676</v>
      </c>
      <c r="G72" s="672" t="s">
        <v>676</v>
      </c>
      <c r="H72" s="672" t="s">
        <v>676</v>
      </c>
      <c r="I72" s="672" t="s">
        <v>676</v>
      </c>
      <c r="J72" s="672" t="s">
        <v>676</v>
      </c>
      <c r="K72" s="672" t="s">
        <v>676</v>
      </c>
      <c r="L72" s="672" t="s">
        <v>676</v>
      </c>
      <c r="M72" s="672">
        <v>710</v>
      </c>
      <c r="N72" s="658"/>
      <c r="O72" s="659"/>
      <c r="P72" s="659"/>
      <c r="Q72" s="659"/>
      <c r="R72" s="659"/>
    </row>
    <row r="73" spans="1:18" x14ac:dyDescent="0.2">
      <c r="A73" s="233" t="s">
        <v>132</v>
      </c>
      <c r="B73" s="672">
        <v>5068.5</v>
      </c>
      <c r="C73" s="672">
        <v>11642.26</v>
      </c>
      <c r="D73" s="672">
        <v>2575.33</v>
      </c>
      <c r="E73" s="672">
        <v>19286.090000000004</v>
      </c>
      <c r="F73" s="672">
        <v>0</v>
      </c>
      <c r="G73" s="672">
        <v>633.20000000000005</v>
      </c>
      <c r="H73" s="672">
        <v>240</v>
      </c>
      <c r="I73" s="233">
        <v>873.2</v>
      </c>
      <c r="J73" s="672">
        <v>5068.5</v>
      </c>
      <c r="K73" s="672">
        <v>12275.460000000001</v>
      </c>
      <c r="L73" s="672">
        <v>2815.33</v>
      </c>
      <c r="M73" s="672">
        <v>20159.290000000005</v>
      </c>
      <c r="N73" s="658"/>
      <c r="O73" s="659"/>
      <c r="P73" s="659"/>
      <c r="Q73" s="659"/>
      <c r="R73" s="659"/>
    </row>
    <row r="74" spans="1:18" x14ac:dyDescent="0.2">
      <c r="A74" s="233" t="s">
        <v>157</v>
      </c>
      <c r="B74" s="672">
        <v>0</v>
      </c>
      <c r="C74" s="672">
        <v>45884.06</v>
      </c>
      <c r="D74" s="672">
        <v>0</v>
      </c>
      <c r="E74" s="672">
        <v>45884.06</v>
      </c>
      <c r="F74" s="672">
        <v>0</v>
      </c>
      <c r="G74" s="672">
        <v>1214.2</v>
      </c>
      <c r="H74" s="672">
        <v>0</v>
      </c>
      <c r="I74" s="233">
        <v>1214.2</v>
      </c>
      <c r="J74" s="672">
        <v>0</v>
      </c>
      <c r="K74" s="672">
        <v>47098.259999999995</v>
      </c>
      <c r="L74" s="672">
        <v>0</v>
      </c>
      <c r="M74" s="672">
        <v>47098.259999999995</v>
      </c>
      <c r="N74" s="658"/>
      <c r="O74" s="659"/>
      <c r="P74" s="659"/>
      <c r="Q74" s="659"/>
      <c r="R74" s="659"/>
    </row>
    <row r="75" spans="1:18" x14ac:dyDescent="0.2">
      <c r="A75" s="233" t="s">
        <v>613</v>
      </c>
      <c r="B75" s="672">
        <v>37857</v>
      </c>
      <c r="C75" s="672">
        <v>53786</v>
      </c>
      <c r="D75" s="672">
        <v>440.66666666666663</v>
      </c>
      <c r="E75" s="672">
        <v>92083.666666666672</v>
      </c>
      <c r="F75" s="672">
        <v>1203</v>
      </c>
      <c r="G75" s="672">
        <v>13669.75</v>
      </c>
      <c r="H75" s="672">
        <v>0</v>
      </c>
      <c r="I75" s="233">
        <v>14872.75</v>
      </c>
      <c r="J75" s="672">
        <v>39060</v>
      </c>
      <c r="K75" s="672">
        <v>67455.75</v>
      </c>
      <c r="L75" s="672">
        <v>440.66666666666663</v>
      </c>
      <c r="M75" s="672">
        <v>106956.41666666667</v>
      </c>
      <c r="N75" s="658"/>
      <c r="O75" s="659"/>
      <c r="P75" s="659"/>
      <c r="Q75" s="659"/>
      <c r="R75" s="659"/>
    </row>
    <row r="76" spans="1:18" x14ac:dyDescent="0.2">
      <c r="A76" s="233" t="s">
        <v>614</v>
      </c>
      <c r="B76" s="672">
        <v>15334.5</v>
      </c>
      <c r="C76" s="672">
        <v>17001</v>
      </c>
      <c r="D76" s="672">
        <v>0</v>
      </c>
      <c r="E76" s="672">
        <v>32335.5</v>
      </c>
      <c r="F76" s="672">
        <v>0</v>
      </c>
      <c r="G76" s="672">
        <v>6509</v>
      </c>
      <c r="H76" s="672">
        <v>0</v>
      </c>
      <c r="I76" s="233">
        <v>6509</v>
      </c>
      <c r="J76" s="672">
        <v>15334.5</v>
      </c>
      <c r="K76" s="672">
        <v>23510</v>
      </c>
      <c r="L76" s="672">
        <v>0</v>
      </c>
      <c r="M76" s="672">
        <v>38844.5</v>
      </c>
      <c r="N76" s="658"/>
      <c r="O76" s="659"/>
      <c r="P76" s="659"/>
      <c r="Q76" s="659"/>
      <c r="R76" s="659"/>
    </row>
    <row r="77" spans="1:18" x14ac:dyDescent="0.2">
      <c r="A77" s="233" t="s">
        <v>615</v>
      </c>
      <c r="B77" s="672">
        <v>0</v>
      </c>
      <c r="C77" s="672">
        <v>54976.13</v>
      </c>
      <c r="D77" s="672">
        <v>0</v>
      </c>
      <c r="E77" s="672">
        <v>54976.13</v>
      </c>
      <c r="F77" s="672">
        <v>0</v>
      </c>
      <c r="G77" s="672">
        <v>8413.25</v>
      </c>
      <c r="H77" s="672">
        <v>0</v>
      </c>
      <c r="I77" s="233">
        <v>8413.25</v>
      </c>
      <c r="J77" s="672">
        <v>0</v>
      </c>
      <c r="K77" s="672">
        <v>63389.38</v>
      </c>
      <c r="L77" s="672">
        <v>0</v>
      </c>
      <c r="M77" s="672">
        <v>63389.38</v>
      </c>
      <c r="N77" s="658"/>
      <c r="O77" s="659"/>
      <c r="P77" s="659"/>
      <c r="Q77" s="659"/>
      <c r="R77" s="659"/>
    </row>
    <row r="78" spans="1:18" s="429" customFormat="1" x14ac:dyDescent="0.2">
      <c r="A78" s="684" t="s">
        <v>199</v>
      </c>
      <c r="B78" s="685" t="s">
        <v>676</v>
      </c>
      <c r="C78" s="685" t="s">
        <v>676</v>
      </c>
      <c r="D78" s="685" t="s">
        <v>676</v>
      </c>
      <c r="E78" s="685">
        <v>76424.38</v>
      </c>
      <c r="F78" s="685" t="s">
        <v>676</v>
      </c>
      <c r="G78" s="685" t="s">
        <v>676</v>
      </c>
      <c r="H78" s="685" t="s">
        <v>676</v>
      </c>
      <c r="I78" s="685">
        <v>9963.0499999999993</v>
      </c>
      <c r="J78" s="685" t="s">
        <v>676</v>
      </c>
      <c r="K78" s="685" t="s">
        <v>676</v>
      </c>
      <c r="L78" s="685" t="s">
        <v>676</v>
      </c>
      <c r="M78" s="685" t="s">
        <v>696</v>
      </c>
      <c r="N78" s="658"/>
      <c r="O78" s="681"/>
      <c r="P78" s="681"/>
      <c r="Q78" s="681"/>
      <c r="R78" s="681"/>
    </row>
    <row r="79" spans="1:18" x14ac:dyDescent="0.2">
      <c r="A79" s="233" t="s">
        <v>125</v>
      </c>
      <c r="B79" s="672">
        <v>0</v>
      </c>
      <c r="C79" s="672">
        <v>40670</v>
      </c>
      <c r="D79" s="672">
        <v>0</v>
      </c>
      <c r="E79" s="672">
        <v>40670</v>
      </c>
      <c r="F79" s="672">
        <v>0</v>
      </c>
      <c r="G79" s="672">
        <v>1259</v>
      </c>
      <c r="H79" s="672">
        <v>0</v>
      </c>
      <c r="I79" s="233">
        <v>1259</v>
      </c>
      <c r="J79" s="672">
        <v>0</v>
      </c>
      <c r="K79" s="672">
        <v>41929</v>
      </c>
      <c r="L79" s="672">
        <v>0</v>
      </c>
      <c r="M79" s="672">
        <v>41929</v>
      </c>
      <c r="N79" s="658"/>
      <c r="O79" s="659"/>
      <c r="P79" s="659"/>
      <c r="Q79" s="659"/>
      <c r="R79" s="659"/>
    </row>
    <row r="80" spans="1:18" x14ac:dyDescent="0.2">
      <c r="A80" s="233" t="s">
        <v>126</v>
      </c>
      <c r="B80" s="672">
        <v>16962.25</v>
      </c>
      <c r="C80" s="672">
        <v>53398.770000000004</v>
      </c>
      <c r="D80" s="672">
        <v>4239.75</v>
      </c>
      <c r="E80" s="672">
        <v>74600.77</v>
      </c>
      <c r="F80" s="672">
        <v>160.5</v>
      </c>
      <c r="G80" s="672">
        <v>4495.6400000000003</v>
      </c>
      <c r="H80" s="672">
        <v>206</v>
      </c>
      <c r="I80" s="233">
        <v>4862.1400000000003</v>
      </c>
      <c r="J80" s="672">
        <v>17122.75</v>
      </c>
      <c r="K80" s="672">
        <v>57894.41</v>
      </c>
      <c r="L80" s="672">
        <v>4445.75</v>
      </c>
      <c r="M80" s="672">
        <v>79462.91</v>
      </c>
      <c r="N80" s="658"/>
      <c r="O80" s="659"/>
      <c r="P80" s="659"/>
      <c r="Q80" s="659"/>
      <c r="R80" s="659"/>
    </row>
    <row r="81" spans="1:18" x14ac:dyDescent="0.2">
      <c r="A81" s="233" t="s">
        <v>160</v>
      </c>
      <c r="B81" s="672">
        <v>29572.05</v>
      </c>
      <c r="C81" s="672">
        <v>26779.34</v>
      </c>
      <c r="D81" s="672">
        <v>0</v>
      </c>
      <c r="E81" s="672">
        <v>56351.39</v>
      </c>
      <c r="F81" s="672">
        <v>474.85999999999996</v>
      </c>
      <c r="G81" s="672">
        <v>1743.49</v>
      </c>
      <c r="H81" s="672">
        <v>0</v>
      </c>
      <c r="I81" s="233">
        <v>2218.35</v>
      </c>
      <c r="J81" s="672">
        <v>30046.91</v>
      </c>
      <c r="K81" s="672">
        <v>28522.83</v>
      </c>
      <c r="L81" s="672">
        <v>0</v>
      </c>
      <c r="M81" s="672">
        <v>58569.740000000005</v>
      </c>
      <c r="N81" s="658"/>
      <c r="O81" s="659"/>
      <c r="P81" s="659"/>
      <c r="Q81" s="659"/>
      <c r="R81" s="659"/>
    </row>
    <row r="82" spans="1:18" x14ac:dyDescent="0.2">
      <c r="A82" s="233" t="s">
        <v>161</v>
      </c>
      <c r="B82" s="672">
        <v>1220</v>
      </c>
      <c r="C82" s="672">
        <v>0</v>
      </c>
      <c r="D82" s="672">
        <v>0</v>
      </c>
      <c r="E82" s="672">
        <v>1220</v>
      </c>
      <c r="F82" s="672">
        <v>0</v>
      </c>
      <c r="G82" s="672">
        <v>144</v>
      </c>
      <c r="H82" s="672">
        <v>0</v>
      </c>
      <c r="I82" s="233">
        <v>144</v>
      </c>
      <c r="J82" s="672">
        <v>1220</v>
      </c>
      <c r="K82" s="672">
        <v>144</v>
      </c>
      <c r="L82" s="672">
        <v>0</v>
      </c>
      <c r="M82" s="672">
        <v>1364</v>
      </c>
      <c r="N82" s="658"/>
      <c r="O82" s="659"/>
      <c r="P82" s="659"/>
      <c r="Q82" s="659"/>
      <c r="R82" s="659"/>
    </row>
    <row r="83" spans="1:18" x14ac:dyDescent="0.2">
      <c r="A83" s="233" t="s">
        <v>162</v>
      </c>
      <c r="B83" s="672">
        <v>983.75</v>
      </c>
      <c r="C83" s="672">
        <v>1225</v>
      </c>
      <c r="D83" s="672">
        <v>74</v>
      </c>
      <c r="E83" s="672">
        <v>2282.75</v>
      </c>
      <c r="F83" s="672">
        <v>687.75</v>
      </c>
      <c r="G83" s="672">
        <v>501</v>
      </c>
      <c r="H83" s="672">
        <v>0</v>
      </c>
      <c r="I83" s="233">
        <v>1188.75</v>
      </c>
      <c r="J83" s="672">
        <v>1671.5</v>
      </c>
      <c r="K83" s="672">
        <v>1726</v>
      </c>
      <c r="L83" s="672">
        <v>74</v>
      </c>
      <c r="M83" s="672">
        <v>3471.5</v>
      </c>
      <c r="N83" s="658"/>
      <c r="O83" s="659"/>
      <c r="P83" s="659"/>
      <c r="Q83" s="659"/>
      <c r="R83" s="659"/>
    </row>
    <row r="84" spans="1:18" x14ac:dyDescent="0.2">
      <c r="A84" s="233" t="s">
        <v>163</v>
      </c>
      <c r="B84" s="672">
        <v>13825.416663</v>
      </c>
      <c r="C84" s="672">
        <v>22446.099997000001</v>
      </c>
      <c r="D84" s="672">
        <v>2281.5</v>
      </c>
      <c r="E84" s="672">
        <v>38553.016660000001</v>
      </c>
      <c r="F84" s="672">
        <v>91</v>
      </c>
      <c r="G84" s="672">
        <v>806.16666669999995</v>
      </c>
      <c r="H84" s="672">
        <v>785.75</v>
      </c>
      <c r="I84" s="233">
        <v>1682.9166667</v>
      </c>
      <c r="J84" s="672">
        <v>13916.416663</v>
      </c>
      <c r="K84" s="672">
        <v>23252.2666637</v>
      </c>
      <c r="L84" s="672">
        <v>3067.25</v>
      </c>
      <c r="M84" s="672">
        <v>40235.933326700004</v>
      </c>
      <c r="N84" s="658"/>
      <c r="O84" s="659"/>
      <c r="P84" s="659"/>
      <c r="Q84" s="659"/>
      <c r="R84" s="659"/>
    </row>
    <row r="85" spans="1:18" x14ac:dyDescent="0.2">
      <c r="A85" s="233" t="s">
        <v>164</v>
      </c>
      <c r="B85" s="672">
        <v>0</v>
      </c>
      <c r="C85" s="672">
        <v>670.8</v>
      </c>
      <c r="D85" s="672">
        <v>0</v>
      </c>
      <c r="E85" s="672">
        <v>670.8</v>
      </c>
      <c r="F85" s="672">
        <v>0</v>
      </c>
      <c r="G85" s="672">
        <v>23</v>
      </c>
      <c r="H85" s="672">
        <v>0</v>
      </c>
      <c r="I85" s="233">
        <v>23</v>
      </c>
      <c r="J85" s="672">
        <v>0</v>
      </c>
      <c r="K85" s="672">
        <v>693.8</v>
      </c>
      <c r="L85" s="672">
        <v>0</v>
      </c>
      <c r="M85" s="672">
        <v>693.8</v>
      </c>
      <c r="N85" s="658"/>
      <c r="O85" s="659"/>
      <c r="P85" s="659"/>
      <c r="Q85" s="659"/>
      <c r="R85" s="659"/>
    </row>
    <row r="86" spans="1:18" x14ac:dyDescent="0.2">
      <c r="A86" s="233" t="s">
        <v>368</v>
      </c>
      <c r="B86" s="672">
        <v>6411</v>
      </c>
      <c r="C86" s="672">
        <v>0</v>
      </c>
      <c r="D86" s="672">
        <v>0</v>
      </c>
      <c r="E86" s="672">
        <v>6411</v>
      </c>
      <c r="F86" s="672">
        <v>321</v>
      </c>
      <c r="G86" s="672">
        <v>0</v>
      </c>
      <c r="H86" s="672">
        <v>0</v>
      </c>
      <c r="I86" s="233">
        <v>321</v>
      </c>
      <c r="J86" s="672">
        <v>6732</v>
      </c>
      <c r="K86" s="672">
        <v>0</v>
      </c>
      <c r="L86" s="672">
        <v>0</v>
      </c>
      <c r="M86" s="672">
        <v>6732</v>
      </c>
      <c r="N86" s="658"/>
      <c r="O86" s="659"/>
      <c r="P86" s="659"/>
      <c r="Q86" s="659"/>
      <c r="R86" s="659"/>
    </row>
    <row r="87" spans="1:18" x14ac:dyDescent="0.2">
      <c r="A87" s="233" t="s">
        <v>165</v>
      </c>
      <c r="B87" s="672">
        <v>0</v>
      </c>
      <c r="C87" s="672">
        <v>0</v>
      </c>
      <c r="D87" s="672">
        <v>0</v>
      </c>
      <c r="E87" s="672">
        <v>0</v>
      </c>
      <c r="F87" s="672">
        <v>0</v>
      </c>
      <c r="G87" s="672">
        <v>0</v>
      </c>
      <c r="H87" s="672">
        <v>0</v>
      </c>
      <c r="I87" s="233">
        <v>0</v>
      </c>
      <c r="J87" s="672">
        <v>0</v>
      </c>
      <c r="K87" s="672">
        <v>0</v>
      </c>
      <c r="L87" s="672">
        <v>0</v>
      </c>
      <c r="M87" s="672">
        <v>0</v>
      </c>
      <c r="N87" s="658"/>
      <c r="O87" s="659"/>
      <c r="P87" s="659"/>
      <c r="Q87" s="659"/>
      <c r="R87" s="659"/>
    </row>
    <row r="88" spans="1:18" x14ac:dyDescent="0.2">
      <c r="A88" s="233" t="s">
        <v>166</v>
      </c>
      <c r="B88" s="672">
        <v>1306</v>
      </c>
      <c r="C88" s="672">
        <v>30</v>
      </c>
      <c r="D88" s="672">
        <v>12</v>
      </c>
      <c r="E88" s="672">
        <v>1348</v>
      </c>
      <c r="F88" s="672">
        <v>552</v>
      </c>
      <c r="G88" s="672">
        <v>65</v>
      </c>
      <c r="H88" s="672">
        <v>65</v>
      </c>
      <c r="I88" s="233">
        <v>682</v>
      </c>
      <c r="J88" s="672">
        <v>1858</v>
      </c>
      <c r="K88" s="672">
        <v>95</v>
      </c>
      <c r="L88" s="672">
        <v>77</v>
      </c>
      <c r="M88" s="672">
        <v>2030</v>
      </c>
      <c r="N88" s="658"/>
      <c r="O88" s="659"/>
      <c r="P88" s="659"/>
      <c r="Q88" s="659"/>
      <c r="R88" s="659"/>
    </row>
    <row r="89" spans="1:18" x14ac:dyDescent="0.2">
      <c r="A89" s="233" t="s">
        <v>483</v>
      </c>
      <c r="B89" s="672">
        <v>0</v>
      </c>
      <c r="C89" s="672">
        <v>3950</v>
      </c>
      <c r="D89" s="672">
        <v>0</v>
      </c>
      <c r="E89" s="672">
        <v>3950</v>
      </c>
      <c r="F89" s="672">
        <v>0</v>
      </c>
      <c r="G89" s="672">
        <v>104</v>
      </c>
      <c r="H89" s="672">
        <v>0</v>
      </c>
      <c r="I89" s="233">
        <v>104</v>
      </c>
      <c r="J89" s="672">
        <v>0</v>
      </c>
      <c r="K89" s="672">
        <v>4054</v>
      </c>
      <c r="L89" s="672">
        <v>0</v>
      </c>
      <c r="M89" s="672">
        <v>4054</v>
      </c>
      <c r="N89" s="658"/>
      <c r="O89" s="659"/>
      <c r="P89" s="659"/>
      <c r="Q89" s="659"/>
      <c r="R89" s="659"/>
    </row>
    <row r="90" spans="1:18" x14ac:dyDescent="0.2">
      <c r="A90" s="233" t="s">
        <v>122</v>
      </c>
      <c r="B90" s="672">
        <v>0</v>
      </c>
      <c r="C90" s="672">
        <v>50599.48</v>
      </c>
      <c r="D90" s="672">
        <v>0</v>
      </c>
      <c r="E90" s="672">
        <v>50599.48</v>
      </c>
      <c r="F90" s="672">
        <v>0</v>
      </c>
      <c r="G90" s="672">
        <v>2852.94</v>
      </c>
      <c r="H90" s="672">
        <v>0</v>
      </c>
      <c r="I90" s="233">
        <v>2852.94</v>
      </c>
      <c r="J90" s="672">
        <v>0</v>
      </c>
      <c r="K90" s="672">
        <v>53452.420000000006</v>
      </c>
      <c r="L90" s="672">
        <v>0</v>
      </c>
      <c r="M90" s="672">
        <v>53452.420000000006</v>
      </c>
      <c r="N90" s="658"/>
      <c r="O90" s="659"/>
      <c r="P90" s="659"/>
      <c r="Q90" s="659"/>
      <c r="R90" s="659"/>
    </row>
    <row r="91" spans="1:18" x14ac:dyDescent="0.2">
      <c r="A91" s="233" t="s">
        <v>151</v>
      </c>
      <c r="B91" s="672">
        <v>5829.25</v>
      </c>
      <c r="C91" s="672">
        <v>23526.92</v>
      </c>
      <c r="D91" s="672">
        <v>3093.9700000000003</v>
      </c>
      <c r="E91" s="672">
        <v>32450.14</v>
      </c>
      <c r="F91" s="672">
        <v>172.5</v>
      </c>
      <c r="G91" s="672">
        <v>1344</v>
      </c>
      <c r="H91" s="672">
        <v>72</v>
      </c>
      <c r="I91" s="233">
        <v>1588.5</v>
      </c>
      <c r="J91" s="672">
        <v>6001.75</v>
      </c>
      <c r="K91" s="672">
        <v>24870.92</v>
      </c>
      <c r="L91" s="672">
        <v>3165.9700000000003</v>
      </c>
      <c r="M91" s="672">
        <v>34038.639999999999</v>
      </c>
      <c r="N91" s="658"/>
      <c r="O91" s="659"/>
      <c r="P91" s="659"/>
      <c r="Q91" s="659"/>
      <c r="R91" s="659"/>
    </row>
    <row r="92" spans="1:18" x14ac:dyDescent="0.2">
      <c r="A92" s="233" t="s">
        <v>171</v>
      </c>
      <c r="B92" s="672" t="s">
        <v>676</v>
      </c>
      <c r="C92" s="672" t="s">
        <v>676</v>
      </c>
      <c r="D92" s="672" t="s">
        <v>676</v>
      </c>
      <c r="E92" s="672" t="s">
        <v>676</v>
      </c>
      <c r="F92" s="672" t="s">
        <v>676</v>
      </c>
      <c r="G92" s="672" t="s">
        <v>676</v>
      </c>
      <c r="H92" s="672" t="s">
        <v>676</v>
      </c>
      <c r="I92" s="233" t="s">
        <v>676</v>
      </c>
      <c r="J92" s="672" t="s">
        <v>676</v>
      </c>
      <c r="K92" s="672" t="s">
        <v>676</v>
      </c>
      <c r="L92" s="672" t="s">
        <v>676</v>
      </c>
      <c r="M92" s="672" t="s">
        <v>676</v>
      </c>
      <c r="N92" s="658"/>
      <c r="O92" s="659"/>
      <c r="P92" s="659"/>
      <c r="Q92" s="659"/>
      <c r="R92" s="659"/>
    </row>
    <row r="93" spans="1:18" x14ac:dyDescent="0.2">
      <c r="A93" s="233" t="s">
        <v>173</v>
      </c>
      <c r="B93" s="672">
        <v>0</v>
      </c>
      <c r="C93" s="672">
        <v>3318.46</v>
      </c>
      <c r="D93" s="672">
        <v>0</v>
      </c>
      <c r="E93" s="672">
        <v>3318.46</v>
      </c>
      <c r="F93" s="672">
        <v>0</v>
      </c>
      <c r="G93" s="672">
        <v>614.84</v>
      </c>
      <c r="H93" s="672">
        <v>0</v>
      </c>
      <c r="I93" s="233">
        <v>614.84</v>
      </c>
      <c r="J93" s="672">
        <v>0</v>
      </c>
      <c r="K93" s="672">
        <v>3933.3</v>
      </c>
      <c r="L93" s="672">
        <v>0</v>
      </c>
      <c r="M93" s="672">
        <v>3933.3</v>
      </c>
      <c r="N93" s="658"/>
      <c r="O93" s="659"/>
      <c r="P93" s="659"/>
      <c r="Q93" s="659"/>
      <c r="R93" s="659"/>
    </row>
    <row r="94" spans="1:18" x14ac:dyDescent="0.2">
      <c r="A94" s="233" t="s">
        <v>133</v>
      </c>
      <c r="B94" s="672">
        <v>1578</v>
      </c>
      <c r="C94" s="672">
        <v>7515.5</v>
      </c>
      <c r="D94" s="672">
        <v>1116.5</v>
      </c>
      <c r="E94" s="672">
        <v>10210</v>
      </c>
      <c r="F94" s="672">
        <v>12</v>
      </c>
      <c r="G94" s="672">
        <v>200</v>
      </c>
      <c r="H94" s="672">
        <v>0</v>
      </c>
      <c r="I94" s="233">
        <v>212</v>
      </c>
      <c r="J94" s="672">
        <v>1590</v>
      </c>
      <c r="K94" s="672">
        <v>7715.5</v>
      </c>
      <c r="L94" s="672">
        <v>1116.5</v>
      </c>
      <c r="M94" s="672">
        <v>10422</v>
      </c>
      <c r="N94" s="658"/>
      <c r="O94" s="659"/>
      <c r="P94" s="659"/>
      <c r="Q94" s="659"/>
      <c r="R94" s="659"/>
    </row>
    <row r="95" spans="1:18" x14ac:dyDescent="0.2">
      <c r="A95" s="233" t="s">
        <v>174</v>
      </c>
      <c r="B95" s="672">
        <v>13444</v>
      </c>
      <c r="C95" s="672">
        <v>53198</v>
      </c>
      <c r="D95" s="672">
        <v>7666</v>
      </c>
      <c r="E95" s="672">
        <v>74308</v>
      </c>
      <c r="F95" s="672">
        <v>0</v>
      </c>
      <c r="G95" s="672">
        <v>2482</v>
      </c>
      <c r="H95" s="672">
        <v>298</v>
      </c>
      <c r="I95" s="233">
        <v>2780</v>
      </c>
      <c r="J95" s="672">
        <v>13444</v>
      </c>
      <c r="K95" s="672">
        <v>55680</v>
      </c>
      <c r="L95" s="672">
        <v>7964</v>
      </c>
      <c r="M95" s="672">
        <v>77088</v>
      </c>
      <c r="N95" s="658"/>
      <c r="O95" s="659"/>
      <c r="P95" s="659"/>
      <c r="Q95" s="659"/>
      <c r="R95" s="659"/>
    </row>
    <row r="96" spans="1:18" x14ac:dyDescent="0.2">
      <c r="A96" s="233" t="s">
        <v>179</v>
      </c>
      <c r="B96" s="672">
        <v>18380</v>
      </c>
      <c r="C96" s="672">
        <v>31866</v>
      </c>
      <c r="D96" s="672">
        <v>14582</v>
      </c>
      <c r="E96" s="672">
        <v>64828</v>
      </c>
      <c r="F96" s="672">
        <v>0</v>
      </c>
      <c r="G96" s="672">
        <v>3843</v>
      </c>
      <c r="H96" s="672">
        <v>528</v>
      </c>
      <c r="I96" s="233">
        <v>4371</v>
      </c>
      <c r="J96" s="672">
        <v>18380</v>
      </c>
      <c r="K96" s="672">
        <v>35709</v>
      </c>
      <c r="L96" s="672">
        <v>15110</v>
      </c>
      <c r="M96" s="672">
        <v>69199</v>
      </c>
      <c r="N96" s="658"/>
      <c r="O96" s="659"/>
      <c r="P96" s="659"/>
      <c r="Q96" s="659"/>
      <c r="R96" s="659"/>
    </row>
    <row r="97" spans="1:18" x14ac:dyDescent="0.2">
      <c r="A97" s="233" t="s">
        <v>180</v>
      </c>
      <c r="B97" s="672">
        <v>3764</v>
      </c>
      <c r="C97" s="672">
        <v>28742</v>
      </c>
      <c r="D97" s="672">
        <v>2314</v>
      </c>
      <c r="E97" s="672">
        <v>34820</v>
      </c>
      <c r="F97" s="672">
        <v>19</v>
      </c>
      <c r="G97" s="672">
        <v>5109</v>
      </c>
      <c r="H97" s="672">
        <v>579</v>
      </c>
      <c r="I97" s="233">
        <v>5707</v>
      </c>
      <c r="J97" s="672">
        <v>3783</v>
      </c>
      <c r="K97" s="672">
        <v>33851</v>
      </c>
      <c r="L97" s="672">
        <v>2893</v>
      </c>
      <c r="M97" s="672">
        <v>40527</v>
      </c>
      <c r="N97" s="658"/>
      <c r="O97" s="659"/>
      <c r="P97" s="659"/>
      <c r="Q97" s="659"/>
      <c r="R97" s="659"/>
    </row>
    <row r="98" spans="1:18" x14ac:dyDescent="0.2">
      <c r="A98" s="233" t="s">
        <v>369</v>
      </c>
      <c r="B98" s="672">
        <v>0</v>
      </c>
      <c r="C98" s="672">
        <v>3950.02</v>
      </c>
      <c r="D98" s="672">
        <v>0</v>
      </c>
      <c r="E98" s="672">
        <v>3950.02</v>
      </c>
      <c r="F98" s="672">
        <v>0</v>
      </c>
      <c r="G98" s="672">
        <v>76.25</v>
      </c>
      <c r="H98" s="672">
        <v>0</v>
      </c>
      <c r="I98" s="233">
        <v>76.25</v>
      </c>
      <c r="J98" s="672">
        <v>0</v>
      </c>
      <c r="K98" s="672">
        <v>4026.27</v>
      </c>
      <c r="L98" s="672">
        <v>0</v>
      </c>
      <c r="M98" s="672">
        <v>4026.27</v>
      </c>
      <c r="N98" s="658"/>
      <c r="O98" s="659"/>
      <c r="P98" s="659"/>
      <c r="Q98" s="659"/>
      <c r="R98" s="659"/>
    </row>
    <row r="99" spans="1:18" x14ac:dyDescent="0.2">
      <c r="A99" s="233" t="s">
        <v>532</v>
      </c>
      <c r="B99" s="672">
        <v>509</v>
      </c>
      <c r="C99" s="672">
        <v>972</v>
      </c>
      <c r="D99" s="672">
        <v>198</v>
      </c>
      <c r="E99" s="672">
        <v>1679</v>
      </c>
      <c r="F99" s="672">
        <v>0</v>
      </c>
      <c r="G99" s="672">
        <v>0</v>
      </c>
      <c r="H99" s="672">
        <v>292</v>
      </c>
      <c r="I99" s="233">
        <v>292</v>
      </c>
      <c r="J99" s="672">
        <v>509</v>
      </c>
      <c r="K99" s="672">
        <v>972</v>
      </c>
      <c r="L99" s="672">
        <v>490</v>
      </c>
      <c r="M99" s="672">
        <v>1971</v>
      </c>
      <c r="N99" s="658"/>
      <c r="O99" s="659"/>
      <c r="P99" s="659"/>
      <c r="Q99" s="659"/>
      <c r="R99" s="659"/>
    </row>
    <row r="100" spans="1:18" x14ac:dyDescent="0.2">
      <c r="A100" s="233" t="s">
        <v>181</v>
      </c>
      <c r="B100" s="672">
        <v>0</v>
      </c>
      <c r="C100" s="672">
        <v>0</v>
      </c>
      <c r="D100" s="672">
        <v>0</v>
      </c>
      <c r="E100" s="672">
        <v>0</v>
      </c>
      <c r="F100" s="672">
        <v>0</v>
      </c>
      <c r="G100" s="672">
        <v>0</v>
      </c>
      <c r="H100" s="672">
        <v>0</v>
      </c>
      <c r="I100" s="233">
        <v>0</v>
      </c>
      <c r="J100" s="672">
        <v>0</v>
      </c>
      <c r="K100" s="672">
        <v>0</v>
      </c>
      <c r="L100" s="672">
        <v>0</v>
      </c>
      <c r="M100" s="672">
        <v>0</v>
      </c>
      <c r="N100" s="658"/>
      <c r="O100" s="659"/>
      <c r="P100" s="659"/>
      <c r="Q100" s="659"/>
      <c r="R100" s="659"/>
    </row>
    <row r="101" spans="1:18" x14ac:dyDescent="0.2">
      <c r="A101" s="233" t="s">
        <v>182</v>
      </c>
      <c r="B101" s="672">
        <v>2306.13</v>
      </c>
      <c r="C101" s="672">
        <v>8381.17</v>
      </c>
      <c r="D101" s="672">
        <v>1534.03</v>
      </c>
      <c r="E101" s="672">
        <v>12221.33</v>
      </c>
      <c r="F101" s="672">
        <v>15</v>
      </c>
      <c r="G101" s="672">
        <v>931.25</v>
      </c>
      <c r="H101" s="672">
        <v>998.98</v>
      </c>
      <c r="I101" s="233">
        <v>1945.23</v>
      </c>
      <c r="J101" s="672">
        <v>2321.13</v>
      </c>
      <c r="K101" s="672">
        <v>9312.42</v>
      </c>
      <c r="L101" s="672">
        <v>2533.0100000000002</v>
      </c>
      <c r="M101" s="672">
        <v>14166.56</v>
      </c>
      <c r="N101" s="658"/>
      <c r="O101" s="659"/>
      <c r="P101" s="659"/>
      <c r="Q101" s="659"/>
      <c r="R101" s="659"/>
    </row>
    <row r="102" spans="1:18" x14ac:dyDescent="0.2">
      <c r="A102" s="233" t="s">
        <v>138</v>
      </c>
      <c r="B102" s="672">
        <v>0</v>
      </c>
      <c r="C102" s="672">
        <v>1714</v>
      </c>
      <c r="D102" s="672">
        <v>0</v>
      </c>
      <c r="E102" s="672">
        <v>1714</v>
      </c>
      <c r="F102" s="672">
        <v>0</v>
      </c>
      <c r="G102" s="672">
        <v>60</v>
      </c>
      <c r="H102" s="672">
        <v>0</v>
      </c>
      <c r="I102" s="233">
        <v>60</v>
      </c>
      <c r="J102" s="672">
        <v>0</v>
      </c>
      <c r="K102" s="672">
        <v>1774</v>
      </c>
      <c r="L102" s="672">
        <v>0</v>
      </c>
      <c r="M102" s="672">
        <v>1774</v>
      </c>
      <c r="N102" s="658"/>
      <c r="O102" s="659"/>
      <c r="P102" s="659"/>
      <c r="Q102" s="659"/>
      <c r="R102" s="659"/>
    </row>
    <row r="103" spans="1:18" x14ac:dyDescent="0.2">
      <c r="A103" s="233" t="s">
        <v>185</v>
      </c>
      <c r="B103" s="672">
        <v>3050.75</v>
      </c>
      <c r="C103" s="672">
        <v>7450.75</v>
      </c>
      <c r="D103" s="672">
        <v>1359.5</v>
      </c>
      <c r="E103" s="672">
        <v>11861</v>
      </c>
      <c r="F103" s="672">
        <v>75</v>
      </c>
      <c r="G103" s="672">
        <v>188</v>
      </c>
      <c r="H103" s="672">
        <v>166</v>
      </c>
      <c r="I103" s="233">
        <v>429</v>
      </c>
      <c r="J103" s="672">
        <v>3125.75</v>
      </c>
      <c r="K103" s="672">
        <v>7638.75</v>
      </c>
      <c r="L103" s="672">
        <v>1525.5</v>
      </c>
      <c r="M103" s="672">
        <v>12290</v>
      </c>
      <c r="N103" s="658"/>
      <c r="O103" s="659"/>
      <c r="P103" s="659"/>
      <c r="Q103" s="659"/>
      <c r="R103" s="659"/>
    </row>
    <row r="104" spans="1:18" x14ac:dyDescent="0.2">
      <c r="A104" s="233" t="s">
        <v>147</v>
      </c>
      <c r="B104" s="672">
        <v>9107.5</v>
      </c>
      <c r="C104" s="672">
        <v>50225</v>
      </c>
      <c r="D104" s="672">
        <v>6627</v>
      </c>
      <c r="E104" s="672">
        <v>65959.5</v>
      </c>
      <c r="F104" s="672">
        <v>304</v>
      </c>
      <c r="G104" s="672">
        <v>2875.25</v>
      </c>
      <c r="H104" s="672">
        <v>251</v>
      </c>
      <c r="I104" s="233">
        <v>3430.25</v>
      </c>
      <c r="J104" s="672">
        <v>9411.5</v>
      </c>
      <c r="K104" s="672">
        <v>53100.25</v>
      </c>
      <c r="L104" s="672">
        <v>6878</v>
      </c>
      <c r="M104" s="672">
        <v>69389.75</v>
      </c>
      <c r="N104" s="658"/>
      <c r="O104" s="659"/>
      <c r="P104" s="659"/>
      <c r="Q104" s="659"/>
      <c r="R104" s="659"/>
    </row>
    <row r="105" spans="1:18" x14ac:dyDescent="0.2">
      <c r="A105" s="233" t="s">
        <v>186</v>
      </c>
      <c r="B105" s="672">
        <v>44461.69</v>
      </c>
      <c r="C105" s="672">
        <v>78827.649999999994</v>
      </c>
      <c r="D105" s="672">
        <v>18508.75</v>
      </c>
      <c r="E105" s="672">
        <v>141798.09</v>
      </c>
      <c r="F105" s="672">
        <v>2431.5</v>
      </c>
      <c r="G105" s="672">
        <v>9130.9500000000007</v>
      </c>
      <c r="H105" s="672">
        <v>2440.75</v>
      </c>
      <c r="I105" s="233">
        <v>14003.2</v>
      </c>
      <c r="J105" s="672">
        <v>46893.19</v>
      </c>
      <c r="K105" s="672">
        <v>87958.599999999991</v>
      </c>
      <c r="L105" s="672">
        <v>20949.5</v>
      </c>
      <c r="M105" s="672">
        <v>155801.29</v>
      </c>
      <c r="N105" s="658"/>
      <c r="O105" s="659"/>
      <c r="P105" s="659"/>
      <c r="Q105" s="659"/>
      <c r="R105" s="659"/>
    </row>
    <row r="106" spans="1:18" x14ac:dyDescent="0.2">
      <c r="A106" s="233" t="s">
        <v>188</v>
      </c>
      <c r="B106" s="672">
        <v>0</v>
      </c>
      <c r="C106" s="672">
        <v>13005</v>
      </c>
      <c r="D106" s="672">
        <v>0</v>
      </c>
      <c r="E106" s="672">
        <v>13005</v>
      </c>
      <c r="F106" s="672">
        <v>0</v>
      </c>
      <c r="G106" s="672">
        <v>793.82999999999993</v>
      </c>
      <c r="H106" s="672">
        <v>0</v>
      </c>
      <c r="I106" s="233">
        <v>793.82999999999993</v>
      </c>
      <c r="J106" s="672">
        <v>0</v>
      </c>
      <c r="K106" s="672">
        <v>13798.83</v>
      </c>
      <c r="L106" s="672">
        <v>0</v>
      </c>
      <c r="M106" s="672">
        <v>13798.83</v>
      </c>
      <c r="N106" s="658"/>
      <c r="O106" s="659"/>
      <c r="P106" s="659"/>
      <c r="Q106" s="659"/>
      <c r="R106" s="659"/>
    </row>
    <row r="107" spans="1:18" x14ac:dyDescent="0.2">
      <c r="A107" s="233" t="s">
        <v>370</v>
      </c>
      <c r="B107" s="672">
        <v>376.25</v>
      </c>
      <c r="C107" s="672">
        <v>1227.5</v>
      </c>
      <c r="D107" s="672">
        <v>0</v>
      </c>
      <c r="E107" s="672">
        <v>1603.75</v>
      </c>
      <c r="F107" s="672">
        <v>0</v>
      </c>
      <c r="G107" s="672">
        <v>111</v>
      </c>
      <c r="H107" s="672">
        <v>0</v>
      </c>
      <c r="I107" s="233">
        <v>111</v>
      </c>
      <c r="J107" s="672">
        <v>376.25</v>
      </c>
      <c r="K107" s="672">
        <v>1338.5</v>
      </c>
      <c r="L107" s="672">
        <v>0</v>
      </c>
      <c r="M107" s="672">
        <v>1714.75</v>
      </c>
      <c r="N107" s="658"/>
      <c r="O107" s="659"/>
      <c r="P107" s="659"/>
      <c r="Q107" s="659"/>
      <c r="R107" s="659"/>
    </row>
    <row r="108" spans="1:18" x14ac:dyDescent="0.2">
      <c r="A108" s="233" t="s">
        <v>189</v>
      </c>
      <c r="B108" s="672">
        <v>413.75</v>
      </c>
      <c r="C108" s="672">
        <v>495.25</v>
      </c>
      <c r="D108" s="672">
        <v>168.99</v>
      </c>
      <c r="E108" s="672">
        <v>1077.99</v>
      </c>
      <c r="F108" s="672">
        <v>0</v>
      </c>
      <c r="G108" s="672">
        <v>173</v>
      </c>
      <c r="H108" s="672">
        <v>338.66</v>
      </c>
      <c r="I108" s="233">
        <v>511.66</v>
      </c>
      <c r="J108" s="672">
        <v>413.75</v>
      </c>
      <c r="K108" s="672">
        <v>668.25</v>
      </c>
      <c r="L108" s="672">
        <v>507.65000000000003</v>
      </c>
      <c r="M108" s="672">
        <v>1589.65</v>
      </c>
      <c r="N108" s="658"/>
      <c r="O108" s="659"/>
      <c r="P108" s="659"/>
      <c r="Q108" s="659"/>
      <c r="R108" s="659"/>
    </row>
    <row r="109" spans="1:18" x14ac:dyDescent="0.2">
      <c r="A109" s="233" t="s">
        <v>156</v>
      </c>
      <c r="B109" s="672">
        <v>0</v>
      </c>
      <c r="C109" s="672">
        <v>50866.71</v>
      </c>
      <c r="D109" s="672">
        <v>0</v>
      </c>
      <c r="E109" s="672">
        <v>50866.71</v>
      </c>
      <c r="F109" s="672">
        <v>0</v>
      </c>
      <c r="G109" s="672">
        <v>4032.09</v>
      </c>
      <c r="H109" s="672">
        <v>0</v>
      </c>
      <c r="I109" s="233">
        <v>4032.09</v>
      </c>
      <c r="J109" s="672">
        <v>0</v>
      </c>
      <c r="K109" s="672">
        <v>54898.8</v>
      </c>
      <c r="L109" s="672">
        <v>0</v>
      </c>
      <c r="M109" s="672">
        <v>54898.8</v>
      </c>
      <c r="N109" s="658"/>
      <c r="O109" s="659"/>
      <c r="P109" s="659"/>
      <c r="Q109" s="659"/>
      <c r="R109" s="659"/>
    </row>
    <row r="110" spans="1:18" x14ac:dyDescent="0.2">
      <c r="A110" s="233" t="s">
        <v>190</v>
      </c>
      <c r="B110" s="672" t="s">
        <v>676</v>
      </c>
      <c r="C110" s="672" t="s">
        <v>676</v>
      </c>
      <c r="D110" s="672" t="s">
        <v>676</v>
      </c>
      <c r="E110" s="672">
        <v>53030.86</v>
      </c>
      <c r="F110" s="672" t="s">
        <v>676</v>
      </c>
      <c r="G110" s="672" t="s">
        <v>676</v>
      </c>
      <c r="H110" s="672" t="s">
        <v>676</v>
      </c>
      <c r="I110" s="233">
        <v>8604.0300000000007</v>
      </c>
      <c r="J110" s="672" t="s">
        <v>676</v>
      </c>
      <c r="K110" s="672" t="s">
        <v>676</v>
      </c>
      <c r="L110" s="672" t="s">
        <v>676</v>
      </c>
      <c r="M110" s="672">
        <v>61634.89</v>
      </c>
      <c r="N110" s="658"/>
      <c r="O110" s="659"/>
      <c r="P110" s="659"/>
      <c r="Q110" s="659"/>
      <c r="R110" s="659"/>
    </row>
    <row r="111" spans="1:18" x14ac:dyDescent="0.2">
      <c r="A111" s="233" t="s">
        <v>191</v>
      </c>
      <c r="B111" s="672">
        <v>5284.48</v>
      </c>
      <c r="C111" s="672">
        <v>58630.36</v>
      </c>
      <c r="D111" s="672">
        <v>359</v>
      </c>
      <c r="E111" s="672">
        <v>64273.84</v>
      </c>
      <c r="F111" s="672">
        <v>999.41</v>
      </c>
      <c r="G111" s="672">
        <v>7244.62</v>
      </c>
      <c r="H111" s="672">
        <v>0</v>
      </c>
      <c r="I111" s="233">
        <v>8244.0300000000007</v>
      </c>
      <c r="J111" s="672">
        <v>6283.8899999999994</v>
      </c>
      <c r="K111" s="672">
        <v>65874.98</v>
      </c>
      <c r="L111" s="672">
        <v>359</v>
      </c>
      <c r="M111" s="672">
        <v>72517.87</v>
      </c>
      <c r="N111" s="658"/>
      <c r="O111" s="659"/>
      <c r="P111" s="659"/>
      <c r="Q111" s="659"/>
      <c r="R111" s="659"/>
    </row>
    <row r="112" spans="1:18" x14ac:dyDescent="0.2">
      <c r="A112" s="233" t="s">
        <v>193</v>
      </c>
      <c r="B112" s="672">
        <v>0</v>
      </c>
      <c r="C112" s="672">
        <v>0</v>
      </c>
      <c r="D112" s="672">
        <v>0</v>
      </c>
      <c r="E112" s="672">
        <v>0</v>
      </c>
      <c r="F112" s="672">
        <v>0</v>
      </c>
      <c r="G112" s="672">
        <v>0</v>
      </c>
      <c r="H112" s="672">
        <v>0</v>
      </c>
      <c r="I112" s="233">
        <v>0</v>
      </c>
      <c r="J112" s="672">
        <v>0</v>
      </c>
      <c r="K112" s="672">
        <v>0</v>
      </c>
      <c r="L112" s="672">
        <v>0</v>
      </c>
      <c r="M112" s="672">
        <v>0</v>
      </c>
      <c r="N112" s="658"/>
      <c r="O112" s="659"/>
      <c r="P112" s="659"/>
      <c r="Q112" s="659"/>
      <c r="R112" s="659"/>
    </row>
    <row r="113" spans="1:18" x14ac:dyDescent="0.2">
      <c r="A113" s="233" t="s">
        <v>194</v>
      </c>
      <c r="B113" s="672">
        <v>0</v>
      </c>
      <c r="C113" s="672">
        <v>5663.45</v>
      </c>
      <c r="D113" s="672">
        <v>0</v>
      </c>
      <c r="E113" s="672">
        <v>5663.45</v>
      </c>
      <c r="F113" s="672">
        <v>0</v>
      </c>
      <c r="G113" s="672">
        <v>1132.54</v>
      </c>
      <c r="H113" s="672">
        <v>0</v>
      </c>
      <c r="I113" s="233">
        <v>1132.54</v>
      </c>
      <c r="J113" s="672">
        <v>0</v>
      </c>
      <c r="K113" s="672">
        <v>6795.99</v>
      </c>
      <c r="L113" s="672">
        <v>0</v>
      </c>
      <c r="M113" s="672">
        <v>6795.99</v>
      </c>
      <c r="N113" s="658"/>
      <c r="O113" s="659"/>
      <c r="P113" s="659"/>
      <c r="Q113" s="659"/>
      <c r="R113" s="659"/>
    </row>
    <row r="114" spans="1:18" x14ac:dyDescent="0.2">
      <c r="A114" s="233" t="s">
        <v>158</v>
      </c>
      <c r="B114" s="672">
        <v>17718.900000000001</v>
      </c>
      <c r="C114" s="672">
        <v>32088.59</v>
      </c>
      <c r="D114" s="672">
        <v>5162.18</v>
      </c>
      <c r="E114" s="672">
        <v>54969.670000000006</v>
      </c>
      <c r="F114" s="672">
        <v>618.37</v>
      </c>
      <c r="G114" s="672">
        <v>3760.75</v>
      </c>
      <c r="H114" s="672">
        <v>224.66</v>
      </c>
      <c r="I114" s="233">
        <v>4603.78</v>
      </c>
      <c r="J114" s="672">
        <v>18337.27</v>
      </c>
      <c r="K114" s="672">
        <v>35849.339999999997</v>
      </c>
      <c r="L114" s="672">
        <v>5386.84</v>
      </c>
      <c r="M114" s="672">
        <v>59573.450000000004</v>
      </c>
      <c r="N114" s="658"/>
      <c r="O114" s="659"/>
      <c r="P114" s="659"/>
      <c r="Q114" s="659"/>
      <c r="R114" s="659"/>
    </row>
    <row r="115" spans="1:18" x14ac:dyDescent="0.2">
      <c r="A115" s="233" t="s">
        <v>175</v>
      </c>
      <c r="B115" s="672">
        <v>1648.5</v>
      </c>
      <c r="C115" s="672">
        <v>3656.25</v>
      </c>
      <c r="D115" s="672">
        <v>882</v>
      </c>
      <c r="E115" s="672">
        <v>6186.75</v>
      </c>
      <c r="F115" s="672">
        <v>0</v>
      </c>
      <c r="G115" s="672">
        <v>95.5</v>
      </c>
      <c r="H115" s="672">
        <v>38</v>
      </c>
      <c r="I115" s="233">
        <v>133.5</v>
      </c>
      <c r="J115" s="672">
        <v>1648.5</v>
      </c>
      <c r="K115" s="672">
        <v>3751.75</v>
      </c>
      <c r="L115" s="672">
        <v>920</v>
      </c>
      <c r="M115" s="672">
        <v>6320.25</v>
      </c>
      <c r="N115" s="658"/>
      <c r="O115" s="659"/>
      <c r="P115" s="659"/>
      <c r="Q115" s="659"/>
      <c r="R115" s="659"/>
    </row>
    <row r="116" spans="1:18" x14ac:dyDescent="0.2">
      <c r="A116" s="233" t="s">
        <v>655</v>
      </c>
      <c r="B116" s="672">
        <v>15342.5</v>
      </c>
      <c r="C116" s="672">
        <v>27174.6</v>
      </c>
      <c r="D116" s="672">
        <v>4863.6900000000005</v>
      </c>
      <c r="E116" s="672">
        <v>47380.79</v>
      </c>
      <c r="F116" s="672">
        <v>297</v>
      </c>
      <c r="G116" s="672">
        <v>1038</v>
      </c>
      <c r="H116" s="672">
        <v>129.75</v>
      </c>
      <c r="I116" s="233">
        <v>1464.75</v>
      </c>
      <c r="J116" s="672">
        <v>15639.5</v>
      </c>
      <c r="K116" s="672">
        <v>28212.6</v>
      </c>
      <c r="L116" s="672">
        <v>4993.4400000000005</v>
      </c>
      <c r="M116" s="672">
        <v>48845.54</v>
      </c>
      <c r="N116" s="658"/>
      <c r="O116" s="659"/>
      <c r="P116" s="659"/>
      <c r="Q116" s="659"/>
      <c r="R116" s="659"/>
    </row>
    <row r="117" spans="1:18" x14ac:dyDescent="0.2">
      <c r="A117" s="233" t="s">
        <v>619</v>
      </c>
      <c r="B117" s="672" t="s">
        <v>676</v>
      </c>
      <c r="C117" s="672" t="s">
        <v>676</v>
      </c>
      <c r="D117" s="672" t="s">
        <v>676</v>
      </c>
      <c r="E117" s="672" t="s">
        <v>676</v>
      </c>
      <c r="F117" s="672" t="s">
        <v>676</v>
      </c>
      <c r="G117" s="672" t="s">
        <v>676</v>
      </c>
      <c r="H117" s="672" t="s">
        <v>676</v>
      </c>
      <c r="I117" s="672" t="s">
        <v>676</v>
      </c>
      <c r="J117" s="672">
        <v>47617.210000000006</v>
      </c>
      <c r="K117" s="672">
        <v>109168.62</v>
      </c>
      <c r="L117" s="672">
        <v>32368.58</v>
      </c>
      <c r="M117" s="672">
        <v>189154.41000000003</v>
      </c>
      <c r="N117" s="658"/>
      <c r="O117" s="659"/>
      <c r="P117" s="659"/>
      <c r="Q117" s="659"/>
      <c r="R117" s="659"/>
    </row>
    <row r="118" spans="1:18" s="658" customFormat="1" x14ac:dyDescent="0.2">
      <c r="O118" s="659"/>
      <c r="P118" s="659"/>
      <c r="Q118" s="659"/>
      <c r="R118" s="659"/>
    </row>
    <row r="119" spans="1:18" x14ac:dyDescent="0.2">
      <c r="A119" s="687" t="s">
        <v>695</v>
      </c>
      <c r="B119" s="688">
        <v>701036.23166307423</v>
      </c>
      <c r="C119" s="688">
        <v>2607320.0549977189</v>
      </c>
      <c r="D119" s="688">
        <v>317551.72750142991</v>
      </c>
      <c r="E119" s="688">
        <v>3891852.3108288893</v>
      </c>
      <c r="F119" s="688">
        <v>20957.419999999998</v>
      </c>
      <c r="G119" s="688">
        <v>246889.53666670003</v>
      </c>
      <c r="H119" s="688">
        <v>33225.220000000008</v>
      </c>
      <c r="I119" s="687">
        <v>327627.35333336674</v>
      </c>
      <c r="J119" s="688">
        <v>769610.86166307435</v>
      </c>
      <c r="K119" s="688">
        <v>2963378.2116644187</v>
      </c>
      <c r="L119" s="688">
        <v>383145.52750143001</v>
      </c>
      <c r="M119" s="688">
        <v>4418382.3741622567</v>
      </c>
      <c r="O119" s="659"/>
      <c r="P119" s="659"/>
      <c r="Q119" s="659"/>
      <c r="R119" s="659"/>
    </row>
    <row r="121" spans="1:18" x14ac:dyDescent="0.2">
      <c r="B121" s="659"/>
      <c r="C121" s="659"/>
      <c r="D121" s="659"/>
      <c r="E121" s="659"/>
      <c r="F121" s="659"/>
      <c r="G121" s="659"/>
      <c r="H121" s="659"/>
      <c r="I121" s="659"/>
      <c r="J121" s="659"/>
      <c r="K121" s="659"/>
      <c r="L121" s="659"/>
      <c r="M121" s="659"/>
    </row>
    <row r="122" spans="1:18" x14ac:dyDescent="0.2">
      <c r="A122" t="s">
        <v>677</v>
      </c>
    </row>
    <row r="123" spans="1:18" x14ac:dyDescent="0.2">
      <c r="A123" s="690" t="s">
        <v>692</v>
      </c>
    </row>
  </sheetData>
  <mergeCells count="4">
    <mergeCell ref="B6:E6"/>
    <mergeCell ref="F6:I6"/>
    <mergeCell ref="J6:M6"/>
    <mergeCell ref="A2:M2"/>
  </mergeCells>
  <pageMargins left="0.7" right="0.7" top="0.75" bottom="0.75" header="0.3" footer="0.3"/>
  <pageSetup paperSize="9" scale="5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5" tint="-0.249977111117893"/>
    <pageSetUpPr fitToPage="1"/>
  </sheetPr>
  <dimension ref="A1:K40"/>
  <sheetViews>
    <sheetView showGridLines="0" zoomScaleNormal="100" workbookViewId="0">
      <selection activeCell="Q28" sqref="Q28"/>
    </sheetView>
  </sheetViews>
  <sheetFormatPr baseColWidth="10" defaultRowHeight="12.75" x14ac:dyDescent="0.2"/>
  <cols>
    <col min="1" max="1" width="30.83203125" customWidth="1"/>
    <col min="2" max="3" width="18.33203125" customWidth="1"/>
    <col min="4" max="4" width="9.83203125" bestFit="1" customWidth="1"/>
    <col min="5" max="5" width="6" bestFit="1" customWidth="1"/>
    <col min="6" max="6" width="3.6640625" customWidth="1"/>
    <col min="7" max="7" width="9.83203125" bestFit="1" customWidth="1"/>
    <col min="8" max="8" width="10.6640625" bestFit="1" customWidth="1"/>
    <col min="9" max="9" width="6.33203125" bestFit="1" customWidth="1"/>
    <col min="10" max="10" width="12.6640625" customWidth="1"/>
    <col min="11" max="11" width="14" customWidth="1"/>
  </cols>
  <sheetData>
    <row r="1" spans="1:11" ht="9" customHeight="1" x14ac:dyDescent="0.2"/>
    <row r="2" spans="1:11" ht="60" customHeight="1" x14ac:dyDescent="0.2">
      <c r="A2" s="730" t="s">
        <v>698</v>
      </c>
      <c r="B2" s="730"/>
      <c r="C2" s="730"/>
      <c r="D2" s="106"/>
      <c r="E2" s="106"/>
      <c r="F2" s="106"/>
      <c r="G2" s="106"/>
      <c r="H2" s="106"/>
      <c r="I2" s="106"/>
      <c r="J2" s="229"/>
      <c r="K2" s="229"/>
    </row>
    <row r="3" spans="1:11" ht="7.5" customHeight="1" x14ac:dyDescent="0.2">
      <c r="J3" s="495"/>
      <c r="K3" s="496"/>
    </row>
    <row r="4" spans="1:11" ht="4.5" customHeight="1" x14ac:dyDescent="0.2">
      <c r="J4" s="495"/>
      <c r="K4" s="496"/>
    </row>
    <row r="5" spans="1:11" x14ac:dyDescent="0.2">
      <c r="I5" s="474"/>
      <c r="J5" s="472"/>
      <c r="K5" s="461"/>
    </row>
    <row r="6" spans="1:11" x14ac:dyDescent="0.2">
      <c r="I6" s="474"/>
      <c r="J6" s="472"/>
      <c r="K6" s="461"/>
    </row>
    <row r="7" spans="1:11" x14ac:dyDescent="0.2">
      <c r="I7" s="474"/>
      <c r="J7" s="472"/>
      <c r="K7" s="461"/>
    </row>
    <row r="8" spans="1:11" x14ac:dyDescent="0.2">
      <c r="I8" s="474"/>
      <c r="J8" s="472"/>
      <c r="K8" s="461"/>
    </row>
    <row r="9" spans="1:11" x14ac:dyDescent="0.2">
      <c r="I9" s="474"/>
      <c r="J9" s="472"/>
      <c r="K9" s="461"/>
    </row>
    <row r="10" spans="1:11" ht="15" x14ac:dyDescent="0.2">
      <c r="A10" s="678"/>
      <c r="B10" s="419" t="s">
        <v>670</v>
      </c>
      <c r="C10" s="419" t="s">
        <v>675</v>
      </c>
      <c r="I10" s="474"/>
      <c r="J10" s="472"/>
      <c r="K10" s="461"/>
    </row>
    <row r="11" spans="1:11" x14ac:dyDescent="0.2">
      <c r="A11" s="233" t="s">
        <v>680</v>
      </c>
      <c r="B11" s="673">
        <v>13083</v>
      </c>
      <c r="C11" s="673">
        <v>1653</v>
      </c>
      <c r="I11" s="474"/>
      <c r="J11" s="472"/>
      <c r="K11" s="461"/>
    </row>
    <row r="12" spans="1:11" x14ac:dyDescent="0.2">
      <c r="A12" s="233" t="s">
        <v>681</v>
      </c>
      <c r="B12" s="673">
        <v>17922</v>
      </c>
      <c r="C12" s="673">
        <v>888</v>
      </c>
      <c r="I12" s="474"/>
      <c r="J12" s="472"/>
    </row>
    <row r="13" spans="1:11" x14ac:dyDescent="0.2">
      <c r="A13" s="233" t="s">
        <v>682</v>
      </c>
      <c r="B13" s="673">
        <v>24490</v>
      </c>
      <c r="C13" s="673">
        <v>2206</v>
      </c>
      <c r="I13" s="474"/>
      <c r="J13" s="472"/>
    </row>
    <row r="14" spans="1:11" x14ac:dyDescent="0.2">
      <c r="A14" s="233" t="s">
        <v>683</v>
      </c>
      <c r="B14" s="673">
        <v>23891</v>
      </c>
      <c r="C14" s="673">
        <v>1574</v>
      </c>
      <c r="I14" s="474"/>
      <c r="J14" s="472"/>
    </row>
    <row r="15" spans="1:11" x14ac:dyDescent="0.2">
      <c r="A15" s="233" t="s">
        <v>684</v>
      </c>
      <c r="B15" s="673">
        <v>9290</v>
      </c>
      <c r="C15" s="673">
        <v>619</v>
      </c>
      <c r="I15" s="474"/>
      <c r="J15" s="472"/>
    </row>
    <row r="16" spans="1:11" x14ac:dyDescent="0.2">
      <c r="A16" s="233" t="s">
        <v>315</v>
      </c>
      <c r="B16" s="673">
        <v>4236</v>
      </c>
      <c r="C16" s="673">
        <v>176</v>
      </c>
      <c r="I16" s="474"/>
      <c r="J16" s="472"/>
    </row>
    <row r="17" spans="1:10" x14ac:dyDescent="0.2">
      <c r="A17" s="677" t="s">
        <v>685</v>
      </c>
      <c r="B17" s="673">
        <v>5428</v>
      </c>
      <c r="C17" s="673">
        <v>252</v>
      </c>
      <c r="I17" s="474"/>
      <c r="J17" s="472"/>
    </row>
    <row r="18" spans="1:10" s="658" customFormat="1" x14ac:dyDescent="0.2">
      <c r="I18" s="474"/>
      <c r="J18" s="472"/>
    </row>
    <row r="19" spans="1:10" x14ac:dyDescent="0.2">
      <c r="A19" s="687" t="s">
        <v>702</v>
      </c>
      <c r="B19" s="693">
        <f>SUM(B11:B17)</f>
        <v>98340</v>
      </c>
      <c r="C19" s="693">
        <f>SUM(C11:C17)</f>
        <v>7368</v>
      </c>
      <c r="I19" s="474"/>
      <c r="J19" s="472"/>
    </row>
    <row r="20" spans="1:10" x14ac:dyDescent="0.2">
      <c r="I20" s="474"/>
      <c r="J20" s="472"/>
    </row>
    <row r="21" spans="1:10" ht="48" customHeight="1" x14ac:dyDescent="0.2">
      <c r="A21" s="845" t="s">
        <v>703</v>
      </c>
      <c r="B21" s="845"/>
      <c r="C21" s="845"/>
      <c r="I21" s="474"/>
      <c r="J21" s="472"/>
    </row>
    <row r="22" spans="1:10" x14ac:dyDescent="0.2">
      <c r="I22" s="474"/>
      <c r="J22" s="472"/>
    </row>
    <row r="23" spans="1:10" x14ac:dyDescent="0.2">
      <c r="I23" s="474"/>
      <c r="J23" s="472"/>
    </row>
    <row r="24" spans="1:10" x14ac:dyDescent="0.2">
      <c r="I24" s="474"/>
      <c r="J24" s="472"/>
    </row>
    <row r="25" spans="1:10" x14ac:dyDescent="0.2">
      <c r="I25" s="474"/>
      <c r="J25" s="472"/>
    </row>
    <row r="26" spans="1:10" x14ac:dyDescent="0.2">
      <c r="I26" s="474"/>
      <c r="J26" s="472"/>
    </row>
    <row r="27" spans="1:10" x14ac:dyDescent="0.2">
      <c r="I27" s="474"/>
      <c r="J27" s="472"/>
    </row>
    <row r="28" spans="1:10" x14ac:dyDescent="0.2">
      <c r="I28" s="474"/>
      <c r="J28" s="472"/>
    </row>
    <row r="29" spans="1:10" x14ac:dyDescent="0.2">
      <c r="I29" s="474"/>
      <c r="J29" s="472"/>
    </row>
    <row r="30" spans="1:10" x14ac:dyDescent="0.2">
      <c r="I30" s="474"/>
      <c r="J30" s="472"/>
    </row>
    <row r="31" spans="1:10" x14ac:dyDescent="0.2">
      <c r="I31" s="474"/>
      <c r="J31" s="472"/>
    </row>
    <row r="32" spans="1:10" x14ac:dyDescent="0.2">
      <c r="I32" s="474"/>
      <c r="J32" s="472"/>
    </row>
    <row r="33" spans="9:10" x14ac:dyDescent="0.2">
      <c r="I33" s="474"/>
      <c r="J33" s="472"/>
    </row>
    <row r="34" spans="9:10" x14ac:dyDescent="0.2">
      <c r="I34" s="474"/>
      <c r="J34" s="472"/>
    </row>
    <row r="35" spans="9:10" x14ac:dyDescent="0.2">
      <c r="I35" s="474"/>
      <c r="J35" s="472"/>
    </row>
    <row r="36" spans="9:10" x14ac:dyDescent="0.2">
      <c r="I36" s="474"/>
      <c r="J36" s="472"/>
    </row>
    <row r="37" spans="9:10" x14ac:dyDescent="0.2">
      <c r="I37" s="474"/>
      <c r="J37" s="472"/>
    </row>
    <row r="38" spans="9:10" x14ac:dyDescent="0.2">
      <c r="I38" s="474"/>
      <c r="J38" s="472"/>
    </row>
    <row r="39" spans="9:10" x14ac:dyDescent="0.2">
      <c r="I39" s="474"/>
      <c r="J39" s="472"/>
    </row>
    <row r="40" spans="9:10" x14ac:dyDescent="0.2">
      <c r="I40" s="474"/>
      <c r="J40" s="472"/>
    </row>
  </sheetData>
  <mergeCells count="2">
    <mergeCell ref="A2:C2"/>
    <mergeCell ref="A21:C21"/>
  </mergeCells>
  <printOptions horizontalCentered="1"/>
  <pageMargins left="0.70866141732283472" right="0.70866141732283472" top="0.74803149606299213" bottom="0.74803149606299213" header="0.31496062992125984" footer="0.31496062992125984"/>
  <pageSetup paperSize="9" firstPageNumber="56" fitToHeight="0" orientation="portrait" r:id="rId1"/>
  <headerFoot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802"/>
  <sheetViews>
    <sheetView showGridLines="0" showZeros="0" showWhiteSpace="0" zoomScaleNormal="100" workbookViewId="0">
      <selection activeCell="Q28" sqref="Q2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711" t="s">
        <v>267</v>
      </c>
      <c r="C27" s="712"/>
      <c r="D27" s="712"/>
      <c r="E27" s="712"/>
      <c r="F27" s="712"/>
      <c r="G27" s="712"/>
      <c r="H27" s="712"/>
      <c r="I27" s="713"/>
    </row>
    <row r="28" spans="2:9" ht="19.5" customHeight="1" x14ac:dyDescent="0.2">
      <c r="B28" s="714"/>
      <c r="C28" s="715"/>
      <c r="D28" s="715"/>
      <c r="E28" s="715"/>
      <c r="F28" s="715"/>
      <c r="G28" s="715"/>
      <c r="H28" s="715"/>
      <c r="I28" s="716"/>
    </row>
    <row r="29" spans="2:9" ht="30" customHeight="1" thickBot="1" x14ac:dyDescent="0.25">
      <c r="B29" s="717"/>
      <c r="C29" s="718"/>
      <c r="D29" s="718"/>
      <c r="E29" s="718"/>
      <c r="F29" s="718"/>
      <c r="G29" s="718"/>
      <c r="H29" s="718"/>
      <c r="I29" s="719"/>
    </row>
    <row r="30" spans="2:9" ht="13.5" thickTop="1" x14ac:dyDescent="0.2">
      <c r="B30" s="3"/>
      <c r="C30" s="3"/>
      <c r="D30" s="3"/>
    </row>
    <row r="31" spans="2:9" x14ac:dyDescent="0.2">
      <c r="B31" s="3"/>
      <c r="C31" s="3"/>
      <c r="D31" s="3"/>
    </row>
    <row r="32" spans="2:9" x14ac:dyDescent="0.2">
      <c r="B32" s="3"/>
      <c r="C32" s="3"/>
      <c r="D32" s="3"/>
    </row>
    <row r="33" spans="2:9" ht="15.75" x14ac:dyDescent="0.2">
      <c r="B33" s="720" t="s">
        <v>657</v>
      </c>
      <c r="C33" s="720"/>
      <c r="D33" s="720"/>
      <c r="E33" s="720"/>
      <c r="F33" s="720"/>
      <c r="G33" s="720"/>
      <c r="H33" s="720"/>
      <c r="I33" s="72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21" t="s">
        <v>537</v>
      </c>
      <c r="C52" s="722"/>
      <c r="D52" s="722"/>
      <c r="E52" s="722"/>
      <c r="F52" s="722"/>
      <c r="G52" s="722"/>
      <c r="H52" s="722"/>
      <c r="I52" s="722"/>
    </row>
    <row r="53" spans="2:10" ht="16.5" customHeight="1" x14ac:dyDescent="0.2">
      <c r="B53" s="722"/>
      <c r="C53" s="722"/>
      <c r="D53" s="722"/>
      <c r="E53" s="722"/>
      <c r="F53" s="722"/>
      <c r="G53" s="722"/>
      <c r="H53" s="722"/>
      <c r="I53" s="722"/>
    </row>
    <row r="54" spans="2:10" ht="16.5" customHeight="1" x14ac:dyDescent="0.2">
      <c r="B54" s="722"/>
      <c r="C54" s="722"/>
      <c r="D54" s="722"/>
      <c r="E54" s="722"/>
      <c r="F54" s="722"/>
      <c r="G54" s="722"/>
      <c r="H54" s="722"/>
      <c r="I54" s="722"/>
    </row>
    <row r="55" spans="2:10" ht="16.5" customHeight="1" x14ac:dyDescent="0.2">
      <c r="B55" s="722"/>
      <c r="C55" s="722"/>
      <c r="D55" s="722"/>
      <c r="E55" s="722"/>
      <c r="F55" s="722"/>
      <c r="G55" s="722"/>
      <c r="H55" s="722"/>
      <c r="I55" s="722"/>
    </row>
    <row r="56" spans="2:10" x14ac:dyDescent="0.2">
      <c r="B56" s="722"/>
      <c r="C56" s="722"/>
      <c r="D56" s="722"/>
      <c r="E56" s="722"/>
      <c r="F56" s="722"/>
      <c r="G56" s="722"/>
      <c r="H56" s="722"/>
      <c r="I56" s="72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00">
        <v>44682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8" fitToHeight="0" orientation="portrait" r:id="rId1"/>
  <headerFooter>
    <oddFooter>&amp;CPage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0070C0"/>
    <pageSetUpPr fitToPage="1"/>
  </sheetPr>
  <dimension ref="A2:E67"/>
  <sheetViews>
    <sheetView showGridLines="0" showZeros="0" showWhiteSpace="0" zoomScaleNormal="100" workbookViewId="0">
      <selection activeCell="Q28" sqref="Q28"/>
    </sheetView>
  </sheetViews>
  <sheetFormatPr baseColWidth="10" defaultColWidth="12" defaultRowHeight="12.75" x14ac:dyDescent="0.2"/>
  <cols>
    <col min="1" max="1" width="13.6640625" style="2" bestFit="1" customWidth="1"/>
    <col min="2" max="2" width="12" style="2"/>
    <col min="3" max="3" width="18.83203125" style="2" customWidth="1"/>
    <col min="4" max="4" width="12" style="2"/>
    <col min="5" max="5" width="87" style="2" customWidth="1"/>
    <col min="6" max="16384" width="12" style="2"/>
  </cols>
  <sheetData>
    <row r="2" spans="1:5" ht="6.75" customHeight="1" x14ac:dyDescent="0.2"/>
    <row r="3" spans="1:5" ht="16.5" customHeight="1" x14ac:dyDescent="0.2">
      <c r="A3" s="730" t="s">
        <v>268</v>
      </c>
      <c r="B3" s="730"/>
      <c r="C3" s="730"/>
      <c r="D3" s="730"/>
      <c r="E3" s="730"/>
    </row>
    <row r="4" spans="1:5" ht="6.75" customHeight="1" x14ac:dyDescent="0.2"/>
    <row r="5" spans="1:5" ht="11.25" customHeight="1" x14ac:dyDescent="0.2"/>
    <row r="6" spans="1:5" ht="25.5" x14ac:dyDescent="0.2">
      <c r="A6" s="208" t="s">
        <v>269</v>
      </c>
      <c r="B6" s="208" t="s">
        <v>270</v>
      </c>
      <c r="C6" s="208" t="s">
        <v>271</v>
      </c>
      <c r="D6" s="208" t="s">
        <v>272</v>
      </c>
      <c r="E6" s="208" t="s">
        <v>273</v>
      </c>
    </row>
    <row r="7" spans="1:5" x14ac:dyDescent="0.2">
      <c r="A7" s="208"/>
      <c r="B7" s="208"/>
      <c r="C7" s="208"/>
      <c r="D7" s="208"/>
      <c r="E7" s="208"/>
    </row>
    <row r="8" spans="1:5" x14ac:dyDescent="0.2">
      <c r="A8" s="846" t="s">
        <v>3</v>
      </c>
      <c r="B8" s="852">
        <v>1</v>
      </c>
      <c r="C8" s="853" t="s">
        <v>274</v>
      </c>
      <c r="D8" s="214" t="s">
        <v>4</v>
      </c>
      <c r="E8" s="215" t="s">
        <v>275</v>
      </c>
    </row>
    <row r="9" spans="1:5" x14ac:dyDescent="0.2">
      <c r="A9" s="846"/>
      <c r="B9" s="850"/>
      <c r="C9" s="847"/>
      <c r="D9" s="211" t="s">
        <v>5</v>
      </c>
      <c r="E9" s="209" t="s">
        <v>276</v>
      </c>
    </row>
    <row r="10" spans="1:5" x14ac:dyDescent="0.2">
      <c r="A10" s="846"/>
      <c r="B10" s="850"/>
      <c r="C10" s="847"/>
      <c r="D10" s="211" t="s">
        <v>6</v>
      </c>
      <c r="E10" s="209" t="s">
        <v>277</v>
      </c>
    </row>
    <row r="11" spans="1:5" x14ac:dyDescent="0.2">
      <c r="A11" s="846"/>
      <c r="B11" s="851"/>
      <c r="C11" s="847"/>
      <c r="D11" s="211" t="s">
        <v>7</v>
      </c>
      <c r="E11" s="209" t="s">
        <v>278</v>
      </c>
    </row>
    <row r="12" spans="1:5" x14ac:dyDescent="0.2">
      <c r="A12" s="846"/>
      <c r="B12" s="848">
        <v>2</v>
      </c>
      <c r="C12" s="847" t="s">
        <v>279</v>
      </c>
      <c r="D12" s="211" t="s">
        <v>9</v>
      </c>
      <c r="E12" s="209" t="s">
        <v>280</v>
      </c>
    </row>
    <row r="13" spans="1:5" x14ac:dyDescent="0.2">
      <c r="A13" s="846"/>
      <c r="B13" s="848"/>
      <c r="C13" s="847"/>
      <c r="D13" s="211" t="s">
        <v>10</v>
      </c>
      <c r="E13" s="209" t="s">
        <v>281</v>
      </c>
    </row>
    <row r="14" spans="1:5" x14ac:dyDescent="0.2">
      <c r="A14" s="846" t="s">
        <v>13</v>
      </c>
      <c r="B14" s="848" t="s">
        <v>282</v>
      </c>
      <c r="C14" s="847" t="s">
        <v>283</v>
      </c>
      <c r="D14" s="211" t="s">
        <v>14</v>
      </c>
      <c r="E14" s="209" t="s">
        <v>284</v>
      </c>
    </row>
    <row r="15" spans="1:5" x14ac:dyDescent="0.2">
      <c r="A15" s="846"/>
      <c r="B15" s="848"/>
      <c r="C15" s="847"/>
      <c r="D15" s="211" t="s">
        <v>15</v>
      </c>
      <c r="E15" s="209" t="s">
        <v>285</v>
      </c>
    </row>
    <row r="16" spans="1:5" x14ac:dyDescent="0.2">
      <c r="A16" s="846"/>
      <c r="B16" s="848"/>
      <c r="C16" s="847"/>
      <c r="D16" s="211" t="s">
        <v>16</v>
      </c>
      <c r="E16" s="209" t="s">
        <v>286</v>
      </c>
    </row>
    <row r="17" spans="1:5" x14ac:dyDescent="0.2">
      <c r="A17" s="846"/>
      <c r="B17" s="848"/>
      <c r="C17" s="847"/>
      <c r="D17" s="212">
        <v>10</v>
      </c>
      <c r="E17" s="209" t="s">
        <v>287</v>
      </c>
    </row>
    <row r="18" spans="1:5" x14ac:dyDescent="0.2">
      <c r="A18" s="846"/>
      <c r="B18" s="848" t="s">
        <v>288</v>
      </c>
      <c r="C18" s="847" t="s">
        <v>289</v>
      </c>
      <c r="D18" s="212">
        <v>11</v>
      </c>
      <c r="E18" s="209" t="s">
        <v>290</v>
      </c>
    </row>
    <row r="19" spans="1:5" x14ac:dyDescent="0.2">
      <c r="A19" s="846"/>
      <c r="B19" s="848"/>
      <c r="C19" s="847"/>
      <c r="D19" s="212">
        <v>12</v>
      </c>
      <c r="E19" s="209" t="s">
        <v>291</v>
      </c>
    </row>
    <row r="20" spans="1:5" x14ac:dyDescent="0.2">
      <c r="A20" s="846"/>
      <c r="B20" s="848"/>
      <c r="C20" s="847"/>
      <c r="D20" s="212">
        <v>13</v>
      </c>
      <c r="E20" s="209" t="s">
        <v>292</v>
      </c>
    </row>
    <row r="21" spans="1:5" ht="25.5" x14ac:dyDescent="0.2">
      <c r="A21" s="846"/>
      <c r="B21" s="848"/>
      <c r="C21" s="847"/>
      <c r="D21" s="212">
        <v>14</v>
      </c>
      <c r="E21" s="209" t="s">
        <v>293</v>
      </c>
    </row>
    <row r="22" spans="1:5" ht="25.5" x14ac:dyDescent="0.2">
      <c r="A22" s="846"/>
      <c r="B22" s="848"/>
      <c r="C22" s="847"/>
      <c r="D22" s="212">
        <v>15</v>
      </c>
      <c r="E22" s="209" t="s">
        <v>294</v>
      </c>
    </row>
    <row r="23" spans="1:5" x14ac:dyDescent="0.2">
      <c r="A23" s="846"/>
      <c r="B23" s="848" t="s">
        <v>295</v>
      </c>
      <c r="C23" s="847" t="s">
        <v>296</v>
      </c>
      <c r="D23" s="212">
        <v>16</v>
      </c>
      <c r="E23" s="209" t="s">
        <v>297</v>
      </c>
    </row>
    <row r="24" spans="1:5" x14ac:dyDescent="0.2">
      <c r="A24" s="846"/>
      <c r="B24" s="848"/>
      <c r="C24" s="847"/>
      <c r="D24" s="212">
        <v>17</v>
      </c>
      <c r="E24" s="209" t="s">
        <v>298</v>
      </c>
    </row>
    <row r="25" spans="1:5" ht="38.25" x14ac:dyDescent="0.2">
      <c r="A25" s="846"/>
      <c r="B25" s="848"/>
      <c r="C25" s="847"/>
      <c r="D25" s="212">
        <v>18</v>
      </c>
      <c r="E25" s="209" t="s">
        <v>299</v>
      </c>
    </row>
    <row r="26" spans="1:5" x14ac:dyDescent="0.2">
      <c r="A26" s="846"/>
      <c r="B26" s="848"/>
      <c r="C26" s="847"/>
      <c r="D26" s="212">
        <v>19</v>
      </c>
      <c r="E26" s="209" t="s">
        <v>300</v>
      </c>
    </row>
    <row r="27" spans="1:5" x14ac:dyDescent="0.2">
      <c r="A27" s="846"/>
      <c r="B27" s="848"/>
      <c r="C27" s="847"/>
      <c r="D27" s="212">
        <v>20</v>
      </c>
      <c r="E27" s="209" t="s">
        <v>301</v>
      </c>
    </row>
    <row r="28" spans="1:5" ht="25.5" x14ac:dyDescent="0.2">
      <c r="A28" s="846"/>
      <c r="B28" s="848" t="s">
        <v>302</v>
      </c>
      <c r="C28" s="847" t="s">
        <v>303</v>
      </c>
      <c r="D28" s="212">
        <v>21</v>
      </c>
      <c r="E28" s="209" t="s">
        <v>304</v>
      </c>
    </row>
    <row r="29" spans="1:5" ht="25.5" x14ac:dyDescent="0.2">
      <c r="A29" s="846"/>
      <c r="B29" s="848"/>
      <c r="C29" s="847"/>
      <c r="D29" s="212">
        <v>22</v>
      </c>
      <c r="E29" s="209" t="s">
        <v>305</v>
      </c>
    </row>
    <row r="30" spans="1:5" x14ac:dyDescent="0.2">
      <c r="A30" s="846"/>
      <c r="B30" s="848"/>
      <c r="C30" s="847"/>
      <c r="D30" s="212">
        <v>23</v>
      </c>
      <c r="E30" s="209" t="s">
        <v>306</v>
      </c>
    </row>
    <row r="31" spans="1:5" x14ac:dyDescent="0.2">
      <c r="A31" s="846"/>
      <c r="B31" s="848"/>
      <c r="C31" s="847"/>
      <c r="D31" s="212">
        <v>24</v>
      </c>
      <c r="E31" s="209" t="s">
        <v>307</v>
      </c>
    </row>
    <row r="32" spans="1:5" x14ac:dyDescent="0.2">
      <c r="A32" s="846"/>
      <c r="B32" s="848" t="s">
        <v>308</v>
      </c>
      <c r="C32" s="847" t="s">
        <v>309</v>
      </c>
      <c r="D32" s="212">
        <v>70</v>
      </c>
      <c r="E32" s="209" t="s">
        <v>310</v>
      </c>
    </row>
    <row r="33" spans="1:5" x14ac:dyDescent="0.2">
      <c r="A33" s="846"/>
      <c r="B33" s="848"/>
      <c r="C33" s="847"/>
      <c r="D33" s="212">
        <v>71</v>
      </c>
      <c r="E33" s="209" t="s">
        <v>311</v>
      </c>
    </row>
    <row r="34" spans="1:5" x14ac:dyDescent="0.2">
      <c r="A34" s="846"/>
      <c r="B34" s="848"/>
      <c r="C34" s="847"/>
      <c r="D34" s="212">
        <v>72</v>
      </c>
      <c r="E34" s="209" t="s">
        <v>312</v>
      </c>
    </row>
    <row r="35" spans="1:5" x14ac:dyDescent="0.2">
      <c r="A35" s="846"/>
      <c r="B35" s="848"/>
      <c r="C35" s="847"/>
      <c r="D35" s="212">
        <v>73</v>
      </c>
      <c r="E35" s="209" t="s">
        <v>313</v>
      </c>
    </row>
    <row r="36" spans="1:5" x14ac:dyDescent="0.2">
      <c r="A36" s="846"/>
      <c r="B36" s="217" t="s">
        <v>314</v>
      </c>
      <c r="C36" s="210" t="s">
        <v>315</v>
      </c>
      <c r="D36" s="212">
        <v>74</v>
      </c>
      <c r="E36" s="209" t="s">
        <v>316</v>
      </c>
    </row>
    <row r="37" spans="1:5" x14ac:dyDescent="0.2">
      <c r="A37" s="846"/>
      <c r="B37" s="217">
        <v>20</v>
      </c>
      <c r="C37" s="210" t="s">
        <v>37</v>
      </c>
      <c r="D37" s="212">
        <v>75</v>
      </c>
      <c r="E37" s="209" t="s">
        <v>317</v>
      </c>
    </row>
    <row r="38" spans="1:5" x14ac:dyDescent="0.2">
      <c r="A38" s="846" t="s">
        <v>41</v>
      </c>
      <c r="B38" s="848" t="s">
        <v>318</v>
      </c>
      <c r="C38" s="847" t="s">
        <v>319</v>
      </c>
      <c r="D38" s="212">
        <v>25</v>
      </c>
      <c r="E38" s="209" t="s">
        <v>319</v>
      </c>
    </row>
    <row r="39" spans="1:5" x14ac:dyDescent="0.2">
      <c r="A39" s="846"/>
      <c r="B39" s="848"/>
      <c r="C39" s="847"/>
      <c r="D39" s="212">
        <v>26</v>
      </c>
      <c r="E39" s="209" t="s">
        <v>320</v>
      </c>
    </row>
    <row r="40" spans="1:5" x14ac:dyDescent="0.2">
      <c r="A40" s="846"/>
      <c r="B40" s="217" t="s">
        <v>321</v>
      </c>
      <c r="C40" s="210" t="s">
        <v>322</v>
      </c>
      <c r="D40" s="212">
        <v>27</v>
      </c>
      <c r="E40" s="209" t="s">
        <v>322</v>
      </c>
    </row>
    <row r="41" spans="1:5" x14ac:dyDescent="0.2">
      <c r="A41" s="846"/>
      <c r="B41" s="848">
        <v>6</v>
      </c>
      <c r="C41" s="847" t="s">
        <v>323</v>
      </c>
      <c r="D41" s="212">
        <v>28</v>
      </c>
      <c r="E41" s="209" t="s">
        <v>324</v>
      </c>
    </row>
    <row r="42" spans="1:5" x14ac:dyDescent="0.2">
      <c r="A42" s="846"/>
      <c r="B42" s="848"/>
      <c r="C42" s="847"/>
      <c r="D42" s="212">
        <v>29</v>
      </c>
      <c r="E42" s="209" t="s">
        <v>325</v>
      </c>
    </row>
    <row r="43" spans="1:5" x14ac:dyDescent="0.2">
      <c r="A43" s="846"/>
      <c r="B43" s="848"/>
      <c r="C43" s="847"/>
      <c r="D43" s="212">
        <v>30</v>
      </c>
      <c r="E43" s="209" t="s">
        <v>326</v>
      </c>
    </row>
    <row r="44" spans="1:5" x14ac:dyDescent="0.2">
      <c r="A44" s="846"/>
      <c r="B44" s="848">
        <v>7</v>
      </c>
      <c r="C44" s="847" t="s">
        <v>327</v>
      </c>
      <c r="D44" s="212">
        <v>31</v>
      </c>
      <c r="E44" s="209" t="s">
        <v>328</v>
      </c>
    </row>
    <row r="45" spans="1:5" x14ac:dyDescent="0.2">
      <c r="A45" s="846"/>
      <c r="B45" s="848"/>
      <c r="C45" s="847"/>
      <c r="D45" s="212">
        <v>32</v>
      </c>
      <c r="E45" s="209" t="s">
        <v>329</v>
      </c>
    </row>
    <row r="46" spans="1:5" x14ac:dyDescent="0.2">
      <c r="A46" s="846"/>
      <c r="B46" s="848"/>
      <c r="C46" s="847"/>
      <c r="D46" s="212">
        <v>33</v>
      </c>
      <c r="E46" s="209" t="s">
        <v>330</v>
      </c>
    </row>
    <row r="47" spans="1:5" x14ac:dyDescent="0.2">
      <c r="A47" s="846"/>
      <c r="B47" s="849">
        <v>8</v>
      </c>
      <c r="C47" s="847" t="s">
        <v>331</v>
      </c>
      <c r="D47" s="212">
        <v>34</v>
      </c>
      <c r="E47" s="209" t="s">
        <v>332</v>
      </c>
    </row>
    <row r="48" spans="1:5" x14ac:dyDescent="0.2">
      <c r="A48" s="846"/>
      <c r="B48" s="850"/>
      <c r="C48" s="847"/>
      <c r="D48" s="212">
        <v>35</v>
      </c>
      <c r="E48" s="209" t="s">
        <v>333</v>
      </c>
    </row>
    <row r="49" spans="1:5" x14ac:dyDescent="0.2">
      <c r="A49" s="846"/>
      <c r="B49" s="850"/>
      <c r="C49" s="847"/>
      <c r="D49" s="212">
        <v>36</v>
      </c>
      <c r="E49" s="209" t="s">
        <v>334</v>
      </c>
    </row>
    <row r="50" spans="1:5" x14ac:dyDescent="0.2">
      <c r="A50" s="846"/>
      <c r="B50" s="851"/>
      <c r="C50" s="847"/>
      <c r="D50" s="212">
        <v>37</v>
      </c>
      <c r="E50" s="209" t="s">
        <v>335</v>
      </c>
    </row>
    <row r="51" spans="1:5" x14ac:dyDescent="0.2">
      <c r="A51" s="846"/>
      <c r="B51" s="848">
        <v>9</v>
      </c>
      <c r="C51" s="847" t="s">
        <v>336</v>
      </c>
      <c r="D51" s="212">
        <v>60</v>
      </c>
      <c r="E51" s="209" t="s">
        <v>337</v>
      </c>
    </row>
    <row r="52" spans="1:5" x14ac:dyDescent="0.2">
      <c r="A52" s="846"/>
      <c r="B52" s="848"/>
      <c r="C52" s="847"/>
      <c r="D52" s="212">
        <v>61</v>
      </c>
      <c r="E52" s="209" t="s">
        <v>338</v>
      </c>
    </row>
    <row r="53" spans="1:5" x14ac:dyDescent="0.2">
      <c r="A53" s="846"/>
      <c r="B53" s="848"/>
      <c r="C53" s="847"/>
      <c r="D53" s="212">
        <v>62</v>
      </c>
      <c r="E53" s="209" t="s">
        <v>339</v>
      </c>
    </row>
    <row r="54" spans="1:5" x14ac:dyDescent="0.2">
      <c r="A54" s="846"/>
      <c r="B54" s="848"/>
      <c r="C54" s="847"/>
      <c r="D54" s="212">
        <v>63</v>
      </c>
      <c r="E54" s="209" t="s">
        <v>340</v>
      </c>
    </row>
    <row r="55" spans="1:5" x14ac:dyDescent="0.2">
      <c r="A55" s="846"/>
      <c r="B55" s="849">
        <v>10</v>
      </c>
      <c r="C55" s="847" t="s">
        <v>341</v>
      </c>
      <c r="D55" s="212">
        <v>64</v>
      </c>
      <c r="E55" s="209" t="s">
        <v>342</v>
      </c>
    </row>
    <row r="56" spans="1:5" x14ac:dyDescent="0.2">
      <c r="A56" s="846"/>
      <c r="B56" s="850"/>
      <c r="C56" s="847"/>
      <c r="D56" s="212">
        <v>65</v>
      </c>
      <c r="E56" s="209" t="s">
        <v>343</v>
      </c>
    </row>
    <row r="57" spans="1:5" x14ac:dyDescent="0.2">
      <c r="A57" s="846"/>
      <c r="B57" s="850"/>
      <c r="C57" s="847"/>
      <c r="D57" s="212">
        <v>66</v>
      </c>
      <c r="E57" s="209" t="s">
        <v>344</v>
      </c>
    </row>
    <row r="58" spans="1:5" x14ac:dyDescent="0.2">
      <c r="A58" s="846"/>
      <c r="B58" s="850"/>
      <c r="C58" s="847"/>
      <c r="D58" s="212">
        <v>67</v>
      </c>
      <c r="E58" s="209" t="s">
        <v>345</v>
      </c>
    </row>
    <row r="59" spans="1:5" x14ac:dyDescent="0.2">
      <c r="A59" s="846"/>
      <c r="B59" s="850"/>
      <c r="C59" s="847"/>
      <c r="D59" s="212">
        <v>68</v>
      </c>
      <c r="E59" s="209" t="s">
        <v>346</v>
      </c>
    </row>
    <row r="60" spans="1:5" x14ac:dyDescent="0.2">
      <c r="A60" s="846"/>
      <c r="B60" s="851"/>
      <c r="C60" s="847"/>
      <c r="D60" s="212">
        <v>69</v>
      </c>
      <c r="E60" s="209" t="s">
        <v>347</v>
      </c>
    </row>
    <row r="61" spans="1:5" x14ac:dyDescent="0.2">
      <c r="A61" s="854" t="s">
        <v>621</v>
      </c>
      <c r="B61" s="848">
        <v>11</v>
      </c>
      <c r="C61" s="847" t="s">
        <v>72</v>
      </c>
      <c r="D61" s="212">
        <v>85</v>
      </c>
      <c r="E61" s="209" t="s">
        <v>348</v>
      </c>
    </row>
    <row r="62" spans="1:5" x14ac:dyDescent="0.2">
      <c r="A62" s="855"/>
      <c r="B62" s="848"/>
      <c r="C62" s="847"/>
      <c r="D62" s="212">
        <v>86</v>
      </c>
      <c r="E62" s="209" t="s">
        <v>349</v>
      </c>
    </row>
    <row r="63" spans="1:5" x14ac:dyDescent="0.2">
      <c r="A63" s="855"/>
      <c r="B63" s="858"/>
      <c r="C63" s="857"/>
      <c r="D63" s="213">
        <v>87</v>
      </c>
      <c r="E63" s="216" t="s">
        <v>350</v>
      </c>
    </row>
    <row r="64" spans="1:5" x14ac:dyDescent="0.2">
      <c r="A64" s="855"/>
      <c r="B64" s="848">
        <v>13</v>
      </c>
      <c r="C64" s="847" t="s">
        <v>632</v>
      </c>
      <c r="D64" s="212">
        <v>90</v>
      </c>
      <c r="E64" s="209" t="s">
        <v>633</v>
      </c>
    </row>
    <row r="65" spans="1:5" x14ac:dyDescent="0.2">
      <c r="A65" s="855"/>
      <c r="B65" s="848"/>
      <c r="C65" s="847"/>
      <c r="D65" s="212">
        <v>91</v>
      </c>
      <c r="E65" s="209" t="s">
        <v>634</v>
      </c>
    </row>
    <row r="66" spans="1:5" x14ac:dyDescent="0.2">
      <c r="A66" s="856"/>
      <c r="B66" s="858"/>
      <c r="C66" s="857"/>
      <c r="D66" s="213">
        <v>92</v>
      </c>
      <c r="E66" s="216" t="s">
        <v>635</v>
      </c>
    </row>
    <row r="67" spans="1:5" ht="6.75" customHeight="1" x14ac:dyDescent="0.2"/>
  </sheetData>
  <mergeCells count="35">
    <mergeCell ref="C12:C13"/>
    <mergeCell ref="B64:B66"/>
    <mergeCell ref="C64:C66"/>
    <mergeCell ref="B61:B63"/>
    <mergeCell ref="B12:B13"/>
    <mergeCell ref="A61:A66"/>
    <mergeCell ref="B14:B17"/>
    <mergeCell ref="C51:C54"/>
    <mergeCell ref="B51:B54"/>
    <mergeCell ref="C18:C22"/>
    <mergeCell ref="C23:C27"/>
    <mergeCell ref="C28:C31"/>
    <mergeCell ref="C32:C35"/>
    <mergeCell ref="C38:C39"/>
    <mergeCell ref="C41:C43"/>
    <mergeCell ref="B55:B60"/>
    <mergeCell ref="C55:C60"/>
    <mergeCell ref="A38:A60"/>
    <mergeCell ref="C61:C63"/>
    <mergeCell ref="A3:E3"/>
    <mergeCell ref="A8:A13"/>
    <mergeCell ref="A14:A37"/>
    <mergeCell ref="C44:C46"/>
    <mergeCell ref="C47:C50"/>
    <mergeCell ref="B18:B22"/>
    <mergeCell ref="B23:B27"/>
    <mergeCell ref="B28:B31"/>
    <mergeCell ref="B32:B35"/>
    <mergeCell ref="B38:B39"/>
    <mergeCell ref="B41:B43"/>
    <mergeCell ref="B44:B46"/>
    <mergeCell ref="B47:B50"/>
    <mergeCell ref="C14:C17"/>
    <mergeCell ref="B8:B11"/>
    <mergeCell ref="C8:C11"/>
  </mergeCells>
  <printOptions horizontalCentered="1"/>
  <pageMargins left="0.70866141732283472" right="0.70866141732283472" top="0.74803149606299213" bottom="0.74803149606299213" header="0.31496062992125984" footer="0.31496062992125984"/>
  <pageSetup paperSize="9" scale="68" firstPageNumber="59" fitToHeight="0" orientation="portrait" r:id="rId1"/>
  <headerFoot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43</vt:i4>
      </vt:variant>
    </vt:vector>
  </HeadingPairs>
  <TitlesOfParts>
    <vt:vector size="76" baseType="lpstr">
      <vt:lpstr>PG_0</vt:lpstr>
      <vt:lpstr>TAB_MAT</vt:lpstr>
      <vt:lpstr>PG_1</vt:lpstr>
      <vt:lpstr>TAB_1</vt:lpstr>
      <vt:lpstr>TAB_2</vt:lpstr>
      <vt:lpstr>TAB_3</vt:lpstr>
      <vt:lpstr>PG_2</vt:lpstr>
      <vt:lpstr>TAB_4</vt:lpstr>
      <vt:lpstr>TAB_5</vt:lpstr>
      <vt:lpstr>Page</vt:lpstr>
      <vt:lpstr>TAB_6</vt:lpstr>
      <vt:lpstr>TAB_7</vt:lpstr>
      <vt:lpstr>TAB_8</vt:lpstr>
      <vt:lpstr>TAB_9</vt:lpstr>
      <vt:lpstr>TAB_10_1</vt:lpstr>
      <vt:lpstr>TAB_10_2</vt:lpstr>
      <vt:lpstr>TAB_11</vt:lpstr>
      <vt:lpstr>TAB_12</vt:lpstr>
      <vt:lpstr>PG_3</vt:lpstr>
      <vt:lpstr>TAB_13</vt:lpstr>
      <vt:lpstr>TAB_14</vt:lpstr>
      <vt:lpstr>TAB_15</vt:lpstr>
      <vt:lpstr>PG_4</vt:lpstr>
      <vt:lpstr>TAB_16</vt:lpstr>
      <vt:lpstr>TAB_17</vt:lpstr>
      <vt:lpstr>PG_5</vt:lpstr>
      <vt:lpstr>TAB_18</vt:lpstr>
      <vt:lpstr>PG_6</vt:lpstr>
      <vt:lpstr>TAB_19</vt:lpstr>
      <vt:lpstr>TAB_20</vt:lpstr>
      <vt:lpstr>TAB_21</vt:lpstr>
      <vt:lpstr>PG_7</vt:lpstr>
      <vt:lpstr>CNU</vt:lpstr>
      <vt:lpstr>TAB_11!Impression_des_titres</vt:lpstr>
      <vt:lpstr>TAB_12!Impression_des_titres</vt:lpstr>
      <vt:lpstr>TAB_13!Impression_des_titres</vt:lpstr>
      <vt:lpstr>TAB_18!Impression_des_titres</vt:lpstr>
      <vt:lpstr>TAB_19!Impression_des_titres</vt:lpstr>
      <vt:lpstr>TAB_2!Impression_des_titres</vt:lpstr>
      <vt:lpstr>TAB_3!Impression_des_titres</vt:lpstr>
      <vt:lpstr>TAB_4!Impression_des_titres</vt:lpstr>
      <vt:lpstr>TAB_5!Impression_des_titres</vt:lpstr>
      <vt:lpstr>TAB_8!Impression_des_titres</vt:lpstr>
      <vt:lpstr>CNU!Zone_d_impression</vt:lpstr>
      <vt:lpstr>Page!Zone_d_impression</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TAB_10_1!Zone_d_impression</vt:lpstr>
      <vt:lpstr>TAB_10_2!Zone_d_impression</vt:lpstr>
      <vt:lpstr>TAB_11!Zone_d_impression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TAB_20!Zone_d_impression</vt:lpstr>
      <vt:lpstr>TAB_21!Zone_d_impression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lpstr>TAB_MAT!Zone_d_impression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2022-06-13T09:36:02Z</cp:lastPrinted>
  <dcterms:created xsi:type="dcterms:W3CDTF">2014-10-10T11:03:44Z</dcterms:created>
  <dcterms:modified xsi:type="dcterms:W3CDTF">2022-06-13T09:39:12Z</dcterms:modified>
</cp:coreProperties>
</file>