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3.xml" ContentType="application/vnd.openxmlformats-officedocument.drawing+xml"/>
  <Override PartName="/xl/charts/chart10.xml" ContentType="application/vnd.openxmlformats-officedocument.drawingml.chart+xml"/>
  <Override PartName="/xl/drawings/drawing14.xml" ContentType="application/vnd.openxmlformats-officedocument.drawingml.chartshapes+xml"/>
  <Override PartName="/xl/charts/chart11.xml" ContentType="application/vnd.openxmlformats-officedocument.drawingml.chart+xml"/>
  <Override PartName="/xl/drawings/drawing15.xml" ContentType="application/vnd.openxmlformats-officedocument.drawing+xml"/>
  <Override PartName="/xl/charts/chart12.xml" ContentType="application/vnd.openxmlformats-officedocument.drawingml.chart+xml"/>
  <Override PartName="/xl/drawings/drawing1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7560" yWindow="-15" windowWidth="3825" windowHeight="7920" tabRatio="874"/>
  </bookViews>
  <sheets>
    <sheet name="Sommaire" sheetId="33" r:id="rId1"/>
    <sheet name="Evol Cifre" sheetId="31" r:id="rId2"/>
    <sheet name="Domaine sc" sheetId="21" r:id="rId3"/>
    <sheet name="Domaine sc fem" sheetId="48" r:id="rId4"/>
    <sheet name="Cifre Employeur" sheetId="22" r:id="rId5"/>
    <sheet name="Employeur" sheetId="34" r:id="rId6"/>
    <sheet name="Secteur 21" sheetId="38" r:id="rId7"/>
    <sheet name="Secteur" sheetId="32" r:id="rId8"/>
    <sheet name="Origine geo 21" sheetId="40" r:id="rId9"/>
    <sheet name="Origine geo" sheetId="19" r:id="rId10"/>
    <sheet name="Diplômes" sheetId="53" r:id="rId11"/>
    <sheet name="Salaire" sheetId="54" r:id="rId12"/>
    <sheet name="Soutenance" sheetId="52" r:id="rId13"/>
    <sheet name="Publications" sheetId="47" r:id="rId14"/>
  </sheets>
  <definedNames>
    <definedName name="CIFRE_2014.accdb" localSheetId="2" hidden="1">'Domaine sc'!#REF!</definedName>
    <definedName name="CIFRE_2014.accdb" localSheetId="3" hidden="1">'Domaine sc fem'!#REF!</definedName>
    <definedName name="_xlnm.Print_Area" localSheetId="4">'Cifre Employeur'!$A$1:$U$45</definedName>
    <definedName name="_xlnm.Print_Area" localSheetId="10">Diplômes!$A$1:$C$33</definedName>
    <definedName name="_xlnm.Print_Area" localSheetId="2">'Domaine sc'!$A$1:$S$58</definedName>
    <definedName name="_xlnm.Print_Area" localSheetId="3">'Domaine sc fem'!$A$1:$M$47</definedName>
    <definedName name="_xlnm.Print_Area" localSheetId="5">Employeur!$A$1:$T$38</definedName>
    <definedName name="_xlnm.Print_Area" localSheetId="1">'Evol Cifre'!$A$1:$Y$51</definedName>
    <definedName name="_xlnm.Print_Area" localSheetId="9">'Origine geo'!$A$1:$W$39</definedName>
    <definedName name="_xlnm.Print_Area" localSheetId="8">'Origine geo 21'!$A$1:$F$16</definedName>
    <definedName name="_xlnm.Print_Area" localSheetId="13">Publications!$A$1:$F$41</definedName>
    <definedName name="_xlnm.Print_Area" localSheetId="11">Salaire!$A$1:$AC$48</definedName>
    <definedName name="_xlnm.Print_Area" localSheetId="7">Secteur!$A$1:$Q$59</definedName>
    <definedName name="_xlnm.Print_Area" localSheetId="6">'Secteur 21'!$A$1:$C$17</definedName>
    <definedName name="_xlnm.Print_Area" localSheetId="0">Sommaire!$A$1:$D$37</definedName>
    <definedName name="_xlnm.Print_Area" localSheetId="12">Soutenance!$A$1:$F$17</definedName>
  </definedNames>
  <calcPr calcId="162913"/>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8" i="54" l="1"/>
  <c r="D8" i="54"/>
  <c r="D9" i="54"/>
  <c r="D4" i="54"/>
  <c r="R17" i="54"/>
  <c r="S17" i="54"/>
  <c r="P21" i="54"/>
  <c r="R19" i="54"/>
  <c r="D10" i="54" s="1"/>
  <c r="Q19" i="54"/>
  <c r="P19" i="54"/>
  <c r="O19" i="54"/>
  <c r="N19" i="54"/>
  <c r="M19" i="54"/>
  <c r="J19" i="54"/>
  <c r="S18" i="54"/>
  <c r="R18" i="54"/>
  <c r="Q17" i="54"/>
  <c r="Q21" i="54" s="1"/>
  <c r="P17" i="54"/>
  <c r="O17" i="54"/>
  <c r="O21" i="54" s="1"/>
  <c r="N17" i="54"/>
  <c r="M17" i="54"/>
  <c r="L17" i="54"/>
  <c r="K17" i="54"/>
  <c r="J17" i="54"/>
  <c r="I17" i="54"/>
  <c r="S16" i="54"/>
  <c r="R16" i="54"/>
  <c r="S15" i="54"/>
  <c r="R15" i="54"/>
  <c r="S14" i="54"/>
  <c r="R14" i="54"/>
  <c r="S13" i="54"/>
  <c r="R13" i="54"/>
  <c r="D3" i="54" s="1"/>
  <c r="S10" i="54"/>
  <c r="O10" i="54"/>
  <c r="N10" i="54"/>
  <c r="M10" i="54"/>
  <c r="L10" i="54"/>
  <c r="L19" i="54" s="1"/>
  <c r="K10" i="54"/>
  <c r="K19" i="54" s="1"/>
  <c r="J10" i="54"/>
  <c r="I10" i="54"/>
  <c r="I19" i="54" s="1"/>
  <c r="B10" i="54" s="1"/>
  <c r="E10" i="54" s="1"/>
  <c r="C10" i="54"/>
  <c r="V9" i="54"/>
  <c r="U9" i="54"/>
  <c r="T9" i="54"/>
  <c r="S9" i="54"/>
  <c r="R9" i="54"/>
  <c r="R10" i="54" s="1"/>
  <c r="C9" i="54"/>
  <c r="E9" i="54" s="1"/>
  <c r="B9" i="54"/>
  <c r="V8" i="54"/>
  <c r="T8" i="54"/>
  <c r="U8" i="54" s="1"/>
  <c r="S8" i="54"/>
  <c r="R8" i="54"/>
  <c r="B8" i="54"/>
  <c r="T7" i="54"/>
  <c r="V7" i="54" s="1"/>
  <c r="S7" i="54"/>
  <c r="R7" i="54"/>
  <c r="D7" i="54"/>
  <c r="B7" i="54"/>
  <c r="E7" i="54" s="1"/>
  <c r="T6" i="54"/>
  <c r="V6" i="54" s="1"/>
  <c r="S6" i="54"/>
  <c r="R6" i="54"/>
  <c r="D6" i="54"/>
  <c r="B6" i="54"/>
  <c r="E6" i="54" s="1"/>
  <c r="T5" i="54"/>
  <c r="T10" i="54" s="1"/>
  <c r="S5" i="54"/>
  <c r="R5" i="54"/>
  <c r="B4" i="54" s="1"/>
  <c r="D5" i="54"/>
  <c r="C5" i="54"/>
  <c r="E5" i="54" s="1"/>
  <c r="B5" i="54"/>
  <c r="U4" i="54"/>
  <c r="T4" i="54"/>
  <c r="V4" i="54" s="1"/>
  <c r="S4" i="54"/>
  <c r="C4" i="54"/>
  <c r="E3" i="54"/>
  <c r="C19" i="53"/>
  <c r="C8" i="53" s="1"/>
  <c r="C13" i="53"/>
  <c r="B13" i="53"/>
  <c r="C9" i="53"/>
  <c r="B9" i="53"/>
  <c r="B8" i="53"/>
  <c r="C7" i="53"/>
  <c r="B7" i="53"/>
  <c r="C6" i="53"/>
  <c r="B6" i="53"/>
  <c r="C5" i="53"/>
  <c r="B5" i="53"/>
  <c r="B4" i="53"/>
  <c r="S19" i="54" l="1"/>
  <c r="C8" i="54"/>
  <c r="U5" i="54"/>
  <c r="U6" i="54"/>
  <c r="U7" i="54"/>
  <c r="C4" i="53"/>
  <c r="V5" i="54"/>
  <c r="E4" i="54" s="1"/>
  <c r="C11" i="52" l="1"/>
  <c r="C12" i="52"/>
  <c r="C13" i="52"/>
  <c r="C14" i="52"/>
  <c r="C15" i="52"/>
  <c r="C16" i="52"/>
  <c r="C10" i="52"/>
  <c r="B43" i="32"/>
  <c r="D2" i="40"/>
  <c r="O4" i="34"/>
  <c r="O5" i="34"/>
  <c r="O6" i="34"/>
  <c r="O7" i="34"/>
  <c r="O8" i="34"/>
  <c r="B5" i="38"/>
  <c r="I32" i="34"/>
  <c r="J32" i="34"/>
  <c r="I33" i="34"/>
  <c r="J33" i="34"/>
  <c r="I34" i="34"/>
  <c r="J34" i="34"/>
  <c r="I35" i="34"/>
  <c r="J35" i="34"/>
  <c r="I36" i="34"/>
  <c r="J36" i="34"/>
  <c r="S4" i="34"/>
  <c r="S5" i="34"/>
  <c r="S6" i="34"/>
  <c r="S7" i="34"/>
  <c r="S8" i="34"/>
  <c r="K18" i="22"/>
  <c r="K17" i="22"/>
  <c r="K16" i="22"/>
  <c r="K15" i="22"/>
  <c r="K14" i="22"/>
  <c r="H10" i="22"/>
  <c r="L41" i="48"/>
  <c r="K41" i="48"/>
  <c r="H19" i="48"/>
  <c r="H35" i="48"/>
  <c r="H42" i="48"/>
  <c r="I19" i="48"/>
  <c r="I35" i="48"/>
  <c r="I42" i="48"/>
  <c r="J19" i="48"/>
  <c r="J35" i="48"/>
  <c r="J42" i="48"/>
  <c r="D11" i="47"/>
  <c r="D10" i="47"/>
  <c r="D9" i="47"/>
  <c r="D8" i="47"/>
  <c r="D7" i="47"/>
  <c r="D6" i="47"/>
  <c r="D5" i="47"/>
  <c r="D4" i="47"/>
  <c r="D13" i="40"/>
  <c r="D12" i="40"/>
  <c r="D11" i="40"/>
  <c r="D10" i="40"/>
  <c r="D9" i="40"/>
  <c r="D8" i="40"/>
  <c r="D7" i="40"/>
  <c r="D6" i="40"/>
  <c r="D5" i="40"/>
  <c r="D4" i="40"/>
  <c r="C15" i="38"/>
  <c r="A22" i="32"/>
  <c r="R5" i="34"/>
  <c r="K33" i="34"/>
  <c r="T5" i="34"/>
  <c r="P4" i="34"/>
  <c r="K32" i="34"/>
  <c r="T4" i="34"/>
  <c r="J19" i="22"/>
  <c r="K17" i="34"/>
  <c r="J17" i="34"/>
  <c r="I17" i="34"/>
  <c r="I19" i="22"/>
  <c r="G19" i="22"/>
  <c r="H9" i="22"/>
  <c r="H18" i="22"/>
  <c r="M4" i="22"/>
  <c r="K9" i="22"/>
  <c r="J9" i="22"/>
  <c r="L4" i="34"/>
  <c r="I8" i="34"/>
  <c r="I8" i="22"/>
  <c r="I9" i="22"/>
  <c r="H19" i="22"/>
  <c r="K10" i="22"/>
  <c r="G23" i="31"/>
  <c r="J10" i="22"/>
  <c r="B25" i="31"/>
  <c r="G22" i="31"/>
  <c r="E22" i="31"/>
  <c r="G21" i="31"/>
  <c r="E21" i="31"/>
  <c r="I10" i="22"/>
  <c r="E32" i="34"/>
  <c r="F32" i="34"/>
  <c r="G32" i="34"/>
  <c r="H32" i="34"/>
  <c r="E33" i="34"/>
  <c r="F33" i="34"/>
  <c r="G33" i="34"/>
  <c r="H33" i="34"/>
  <c r="E34" i="34"/>
  <c r="F34" i="34"/>
  <c r="G34" i="34"/>
  <c r="H34" i="34"/>
  <c r="E35" i="34"/>
  <c r="F35" i="34"/>
  <c r="G35" i="34"/>
  <c r="H35" i="34"/>
  <c r="B8" i="22"/>
  <c r="C8" i="22"/>
  <c r="D8" i="22"/>
  <c r="E8" i="22"/>
  <c r="F8" i="22"/>
  <c r="G8" i="22"/>
  <c r="L4" i="22"/>
  <c r="N5" i="22"/>
  <c r="N6" i="22"/>
  <c r="N7" i="22"/>
  <c r="N4" i="22"/>
  <c r="O4" i="22"/>
  <c r="N8" i="22"/>
  <c r="G24" i="31"/>
  <c r="G20" i="31"/>
  <c r="G19" i="31"/>
  <c r="G18" i="31"/>
  <c r="G17" i="31"/>
  <c r="G16" i="31"/>
  <c r="E12" i="31"/>
  <c r="F25" i="31"/>
  <c r="E24" i="31"/>
  <c r="K34" i="34"/>
  <c r="T6" i="34"/>
  <c r="T8" i="34"/>
  <c r="K35" i="34"/>
  <c r="T7" i="34"/>
  <c r="H26" i="34"/>
  <c r="M5" i="22"/>
  <c r="M6" i="22"/>
  <c r="M7" i="22"/>
  <c r="C25" i="31"/>
  <c r="D25" i="31"/>
  <c r="L8" i="34"/>
  <c r="L17" i="34"/>
  <c r="L5" i="22"/>
  <c r="O5" i="22"/>
  <c r="L6" i="22"/>
  <c r="O6" i="22"/>
  <c r="L7" i="22"/>
  <c r="O7" i="22"/>
  <c r="M8" i="22"/>
  <c r="L8" i="22"/>
  <c r="O8" i="22"/>
  <c r="L13" i="34"/>
  <c r="L5" i="34"/>
  <c r="L7" i="34"/>
  <c r="L16" i="34"/>
  <c r="L15" i="34"/>
  <c r="L6" i="34"/>
  <c r="L14" i="34"/>
  <c r="K36" i="34"/>
  <c r="E25" i="31"/>
  <c r="H17" i="34"/>
  <c r="H8" i="34"/>
  <c r="E23" i="31"/>
  <c r="H36" i="34"/>
  <c r="B14" i="40"/>
  <c r="E3" i="31"/>
  <c r="E4" i="31"/>
  <c r="E5" i="31"/>
  <c r="E6" i="31"/>
  <c r="E7" i="31"/>
  <c r="E8" i="31"/>
  <c r="E9" i="31"/>
  <c r="E10" i="31"/>
  <c r="E11" i="31"/>
  <c r="E13" i="31"/>
  <c r="E14" i="31"/>
  <c r="E15" i="31"/>
  <c r="E16" i="31"/>
  <c r="E17" i="31"/>
  <c r="B8" i="34"/>
  <c r="B9" i="22"/>
  <c r="C8" i="34"/>
  <c r="C9" i="22"/>
  <c r="D8" i="34"/>
  <c r="D9" i="22"/>
  <c r="E8" i="34"/>
  <c r="E9" i="22"/>
  <c r="F8" i="34"/>
  <c r="G8" i="34"/>
  <c r="G26" i="34"/>
  <c r="F26" i="34"/>
  <c r="E26" i="34"/>
  <c r="E36" i="34"/>
  <c r="G17" i="34"/>
  <c r="F17" i="34"/>
  <c r="E17" i="34"/>
  <c r="R8" i="34"/>
  <c r="E18" i="22"/>
  <c r="E19" i="22"/>
  <c r="D18" i="22"/>
  <c r="D19" i="22"/>
  <c r="F18" i="22"/>
  <c r="F19" i="22"/>
  <c r="P8" i="34"/>
  <c r="E20" i="31"/>
  <c r="E19" i="31"/>
  <c r="E18" i="31"/>
  <c r="F10" i="22"/>
  <c r="G10" i="22"/>
  <c r="G9" i="22"/>
  <c r="F9" i="22"/>
  <c r="F36" i="34"/>
  <c r="G36" i="34"/>
  <c r="C13" i="38"/>
  <c r="C5" i="38"/>
  <c r="C12" i="38"/>
  <c r="C4" i="38"/>
  <c r="C6" i="38"/>
  <c r="C11" i="38"/>
  <c r="C3" i="38"/>
  <c r="C9" i="38"/>
  <c r="C8" i="38"/>
  <c r="C14" i="38"/>
  <c r="C10" i="38"/>
  <c r="C16" i="38"/>
  <c r="C7" i="38"/>
  <c r="C6" i="40"/>
  <c r="C13" i="40"/>
  <c r="R7" i="34"/>
  <c r="R4" i="34"/>
  <c r="R6" i="34"/>
  <c r="C5" i="40"/>
  <c r="C8" i="40"/>
  <c r="C11" i="40"/>
  <c r="C4" i="40"/>
  <c r="C9" i="40"/>
  <c r="C14" i="40"/>
  <c r="C7" i="40"/>
  <c r="B15" i="40"/>
  <c r="C10" i="40"/>
  <c r="C12" i="40"/>
  <c r="P5" i="34"/>
  <c r="P7" i="34"/>
  <c r="P6" i="34"/>
  <c r="D14" i="40" l="1"/>
  <c r="E8" i="40" l="1"/>
  <c r="F8" i="40" s="1"/>
  <c r="E11" i="40"/>
  <c r="F11" i="40" s="1"/>
  <c r="E7" i="40"/>
  <c r="F7" i="40" s="1"/>
  <c r="E14" i="40"/>
  <c r="F14" i="40" s="1"/>
  <c r="E10" i="40"/>
  <c r="F10" i="40" s="1"/>
  <c r="D15" i="40"/>
  <c r="E13" i="40"/>
  <c r="F13" i="40" s="1"/>
  <c r="E9" i="40"/>
  <c r="F9" i="40" s="1"/>
  <c r="E5" i="40"/>
  <c r="F5" i="40" s="1"/>
  <c r="E12" i="40"/>
  <c r="F12" i="40" s="1"/>
  <c r="E6" i="40"/>
  <c r="F6" i="40" s="1"/>
  <c r="E4" i="40"/>
  <c r="F4" i="40" s="1"/>
</calcChain>
</file>

<file path=xl/sharedStrings.xml><?xml version="1.0" encoding="utf-8"?>
<sst xmlns="http://schemas.openxmlformats.org/spreadsheetml/2006/main" count="522" uniqueCount="288">
  <si>
    <t>Afrique sub-saharienne</t>
  </si>
  <si>
    <t>Asie</t>
  </si>
  <si>
    <t>Moyen-Orient</t>
  </si>
  <si>
    <t>Maghreb</t>
  </si>
  <si>
    <t>Sciences pour l'ingénieur</t>
  </si>
  <si>
    <t>Amerique latine</t>
  </si>
  <si>
    <t>Europe hors UE</t>
  </si>
  <si>
    <t>Amérique du nord</t>
  </si>
  <si>
    <t>Sciences de la Société</t>
  </si>
  <si>
    <t>Sciences de la Terre</t>
  </si>
  <si>
    <t>Mathématiques</t>
  </si>
  <si>
    <t>Physique</t>
  </si>
  <si>
    <t>Santé</t>
  </si>
  <si>
    <t>Sciences de l'Homme</t>
  </si>
  <si>
    <t>STIC</t>
  </si>
  <si>
    <t>Total</t>
  </si>
  <si>
    <t>%</t>
  </si>
  <si>
    <t>Ingénieur uniquement</t>
  </si>
  <si>
    <t>Autres</t>
  </si>
  <si>
    <t>PME &lt; 250 salariés</t>
  </si>
  <si>
    <t>&lt; 10</t>
  </si>
  <si>
    <t>10 à 49</t>
  </si>
  <si>
    <t>50 à 99</t>
  </si>
  <si>
    <t>100 à 249</t>
  </si>
  <si>
    <t>Océanie</t>
  </si>
  <si>
    <t>ETI entre 250 &amp; 5000 salariés</t>
  </si>
  <si>
    <t>Associations ou collectivités territoriales</t>
  </si>
  <si>
    <t>Dossiers reçus</t>
  </si>
  <si>
    <t>Agronomie, Agroalimentaire</t>
  </si>
  <si>
    <t>Chimie, Matériaux</t>
  </si>
  <si>
    <t>France</t>
  </si>
  <si>
    <t>Sciences humaines et humanités</t>
  </si>
  <si>
    <t>Sciences du vivant</t>
  </si>
  <si>
    <t>Sciences exactes et applications</t>
  </si>
  <si>
    <t>BTP</t>
  </si>
  <si>
    <t>Aéronautique &amp; spatial</t>
  </si>
  <si>
    <t>Electronique communication &amp; informatique</t>
  </si>
  <si>
    <t>Energie production et distribution</t>
  </si>
  <si>
    <t>Equipement &amp; produits</t>
  </si>
  <si>
    <t xml:space="preserve">Transports terrestres &amp; navals </t>
  </si>
  <si>
    <t>Chimie &amp; matériaux</t>
  </si>
  <si>
    <t>Pharmaceutique &amp; médical</t>
  </si>
  <si>
    <t>Agroalimentaire</t>
  </si>
  <si>
    <t>Services R&amp;D et ingénierie</t>
  </si>
  <si>
    <t>Finance &amp; Juridique</t>
  </si>
  <si>
    <t>Services tertiaires</t>
  </si>
  <si>
    <t>Edition</t>
  </si>
  <si>
    <t>2016</t>
  </si>
  <si>
    <t>2017</t>
  </si>
  <si>
    <t>L’état de l’emploi scientifique en France</t>
  </si>
  <si>
    <t>Contenu du classeur</t>
  </si>
  <si>
    <t>Feuille</t>
  </si>
  <si>
    <t>Titre des tableaux ou graphiques</t>
  </si>
  <si>
    <t>Définitions</t>
  </si>
  <si>
    <t>Signes conventionnels utilisés</t>
  </si>
  <si>
    <r>
      <rPr>
        <b/>
        <sz val="8"/>
        <rFont val="Arial"/>
        <family val="2"/>
      </rPr>
      <t>ε</t>
    </r>
    <r>
      <rPr>
        <sz val="8"/>
        <rFont val="Arial"/>
        <family val="2"/>
      </rPr>
      <t xml:space="preserve"> Résultat très petit mais non nul</t>
    </r>
  </si>
  <si>
    <r>
      <rPr>
        <b/>
        <sz val="8"/>
        <rFont val="Arial"/>
        <family val="2"/>
      </rPr>
      <t>n.s.</t>
    </r>
    <r>
      <rPr>
        <sz val="8"/>
        <rFont val="Arial"/>
        <family val="2"/>
      </rPr>
      <t xml:space="preserve"> Résultat non significatif</t>
    </r>
  </si>
  <si>
    <r>
      <rPr>
        <b/>
        <sz val="8"/>
        <rFont val="Arial"/>
        <family val="2"/>
      </rPr>
      <t xml:space="preserve">n.d. </t>
    </r>
    <r>
      <rPr>
        <sz val="8"/>
        <rFont val="Arial"/>
        <family val="2"/>
      </rPr>
      <t>Information non disponible</t>
    </r>
  </si>
  <si>
    <r>
      <rPr>
        <b/>
        <sz val="8"/>
        <rFont val="Arial"/>
        <family val="2"/>
      </rPr>
      <t>p</t>
    </r>
    <r>
      <rPr>
        <sz val="8"/>
        <rFont val="Arial"/>
        <family val="2"/>
      </rPr>
      <t xml:space="preserve"> Données provisoires</t>
    </r>
  </si>
  <si>
    <r>
      <rPr>
        <b/>
        <sz val="8"/>
        <rFont val="Arial"/>
        <family val="2"/>
      </rPr>
      <t>(r)</t>
    </r>
    <r>
      <rPr>
        <sz val="8"/>
        <rFont val="Arial"/>
        <family val="2"/>
      </rPr>
      <t xml:space="preserve"> Données révisées par rapport à l’édition précédente</t>
    </r>
  </si>
  <si>
    <t>II.3 Les conventions industrielles de formation par la recherche (CIFRE)</t>
  </si>
  <si>
    <t>Ingénieur + autre</t>
  </si>
  <si>
    <t>Nous vous remercions d’adresser vos observations  
et suggestions éventuelles à : 
emploi.scientifique@recherche.gouv.fr</t>
  </si>
  <si>
    <t xml:space="preserve">Groupes d'entreprises ou grandes entreprises &gt;= 5000 </t>
  </si>
  <si>
    <t>Année de fin de Cifre</t>
  </si>
  <si>
    <t>Encore à soutenir</t>
  </si>
  <si>
    <t>Reste union Européenne</t>
  </si>
  <si>
    <t>Sciences humaines et sociales</t>
  </si>
  <si>
    <t>Proceeding de congrès internationaux</t>
  </si>
  <si>
    <t>Proceeding de congrès nationaux</t>
  </si>
  <si>
    <t>Brevets</t>
  </si>
  <si>
    <t>Communication sous forme de poster</t>
  </si>
  <si>
    <t>Prix ou reconnaissance décerné(s)</t>
  </si>
  <si>
    <t>Taux de succés</t>
  </si>
  <si>
    <t>Employeur</t>
  </si>
  <si>
    <t>Effectifs</t>
  </si>
  <si>
    <t>Employeurs</t>
  </si>
  <si>
    <t xml:space="preserve">Ensemble
</t>
  </si>
  <si>
    <t>Région</t>
  </si>
  <si>
    <t>Origine geo</t>
  </si>
  <si>
    <t>Diplômes</t>
  </si>
  <si>
    <t>Salaire</t>
  </si>
  <si>
    <t>Part des nouveaux dans le total Cifre allouées</t>
  </si>
  <si>
    <t>Nombre de doctorants par employeur</t>
  </si>
  <si>
    <t>Total Cifre allouées</t>
  </si>
  <si>
    <t>dont groupes ou grandes entreprises</t>
  </si>
  <si>
    <t>Diplôme(s) antérieur(s)</t>
  </si>
  <si>
    <t>Cifre allouées par domaine regroupé : effectifs</t>
  </si>
  <si>
    <t>Cifre allouées par domaine regroupé : %</t>
  </si>
  <si>
    <t>Domaine scientifique de thèse</t>
  </si>
  <si>
    <t>Domaine regroupé</t>
  </si>
  <si>
    <t>Détail pour les PME</t>
  </si>
  <si>
    <t>(*) n'ayant pas employé de Cifre les 5 années précédentes.</t>
  </si>
  <si>
    <t>Nombre de Cifre*</t>
  </si>
  <si>
    <r>
      <t>(**)</t>
    </r>
    <r>
      <rPr>
        <sz val="8"/>
        <rFont val="Arial"/>
        <family val="2"/>
      </rPr>
      <t xml:space="preserve"> ou aussi "taux de renouvellement".</t>
    </r>
  </si>
  <si>
    <t>Évolution du nombre de Cifre</t>
  </si>
  <si>
    <t>Cifre allouées</t>
  </si>
  <si>
    <r>
      <t xml:space="preserve">Part de nouveaux </t>
    </r>
    <r>
      <rPr>
        <sz val="9"/>
        <rFont val="Arial"/>
        <family val="2"/>
      </rPr>
      <t>(%)</t>
    </r>
    <r>
      <rPr>
        <b/>
        <sz val="9"/>
        <rFont val="Arial"/>
        <family val="2"/>
      </rPr>
      <t>**</t>
    </r>
  </si>
  <si>
    <r>
      <t>Part de nouveaux</t>
    </r>
    <r>
      <rPr>
        <sz val="9"/>
        <rFont val="Arial"/>
        <family val="2"/>
      </rPr>
      <t xml:space="preserve"> (%)</t>
    </r>
    <r>
      <rPr>
        <b/>
        <sz val="9"/>
        <rFont val="Arial"/>
        <family val="2"/>
      </rPr>
      <t>**</t>
    </r>
  </si>
  <si>
    <t>Secteur d'activité</t>
  </si>
  <si>
    <t>Evol Cifre</t>
  </si>
  <si>
    <t>Domaine sc</t>
  </si>
  <si>
    <t>Cifre Employeur</t>
  </si>
  <si>
    <t>Soutenance</t>
  </si>
  <si>
    <t>Doctorants Cifre rénumérés par des nouveaux employeurs*</t>
  </si>
  <si>
    <t>Parts des doctorants étrangers</t>
  </si>
  <si>
    <t>Répartition des Cifre allouées, selon le secteur d'activité</t>
  </si>
  <si>
    <t xml:space="preserve">Nouveaux 
en 2017 </t>
  </si>
  <si>
    <t>Nouveaux en 2015</t>
  </si>
  <si>
    <t>Nouveaux en 2016</t>
  </si>
  <si>
    <t>Publications</t>
  </si>
  <si>
    <t>08 : Soutenance des thèses Cifre à 1 et 5 ans après la fin du contrat</t>
  </si>
  <si>
    <t>Parts des groupes et grandes entreprises</t>
  </si>
  <si>
    <t>2018</t>
  </si>
  <si>
    <t>Nouveaux 
en 2018</t>
  </si>
  <si>
    <t>2019</t>
  </si>
  <si>
    <t>Nouveaux en 2019</t>
  </si>
  <si>
    <t>23 485 - 28 000 €</t>
  </si>
  <si>
    <t>28 001 - 29 999 €</t>
  </si>
  <si>
    <t>30 000 - 35 000 €</t>
  </si>
  <si>
    <t>Plus de 35 000 €</t>
  </si>
  <si>
    <r>
      <t>(**)</t>
    </r>
    <r>
      <rPr>
        <sz val="8"/>
        <rFont val="Arial"/>
        <family val="2"/>
      </rPr>
      <t xml:space="preserve"> ou aussi "taux de renouvellement". Taux entre 2013-2019</t>
    </r>
  </si>
  <si>
    <t>(*) n'ayant pas employé de Cifre sur la période 2013-2019</t>
  </si>
  <si>
    <t>Chimie/ Matériaux</t>
  </si>
  <si>
    <t>Agronomie/Agroalimentaire</t>
  </si>
  <si>
    <t>Médiane</t>
  </si>
  <si>
    <t>Médiane H</t>
  </si>
  <si>
    <t>Médiane F</t>
  </si>
  <si>
    <t>2009-
10</t>
  </si>
  <si>
    <t>2010-
11</t>
  </si>
  <si>
    <t>2011-
12</t>
  </si>
  <si>
    <t>2012-
13</t>
  </si>
  <si>
    <t>2013-
14</t>
  </si>
  <si>
    <t>2014-
15</t>
  </si>
  <si>
    <t>2015-
16</t>
  </si>
  <si>
    <t>2016-
17</t>
  </si>
  <si>
    <t>2017-
18</t>
  </si>
  <si>
    <t>2018-
19</t>
  </si>
  <si>
    <t>Année universitaire</t>
  </si>
  <si>
    <t>en %</t>
  </si>
  <si>
    <t>Situation avant l'inscription en thèse</t>
  </si>
  <si>
    <t>Doctorants inscrits avec un diplôme français</t>
  </si>
  <si>
    <t xml:space="preserve">Diplôme national de Master </t>
  </si>
  <si>
    <t>Titre d'ingénieur</t>
  </si>
  <si>
    <t>Autre diplôme conférant le grade de Master, Diplôme d'école de commerce ou de gestion</t>
  </si>
  <si>
    <t>Doctorants inscrits avec un diplôme étranger</t>
  </si>
  <si>
    <t>Champ : France entière; tous types d'établissements.</t>
  </si>
  <si>
    <t>Part dans les Cifre allouées</t>
  </si>
  <si>
    <t>Année civile</t>
  </si>
  <si>
    <t>Cifre allouées à des doctorantes</t>
  </si>
  <si>
    <t xml:space="preserve">NB : les dossiers acceptés aux comités de 2018 proviennent pour environ 30% de dossiers déposés en 2017. </t>
  </si>
  <si>
    <t>Ensemble</t>
  </si>
  <si>
    <t>Ratio F/H</t>
  </si>
  <si>
    <t>Moyenne globale</t>
  </si>
  <si>
    <t>Indicateurs</t>
  </si>
  <si>
    <t>Médiane Hommes</t>
  </si>
  <si>
    <t>Médiane Femmes</t>
  </si>
  <si>
    <t>* : 1ères inscriptions intervenues entre septembre et mars d’une année universitaire donnée</t>
  </si>
  <si>
    <t>Nombre de 1ères inscriptions *</t>
  </si>
  <si>
    <t>Tableaux ou graphiques repris dans la publication papier</t>
  </si>
  <si>
    <t>Vérification</t>
  </si>
  <si>
    <t>Données détaillées sur les femmes doctorants Cifre</t>
  </si>
  <si>
    <t>Effectifs de femmes doctorants Cifre, par domaine scientifique</t>
  </si>
  <si>
    <t>Domaine sc fe</t>
  </si>
  <si>
    <t>% femmes Doctorants Cifre dans chaque domaine scientifique</t>
  </si>
  <si>
    <t>Voir intermédiaires de calcul au bas de l'onglet</t>
  </si>
  <si>
    <t>Répartition %</t>
  </si>
  <si>
    <t>% moyen 2012 2013</t>
  </si>
  <si>
    <t>Le dispositif Cifre a vocation à favoriser les échanges entre les laboratoires de recherche publique et les milieux socioéconomiques et à contribuer à l’emploi des docteurs par les entreprises. Les Cifre associent trois partenaires :
• un employeur, le plus souvent une entreprise , qui confie à un doctorant un travail de recherche, objet de sa thèse ;
• un laboratoire, extérieur à l’entreprise, qui assure l’encadrement scientifique du doctorant ;
• un doctorant, titulaire d’un diplôme conférant le grade de master.
L’employeur recrute en CDI ou CDD de 3 ans un jeune diplômé de grade master, avec un salaire brut minimum annuel de 23 484 € (1 957 € par mois), et lui confie des travaux de recherche, objet de sa thèse. Il reçoit de l’Association Nationale de la Recherche et de la Technologie (ANRT), qui gère les conventions Cifre pour le compte du ministère chargé de la recherche, une subvention annuelle de 14 000 € pendant 3 ans. Un contrat de collaboration est établi entre l’employeur et le laboratoire spécifiant les conditions de déroulement des recherches et les clauses de propriété des résultats obtenus par le doctorant. De plus, les travaux du doctorant sont éligibles au crédit d’impôt recherche (CIR) selon les mêmes critères que pour tout chercheur travaillant dans la structure employeuse.
Le dispositif Cifre existe depuis 1981. En près de 40 ans, il a bénéficié à plus de 31 000 doctorants.</t>
  </si>
  <si>
    <t>Évolution du nombre total de premières inscriptions en doctorat</t>
  </si>
  <si>
    <t>03 : Diplôme de plus haut niveau obtenu par l'ensemble des doctorants avant l’inscription en thèse</t>
  </si>
  <si>
    <t>2020</t>
  </si>
  <si>
    <t>2021</t>
  </si>
  <si>
    <t>Objectif</t>
  </si>
  <si>
    <t>Master hors ingénieur</t>
  </si>
  <si>
    <t>Industries extractives</t>
  </si>
  <si>
    <t>Cumul 2000-2021</t>
  </si>
  <si>
    <t>% 2021</t>
  </si>
  <si>
    <t>Nombre de doctorants par employeur en 2021</t>
  </si>
  <si>
    <t>Écart 2021</t>
  </si>
  <si>
    <t>Nouveaux en 2020</t>
  </si>
  <si>
    <r>
      <t xml:space="preserve">Part de nouveaux </t>
    </r>
    <r>
      <rPr>
        <i/>
        <sz val="9"/>
        <rFont val="Arial"/>
        <family val="2"/>
      </rPr>
      <t>(%)</t>
    </r>
    <r>
      <rPr>
        <b/>
        <i/>
        <sz val="9"/>
        <rFont val="Arial"/>
        <family val="2"/>
      </rPr>
      <t xml:space="preserve"> en 2021</t>
    </r>
  </si>
  <si>
    <t>Nouveaux en 2021</t>
  </si>
  <si>
    <t>Nombres d'employeurs en 2021</t>
  </si>
  <si>
    <t>Nouveaux
en 2021</t>
  </si>
  <si>
    <t>Écart 2021/ 2013</t>
  </si>
  <si>
    <t>Ingénieur + Master</t>
  </si>
  <si>
    <t xml:space="preserve">Publications internationales de rang A (premier auteur), ou des brevets (co-inventeur) </t>
  </si>
  <si>
    <t xml:space="preserve">Communications dans des congrès internationaux  </t>
  </si>
  <si>
    <t xml:space="preserve">Communications dans des congrès nationaux  </t>
  </si>
  <si>
    <t>Origine géographique des doctorants Cifre acceptés en 2021</t>
  </si>
  <si>
    <t>Diplôme(s) antérieur(s) des doctorants Cifre acceptés en 2021</t>
  </si>
  <si>
    <t>Origine geo 21</t>
  </si>
  <si>
    <t>2019-
20</t>
  </si>
  <si>
    <t>2020-
21</t>
  </si>
  <si>
    <t>2021-
22</t>
  </si>
  <si>
    <t>1ères inscriptions en doctorat, tous</t>
  </si>
  <si>
    <t>Ecarts Cifre/total</t>
  </si>
  <si>
    <t xml:space="preserve">% de femmes 1ères inscriptions doctorat </t>
  </si>
  <si>
    <t>Ecart CIFRE total doctorants</t>
  </si>
  <si>
    <t>Structure (%) selon le type d'employeur</t>
  </si>
  <si>
    <t>04 : Répartition des Cifre acceptées en 2021, par secteur d'activité employeur</t>
  </si>
  <si>
    <t>Energie production et distribution, Industries extractives</t>
  </si>
  <si>
    <t>selon le secteur d'activité</t>
  </si>
  <si>
    <t>Rentrée universitaire 2021-2022</t>
  </si>
  <si>
    <t>Moyenne hors CIFRE rémunérés au plancher (23 484 €)</t>
  </si>
  <si>
    <t>Écart 2021 / 2013</t>
  </si>
  <si>
    <t>Enquête 2018 fin de Cifre en 2012</t>
  </si>
  <si>
    <t>Enquête 2019 fin de Cifre en 2013</t>
  </si>
  <si>
    <t>Enquête 2020 fin de Cifre en 2014</t>
  </si>
  <si>
    <t>Enquête 2017 fin de Cifre en 2011</t>
  </si>
  <si>
    <t>2020-2021</t>
  </si>
  <si>
    <t>% femmes Doctorants Cifre par domaine regroupé</t>
  </si>
  <si>
    <t>Effectifs de Cifre allouées a des femmes par domaine regroupé</t>
  </si>
  <si>
    <t>Répartition des Cifre allouées par domaine scientifique (en %)</t>
  </si>
  <si>
    <t>Répartition des Cifre allouées par domaine scientifique regroupé (en %)</t>
  </si>
  <si>
    <t xml:space="preserve">Évolutions </t>
  </si>
  <si>
    <t>Évolutions en pt</t>
  </si>
  <si>
    <t>Intermédiaire de calcul</t>
  </si>
  <si>
    <t>Répartition en %</t>
  </si>
  <si>
    <t>Part des CIFRE au plancher (23 484 €)</t>
  </si>
  <si>
    <t>Moyenne hors CIFRE au plancher (23 484 €)</t>
  </si>
  <si>
    <t xml:space="preserve">Source : MESR-SIES (enquête sur les écoles doctorales).
</t>
  </si>
  <si>
    <t>Répartition des Cifre acceptées en 2021, selon le secteur d'activité</t>
  </si>
  <si>
    <t>1ères inscriptions en doctorat, tous doctorants, rentrée 2021</t>
  </si>
  <si>
    <t>STIC *</t>
  </si>
  <si>
    <t>Évolution du nombre de Cifre allouées selon le type d'employeur</t>
  </si>
  <si>
    <t xml:space="preserve">Évolution du nombre de Cifre acceptées par domaine scientifique </t>
  </si>
  <si>
    <t>Nombre d'employeurs de Cifre, selon le type des employeurs</t>
  </si>
  <si>
    <t>Les Cifre en 2021, selon le type des employeurs</t>
  </si>
  <si>
    <t>Nombre de nouveaux employeurs de Cifre*, selon le type des employeurs</t>
  </si>
  <si>
    <t>Doctorants  CIFRE acceptés répartis par tranche de salaire</t>
  </si>
  <si>
    <t>Tranche de salaire</t>
  </si>
  <si>
    <t>Année de constat</t>
  </si>
  <si>
    <t>Soutenances à 1 an</t>
  </si>
  <si>
    <t>Soutenances à 5 ans</t>
  </si>
  <si>
    <t>Source : ANRT et MESR-DGRI C2.</t>
  </si>
  <si>
    <t xml:space="preserve">Source : ANRT et MESR-DGRI C2.
</t>
  </si>
  <si>
    <t>Thèse soutenues</t>
  </si>
  <si>
    <t>Jamais soutenues</t>
  </si>
  <si>
    <t>Valorisation en 5 ans de Cifre terminées de 2011 à 2014</t>
  </si>
  <si>
    <t xml:space="preserve">Source : MESR-SIES (enquête auprès des écoles doctorales).
</t>
  </si>
  <si>
    <t>Répartition des Cifre allouées, selon le secteur d'activité, depuis 2013</t>
  </si>
  <si>
    <t>Soutenance des thèses Cifre à 1 et 5 ans après la fin du contrat, depuis 2014</t>
  </si>
  <si>
    <t>Évolution du nombre de Cifre, depuis 2000</t>
  </si>
  <si>
    <t>Secteur 21</t>
  </si>
  <si>
    <t>Origine géographique des doctorants Cifre acceptés, depuis 2013</t>
  </si>
  <si>
    <t>Salaires des doctorants CIFRE acceptés en 2021</t>
  </si>
  <si>
    <t>Secteur</t>
  </si>
  <si>
    <t>Nombre d'employeurs (et de nouveaux employeurs) de Cifre, selon le type d'employeur, depuis 2012</t>
  </si>
  <si>
    <t>Évolution du nombre de Cifre allouées selon le type d'employeur, depuis 2012</t>
  </si>
  <si>
    <t>Évolution du nombre de Cifre acceptées par domaine scientifique, depuis 2012</t>
  </si>
  <si>
    <t>Données détaillées sur les femmes doctorants Cifre, par domaine scientifique, depuis 2012</t>
  </si>
  <si>
    <t>Valorisation en 5 ans des Cifre terminées</t>
  </si>
  <si>
    <t>06 : Diplôme(s) antérieur(s) des doctorants Cifre</t>
  </si>
  <si>
    <t>07 : Salaires des doctorants CIFRE</t>
  </si>
  <si>
    <t>05 : Origine géographique des doctorants Cifre</t>
  </si>
  <si>
    <t>Origine géographique des doctorants Cifre</t>
  </si>
  <si>
    <t>Les employeurs</t>
  </si>
  <si>
    <t>Caractéristiques des doctorants Cifre</t>
  </si>
  <si>
    <t>Déroulement des Cifre</t>
  </si>
  <si>
    <t>N° dans l'ouvrage papier</t>
  </si>
  <si>
    <t>N° dans le fichier</t>
  </si>
  <si>
    <t>G 01</t>
  </si>
  <si>
    <t>G 02</t>
  </si>
  <si>
    <t>G 03</t>
  </si>
  <si>
    <t>T 04</t>
  </si>
  <si>
    <t>T 05</t>
  </si>
  <si>
    <t>T 06</t>
  </si>
  <si>
    <t>T 07</t>
  </si>
  <si>
    <t>T 08</t>
  </si>
  <si>
    <t>G 09</t>
  </si>
  <si>
    <t>MESR-SIES, EES 2023</t>
  </si>
  <si>
    <t>Publication biennale de l'Enseignement supérieur, de la Recherche et de l'Innovation [EES 2023]
Pour plus d'information sur les notions et les sigles rencontrées, se reporter au rapport intégral.</t>
  </si>
  <si>
    <t>G 25</t>
  </si>
  <si>
    <t>G 26</t>
  </si>
  <si>
    <t/>
  </si>
  <si>
    <t>G 27</t>
  </si>
  <si>
    <t>T 28</t>
  </si>
  <si>
    <t>T 29</t>
  </si>
  <si>
    <t>T 30</t>
  </si>
  <si>
    <t>T 31</t>
  </si>
  <si>
    <t>T 32</t>
  </si>
  <si>
    <t>G 33</t>
  </si>
  <si>
    <t>Moyenne CIFRE, 2020-2021</t>
  </si>
  <si>
    <t>Rentrées 2020-2021</t>
  </si>
  <si>
    <t>Ho 2021</t>
  </si>
  <si>
    <t>Fe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</si>
</sst>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0\ &quot;€&quot;;[Red]\-#,##0\ &quot;€&quot;"/>
    <numFmt numFmtId="164" formatCode="0.0%"/>
    <numFmt numFmtId="165" formatCode="0.0"/>
    <numFmt numFmtId="166" formatCode="#,##0.0"/>
    <numFmt numFmtId="167" formatCode="#,##0.000"/>
  </numFmts>
  <fonts count="6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color indexed="8"/>
      <name val="Arial"/>
      <family val="2"/>
    </font>
    <font>
      <sz val="10"/>
      <name val="Arial"/>
      <family val="2"/>
    </font>
    <font>
      <b/>
      <sz val="10"/>
      <name val="Arial"/>
      <family val="2"/>
    </font>
    <font>
      <sz val="11"/>
      <color indexed="8"/>
      <name val="Calibri"/>
      <family val="2"/>
    </font>
    <font>
      <b/>
      <i/>
      <sz val="10"/>
      <name val="Arial"/>
      <family val="2"/>
    </font>
    <font>
      <sz val="10"/>
      <color indexed="8"/>
      <name val="Arial"/>
      <family val="2"/>
    </font>
    <font>
      <b/>
      <sz val="9"/>
      <name val="Arial"/>
      <family val="2"/>
    </font>
    <font>
      <sz val="9"/>
      <name val="Arial"/>
      <family val="2"/>
    </font>
    <font>
      <b/>
      <sz val="11"/>
      <color indexed="8"/>
      <name val="Arial"/>
      <family val="2"/>
    </font>
    <font>
      <sz val="11"/>
      <color indexed="8"/>
      <name val="Arial"/>
      <family val="2"/>
    </font>
    <font>
      <b/>
      <sz val="11"/>
      <name val="Calibri"/>
      <family val="2"/>
    </font>
    <font>
      <sz val="11"/>
      <color theme="1"/>
      <name val="Calibri"/>
      <family val="2"/>
      <scheme val="minor"/>
    </font>
    <font>
      <sz val="10"/>
      <color theme="1"/>
      <name val="Arial"/>
      <family val="2"/>
    </font>
    <font>
      <b/>
      <sz val="9"/>
      <color theme="1"/>
      <name val="Arial"/>
      <family val="2"/>
    </font>
    <font>
      <sz val="10"/>
      <color rgb="FF000000"/>
      <name val="Arial"/>
      <family val="2"/>
    </font>
    <font>
      <b/>
      <sz val="10"/>
      <color rgb="FF000000"/>
      <name val="Arial"/>
      <family val="2"/>
    </font>
    <font>
      <sz val="10"/>
      <name val="MS Sans Serif"/>
      <family val="2"/>
    </font>
    <font>
      <i/>
      <sz val="10"/>
      <name val="Arial"/>
      <family val="2"/>
    </font>
    <font>
      <b/>
      <sz val="11"/>
      <name val="Arial"/>
      <family val="2"/>
    </font>
    <font>
      <b/>
      <sz val="12"/>
      <color rgb="FF000000"/>
      <name val="Arial"/>
      <family val="2"/>
    </font>
    <font>
      <b/>
      <sz val="10"/>
      <color theme="0"/>
      <name val="Arial"/>
      <family val="2"/>
    </font>
    <font>
      <b/>
      <sz val="9"/>
      <color rgb="FF000000"/>
      <name val="Arial"/>
      <family val="2"/>
    </font>
    <font>
      <sz val="8"/>
      <color rgb="FF000000"/>
      <name val="Arial"/>
      <family val="2"/>
    </font>
    <font>
      <sz val="8"/>
      <name val="Arial"/>
      <family val="2"/>
    </font>
    <font>
      <b/>
      <sz val="8"/>
      <name val="Arial"/>
      <family val="2"/>
    </font>
    <font>
      <b/>
      <sz val="9"/>
      <color indexed="8"/>
      <name val="Arial"/>
      <family val="2"/>
    </font>
    <font>
      <sz val="9"/>
      <color indexed="8"/>
      <name val="Arial"/>
      <family val="2"/>
    </font>
    <font>
      <sz val="9"/>
      <color theme="1"/>
      <name val="Arial"/>
      <family val="2"/>
    </font>
    <font>
      <b/>
      <sz val="9.8000000000000007"/>
      <color rgb="FF000000"/>
      <name val="Arial"/>
      <family val="2"/>
    </font>
    <font>
      <i/>
      <sz val="8"/>
      <color rgb="FF000000"/>
      <name val="Arial"/>
      <family val="2"/>
    </font>
    <font>
      <b/>
      <sz val="10"/>
      <color indexed="8"/>
      <name val="Arial"/>
      <family val="2"/>
    </font>
    <font>
      <sz val="9"/>
      <color indexed="8"/>
      <name val="Tahoma"/>
      <family val="2"/>
    </font>
    <font>
      <u/>
      <sz val="10"/>
      <color theme="10"/>
      <name val="Arial"/>
      <family val="2"/>
    </font>
    <font>
      <i/>
      <sz val="9"/>
      <name val="Arial"/>
      <family val="2"/>
    </font>
    <font>
      <b/>
      <i/>
      <sz val="9"/>
      <name val="Arial"/>
      <family val="2"/>
    </font>
    <font>
      <i/>
      <sz val="9"/>
      <color indexed="8"/>
      <name val="Arial"/>
      <family val="2"/>
    </font>
    <font>
      <i/>
      <sz val="9"/>
      <color indexed="8"/>
      <name val="Tahoma"/>
      <family val="2"/>
    </font>
    <font>
      <sz val="8"/>
      <color theme="1"/>
      <name val="Arial"/>
      <family val="2"/>
    </font>
    <font>
      <sz val="10"/>
      <color indexed="8"/>
      <name val="Tahoma"/>
      <family val="2"/>
    </font>
    <font>
      <sz val="8"/>
      <name val="Arial"/>
      <family val="2"/>
    </font>
    <font>
      <b/>
      <sz val="10"/>
      <color theme="1"/>
      <name val="Arial"/>
      <family val="2"/>
    </font>
    <font>
      <i/>
      <sz val="10"/>
      <color theme="1"/>
      <name val="Arial"/>
      <family val="2"/>
    </font>
    <font>
      <i/>
      <sz val="9"/>
      <color theme="1"/>
      <name val="Arial"/>
      <family val="2"/>
    </font>
    <font>
      <i/>
      <sz val="8"/>
      <name val="Arial"/>
      <family val="2"/>
    </font>
    <font>
      <sz val="9"/>
      <color rgb="FF000000"/>
      <name val="Arial"/>
      <family val="2"/>
    </font>
    <font>
      <b/>
      <sz val="12"/>
      <name val="Arial"/>
      <family val="2"/>
    </font>
    <font>
      <i/>
      <sz val="10"/>
      <color rgb="FF000000"/>
      <name val="Arial"/>
      <family val="2"/>
    </font>
    <font>
      <sz val="11"/>
      <color rgb="FF000000"/>
      <name val="Calibri"/>
      <family val="2"/>
      <scheme val="minor"/>
    </font>
    <font>
      <i/>
      <sz val="14"/>
      <color rgb="FFFF0000"/>
      <name val="Arial"/>
      <family val="2"/>
    </font>
    <font>
      <sz val="11"/>
      <name val="Calibri"/>
      <family val="2"/>
      <scheme val="minor"/>
    </font>
    <font>
      <b/>
      <sz val="14"/>
      <color rgb="FFFF0000"/>
      <name val="Calibri"/>
      <family val="2"/>
      <scheme val="minor"/>
    </font>
    <font>
      <b/>
      <sz val="11"/>
      <color indexed="8"/>
      <name val="Calibri"/>
      <family val="2"/>
    </font>
    <font>
      <b/>
      <sz val="11"/>
      <name val="Calibri"/>
      <family val="2"/>
      <scheme val="minor"/>
    </font>
    <font>
      <b/>
      <sz val="11"/>
      <color theme="1"/>
      <name val="Calibri"/>
      <family val="2"/>
      <scheme val="minor"/>
    </font>
    <font>
      <u/>
      <sz val="8"/>
      <color rgb="FF4472C4"/>
      <name val="Arial"/>
      <family val="2"/>
    </font>
    <font>
      <i/>
      <sz val="8"/>
      <color theme="1" tint="0.249977111117893"/>
      <name val="Arial"/>
      <family val="2"/>
    </font>
  </fonts>
  <fills count="11">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theme="0"/>
        <bgColor indexed="64"/>
      </patternFill>
    </fill>
    <fill>
      <patternFill patternType="solid">
        <fgColor theme="4"/>
        <bgColor indexed="64"/>
      </patternFill>
    </fill>
    <fill>
      <patternFill patternType="solid">
        <fgColor theme="0"/>
        <bgColor indexed="0"/>
      </patternFill>
    </fill>
    <fill>
      <patternFill patternType="solid">
        <fgColor theme="2"/>
        <bgColor indexed="64"/>
      </patternFill>
    </fill>
    <fill>
      <patternFill patternType="solid">
        <fgColor rgb="FFFFFF00"/>
        <bgColor indexed="64"/>
      </patternFill>
    </fill>
    <fill>
      <patternFill patternType="solid">
        <fgColor theme="0" tint="-0.249977111117893"/>
        <bgColor indexed="64"/>
      </patternFill>
    </fill>
    <fill>
      <patternFill patternType="solid">
        <fgColor rgb="FF5B9BD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22">
    <xf numFmtId="0" fontId="0" fillId="0" borderId="0"/>
    <xf numFmtId="0" fontId="9" fillId="2" borderId="7" applyNumberFormat="0" applyFont="0" applyAlignment="0" applyProtection="0"/>
    <xf numFmtId="0" fontId="7" fillId="0" borderId="0"/>
    <xf numFmtId="0" fontId="17" fillId="0" borderId="0"/>
    <xf numFmtId="0" fontId="18" fillId="0" borderId="0"/>
    <xf numFmtId="0" fontId="5" fillId="0" borderId="0"/>
    <xf numFmtId="0" fontId="17" fillId="0" borderId="0" applyProtection="0"/>
    <xf numFmtId="0" fontId="11" fillId="0" borderId="0"/>
    <xf numFmtId="0" fontId="6" fillId="0" borderId="0"/>
    <xf numFmtId="9" fontId="4" fillId="0" borderId="0" applyFont="0" applyFill="0" applyBorder="0" applyAlignment="0" applyProtection="0"/>
    <xf numFmtId="9" fontId="5" fillId="0" borderId="0" applyFont="0" applyFill="0" applyBorder="0" applyAlignment="0" applyProtection="0"/>
    <xf numFmtId="9" fontId="9" fillId="0" borderId="0" applyFont="0" applyFill="0" applyBorder="0" applyAlignment="0" applyProtection="0"/>
    <xf numFmtId="0" fontId="5" fillId="0" borderId="0"/>
    <xf numFmtId="0" fontId="22" fillId="0" borderId="0"/>
    <xf numFmtId="0" fontId="6" fillId="0" borderId="0"/>
    <xf numFmtId="0" fontId="4" fillId="0" borderId="0"/>
    <xf numFmtId="0" fontId="4" fillId="0" borderId="0"/>
    <xf numFmtId="0" fontId="38" fillId="0" borderId="0" applyNumberFormat="0" applyFill="0" applyBorder="0" applyAlignment="0" applyProtection="0"/>
    <xf numFmtId="0" fontId="4" fillId="0" borderId="0"/>
    <xf numFmtId="0" fontId="1" fillId="0" borderId="0"/>
    <xf numFmtId="0" fontId="4" fillId="0" borderId="0"/>
    <xf numFmtId="0" fontId="4" fillId="0" borderId="0"/>
  </cellStyleXfs>
  <cellXfs count="592">
    <xf numFmtId="0" fontId="0" fillId="0" borderId="0" xfId="0"/>
    <xf numFmtId="0" fontId="0" fillId="0" borderId="0" xfId="0" applyAlignment="1"/>
    <xf numFmtId="164" fontId="0" fillId="0" borderId="0" xfId="0" applyNumberFormat="1" applyAlignment="1"/>
    <xf numFmtId="9" fontId="0" fillId="0" borderId="1" xfId="0" applyNumberFormat="1" applyBorder="1"/>
    <xf numFmtId="9" fontId="0" fillId="0" borderId="0" xfId="0" applyNumberFormat="1"/>
    <xf numFmtId="0" fontId="21" fillId="0" borderId="0" xfId="0" applyFont="1" applyAlignment="1">
      <alignment horizontal="left" vertical="center" readingOrder="1"/>
    </xf>
    <xf numFmtId="0" fontId="8" fillId="0" borderId="0" xfId="0" applyFont="1"/>
    <xf numFmtId="0" fontId="0" fillId="0" borderId="0" xfId="0" applyBorder="1"/>
    <xf numFmtId="0" fontId="14" fillId="0" borderId="0" xfId="6" applyFont="1"/>
    <xf numFmtId="0" fontId="15" fillId="0" borderId="0" xfId="6" applyFont="1"/>
    <xf numFmtId="0" fontId="17" fillId="0" borderId="0" xfId="3"/>
    <xf numFmtId="0" fontId="0" fillId="4" borderId="0" xfId="0" applyFill="1" applyBorder="1" applyAlignment="1"/>
    <xf numFmtId="49" fontId="4" fillId="0" borderId="0" xfId="13" applyNumberFormat="1" applyFont="1"/>
    <xf numFmtId="49" fontId="4" fillId="0" borderId="0" xfId="13" applyNumberFormat="1" applyFont="1" applyAlignment="1">
      <alignment wrapText="1"/>
    </xf>
    <xf numFmtId="49" fontId="29" fillId="0" borderId="0" xfId="13" applyNumberFormat="1" applyFont="1"/>
    <xf numFmtId="49" fontId="29" fillId="0" borderId="0" xfId="13" applyNumberFormat="1" applyFont="1" applyAlignment="1">
      <alignment horizontal="center" wrapText="1"/>
    </xf>
    <xf numFmtId="0" fontId="4" fillId="0" borderId="0" xfId="0" applyFont="1"/>
    <xf numFmtId="9" fontId="0" fillId="4" borderId="0" xfId="0" applyNumberFormat="1" applyFill="1" applyBorder="1" applyAlignment="1">
      <alignment horizontal="center"/>
    </xf>
    <xf numFmtId="164" fontId="0" fillId="4" borderId="0" xfId="10" applyNumberFormat="1" applyFont="1" applyFill="1" applyBorder="1" applyAlignment="1"/>
    <xf numFmtId="164" fontId="4" fillId="4" borderId="0" xfId="10" applyNumberFormat="1" applyFont="1" applyFill="1" applyBorder="1" applyAlignment="1"/>
    <xf numFmtId="9" fontId="0" fillId="4" borderId="0" xfId="10" applyFont="1" applyFill="1" applyBorder="1" applyAlignment="1"/>
    <xf numFmtId="165" fontId="0" fillId="0" borderId="0" xfId="0" applyNumberFormat="1"/>
    <xf numFmtId="164" fontId="0" fillId="0" borderId="0" xfId="0" applyNumberFormat="1" applyBorder="1"/>
    <xf numFmtId="0" fontId="10" fillId="0" borderId="0" xfId="0" applyFont="1" applyBorder="1"/>
    <xf numFmtId="0" fontId="0" fillId="0" borderId="6" xfId="0" applyBorder="1"/>
    <xf numFmtId="0" fontId="16" fillId="0" borderId="0" xfId="0" applyFont="1" applyAlignment="1">
      <alignment vertical="center" wrapText="1"/>
    </xf>
    <xf numFmtId="0" fontId="0" fillId="4" borderId="0" xfId="0" applyFill="1"/>
    <xf numFmtId="0" fontId="8" fillId="4" borderId="0" xfId="0" applyFont="1" applyFill="1"/>
    <xf numFmtId="9" fontId="0" fillId="4" borderId="0" xfId="9" applyFont="1" applyFill="1"/>
    <xf numFmtId="3" fontId="32" fillId="0" borderId="10" xfId="6" applyNumberFormat="1" applyFont="1" applyBorder="1" applyAlignment="1">
      <alignment horizontal="right"/>
    </xf>
    <xf numFmtId="3" fontId="32" fillId="0" borderId="10" xfId="6" applyNumberFormat="1" applyFont="1" applyFill="1" applyBorder="1" applyAlignment="1">
      <alignment horizontal="right"/>
    </xf>
    <xf numFmtId="0" fontId="12" fillId="3" borderId="1" xfId="2" applyFont="1" applyFill="1" applyBorder="1" applyAlignment="1">
      <alignment horizontal="left" vertical="center" readingOrder="1"/>
    </xf>
    <xf numFmtId="0" fontId="12" fillId="3" borderId="1" xfId="2" applyFont="1" applyFill="1" applyBorder="1" applyAlignment="1">
      <alignment horizontal="center" vertical="center"/>
    </xf>
    <xf numFmtId="0" fontId="12" fillId="3" borderId="1" xfId="0" applyFont="1" applyFill="1" applyBorder="1" applyAlignment="1">
      <alignment horizontal="center" vertical="center"/>
    </xf>
    <xf numFmtId="0" fontId="13" fillId="0" borderId="1" xfId="2" applyFont="1" applyBorder="1"/>
    <xf numFmtId="0" fontId="13" fillId="0" borderId="1" xfId="0" applyFont="1" applyBorder="1"/>
    <xf numFmtId="0" fontId="8" fillId="0" borderId="8" xfId="0" applyFont="1" applyBorder="1" applyAlignment="1"/>
    <xf numFmtId="9" fontId="0" fillId="0" borderId="1" xfId="9" applyFont="1" applyBorder="1"/>
    <xf numFmtId="0" fontId="13" fillId="4" borderId="1" xfId="0" applyFont="1" applyFill="1" applyBorder="1"/>
    <xf numFmtId="9" fontId="13" fillId="0" borderId="1" xfId="9" applyFont="1" applyBorder="1"/>
    <xf numFmtId="165" fontId="37" fillId="4" borderId="0" xfId="0" applyNumberFormat="1" applyFont="1" applyFill="1" applyBorder="1" applyAlignment="1" applyProtection="1">
      <alignment vertical="top" wrapText="1" readingOrder="1"/>
      <protection locked="0"/>
    </xf>
    <xf numFmtId="0" fontId="13" fillId="0" borderId="0" xfId="0" applyFont="1" applyBorder="1"/>
    <xf numFmtId="165" fontId="13" fillId="0" borderId="0" xfId="0" applyNumberFormat="1" applyFont="1" applyBorder="1"/>
    <xf numFmtId="0" fontId="0" fillId="0" borderId="8" xfId="0" applyBorder="1"/>
    <xf numFmtId="0" fontId="12" fillId="3" borderId="1" xfId="0" applyFont="1" applyFill="1" applyBorder="1" applyAlignment="1">
      <alignment horizontal="center" vertical="center" wrapText="1"/>
    </xf>
    <xf numFmtId="9" fontId="13" fillId="0" borderId="1" xfId="0" applyNumberFormat="1" applyFont="1" applyBorder="1"/>
    <xf numFmtId="0" fontId="37" fillId="4" borderId="2" xfId="0" applyFont="1" applyFill="1" applyBorder="1" applyAlignment="1" applyProtection="1">
      <alignment vertical="top" wrapText="1" readingOrder="1"/>
      <protection locked="0"/>
    </xf>
    <xf numFmtId="0" fontId="13" fillId="0" borderId="13" xfId="0" applyFont="1" applyBorder="1"/>
    <xf numFmtId="0" fontId="13" fillId="0" borderId="5" xfId="0" applyFont="1" applyBorder="1"/>
    <xf numFmtId="9" fontId="12" fillId="3" borderId="1" xfId="0" quotePrefix="1" applyNumberFormat="1" applyFont="1" applyFill="1" applyBorder="1" applyAlignment="1">
      <alignment horizontal="center" vertical="center"/>
    </xf>
    <xf numFmtId="0" fontId="13" fillId="4" borderId="1" xfId="0" applyFont="1" applyFill="1" applyBorder="1" applyAlignment="1">
      <alignment wrapText="1"/>
    </xf>
    <xf numFmtId="9" fontId="13" fillId="4" borderId="1" xfId="9" applyFont="1" applyFill="1" applyBorder="1"/>
    <xf numFmtId="0" fontId="13" fillId="4" borderId="1" xfId="0" applyFont="1" applyFill="1" applyBorder="1" applyAlignment="1">
      <alignment horizontal="left" vertical="center" wrapText="1"/>
    </xf>
    <xf numFmtId="0" fontId="13" fillId="4" borderId="1" xfId="2" applyFont="1" applyFill="1" applyBorder="1"/>
    <xf numFmtId="0" fontId="12" fillId="3" borderId="1" xfId="2" applyFont="1" applyFill="1" applyBorder="1" applyAlignment="1">
      <alignment horizontal="center" vertical="center" wrapText="1"/>
    </xf>
    <xf numFmtId="0" fontId="29" fillId="0" borderId="0" xfId="0" applyFont="1"/>
    <xf numFmtId="0" fontId="12" fillId="3" borderId="1" xfId="0" applyFont="1" applyFill="1" applyBorder="1"/>
    <xf numFmtId="0" fontId="31" fillId="3" borderId="1" xfId="6" applyFont="1" applyFill="1" applyBorder="1" applyAlignment="1">
      <alignment horizontal="center" vertical="center" wrapText="1"/>
    </xf>
    <xf numFmtId="0" fontId="34" fillId="0" borderId="8" xfId="0" applyFont="1" applyBorder="1" applyAlignment="1">
      <alignment vertical="center" readingOrder="1"/>
    </xf>
    <xf numFmtId="9" fontId="12" fillId="4" borderId="0" xfId="9" applyFont="1" applyFill="1" applyBorder="1" applyAlignment="1">
      <alignment horizontal="right" vertical="center"/>
    </xf>
    <xf numFmtId="9" fontId="12" fillId="4" borderId="0" xfId="9" applyFont="1" applyFill="1" applyBorder="1"/>
    <xf numFmtId="0" fontId="12" fillId="0" borderId="0" xfId="0" applyFont="1" applyBorder="1"/>
    <xf numFmtId="164" fontId="12" fillId="0" borderId="0" xfId="0" applyNumberFormat="1" applyFont="1" applyBorder="1"/>
    <xf numFmtId="0" fontId="32" fillId="0" borderId="1" xfId="7" applyFont="1" applyFill="1" applyBorder="1" applyAlignment="1"/>
    <xf numFmtId="0" fontId="32" fillId="0" borderId="1" xfId="8" applyFont="1" applyFill="1" applyBorder="1" applyAlignment="1">
      <alignment horizontal="right"/>
    </xf>
    <xf numFmtId="9" fontId="32" fillId="0" borderId="1" xfId="9" applyFont="1" applyFill="1" applyBorder="1" applyAlignment="1">
      <alignment horizontal="right"/>
    </xf>
    <xf numFmtId="9" fontId="32" fillId="0" borderId="1" xfId="8" applyNumberFormat="1" applyFont="1" applyFill="1" applyBorder="1" applyAlignment="1">
      <alignment horizontal="right"/>
    </xf>
    <xf numFmtId="0" fontId="13" fillId="4" borderId="1" xfId="0" applyFont="1" applyFill="1" applyBorder="1" applyAlignment="1">
      <alignment horizontal="center" vertical="center" wrapText="1"/>
    </xf>
    <xf numFmtId="0" fontId="13" fillId="0" borderId="1" xfId="0" applyFont="1" applyBorder="1" applyAlignment="1"/>
    <xf numFmtId="0" fontId="37" fillId="4" borderId="1" xfId="0" applyFont="1" applyFill="1" applyBorder="1" applyAlignment="1" applyProtection="1">
      <alignment vertical="center" wrapText="1" readingOrder="1"/>
      <protection locked="0"/>
    </xf>
    <xf numFmtId="0" fontId="13" fillId="4" borderId="1" xfId="0" applyFont="1" applyFill="1" applyBorder="1" applyAlignment="1"/>
    <xf numFmtId="0" fontId="12" fillId="0" borderId="0" xfId="0" applyFont="1" applyBorder="1" applyAlignment="1"/>
    <xf numFmtId="0" fontId="12" fillId="3" borderId="5" xfId="0" applyFont="1" applyFill="1" applyBorder="1" applyAlignment="1">
      <alignment horizontal="center" vertical="center" wrapText="1"/>
    </xf>
    <xf numFmtId="0" fontId="13" fillId="4" borderId="1" xfId="0" applyFont="1" applyFill="1" applyBorder="1" applyAlignment="1">
      <alignment horizontal="right"/>
    </xf>
    <xf numFmtId="9" fontId="13" fillId="4" borderId="1" xfId="9" applyFont="1" applyFill="1" applyBorder="1" applyAlignment="1">
      <alignment horizontal="right"/>
    </xf>
    <xf numFmtId="0" fontId="33" fillId="0" borderId="1" xfId="2" applyFont="1" applyBorder="1" applyAlignment="1">
      <alignment wrapText="1" readingOrder="1"/>
    </xf>
    <xf numFmtId="0" fontId="37" fillId="4" borderId="1" xfId="0" applyFont="1" applyFill="1" applyBorder="1" applyAlignment="1" applyProtection="1">
      <alignment wrapText="1"/>
      <protection locked="0"/>
    </xf>
    <xf numFmtId="0" fontId="12" fillId="3" borderId="1" xfId="0" applyFont="1" applyFill="1" applyBorder="1" applyAlignment="1">
      <alignment horizontal="left" vertical="center"/>
    </xf>
    <xf numFmtId="0" fontId="32" fillId="4" borderId="1" xfId="0" applyFont="1" applyFill="1" applyBorder="1" applyAlignment="1" applyProtection="1">
      <alignment vertical="top" wrapText="1"/>
      <protection locked="0"/>
    </xf>
    <xf numFmtId="0" fontId="8" fillId="0" borderId="0" xfId="0" applyFont="1" applyBorder="1" applyAlignment="1"/>
    <xf numFmtId="0" fontId="4" fillId="0" borderId="0" xfId="0" applyFont="1" applyBorder="1"/>
    <xf numFmtId="0" fontId="12" fillId="0" borderId="9" xfId="0" applyFont="1" applyBorder="1"/>
    <xf numFmtId="0" fontId="13" fillId="4" borderId="15" xfId="2" applyFont="1" applyFill="1" applyBorder="1"/>
    <xf numFmtId="0" fontId="19" fillId="0" borderId="9" xfId="2" applyFont="1" applyBorder="1" applyAlignment="1">
      <alignment readingOrder="1"/>
    </xf>
    <xf numFmtId="0" fontId="33" fillId="0" borderId="15" xfId="2" applyFont="1" applyBorder="1" applyAlignment="1">
      <alignment wrapText="1" readingOrder="1"/>
    </xf>
    <xf numFmtId="0" fontId="13" fillId="0" borderId="15" xfId="2" applyFont="1" applyBorder="1"/>
    <xf numFmtId="0" fontId="13" fillId="0" borderId="15" xfId="0" applyFont="1" applyBorder="1"/>
    <xf numFmtId="9" fontId="12" fillId="0" borderId="9" xfId="0" applyNumberFormat="1" applyFont="1" applyBorder="1"/>
    <xf numFmtId="9" fontId="12" fillId="0" borderId="9" xfId="9" applyFont="1" applyBorder="1"/>
    <xf numFmtId="9" fontId="13" fillId="0" borderId="15" xfId="9" applyFont="1" applyBorder="1"/>
    <xf numFmtId="9" fontId="8" fillId="0" borderId="9" xfId="0" applyNumberFormat="1" applyFont="1" applyBorder="1"/>
    <xf numFmtId="9" fontId="0" fillId="0" borderId="15" xfId="9" applyFont="1" applyBorder="1"/>
    <xf numFmtId="9" fontId="0" fillId="0" borderId="15" xfId="0" applyNumberFormat="1" applyBorder="1"/>
    <xf numFmtId="0" fontId="12" fillId="0" borderId="9" xfId="0" applyFont="1" applyBorder="1" applyAlignment="1"/>
    <xf numFmtId="0" fontId="13" fillId="4" borderId="15" xfId="0" applyFont="1" applyFill="1" applyBorder="1" applyAlignment="1">
      <alignment wrapText="1"/>
    </xf>
    <xf numFmtId="0" fontId="13" fillId="4" borderId="15" xfId="0" applyFont="1" applyFill="1" applyBorder="1" applyAlignment="1"/>
    <xf numFmtId="0" fontId="13" fillId="0" borderId="15" xfId="0" applyFont="1" applyBorder="1" applyAlignment="1"/>
    <xf numFmtId="9" fontId="12" fillId="4" borderId="9" xfId="9" applyFont="1" applyFill="1" applyBorder="1"/>
    <xf numFmtId="9" fontId="13" fillId="4" borderId="15" xfId="9" applyFont="1" applyFill="1" applyBorder="1"/>
    <xf numFmtId="0" fontId="17" fillId="0" borderId="0" xfId="3" applyBorder="1"/>
    <xf numFmtId="0" fontId="13" fillId="4" borderId="1" xfId="2" applyFont="1" applyFill="1" applyBorder="1" applyAlignment="1">
      <alignment horizontal="right"/>
    </xf>
    <xf numFmtId="0" fontId="39" fillId="0" borderId="1" xfId="0" applyFont="1" applyBorder="1" applyAlignment="1">
      <alignment wrapText="1"/>
    </xf>
    <xf numFmtId="9" fontId="13" fillId="0" borderId="1" xfId="11" applyNumberFormat="1" applyFont="1" applyBorder="1"/>
    <xf numFmtId="9" fontId="39" fillId="0" borderId="1" xfId="9" applyFont="1" applyBorder="1" applyAlignment="1"/>
    <xf numFmtId="0" fontId="41" fillId="4" borderId="1" xfId="0" applyFont="1" applyFill="1" applyBorder="1" applyAlignment="1" applyProtection="1">
      <alignment horizontal="left" vertical="top" wrapText="1" readingOrder="1"/>
      <protection locked="0"/>
    </xf>
    <xf numFmtId="165" fontId="42" fillId="4" borderId="1" xfId="0" applyNumberFormat="1" applyFont="1" applyFill="1" applyBorder="1" applyAlignment="1" applyProtection="1">
      <alignment wrapText="1"/>
      <protection locked="0"/>
    </xf>
    <xf numFmtId="0" fontId="39" fillId="0" borderId="2" xfId="0" applyFont="1" applyBorder="1" applyAlignment="1"/>
    <xf numFmtId="165" fontId="39" fillId="0" borderId="5" xfId="0" applyNumberFormat="1" applyFont="1" applyBorder="1" applyAlignment="1"/>
    <xf numFmtId="0" fontId="40" fillId="3" borderId="1" xfId="0" applyFont="1" applyFill="1" applyBorder="1" applyAlignment="1">
      <alignment horizontal="center" vertical="center" wrapText="1"/>
    </xf>
    <xf numFmtId="0" fontId="27" fillId="3" borderId="4" xfId="0" applyFont="1" applyFill="1" applyBorder="1" applyAlignment="1">
      <alignment vertical="center" readingOrder="1"/>
    </xf>
    <xf numFmtId="0" fontId="20" fillId="0" borderId="0" xfId="16" applyFont="1" applyAlignment="1"/>
    <xf numFmtId="0" fontId="8" fillId="3" borderId="1" xfId="0" applyFont="1" applyFill="1" applyBorder="1" applyAlignment="1">
      <alignment vertical="center"/>
    </xf>
    <xf numFmtId="0" fontId="0" fillId="3" borderId="1" xfId="0" applyFill="1" applyBorder="1"/>
    <xf numFmtId="164" fontId="13" fillId="0" borderId="1" xfId="9" applyNumberFormat="1" applyFont="1" applyBorder="1"/>
    <xf numFmtId="164" fontId="13" fillId="0" borderId="15" xfId="9" applyNumberFormat="1" applyFont="1" applyBorder="1"/>
    <xf numFmtId="164" fontId="12" fillId="0" borderId="9" xfId="9" applyNumberFormat="1" applyFont="1" applyBorder="1"/>
    <xf numFmtId="0" fontId="35" fillId="0" borderId="0" xfId="0" applyFont="1" applyAlignment="1">
      <alignment horizontal="left" vertical="center" readingOrder="1"/>
    </xf>
    <xf numFmtId="0" fontId="12" fillId="4" borderId="0" xfId="0" applyFont="1" applyFill="1" applyBorder="1" applyAlignment="1"/>
    <xf numFmtId="0" fontId="8" fillId="4" borderId="0" xfId="2" applyFont="1" applyFill="1" applyBorder="1"/>
    <xf numFmtId="0" fontId="7" fillId="4" borderId="0" xfId="2" applyFill="1" applyBorder="1"/>
    <xf numFmtId="0" fontId="0" fillId="4" borderId="0" xfId="0" applyFill="1" applyBorder="1"/>
    <xf numFmtId="0" fontId="31" fillId="6" borderId="0" xfId="14" applyFont="1" applyFill="1" applyBorder="1" applyAlignment="1">
      <alignment horizontal="left"/>
    </xf>
    <xf numFmtId="0" fontId="31" fillId="6" borderId="0" xfId="14" applyFont="1" applyFill="1" applyBorder="1" applyAlignment="1">
      <alignment horizontal="center" vertical="center" wrapText="1"/>
    </xf>
    <xf numFmtId="0" fontId="32" fillId="4" borderId="0" xfId="14" applyFont="1" applyFill="1" applyBorder="1" applyAlignment="1">
      <alignment horizontal="left" wrapText="1"/>
    </xf>
    <xf numFmtId="9" fontId="32" fillId="4" borderId="0" xfId="10" applyNumberFormat="1" applyFont="1" applyFill="1" applyBorder="1" applyAlignment="1">
      <alignment horizontal="right" wrapText="1"/>
    </xf>
    <xf numFmtId="0" fontId="30" fillId="0" borderId="1" xfId="0" applyFont="1" applyBorder="1"/>
    <xf numFmtId="0" fontId="30" fillId="0" borderId="1" xfId="0" applyFont="1" applyBorder="1" applyAlignment="1">
      <alignment horizontal="center"/>
    </xf>
    <xf numFmtId="0" fontId="43" fillId="0" borderId="1" xfId="0" applyFont="1" applyBorder="1" applyAlignment="1">
      <alignment horizontal="left" vertical="center"/>
    </xf>
    <xf numFmtId="0" fontId="43" fillId="0" borderId="1" xfId="0" applyFont="1" applyBorder="1" applyAlignment="1">
      <alignment vertical="center"/>
    </xf>
    <xf numFmtId="0" fontId="21" fillId="0" borderId="0" xfId="0" applyFont="1" applyBorder="1" applyAlignment="1">
      <alignment horizontal="left" vertical="center" readingOrder="1"/>
    </xf>
    <xf numFmtId="3" fontId="31" fillId="0" borderId="9" xfId="6" applyNumberFormat="1" applyFont="1" applyFill="1" applyBorder="1" applyAlignment="1">
      <alignment horizontal="right" vertical="center"/>
    </xf>
    <xf numFmtId="0" fontId="4" fillId="0" borderId="0" xfId="16" applyAlignment="1"/>
    <xf numFmtId="0" fontId="35" fillId="0" borderId="0" xfId="16" applyFont="1" applyAlignment="1">
      <alignment horizontal="left" vertical="center" readingOrder="1"/>
    </xf>
    <xf numFmtId="0" fontId="4" fillId="4" borderId="1" xfId="0" applyFont="1" applyFill="1" applyBorder="1"/>
    <xf numFmtId="0" fontId="44" fillId="4" borderId="1" xfId="0" applyFont="1" applyFill="1" applyBorder="1" applyAlignment="1" applyProtection="1">
      <alignment vertical="top" wrapText="1" readingOrder="1"/>
      <protection locked="0"/>
    </xf>
    <xf numFmtId="0" fontId="0" fillId="4" borderId="1" xfId="0" applyFill="1" applyBorder="1"/>
    <xf numFmtId="164" fontId="32" fillId="0" borderId="1" xfId="8" applyNumberFormat="1" applyFont="1" applyFill="1" applyBorder="1" applyAlignment="1">
      <alignment horizontal="right"/>
    </xf>
    <xf numFmtId="49" fontId="32" fillId="0" borderId="0" xfId="6" applyNumberFormat="1" applyFont="1" applyFill="1" applyBorder="1"/>
    <xf numFmtId="3" fontId="32" fillId="0" borderId="0" xfId="6" applyNumberFormat="1" applyFont="1" applyFill="1" applyBorder="1" applyAlignment="1">
      <alignment horizontal="right"/>
    </xf>
    <xf numFmtId="49" fontId="32" fillId="0" borderId="0" xfId="6" applyNumberFormat="1" applyFont="1" applyBorder="1"/>
    <xf numFmtId="0" fontId="31" fillId="0" borderId="8" xfId="6" applyFont="1" applyFill="1" applyBorder="1" applyAlignment="1">
      <alignment wrapText="1"/>
    </xf>
    <xf numFmtId="0" fontId="31" fillId="3" borderId="13" xfId="6" applyFont="1" applyFill="1" applyBorder="1" applyAlignment="1">
      <alignment horizontal="center" vertical="center" wrapText="1"/>
    </xf>
    <xf numFmtId="3" fontId="32" fillId="0" borderId="0" xfId="6" applyNumberFormat="1" applyFont="1" applyBorder="1" applyAlignment="1">
      <alignment horizontal="right"/>
    </xf>
    <xf numFmtId="3" fontId="31" fillId="0" borderId="8" xfId="6" applyNumberFormat="1" applyFont="1" applyFill="1" applyBorder="1" applyAlignment="1">
      <alignment horizontal="right" vertical="center"/>
    </xf>
    <xf numFmtId="9" fontId="32" fillId="0" borderId="10" xfId="11" applyFont="1" applyBorder="1"/>
    <xf numFmtId="9" fontId="32" fillId="0" borderId="10" xfId="11" applyFont="1" applyFill="1" applyBorder="1"/>
    <xf numFmtId="9" fontId="31" fillId="0" borderId="9" xfId="9" applyFont="1" applyFill="1" applyBorder="1" applyAlignment="1">
      <alignment vertical="center"/>
    </xf>
    <xf numFmtId="0" fontId="15" fillId="4" borderId="0" xfId="6" applyFont="1" applyFill="1"/>
    <xf numFmtId="0" fontId="13" fillId="4" borderId="15" xfId="0" applyFont="1" applyFill="1" applyBorder="1"/>
    <xf numFmtId="0" fontId="12" fillId="4" borderId="9" xfId="0" applyFont="1" applyFill="1" applyBorder="1"/>
    <xf numFmtId="0" fontId="12" fillId="7" borderId="1" xfId="0" applyFont="1" applyFill="1" applyBorder="1" applyAlignment="1">
      <alignment horizontal="center" vertical="center"/>
    </xf>
    <xf numFmtId="0" fontId="4" fillId="4" borderId="15" xfId="0" applyFont="1" applyFill="1" applyBorder="1"/>
    <xf numFmtId="9" fontId="39" fillId="4" borderId="5" xfId="9" applyFont="1" applyFill="1" applyBorder="1" applyAlignment="1"/>
    <xf numFmtId="165" fontId="39" fillId="4" borderId="1" xfId="0" applyNumberFormat="1" applyFont="1" applyFill="1" applyBorder="1" applyAlignment="1"/>
    <xf numFmtId="165" fontId="39" fillId="4" borderId="15" xfId="0" applyNumberFormat="1" applyFont="1" applyFill="1" applyBorder="1" applyAlignment="1"/>
    <xf numFmtId="9" fontId="40" fillId="4" borderId="12" xfId="9" applyFont="1" applyFill="1" applyBorder="1" applyAlignment="1"/>
    <xf numFmtId="9" fontId="39" fillId="4" borderId="15" xfId="9" applyFont="1" applyFill="1" applyBorder="1" applyAlignment="1"/>
    <xf numFmtId="0" fontId="12" fillId="4" borderId="9" xfId="0" applyFont="1" applyFill="1" applyBorder="1" applyAlignment="1"/>
    <xf numFmtId="9" fontId="13" fillId="4" borderId="5" xfId="9" applyFont="1" applyFill="1" applyBorder="1" applyAlignment="1"/>
    <xf numFmtId="9" fontId="13" fillId="4" borderId="1" xfId="9" applyFont="1" applyFill="1" applyBorder="1" applyAlignment="1"/>
    <xf numFmtId="9" fontId="13" fillId="4" borderId="1" xfId="0" applyNumberFormat="1" applyFont="1" applyFill="1" applyBorder="1" applyAlignment="1"/>
    <xf numFmtId="0" fontId="32" fillId="4" borderId="1" xfId="0" applyFont="1" applyFill="1" applyBorder="1" applyAlignment="1" applyProtection="1">
      <alignment wrapText="1" readingOrder="1"/>
      <protection locked="0"/>
    </xf>
    <xf numFmtId="0" fontId="0" fillId="4" borderId="0" xfId="0" applyFill="1" applyAlignment="1"/>
    <xf numFmtId="164" fontId="13" fillId="0" borderId="1" xfId="11" applyNumberFormat="1" applyFont="1" applyBorder="1"/>
    <xf numFmtId="0" fontId="4" fillId="0" borderId="0" xfId="16"/>
    <xf numFmtId="0" fontId="4" fillId="0" borderId="1" xfId="16" applyBorder="1"/>
    <xf numFmtId="9" fontId="4" fillId="0" borderId="0" xfId="16" applyNumberFormat="1"/>
    <xf numFmtId="0" fontId="4" fillId="0" borderId="22" xfId="16" applyBorder="1"/>
    <xf numFmtId="0" fontId="4" fillId="0" borderId="23" xfId="16" applyBorder="1"/>
    <xf numFmtId="0" fontId="4" fillId="0" borderId="24" xfId="16" applyBorder="1"/>
    <xf numFmtId="0" fontId="4" fillId="0" borderId="2" xfId="16" applyBorder="1"/>
    <xf numFmtId="0" fontId="4" fillId="0" borderId="25" xfId="16" applyBorder="1"/>
    <xf numFmtId="0" fontId="20" fillId="0" borderId="0" xfId="16" applyFont="1"/>
    <xf numFmtId="0" fontId="20" fillId="0" borderId="0" xfId="4" applyFont="1"/>
    <xf numFmtId="0" fontId="13" fillId="0" borderId="1" xfId="0" applyFont="1" applyFill="1" applyBorder="1" applyAlignment="1">
      <alignment horizontal="center" vertical="center" wrapText="1"/>
    </xf>
    <xf numFmtId="164" fontId="13" fillId="4" borderId="1" xfId="0" applyNumberFormat="1" applyFont="1" applyFill="1" applyBorder="1" applyAlignment="1"/>
    <xf numFmtId="0" fontId="0" fillId="0" borderId="1" xfId="0" applyBorder="1" applyAlignment="1">
      <alignment wrapText="1"/>
    </xf>
    <xf numFmtId="0" fontId="4" fillId="0" borderId="0" xfId="16" applyBorder="1"/>
    <xf numFmtId="9" fontId="4" fillId="0" borderId="0" xfId="16" applyNumberFormat="1" applyBorder="1"/>
    <xf numFmtId="3" fontId="4" fillId="0" borderId="28" xfId="16" applyNumberFormat="1" applyBorder="1"/>
    <xf numFmtId="1" fontId="13" fillId="0" borderId="1" xfId="2" applyNumberFormat="1" applyFont="1" applyBorder="1"/>
    <xf numFmtId="9" fontId="15" fillId="0" borderId="0" xfId="9" applyFont="1"/>
    <xf numFmtId="0" fontId="46" fillId="0" borderId="0" xfId="0" applyFont="1" applyBorder="1" applyAlignment="1">
      <alignment vertical="center"/>
    </xf>
    <xf numFmtId="0" fontId="18" fillId="0" borderId="0" xfId="0" applyFont="1" applyAlignment="1">
      <alignment horizontal="left"/>
    </xf>
    <xf numFmtId="0" fontId="47" fillId="0" borderId="0" xfId="0" applyFont="1" applyAlignment="1">
      <alignment horizontal="right"/>
    </xf>
    <xf numFmtId="0" fontId="19" fillId="0" borderId="10" xfId="0" applyFont="1" applyBorder="1" applyAlignment="1">
      <alignment vertical="center" wrapText="1"/>
    </xf>
    <xf numFmtId="1" fontId="33" fillId="0" borderId="6" xfId="0" applyNumberFormat="1" applyFont="1" applyBorder="1" applyAlignment="1">
      <alignment horizontal="right" vertical="center"/>
    </xf>
    <xf numFmtId="0" fontId="48" fillId="0" borderId="9" xfId="0" applyFont="1" applyBorder="1" applyAlignment="1">
      <alignment vertical="center" wrapText="1"/>
    </xf>
    <xf numFmtId="1" fontId="33" fillId="0" borderId="12" xfId="0" applyNumberFormat="1" applyFont="1" applyBorder="1" applyAlignment="1">
      <alignment horizontal="right" vertical="center"/>
    </xf>
    <xf numFmtId="0" fontId="19" fillId="0" borderId="1" xfId="0" applyFont="1" applyBorder="1" applyAlignment="1">
      <alignment vertical="center" wrapText="1"/>
    </xf>
    <xf numFmtId="1" fontId="19" fillId="0" borderId="1" xfId="0" applyNumberFormat="1" applyFont="1" applyBorder="1" applyAlignment="1">
      <alignment horizontal="right" vertical="center"/>
    </xf>
    <xf numFmtId="0" fontId="29" fillId="0" borderId="0" xfId="3" applyFont="1"/>
    <xf numFmtId="49" fontId="31" fillId="3" borderId="13" xfId="6" applyNumberFormat="1" applyFont="1" applyFill="1" applyBorder="1" applyAlignment="1">
      <alignment horizontal="center" vertical="center" wrapText="1"/>
    </xf>
    <xf numFmtId="49" fontId="32" fillId="4" borderId="8" xfId="6" applyNumberFormat="1" applyFont="1" applyFill="1" applyBorder="1"/>
    <xf numFmtId="3" fontId="32" fillId="4" borderId="9" xfId="6" applyNumberFormat="1" applyFont="1" applyFill="1" applyBorder="1" applyAlignment="1">
      <alignment horizontal="right"/>
    </xf>
    <xf numFmtId="3" fontId="32" fillId="4" borderId="8" xfId="6" applyNumberFormat="1" applyFont="1" applyFill="1" applyBorder="1" applyAlignment="1">
      <alignment horizontal="right"/>
    </xf>
    <xf numFmtId="9" fontId="32" fillId="4" borderId="9" xfId="11" applyFont="1" applyFill="1" applyBorder="1"/>
    <xf numFmtId="49" fontId="32" fillId="0" borderId="29" xfId="6" applyNumberFormat="1" applyFont="1" applyBorder="1"/>
    <xf numFmtId="49" fontId="32" fillId="0" borderId="29" xfId="6" applyNumberFormat="1" applyFont="1" applyFill="1" applyBorder="1"/>
    <xf numFmtId="49" fontId="32" fillId="0" borderId="11" xfId="6" applyNumberFormat="1" applyFont="1" applyFill="1" applyBorder="1"/>
    <xf numFmtId="3" fontId="32" fillId="0" borderId="9" xfId="6" applyNumberFormat="1" applyFont="1" applyFill="1" applyBorder="1" applyAlignment="1">
      <alignment horizontal="right"/>
    </xf>
    <xf numFmtId="9" fontId="0" fillId="0" borderId="0" xfId="9" applyFont="1"/>
    <xf numFmtId="9" fontId="0" fillId="0" borderId="0" xfId="0" applyNumberFormat="1" applyBorder="1"/>
    <xf numFmtId="0" fontId="4" fillId="0" borderId="0" xfId="0" applyFont="1" applyAlignment="1">
      <alignment horizontal="right"/>
    </xf>
    <xf numFmtId="9" fontId="13" fillId="0" borderId="1" xfId="9" applyFont="1" applyFill="1" applyBorder="1" applyAlignment="1">
      <alignment horizontal="right" vertical="top"/>
    </xf>
    <xf numFmtId="9" fontId="12" fillId="0" borderId="9" xfId="9" applyFont="1" applyBorder="1" applyAlignment="1">
      <alignment horizontal="right" vertical="top"/>
    </xf>
    <xf numFmtId="0" fontId="19" fillId="9" borderId="1" xfId="0" applyFont="1" applyFill="1" applyBorder="1" applyAlignment="1">
      <alignment horizontal="center" vertical="center" wrapText="1"/>
    </xf>
    <xf numFmtId="1" fontId="19" fillId="0" borderId="6" xfId="0" applyNumberFormat="1" applyFont="1" applyBorder="1" applyAlignment="1">
      <alignment horizontal="right" vertical="center" wrapText="1"/>
    </xf>
    <xf numFmtId="0" fontId="19" fillId="9" borderId="1" xfId="0" applyFont="1" applyFill="1" applyBorder="1" applyAlignment="1">
      <alignment horizontal="left" vertical="center" wrapText="1"/>
    </xf>
    <xf numFmtId="0" fontId="48" fillId="0" borderId="10" xfId="0" applyFont="1" applyBorder="1" applyAlignment="1">
      <alignment vertical="center" wrapText="1"/>
    </xf>
    <xf numFmtId="3" fontId="4" fillId="0" borderId="4" xfId="16" applyNumberFormat="1" applyBorder="1"/>
    <xf numFmtId="3" fontId="4" fillId="0" borderId="15" xfId="16" applyNumberFormat="1" applyBorder="1" applyAlignment="1">
      <alignment vertical="center"/>
    </xf>
    <xf numFmtId="3" fontId="4" fillId="0" borderId="16" xfId="16" applyNumberFormat="1" applyBorder="1" applyAlignment="1">
      <alignment vertical="center"/>
    </xf>
    <xf numFmtId="4" fontId="4" fillId="0" borderId="4" xfId="16" applyNumberFormat="1" applyBorder="1"/>
    <xf numFmtId="4" fontId="4" fillId="0" borderId="28" xfId="16" applyNumberFormat="1" applyBorder="1"/>
    <xf numFmtId="0" fontId="24" fillId="0" borderId="0" xfId="0" applyFont="1" applyAlignment="1">
      <alignment horizontal="left" vertical="center"/>
    </xf>
    <xf numFmtId="0" fontId="27" fillId="3" borderId="4" xfId="0" applyFont="1" applyFill="1" applyBorder="1" applyAlignment="1">
      <alignment horizontal="left" vertical="center" readingOrder="1"/>
    </xf>
    <xf numFmtId="0" fontId="21" fillId="0" borderId="0" xfId="0" applyFont="1" applyBorder="1" applyAlignment="1">
      <alignment vertical="center" readingOrder="1"/>
    </xf>
    <xf numFmtId="3" fontId="13" fillId="0" borderId="9" xfId="16" applyNumberFormat="1" applyFont="1" applyBorder="1"/>
    <xf numFmtId="0" fontId="13" fillId="0" borderId="1" xfId="16" applyFont="1" applyBorder="1"/>
    <xf numFmtId="0" fontId="13" fillId="0" borderId="9" xfId="16" applyFont="1" applyBorder="1"/>
    <xf numFmtId="164" fontId="13" fillId="0" borderId="9" xfId="9" applyNumberFormat="1" applyFont="1" applyBorder="1"/>
    <xf numFmtId="3" fontId="13" fillId="0" borderId="1" xfId="16" applyNumberFormat="1" applyFont="1" applyBorder="1"/>
    <xf numFmtId="0" fontId="50" fillId="0" borderId="1" xfId="16" applyFont="1" applyBorder="1"/>
    <xf numFmtId="4" fontId="13" fillId="0" borderId="1" xfId="16" applyNumberFormat="1" applyFont="1" applyBorder="1"/>
    <xf numFmtId="4" fontId="13" fillId="0" borderId="9" xfId="16" applyNumberFormat="1" applyFont="1" applyBorder="1"/>
    <xf numFmtId="0" fontId="13" fillId="0" borderId="1" xfId="16" applyFont="1" applyBorder="1" applyAlignment="1">
      <alignment wrapText="1"/>
    </xf>
    <xf numFmtId="3" fontId="13" fillId="0" borderId="1" xfId="16" applyNumberFormat="1" applyFont="1" applyBorder="1" applyAlignment="1">
      <alignment vertical="center"/>
    </xf>
    <xf numFmtId="164" fontId="13" fillId="0" borderId="1" xfId="9" applyNumberFormat="1" applyFont="1" applyBorder="1" applyAlignment="1">
      <alignment vertical="center"/>
    </xf>
    <xf numFmtId="165" fontId="13" fillId="4" borderId="1" xfId="2" applyNumberFormat="1" applyFont="1" applyFill="1" applyBorder="1" applyAlignment="1">
      <alignment horizontal="right"/>
    </xf>
    <xf numFmtId="1" fontId="13" fillId="4" borderId="1" xfId="2" applyNumberFormat="1" applyFont="1" applyFill="1" applyBorder="1" applyAlignment="1">
      <alignment horizontal="right"/>
    </xf>
    <xf numFmtId="0" fontId="19" fillId="3" borderId="2" xfId="3" applyFont="1" applyFill="1" applyBorder="1" applyAlignment="1">
      <alignment vertical="center"/>
    </xf>
    <xf numFmtId="165" fontId="17" fillId="0" borderId="0" xfId="3" applyNumberFormat="1"/>
    <xf numFmtId="0" fontId="3" fillId="0" borderId="0" xfId="3" applyFont="1" applyAlignment="1">
      <alignment horizontal="right"/>
    </xf>
    <xf numFmtId="0" fontId="20" fillId="4" borderId="0" xfId="16" applyFont="1" applyFill="1"/>
    <xf numFmtId="0" fontId="20" fillId="4" borderId="0" xfId="16" applyFont="1" applyFill="1" applyAlignment="1"/>
    <xf numFmtId="0" fontId="51" fillId="0" borderId="0" xfId="0" applyFont="1"/>
    <xf numFmtId="9" fontId="13" fillId="0" borderId="9" xfId="16" applyNumberFormat="1" applyFont="1" applyBorder="1" applyAlignment="1">
      <alignment horizontal="center" vertical="center"/>
    </xf>
    <xf numFmtId="0" fontId="20" fillId="0" borderId="1" xfId="0" applyFont="1" applyBorder="1"/>
    <xf numFmtId="0" fontId="13" fillId="0" borderId="1" xfId="2" applyFont="1" applyFill="1" applyBorder="1"/>
    <xf numFmtId="1" fontId="13" fillId="0" borderId="1" xfId="2" applyNumberFormat="1" applyFont="1" applyFill="1" applyBorder="1"/>
    <xf numFmtId="9" fontId="0" fillId="4" borderId="1" xfId="9" applyFont="1" applyFill="1" applyBorder="1"/>
    <xf numFmtId="0" fontId="0" fillId="4" borderId="1" xfId="0" applyFill="1" applyBorder="1" applyAlignment="1">
      <alignment wrapText="1"/>
    </xf>
    <xf numFmtId="0" fontId="0" fillId="3" borderId="1" xfId="0" applyFill="1" applyBorder="1" applyAlignment="1">
      <alignment wrapText="1"/>
    </xf>
    <xf numFmtId="0" fontId="4" fillId="3" borderId="1" xfId="0" applyFont="1" applyFill="1" applyBorder="1" applyAlignment="1"/>
    <xf numFmtId="1" fontId="13" fillId="0" borderId="1" xfId="0" applyNumberFormat="1" applyFont="1" applyBorder="1"/>
    <xf numFmtId="0" fontId="25" fillId="0" borderId="0" xfId="0" applyFont="1" applyAlignment="1">
      <alignment horizontal="left"/>
    </xf>
    <xf numFmtId="0" fontId="52" fillId="0" borderId="0" xfId="0" applyFont="1"/>
    <xf numFmtId="0" fontId="4" fillId="0" borderId="0" xfId="0" applyFont="1" applyAlignment="1">
      <alignment horizontal="right" vertical="top"/>
    </xf>
    <xf numFmtId="0" fontId="0" fillId="0" borderId="0" xfId="0" applyAlignment="1">
      <alignment horizontal="right"/>
    </xf>
    <xf numFmtId="0" fontId="35" fillId="0" borderId="0" xfId="16" applyFont="1" applyAlignment="1">
      <alignment horizontal="left" vertical="top" readingOrder="1"/>
    </xf>
    <xf numFmtId="0" fontId="8" fillId="4" borderId="0" xfId="0" applyFont="1" applyFill="1" applyBorder="1" applyAlignment="1">
      <alignment horizontal="center" vertical="center" wrapText="1"/>
    </xf>
    <xf numFmtId="0" fontId="25" fillId="4" borderId="0" xfId="0" applyFont="1" applyFill="1"/>
    <xf numFmtId="0" fontId="28" fillId="4" borderId="0" xfId="0" applyFont="1" applyFill="1"/>
    <xf numFmtId="0" fontId="28" fillId="0" borderId="0" xfId="0" applyFont="1"/>
    <xf numFmtId="0" fontId="29" fillId="4" borderId="0" xfId="0" applyFont="1" applyFill="1"/>
    <xf numFmtId="0" fontId="13" fillId="4" borderId="0" xfId="0" applyFont="1" applyFill="1" applyBorder="1" applyAlignment="1"/>
    <xf numFmtId="0" fontId="19" fillId="3" borderId="1" xfId="3" applyFont="1" applyFill="1" applyBorder="1" applyAlignment="1">
      <alignment vertical="center"/>
    </xf>
    <xf numFmtId="0" fontId="53" fillId="0" borderId="0" xfId="3" applyFont="1"/>
    <xf numFmtId="0" fontId="40" fillId="3" borderId="5" xfId="0" applyFont="1" applyFill="1" applyBorder="1" applyAlignment="1">
      <alignment horizontal="center" vertical="center"/>
    </xf>
    <xf numFmtId="9" fontId="12" fillId="0" borderId="1" xfId="0" applyNumberFormat="1" applyFont="1" applyBorder="1"/>
    <xf numFmtId="0" fontId="19" fillId="3" borderId="1" xfId="16" applyFont="1" applyFill="1" applyBorder="1" applyAlignment="1">
      <alignment horizontal="center" vertical="center" wrapText="1"/>
    </xf>
    <xf numFmtId="9" fontId="13" fillId="0" borderId="0" xfId="16" applyNumberFormat="1" applyFont="1" applyBorder="1"/>
    <xf numFmtId="0" fontId="20" fillId="0" borderId="0" xfId="16" applyFont="1" applyBorder="1"/>
    <xf numFmtId="3" fontId="4" fillId="0" borderId="19" xfId="16" applyNumberFormat="1" applyBorder="1"/>
    <xf numFmtId="3" fontId="4" fillId="0" borderId="20" xfId="16" applyNumberFormat="1" applyBorder="1"/>
    <xf numFmtId="164" fontId="4" fillId="0" borderId="32" xfId="9" applyNumberFormat="1" applyBorder="1"/>
    <xf numFmtId="164" fontId="4" fillId="0" borderId="33" xfId="9" applyNumberFormat="1" applyBorder="1"/>
    <xf numFmtId="164" fontId="4" fillId="0" borderId="34" xfId="9" applyNumberFormat="1" applyBorder="1" applyAlignment="1">
      <alignment vertical="center"/>
    </xf>
    <xf numFmtId="0" fontId="8" fillId="0" borderId="15" xfId="16" applyFont="1" applyBorder="1"/>
    <xf numFmtId="0" fontId="8" fillId="0" borderId="16" xfId="16" applyFont="1" applyBorder="1"/>
    <xf numFmtId="0" fontId="8" fillId="0" borderId="26" xfId="16" applyFont="1" applyBorder="1"/>
    <xf numFmtId="0" fontId="4" fillId="0" borderId="35" xfId="16" applyBorder="1"/>
    <xf numFmtId="0" fontId="4" fillId="0" borderId="5" xfId="16" applyBorder="1"/>
    <xf numFmtId="0" fontId="8" fillId="0" borderId="18" xfId="16" applyFont="1" applyBorder="1"/>
    <xf numFmtId="6" fontId="4" fillId="0" borderId="32" xfId="16" applyNumberFormat="1" applyBorder="1"/>
    <xf numFmtId="0" fontId="4" fillId="0" borderId="33" xfId="16" applyBorder="1"/>
    <xf numFmtId="0" fontId="21" fillId="0" borderId="34" xfId="16" applyFont="1" applyBorder="1"/>
    <xf numFmtId="3" fontId="4" fillId="0" borderId="30" xfId="16" applyNumberFormat="1" applyBorder="1"/>
    <xf numFmtId="3" fontId="4" fillId="0" borderId="3" xfId="16" applyNumberFormat="1" applyBorder="1"/>
    <xf numFmtId="4" fontId="4" fillId="0" borderId="3" xfId="16" applyNumberFormat="1" applyBorder="1"/>
    <xf numFmtId="3" fontId="4" fillId="0" borderId="18" xfId="16" applyNumberFormat="1" applyBorder="1" applyAlignment="1">
      <alignment vertical="center"/>
    </xf>
    <xf numFmtId="0" fontId="4" fillId="0" borderId="27" xfId="16" applyBorder="1"/>
    <xf numFmtId="0" fontId="4" fillId="0" borderId="36" xfId="16" applyBorder="1"/>
    <xf numFmtId="0" fontId="20" fillId="0" borderId="36" xfId="16" applyFont="1" applyBorder="1"/>
    <xf numFmtId="0" fontId="4" fillId="0" borderId="37" xfId="16" applyBorder="1" applyAlignment="1">
      <alignment wrapText="1"/>
    </xf>
    <xf numFmtId="0" fontId="21" fillId="3" borderId="27" xfId="16" applyFont="1" applyFill="1" applyBorder="1" applyAlignment="1">
      <alignment wrapText="1"/>
    </xf>
    <xf numFmtId="0" fontId="21" fillId="3" borderId="27" xfId="16" applyFont="1" applyFill="1" applyBorder="1"/>
    <xf numFmtId="0" fontId="21" fillId="3" borderId="1" xfId="16" applyFont="1" applyFill="1" applyBorder="1"/>
    <xf numFmtId="0" fontId="8" fillId="3" borderId="30" xfId="16" applyFont="1" applyFill="1" applyBorder="1"/>
    <xf numFmtId="0" fontId="8" fillId="3" borderId="19" xfId="16" applyFont="1" applyFill="1" applyBorder="1"/>
    <xf numFmtId="0" fontId="8" fillId="3" borderId="20" xfId="16" applyFont="1" applyFill="1" applyBorder="1"/>
    <xf numFmtId="0" fontId="8" fillId="3" borderId="21" xfId="16" applyFont="1" applyFill="1" applyBorder="1"/>
    <xf numFmtId="0" fontId="21" fillId="3" borderId="31" xfId="16" applyFont="1" applyFill="1" applyBorder="1" applyAlignment="1">
      <alignment wrapText="1"/>
    </xf>
    <xf numFmtId="0" fontId="21" fillId="3" borderId="1" xfId="16" applyFont="1" applyFill="1" applyBorder="1" applyAlignment="1">
      <alignment horizontal="center" wrapText="1"/>
    </xf>
    <xf numFmtId="0" fontId="21" fillId="3" borderId="1" xfId="16" applyFont="1" applyFill="1" applyBorder="1" applyAlignment="1">
      <alignment wrapText="1"/>
    </xf>
    <xf numFmtId="0" fontId="20" fillId="0" borderId="1" xfId="4" applyFont="1" applyBorder="1" applyAlignment="1">
      <alignment wrapText="1"/>
    </xf>
    <xf numFmtId="0" fontId="20" fillId="0" borderId="1" xfId="4" applyFont="1" applyBorder="1"/>
    <xf numFmtId="3" fontId="13" fillId="0" borderId="38" xfId="16" applyNumberFormat="1" applyFont="1" applyBorder="1"/>
    <xf numFmtId="0" fontId="13" fillId="0" borderId="39" xfId="16" applyFont="1" applyBorder="1"/>
    <xf numFmtId="9" fontId="13" fillId="0" borderId="40" xfId="9" applyFont="1" applyBorder="1"/>
    <xf numFmtId="9" fontId="13" fillId="0" borderId="41" xfId="9" applyFont="1" applyBorder="1"/>
    <xf numFmtId="9" fontId="12" fillId="0" borderId="42" xfId="16" applyNumberFormat="1" applyFont="1" applyBorder="1"/>
    <xf numFmtId="0" fontId="8" fillId="0" borderId="0" xfId="0" quotePrefix="1" applyFont="1"/>
    <xf numFmtId="0" fontId="54" fillId="0" borderId="0" xfId="0" applyFont="1" applyAlignment="1">
      <alignment horizontal="left" vertical="center" readingOrder="1"/>
    </xf>
    <xf numFmtId="49" fontId="32" fillId="0" borderId="10" xfId="6" applyNumberFormat="1" applyFont="1" applyFill="1" applyBorder="1"/>
    <xf numFmtId="0" fontId="12" fillId="3" borderId="1" xfId="0" applyFont="1" applyFill="1" applyBorder="1" applyAlignment="1">
      <alignment horizontal="center" vertical="center" wrapText="1"/>
    </xf>
    <xf numFmtId="0" fontId="0" fillId="0" borderId="1" xfId="0" applyBorder="1"/>
    <xf numFmtId="0" fontId="12" fillId="3" borderId="1" xfId="0" applyFont="1" applyFill="1" applyBorder="1" applyAlignment="1">
      <alignment horizontal="center" vertical="center" wrapText="1"/>
    </xf>
    <xf numFmtId="0" fontId="37" fillId="4" borderId="1" xfId="0" applyFont="1" applyFill="1" applyBorder="1" applyAlignment="1" applyProtection="1">
      <alignment horizontal="right" wrapText="1" readingOrder="1"/>
      <protection locked="0"/>
    </xf>
    <xf numFmtId="0" fontId="12" fillId="4" borderId="0" xfId="0" applyFont="1" applyFill="1" applyBorder="1" applyAlignment="1">
      <alignment horizontal="right" vertical="center"/>
    </xf>
    <xf numFmtId="0" fontId="13" fillId="4" borderId="4" xfId="2" applyFont="1" applyFill="1" applyBorder="1"/>
    <xf numFmtId="0" fontId="13" fillId="4" borderId="4" xfId="2" applyFont="1" applyFill="1" applyBorder="1" applyAlignment="1">
      <alignment horizontal="right"/>
    </xf>
    <xf numFmtId="0" fontId="13" fillId="4" borderId="4" xfId="0" applyFont="1" applyFill="1" applyBorder="1" applyAlignment="1">
      <alignment horizontal="right"/>
    </xf>
    <xf numFmtId="0" fontId="33" fillId="0" borderId="1" xfId="3" applyFont="1" applyBorder="1"/>
    <xf numFmtId="0" fontId="33" fillId="4" borderId="1" xfId="3" applyFont="1" applyFill="1" applyBorder="1"/>
    <xf numFmtId="0" fontId="12" fillId="0" borderId="22" xfId="0" applyFont="1" applyBorder="1"/>
    <xf numFmtId="0" fontId="12" fillId="0" borderId="22" xfId="0" applyFont="1" applyBorder="1" applyAlignment="1">
      <alignment horizontal="right"/>
    </xf>
    <xf numFmtId="0" fontId="33" fillId="0" borderId="4" xfId="3" applyFont="1" applyBorder="1"/>
    <xf numFmtId="0" fontId="19" fillId="0" borderId="22" xfId="3" applyFont="1" applyBorder="1"/>
    <xf numFmtId="0" fontId="33" fillId="4" borderId="4" xfId="3" applyFont="1" applyFill="1" applyBorder="1"/>
    <xf numFmtId="0" fontId="19" fillId="4" borderId="22" xfId="3" applyFont="1" applyFill="1" applyBorder="1"/>
    <xf numFmtId="165" fontId="13" fillId="4" borderId="9" xfId="2" applyNumberFormat="1" applyFont="1" applyFill="1" applyBorder="1" applyAlignment="1">
      <alignment horizontal="right"/>
    </xf>
    <xf numFmtId="0" fontId="55" fillId="0" borderId="1" xfId="0" applyFont="1" applyBorder="1"/>
    <xf numFmtId="9" fontId="9" fillId="0" borderId="1" xfId="8" applyNumberFormat="1" applyFont="1" applyBorder="1" applyAlignment="1">
      <alignment horizontal="right"/>
    </xf>
    <xf numFmtId="9" fontId="20" fillId="0" borderId="1" xfId="3" applyNumberFormat="1" applyFont="1" applyBorder="1" applyAlignment="1">
      <alignment horizontal="center" vertical="center"/>
    </xf>
    <xf numFmtId="9" fontId="20" fillId="0" borderId="1" xfId="16" applyNumberFormat="1" applyFont="1" applyBorder="1" applyAlignment="1">
      <alignment horizontal="center" vertical="center"/>
    </xf>
    <xf numFmtId="9" fontId="20" fillId="0" borderId="1" xfId="16" applyNumberFormat="1" applyFont="1" applyBorder="1" applyAlignment="1">
      <alignment horizontal="center"/>
    </xf>
    <xf numFmtId="9" fontId="20" fillId="0" borderId="1" xfId="4" applyNumberFormat="1" applyFont="1" applyBorder="1" applyAlignment="1">
      <alignment horizontal="center" vertical="center"/>
    </xf>
    <xf numFmtId="0" fontId="20" fillId="0" borderId="1" xfId="3" applyFont="1" applyBorder="1"/>
    <xf numFmtId="1" fontId="12" fillId="0" borderId="9" xfId="0" applyNumberFormat="1" applyFont="1" applyBorder="1"/>
    <xf numFmtId="0" fontId="56" fillId="0" borderId="0" xfId="3" applyFont="1"/>
    <xf numFmtId="1" fontId="37" fillId="4" borderId="0" xfId="0" applyNumberFormat="1" applyFont="1" applyFill="1" applyBorder="1" applyAlignment="1" applyProtection="1">
      <alignment vertical="top" wrapText="1" readingOrder="1"/>
      <protection locked="0"/>
    </xf>
    <xf numFmtId="9" fontId="13" fillId="4" borderId="15" xfId="9" applyFont="1" applyFill="1" applyBorder="1" applyAlignment="1"/>
    <xf numFmtId="9" fontId="12" fillId="4" borderId="12" xfId="9" applyFont="1" applyFill="1" applyBorder="1" applyAlignment="1"/>
    <xf numFmtId="0" fontId="13" fillId="4" borderId="1" xfId="2" applyFont="1" applyFill="1" applyBorder="1" applyAlignment="1">
      <alignment wrapText="1"/>
    </xf>
    <xf numFmtId="0" fontId="13" fillId="4" borderId="1" xfId="2" applyFont="1" applyFill="1" applyBorder="1" applyAlignment="1">
      <alignment horizontal="right" vertical="center"/>
    </xf>
    <xf numFmtId="9" fontId="13" fillId="4" borderId="1" xfId="9" applyFont="1" applyFill="1" applyBorder="1" applyAlignment="1">
      <alignment horizontal="right" vertical="center"/>
    </xf>
    <xf numFmtId="0" fontId="25" fillId="0" borderId="0" xfId="0" applyFont="1" applyAlignment="1">
      <alignment horizontal="left" vertical="center" readingOrder="1"/>
    </xf>
    <xf numFmtId="9" fontId="0" fillId="0" borderId="0" xfId="9" applyFont="1" applyAlignment="1"/>
    <xf numFmtId="0" fontId="4" fillId="0" borderId="0" xfId="0" applyFont="1" applyAlignment="1"/>
    <xf numFmtId="0" fontId="8" fillId="0" borderId="0" xfId="0" applyFont="1" applyAlignment="1"/>
    <xf numFmtId="3" fontId="31" fillId="0" borderId="0" xfId="6" applyNumberFormat="1" applyFont="1" applyFill="1" applyBorder="1" applyAlignment="1">
      <alignment horizontal="right"/>
    </xf>
    <xf numFmtId="3" fontId="13" fillId="0" borderId="1" xfId="0" applyNumberFormat="1" applyFont="1" applyBorder="1"/>
    <xf numFmtId="3" fontId="32" fillId="0" borderId="1" xfId="8" applyNumberFormat="1" applyFont="1" applyFill="1" applyBorder="1" applyAlignment="1">
      <alignment horizontal="right"/>
    </xf>
    <xf numFmtId="9" fontId="13" fillId="0" borderId="1" xfId="9" applyFont="1" applyFill="1" applyBorder="1" applyAlignment="1">
      <alignment horizontal="center" vertical="center" wrapText="1"/>
    </xf>
    <xf numFmtId="9" fontId="0" fillId="4" borderId="1" xfId="9" applyFont="1" applyFill="1" applyBorder="1" applyAlignment="1">
      <alignment horizontal="center" vertical="center"/>
    </xf>
    <xf numFmtId="0" fontId="21" fillId="0" borderId="8" xfId="16" applyFont="1" applyBorder="1" applyAlignment="1">
      <alignment horizontal="left" vertical="center" wrapText="1" readingOrder="1"/>
    </xf>
    <xf numFmtId="9" fontId="29" fillId="0" borderId="0" xfId="9" applyFont="1"/>
    <xf numFmtId="164" fontId="12" fillId="0" borderId="9" xfId="0" applyNumberFormat="1" applyFont="1" applyBorder="1"/>
    <xf numFmtId="9" fontId="33" fillId="0" borderId="1" xfId="9" applyFont="1" applyBorder="1" applyAlignment="1">
      <alignment wrapText="1" readingOrder="1"/>
    </xf>
    <xf numFmtId="9" fontId="33" fillId="0" borderId="9" xfId="9" applyFont="1" applyBorder="1" applyAlignment="1">
      <alignment wrapText="1" readingOrder="1"/>
    </xf>
    <xf numFmtId="9" fontId="33" fillId="0" borderId="15" xfId="9" applyFont="1" applyBorder="1" applyAlignment="1">
      <alignment wrapText="1" readingOrder="1"/>
    </xf>
    <xf numFmtId="0" fontId="8" fillId="3" borderId="2" xfId="0" applyFont="1" applyFill="1" applyBorder="1" applyAlignment="1">
      <alignment horizontal="center" vertical="center" wrapText="1"/>
    </xf>
    <xf numFmtId="0" fontId="12" fillId="3" borderId="1" xfId="16" applyFont="1" applyFill="1" applyBorder="1" applyAlignment="1">
      <alignment horizontal="center" vertical="center"/>
    </xf>
    <xf numFmtId="9" fontId="12" fillId="0" borderId="39" xfId="16" applyNumberFormat="1" applyFont="1" applyBorder="1"/>
    <xf numFmtId="9" fontId="4" fillId="0" borderId="0" xfId="9"/>
    <xf numFmtId="9" fontId="13" fillId="4" borderId="0" xfId="16" applyNumberFormat="1" applyFont="1" applyFill="1" applyBorder="1"/>
    <xf numFmtId="0" fontId="21" fillId="4" borderId="0" xfId="16" applyFont="1" applyFill="1" applyBorder="1" applyAlignment="1">
      <alignment horizontal="center" wrapText="1"/>
    </xf>
    <xf numFmtId="167" fontId="4" fillId="0" borderId="0" xfId="16" applyNumberFormat="1"/>
    <xf numFmtId="0" fontId="12" fillId="3" borderId="2" xfId="16" applyFont="1" applyFill="1" applyBorder="1" applyAlignment="1">
      <alignment horizontal="center" vertical="center"/>
    </xf>
    <xf numFmtId="9" fontId="4" fillId="0" borderId="23" xfId="9" applyBorder="1"/>
    <xf numFmtId="9" fontId="4" fillId="0" borderId="24" xfId="9" applyBorder="1"/>
    <xf numFmtId="9" fontId="4" fillId="0" borderId="2" xfId="9" applyBorder="1"/>
    <xf numFmtId="9" fontId="4" fillId="0" borderId="25" xfId="9" applyBorder="1"/>
    <xf numFmtId="9" fontId="8" fillId="0" borderId="16" xfId="9" applyFont="1" applyBorder="1"/>
    <xf numFmtId="9" fontId="8" fillId="0" borderId="26" xfId="9" applyFont="1" applyBorder="1"/>
    <xf numFmtId="9" fontId="20" fillId="0" borderId="1" xfId="4" applyNumberFormat="1" applyFont="1" applyBorder="1" applyAlignment="1">
      <alignment horizontal="center" vertical="center" wrapText="1"/>
    </xf>
    <xf numFmtId="9" fontId="20" fillId="0" borderId="1" xfId="4" applyNumberFormat="1" applyFont="1" applyBorder="1" applyAlignment="1">
      <alignment horizontal="center"/>
    </xf>
    <xf numFmtId="0" fontId="12" fillId="3" borderId="1" xfId="0" applyFont="1" applyFill="1" applyBorder="1" applyAlignment="1">
      <alignment horizontal="center" vertical="center" wrapText="1"/>
    </xf>
    <xf numFmtId="9" fontId="13" fillId="4" borderId="1" xfId="9" applyFont="1" applyFill="1" applyBorder="1" applyAlignment="1">
      <alignment horizontal="center" vertical="center"/>
    </xf>
    <xf numFmtId="9" fontId="13" fillId="4" borderId="1" xfId="0" applyNumberFormat="1" applyFont="1" applyFill="1" applyBorder="1" applyAlignment="1">
      <alignment horizontal="center" vertical="center"/>
    </xf>
    <xf numFmtId="0" fontId="12"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9" fontId="17" fillId="0" borderId="0" xfId="9" applyFont="1"/>
    <xf numFmtId="9" fontId="17" fillId="0" borderId="0" xfId="3" applyNumberFormat="1"/>
    <xf numFmtId="0" fontId="29" fillId="0" borderId="0" xfId="0" applyFont="1" applyBorder="1" applyAlignment="1">
      <alignment horizontal="left"/>
    </xf>
    <xf numFmtId="0" fontId="8" fillId="4" borderId="8" xfId="0" applyFont="1" applyFill="1" applyBorder="1" applyAlignment="1"/>
    <xf numFmtId="0" fontId="21" fillId="3" borderId="1" xfId="16" applyFont="1" applyFill="1" applyBorder="1" applyAlignment="1">
      <alignment horizontal="center" vertical="center" wrapText="1"/>
    </xf>
    <xf numFmtId="9" fontId="0" fillId="4" borderId="1" xfId="9" applyNumberFormat="1" applyFont="1" applyFill="1" applyBorder="1" applyAlignment="1">
      <alignment horizontal="center" vertical="center"/>
    </xf>
    <xf numFmtId="0" fontId="49" fillId="0" borderId="0" xfId="3" applyFont="1" applyAlignment="1">
      <alignment vertical="top"/>
    </xf>
    <xf numFmtId="0" fontId="29" fillId="0" borderId="0" xfId="3" applyFont="1" applyAlignment="1">
      <alignment vertical="center"/>
    </xf>
    <xf numFmtId="9" fontId="8" fillId="4" borderId="0" xfId="9" applyFont="1" applyFill="1"/>
    <xf numFmtId="0" fontId="30" fillId="4" borderId="0" xfId="0" applyFont="1" applyFill="1"/>
    <xf numFmtId="0" fontId="30" fillId="0" borderId="0" xfId="0" applyFont="1"/>
    <xf numFmtId="0" fontId="8" fillId="0" borderId="9" xfId="0" applyFont="1" applyBorder="1" applyAlignment="1">
      <alignment wrapText="1"/>
    </xf>
    <xf numFmtId="9" fontId="8" fillId="4" borderId="9" xfId="9" applyFont="1" applyFill="1" applyBorder="1"/>
    <xf numFmtId="0" fontId="0" fillId="0" borderId="15" xfId="0" applyBorder="1" applyAlignment="1">
      <alignment wrapText="1"/>
    </xf>
    <xf numFmtId="9" fontId="0" fillId="4" borderId="15" xfId="9" applyFont="1" applyFill="1" applyBorder="1"/>
    <xf numFmtId="9" fontId="13" fillId="0" borderId="15" xfId="0" applyNumberFormat="1" applyFont="1" applyBorder="1"/>
    <xf numFmtId="9" fontId="13" fillId="4" borderId="15" xfId="0" applyNumberFormat="1" applyFont="1" applyFill="1" applyBorder="1" applyAlignment="1"/>
    <xf numFmtId="1" fontId="12" fillId="0" borderId="9" xfId="2" applyNumberFormat="1" applyFont="1" applyBorder="1"/>
    <xf numFmtId="1" fontId="13" fillId="0" borderId="15" xfId="2" applyNumberFormat="1" applyFont="1" applyBorder="1"/>
    <xf numFmtId="9" fontId="30" fillId="0" borderId="0" xfId="9" applyFont="1"/>
    <xf numFmtId="165" fontId="40" fillId="4" borderId="9" xfId="0" applyNumberFormat="1" applyFont="1" applyFill="1" applyBorder="1" applyAlignment="1"/>
    <xf numFmtId="9" fontId="12" fillId="0" borderId="1" xfId="9" applyFont="1" applyBorder="1"/>
    <xf numFmtId="0" fontId="12" fillId="4" borderId="9" xfId="0" applyFont="1" applyFill="1" applyBorder="1" applyAlignment="1">
      <alignment horizontal="left" vertical="center"/>
    </xf>
    <xf numFmtId="9" fontId="12" fillId="4" borderId="9" xfId="9" applyFont="1" applyFill="1" applyBorder="1" applyAlignment="1">
      <alignment horizontal="right"/>
    </xf>
    <xf numFmtId="0" fontId="13" fillId="4" borderId="15" xfId="0" applyFont="1" applyFill="1" applyBorder="1" applyAlignment="1">
      <alignment horizontal="right"/>
    </xf>
    <xf numFmtId="0" fontId="0" fillId="4" borderId="15" xfId="0" applyFill="1" applyBorder="1"/>
    <xf numFmtId="9" fontId="13" fillId="4" borderId="15" xfId="9" applyFont="1" applyFill="1" applyBorder="1" applyAlignment="1">
      <alignment horizontal="right"/>
    </xf>
    <xf numFmtId="2" fontId="12" fillId="4" borderId="9" xfId="0" applyNumberFormat="1" applyFont="1" applyFill="1" applyBorder="1"/>
    <xf numFmtId="9" fontId="12" fillId="4" borderId="9" xfId="9" applyFont="1" applyFill="1" applyBorder="1" applyAlignment="1"/>
    <xf numFmtId="1" fontId="12" fillId="4" borderId="9" xfId="0" applyNumberFormat="1" applyFont="1" applyFill="1" applyBorder="1" applyAlignment="1"/>
    <xf numFmtId="2" fontId="12" fillId="4" borderId="9" xfId="0" applyNumberFormat="1" applyFont="1" applyFill="1" applyBorder="1" applyAlignment="1"/>
    <xf numFmtId="2" fontId="13" fillId="4" borderId="15" xfId="0" applyNumberFormat="1" applyFont="1" applyFill="1" applyBorder="1" applyAlignment="1">
      <alignment wrapText="1"/>
    </xf>
    <xf numFmtId="1" fontId="13" fillId="4" borderId="15" xfId="0" applyNumberFormat="1" applyFont="1" applyFill="1" applyBorder="1" applyAlignment="1"/>
    <xf numFmtId="0" fontId="0" fillId="0" borderId="15" xfId="0" applyBorder="1"/>
    <xf numFmtId="0" fontId="8" fillId="4" borderId="9" xfId="0" applyFont="1" applyFill="1" applyBorder="1"/>
    <xf numFmtId="0" fontId="8" fillId="0" borderId="9" xfId="0" applyFont="1" applyBorder="1"/>
    <xf numFmtId="0" fontId="12" fillId="0" borderId="9" xfId="0" applyFont="1" applyBorder="1" applyAlignment="1">
      <alignment horizontal="right"/>
    </xf>
    <xf numFmtId="9" fontId="12" fillId="0" borderId="9" xfId="9" applyFont="1" applyBorder="1" applyAlignment="1">
      <alignment horizontal="right"/>
    </xf>
    <xf numFmtId="0" fontId="13" fillId="4" borderId="15" xfId="2" applyFont="1" applyFill="1" applyBorder="1" applyAlignment="1">
      <alignment horizontal="right"/>
    </xf>
    <xf numFmtId="3" fontId="12" fillId="0" borderId="9" xfId="2" applyNumberFormat="1" applyFont="1" applyBorder="1"/>
    <xf numFmtId="9" fontId="12" fillId="0" borderId="9" xfId="11" applyFont="1" applyBorder="1"/>
    <xf numFmtId="3" fontId="12" fillId="0" borderId="9" xfId="0" applyNumberFormat="1" applyFont="1" applyBorder="1" applyAlignment="1"/>
    <xf numFmtId="164" fontId="31" fillId="0" borderId="9" xfId="8" applyNumberFormat="1" applyFont="1" applyFill="1" applyBorder="1" applyAlignment="1">
      <alignment horizontal="right"/>
    </xf>
    <xf numFmtId="164" fontId="12" fillId="4" borderId="9" xfId="0" applyNumberFormat="1" applyFont="1" applyFill="1" applyBorder="1" applyAlignment="1"/>
    <xf numFmtId="0" fontId="32" fillId="0" borderId="15" xfId="7" applyFont="1" applyFill="1" applyBorder="1" applyAlignment="1"/>
    <xf numFmtId="3" fontId="13" fillId="0" borderId="15" xfId="0" applyNumberFormat="1" applyFont="1" applyBorder="1"/>
    <xf numFmtId="164" fontId="13" fillId="0" borderId="15" xfId="11" applyNumberFormat="1" applyFont="1" applyBorder="1"/>
    <xf numFmtId="3" fontId="32" fillId="0" borderId="15" xfId="8" applyNumberFormat="1" applyFont="1" applyFill="1" applyBorder="1" applyAlignment="1">
      <alignment horizontal="right"/>
    </xf>
    <xf numFmtId="164" fontId="32" fillId="0" borderId="15" xfId="8" applyNumberFormat="1" applyFont="1" applyFill="1" applyBorder="1" applyAlignment="1">
      <alignment horizontal="right"/>
    </xf>
    <xf numFmtId="164" fontId="13" fillId="4" borderId="15" xfId="0" applyNumberFormat="1" applyFont="1" applyFill="1" applyBorder="1" applyAlignment="1"/>
    <xf numFmtId="0" fontId="12" fillId="0" borderId="9" xfId="2" applyFont="1" applyBorder="1"/>
    <xf numFmtId="9" fontId="12" fillId="4" borderId="9" xfId="0" applyNumberFormat="1" applyFont="1" applyFill="1" applyBorder="1" applyAlignment="1"/>
    <xf numFmtId="9" fontId="12" fillId="0" borderId="9" xfId="10" applyFont="1" applyBorder="1" applyAlignment="1"/>
    <xf numFmtId="9" fontId="31" fillId="0" borderId="9" xfId="9" applyFont="1" applyFill="1" applyBorder="1" applyAlignment="1">
      <alignment horizontal="right"/>
    </xf>
    <xf numFmtId="9" fontId="31" fillId="0" borderId="9" xfId="8" applyNumberFormat="1" applyFont="1" applyFill="1" applyBorder="1" applyAlignment="1">
      <alignment horizontal="right"/>
    </xf>
    <xf numFmtId="0" fontId="31" fillId="0" borderId="9" xfId="8" applyFont="1" applyFill="1" applyBorder="1" applyAlignment="1">
      <alignment horizontal="right"/>
    </xf>
    <xf numFmtId="9" fontId="57" fillId="0" borderId="9" xfId="8" applyNumberFormat="1" applyFont="1" applyBorder="1" applyAlignment="1">
      <alignment horizontal="right"/>
    </xf>
    <xf numFmtId="0" fontId="58" fillId="0" borderId="9" xfId="0" applyFont="1" applyBorder="1"/>
    <xf numFmtId="9" fontId="13" fillId="0" borderId="15" xfId="11" applyNumberFormat="1" applyFont="1" applyBorder="1"/>
    <xf numFmtId="0" fontId="32" fillId="0" borderId="15" xfId="7" applyFont="1" applyFill="1" applyBorder="1" applyAlignment="1">
      <alignment horizontal="right"/>
    </xf>
    <xf numFmtId="9" fontId="32" fillId="0" borderId="15" xfId="9" applyFont="1" applyFill="1" applyBorder="1" applyAlignment="1">
      <alignment horizontal="right"/>
    </xf>
    <xf numFmtId="9" fontId="32" fillId="0" borderId="15" xfId="8" applyNumberFormat="1" applyFont="1" applyFill="1" applyBorder="1" applyAlignment="1">
      <alignment horizontal="right"/>
    </xf>
    <xf numFmtId="0" fontId="32" fillId="0" borderId="15" xfId="8" applyFont="1" applyFill="1" applyBorder="1" applyAlignment="1">
      <alignment horizontal="right"/>
    </xf>
    <xf numFmtId="9" fontId="9" fillId="4" borderId="15" xfId="8" applyNumberFormat="1" applyFont="1" applyFill="1" applyBorder="1" applyAlignment="1">
      <alignment horizontal="right"/>
    </xf>
    <xf numFmtId="0" fontId="55" fillId="0" borderId="15" xfId="0" applyFont="1" applyBorder="1"/>
    <xf numFmtId="0" fontId="27" fillId="0" borderId="9" xfId="16" applyFont="1" applyBorder="1" applyAlignment="1">
      <alignment vertical="top" wrapText="1"/>
    </xf>
    <xf numFmtId="0" fontId="12" fillId="0" borderId="9" xfId="16" applyFont="1" applyBorder="1" applyAlignment="1">
      <alignment horizontal="right" vertical="top"/>
    </xf>
    <xf numFmtId="9" fontId="13" fillId="0" borderId="15" xfId="9" applyFont="1" applyFill="1" applyBorder="1" applyAlignment="1">
      <alignment horizontal="right" vertical="top"/>
    </xf>
    <xf numFmtId="0" fontId="4" fillId="3" borderId="31" xfId="16" applyFill="1" applyBorder="1"/>
    <xf numFmtId="0" fontId="8" fillId="0" borderId="8" xfId="0" applyFont="1" applyBorder="1" applyAlignment="1">
      <alignment vertical="top"/>
    </xf>
    <xf numFmtId="0" fontId="43" fillId="4" borderId="1" xfId="0" applyFont="1" applyFill="1" applyBorder="1" applyAlignment="1">
      <alignment vertical="center"/>
    </xf>
    <xf numFmtId="0" fontId="21" fillId="0" borderId="8" xfId="0" applyFont="1" applyBorder="1" applyAlignment="1">
      <alignment vertical="center" readingOrder="1"/>
    </xf>
    <xf numFmtId="166" fontId="13" fillId="0" borderId="9" xfId="16" applyNumberFormat="1" applyFont="1" applyBorder="1" applyAlignment="1">
      <alignment horizontal="right" vertical="center"/>
    </xf>
    <xf numFmtId="0" fontId="8" fillId="4" borderId="29" xfId="19" applyFont="1" applyFill="1" applyBorder="1" applyAlignment="1">
      <alignment vertical="center"/>
    </xf>
    <xf numFmtId="0" fontId="29" fillId="0" borderId="0" xfId="19" applyFont="1"/>
    <xf numFmtId="0" fontId="13" fillId="0" borderId="0" xfId="19" applyFont="1"/>
    <xf numFmtId="0" fontId="49" fillId="0" borderId="0" xfId="19" applyFont="1" applyAlignment="1">
      <alignment horizontal="left"/>
    </xf>
    <xf numFmtId="2" fontId="4" fillId="0" borderId="33" xfId="9" applyNumberFormat="1" applyBorder="1"/>
    <xf numFmtId="0" fontId="12" fillId="0" borderId="0" xfId="0" applyFont="1" applyAlignment="1">
      <alignment horizontal="center" wrapText="1"/>
    </xf>
    <xf numFmtId="0" fontId="12" fillId="0" borderId="0" xfId="0" applyFont="1" applyAlignment="1">
      <alignment horizontal="center"/>
    </xf>
    <xf numFmtId="0" fontId="60" fillId="0" borderId="1" xfId="17" applyFont="1" applyBorder="1" applyAlignment="1">
      <alignment vertical="center"/>
    </xf>
    <xf numFmtId="0" fontId="12" fillId="0" borderId="1" xfId="20" applyFont="1" applyBorder="1" applyAlignment="1">
      <alignment horizontal="center" vertical="center" wrapText="1"/>
    </xf>
    <xf numFmtId="0" fontId="4" fillId="0" borderId="0" xfId="21"/>
    <xf numFmtId="0" fontId="8" fillId="8" borderId="0" xfId="21" applyFont="1" applyFill="1" applyAlignment="1">
      <alignment horizontal="left"/>
    </xf>
    <xf numFmtId="0" fontId="61" fillId="0" borderId="1" xfId="17" applyFont="1" applyBorder="1" applyAlignment="1">
      <alignment horizontal="center" vertical="center"/>
    </xf>
    <xf numFmtId="0" fontId="61" fillId="0" borderId="0" xfId="17" applyFont="1" applyBorder="1" applyAlignment="1">
      <alignment horizontal="center" vertical="center"/>
    </xf>
    <xf numFmtId="0" fontId="13" fillId="0" borderId="0" xfId="21" applyFont="1" applyAlignment="1">
      <alignment vertical="center"/>
    </xf>
    <xf numFmtId="0" fontId="61" fillId="0" borderId="1" xfId="17" quotePrefix="1" applyFont="1" applyBorder="1" applyAlignment="1">
      <alignment horizontal="center"/>
    </xf>
    <xf numFmtId="0" fontId="13" fillId="4" borderId="0" xfId="2" applyFont="1" applyFill="1" applyBorder="1"/>
    <xf numFmtId="0" fontId="17" fillId="4" borderId="0" xfId="3" applyFill="1" applyBorder="1"/>
    <xf numFmtId="0" fontId="2" fillId="4" borderId="0" xfId="3" applyFont="1" applyFill="1" applyBorder="1"/>
    <xf numFmtId="9" fontId="17" fillId="4" borderId="0" xfId="9" applyFont="1" applyFill="1" applyBorder="1"/>
    <xf numFmtId="9" fontId="17" fillId="4" borderId="0" xfId="3" applyNumberFormat="1" applyFill="1" applyBorder="1"/>
    <xf numFmtId="9" fontId="59" fillId="4" borderId="0" xfId="3" applyNumberFormat="1" applyFont="1" applyFill="1" applyBorder="1"/>
    <xf numFmtId="0" fontId="12" fillId="4" borderId="0" xfId="0" applyFont="1" applyFill="1" applyBorder="1"/>
    <xf numFmtId="0" fontId="35" fillId="4" borderId="0" xfId="0" applyFont="1" applyFill="1" applyBorder="1" applyAlignment="1">
      <alignment horizontal="left" vertical="center" readingOrder="1"/>
    </xf>
    <xf numFmtId="164" fontId="8" fillId="4" borderId="0" xfId="0" applyNumberFormat="1" applyFont="1" applyFill="1"/>
    <xf numFmtId="9" fontId="13" fillId="0" borderId="0" xfId="9" applyFont="1" applyBorder="1"/>
    <xf numFmtId="0" fontId="8" fillId="4" borderId="0" xfId="0" applyFont="1" applyFill="1" applyBorder="1"/>
    <xf numFmtId="0" fontId="0" fillId="4" borderId="0" xfId="0" applyFill="1" applyBorder="1" applyAlignment="1">
      <alignment wrapText="1"/>
    </xf>
    <xf numFmtId="9" fontId="0" fillId="4" borderId="0" xfId="9" applyFont="1" applyFill="1" applyBorder="1"/>
    <xf numFmtId="0" fontId="4" fillId="4" borderId="0" xfId="0" applyFont="1" applyFill="1" applyBorder="1" applyAlignment="1"/>
    <xf numFmtId="9" fontId="4" fillId="4" borderId="0" xfId="9" applyFont="1" applyFill="1" applyBorder="1" applyAlignment="1"/>
    <xf numFmtId="9" fontId="13" fillId="4" borderId="0" xfId="9" applyFont="1" applyFill="1" applyBorder="1"/>
    <xf numFmtId="0" fontId="8" fillId="4" borderId="29" xfId="0" applyFont="1" applyFill="1" applyBorder="1" applyAlignment="1">
      <alignment horizontal="center" vertical="center" wrapText="1"/>
    </xf>
    <xf numFmtId="0" fontId="24" fillId="0" borderId="0" xfId="0" applyFont="1" applyBorder="1" applyAlignment="1">
      <alignment horizontal="right" vertical="top"/>
    </xf>
    <xf numFmtId="0" fontId="4" fillId="0" borderId="0" xfId="0" applyFont="1" applyBorder="1" applyAlignment="1">
      <alignment horizontal="right"/>
    </xf>
    <xf numFmtId="164" fontId="8" fillId="0" borderId="0" xfId="0" applyNumberFormat="1" applyFont="1" applyBorder="1" applyAlignment="1">
      <alignment horizontal="right" vertical="top"/>
    </xf>
    <xf numFmtId="9" fontId="13" fillId="0" borderId="0" xfId="0" applyNumberFormat="1" applyFont="1" applyFill="1" applyBorder="1"/>
    <xf numFmtId="0" fontId="4" fillId="0" borderId="0" xfId="0" applyFont="1" applyBorder="1" applyAlignment="1">
      <alignment horizontal="left" vertical="top"/>
    </xf>
    <xf numFmtId="9" fontId="8" fillId="0" borderId="10" xfId="0" applyNumberFormat="1" applyFont="1" applyBorder="1"/>
    <xf numFmtId="0" fontId="12" fillId="4" borderId="14" xfId="0" applyFont="1" applyFill="1" applyBorder="1"/>
    <xf numFmtId="9" fontId="29" fillId="0" borderId="14" xfId="0" applyNumberFormat="1" applyFont="1" applyBorder="1" applyAlignment="1">
      <alignment horizontal="right"/>
    </xf>
    <xf numFmtId="164" fontId="13" fillId="4" borderId="1" xfId="9" applyNumberFormat="1" applyFont="1" applyFill="1" applyBorder="1"/>
    <xf numFmtId="164" fontId="13" fillId="4" borderId="15" xfId="9" applyNumberFormat="1" applyFont="1" applyFill="1" applyBorder="1"/>
    <xf numFmtId="164" fontId="12" fillId="4" borderId="9" xfId="9" applyNumberFormat="1" applyFont="1" applyFill="1" applyBorder="1"/>
    <xf numFmtId="49" fontId="23" fillId="0" borderId="0" xfId="13" applyNumberFormat="1" applyFont="1" applyAlignment="1">
      <alignment horizontal="center"/>
    </xf>
    <xf numFmtId="0" fontId="24" fillId="0" borderId="0" xfId="13" applyFont="1" applyAlignment="1">
      <alignment horizontal="center"/>
    </xf>
    <xf numFmtId="49" fontId="4" fillId="0" borderId="0" xfId="13" applyNumberFormat="1" applyFont="1" applyAlignment="1">
      <alignment horizontal="center" wrapText="1"/>
    </xf>
    <xf numFmtId="49" fontId="25" fillId="0" borderId="0" xfId="13" applyNumberFormat="1" applyFont="1" applyAlignment="1">
      <alignment horizontal="center" vertical="center"/>
    </xf>
    <xf numFmtId="49" fontId="26" fillId="5" borderId="0" xfId="13" applyNumberFormat="1" applyFont="1" applyFill="1" applyAlignment="1">
      <alignment horizontal="left"/>
    </xf>
    <xf numFmtId="0" fontId="12" fillId="0" borderId="1" xfId="18" applyFont="1" applyBorder="1" applyAlignment="1">
      <alignment horizontal="center" vertical="center" wrapText="1"/>
    </xf>
    <xf numFmtId="49" fontId="26" fillId="10" borderId="8" xfId="13" applyNumberFormat="1" applyFont="1" applyFill="1" applyBorder="1" applyAlignment="1">
      <alignment horizontal="left"/>
    </xf>
    <xf numFmtId="49" fontId="26" fillId="10" borderId="14" xfId="13" applyNumberFormat="1" applyFont="1" applyFill="1" applyBorder="1" applyAlignment="1">
      <alignment horizontal="left"/>
    </xf>
    <xf numFmtId="49" fontId="50" fillId="0" borderId="0" xfId="13" applyNumberFormat="1" applyFont="1" applyAlignment="1">
      <alignment horizontal="left" vertical="center" wrapText="1"/>
    </xf>
    <xf numFmtId="0" fontId="35" fillId="0" borderId="0" xfId="0" applyFont="1" applyBorder="1" applyAlignment="1">
      <alignment horizontal="left" vertical="top" wrapText="1"/>
    </xf>
    <xf numFmtId="0" fontId="29" fillId="0" borderId="14" xfId="3" applyFont="1" applyBorder="1" applyAlignment="1">
      <alignment horizontal="left" wrapText="1"/>
    </xf>
    <xf numFmtId="0" fontId="8" fillId="3" borderId="1" xfId="0" applyFont="1" applyFill="1" applyBorder="1" applyAlignment="1">
      <alignment horizontal="center" vertical="center"/>
    </xf>
    <xf numFmtId="0" fontId="8" fillId="0" borderId="8" xfId="0" applyFont="1" applyBorder="1" applyAlignment="1">
      <alignment horizontal="left"/>
    </xf>
    <xf numFmtId="0" fontId="8" fillId="3" borderId="1" xfId="0" applyFont="1" applyFill="1" applyBorder="1" applyAlignment="1">
      <alignment horizontal="center" vertical="center" wrapText="1"/>
    </xf>
    <xf numFmtId="0" fontId="12" fillId="4" borderId="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2" fillId="3" borderId="2" xfId="0" applyFont="1" applyFill="1" applyBorder="1" applyAlignment="1">
      <alignment horizontal="left" vertical="center"/>
    </xf>
    <xf numFmtId="0" fontId="12" fillId="3" borderId="13" xfId="0" applyFont="1" applyFill="1" applyBorder="1" applyAlignment="1">
      <alignment horizontal="left" vertical="center"/>
    </xf>
    <xf numFmtId="0" fontId="12" fillId="3" borderId="5" xfId="0" applyFont="1" applyFill="1" applyBorder="1" applyAlignment="1">
      <alignment horizontal="left" vertical="center"/>
    </xf>
    <xf numFmtId="0" fontId="12" fillId="3" borderId="2"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4" xfId="0" applyFont="1" applyFill="1" applyBorder="1" applyAlignment="1">
      <alignment horizontal="center" vertical="center"/>
    </xf>
    <xf numFmtId="0" fontId="12" fillId="3" borderId="9" xfId="0" applyFont="1" applyFill="1" applyBorder="1" applyAlignment="1">
      <alignment horizontal="center" vertical="center"/>
    </xf>
    <xf numFmtId="0" fontId="40" fillId="3" borderId="4" xfId="0" applyFont="1" applyFill="1" applyBorder="1" applyAlignment="1">
      <alignment horizontal="center" vertical="center" wrapText="1"/>
    </xf>
    <xf numFmtId="0" fontId="40" fillId="3" borderId="9" xfId="0" applyFont="1" applyFill="1" applyBorder="1" applyAlignment="1">
      <alignment horizontal="center" vertical="center" wrapText="1"/>
    </xf>
    <xf numFmtId="0" fontId="36" fillId="4" borderId="8" xfId="0" applyFont="1" applyFill="1" applyBorder="1" applyAlignment="1" applyProtection="1">
      <alignment horizontal="left" vertical="top" wrapText="1" readingOrder="1"/>
      <protection locked="0"/>
    </xf>
    <xf numFmtId="0" fontId="12" fillId="3" borderId="4"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3" fillId="4" borderId="2" xfId="0" applyFont="1" applyFill="1" applyBorder="1" applyAlignment="1">
      <alignment horizontal="left"/>
    </xf>
    <xf numFmtId="0" fontId="13" fillId="4" borderId="13" xfId="0" applyFont="1" applyFill="1" applyBorder="1" applyAlignment="1">
      <alignment horizontal="left"/>
    </xf>
    <xf numFmtId="0" fontId="13" fillId="4" borderId="5" xfId="0" applyFont="1" applyFill="1" applyBorder="1" applyAlignment="1">
      <alignment horizontal="left"/>
    </xf>
    <xf numFmtId="0" fontId="13" fillId="4" borderId="16" xfId="0" applyFont="1" applyFill="1" applyBorder="1" applyAlignment="1">
      <alignment horizontal="left"/>
    </xf>
    <xf numFmtId="0" fontId="13" fillId="4" borderId="17" xfId="0" applyFont="1" applyFill="1" applyBorder="1" applyAlignment="1">
      <alignment horizontal="left"/>
    </xf>
    <xf numFmtId="0" fontId="13" fillId="4" borderId="18" xfId="0" applyFont="1" applyFill="1" applyBorder="1" applyAlignment="1">
      <alignment horizontal="left"/>
    </xf>
    <xf numFmtId="0" fontId="12" fillId="0" borderId="11" xfId="0" applyFont="1" applyBorder="1" applyAlignment="1">
      <alignment horizontal="left"/>
    </xf>
    <xf numFmtId="0" fontId="12" fillId="0" borderId="8" xfId="0" applyFont="1" applyBorder="1" applyAlignment="1">
      <alignment horizontal="left"/>
    </xf>
    <xf numFmtId="0" fontId="12" fillId="0" borderId="12" xfId="0" applyFont="1" applyBorder="1" applyAlignment="1">
      <alignment horizontal="left"/>
    </xf>
    <xf numFmtId="0" fontId="39" fillId="0" borderId="2" xfId="0" applyFont="1" applyBorder="1" applyAlignment="1">
      <alignment horizontal="left"/>
    </xf>
    <xf numFmtId="0" fontId="39" fillId="0" borderId="13" xfId="0" applyFont="1" applyBorder="1" applyAlignment="1">
      <alignment horizontal="left"/>
    </xf>
    <xf numFmtId="0" fontId="39" fillId="0" borderId="5" xfId="0" applyFont="1" applyBorder="1" applyAlignment="1">
      <alignment horizontal="left"/>
    </xf>
    <xf numFmtId="0" fontId="12" fillId="0" borderId="9" xfId="0" applyFont="1" applyBorder="1" applyAlignment="1">
      <alignment horizontal="left"/>
    </xf>
    <xf numFmtId="0" fontId="12" fillId="3" borderId="2" xfId="0" applyFont="1" applyFill="1" applyBorder="1" applyAlignment="1">
      <alignment vertical="center"/>
    </xf>
    <xf numFmtId="0" fontId="12" fillId="3" borderId="13" xfId="0" applyFont="1" applyFill="1" applyBorder="1" applyAlignment="1">
      <alignment vertical="center"/>
    </xf>
    <xf numFmtId="0" fontId="12" fillId="3" borderId="5" xfId="0" applyFont="1" applyFill="1" applyBorder="1" applyAlignment="1">
      <alignment vertical="center"/>
    </xf>
    <xf numFmtId="0" fontId="13" fillId="4" borderId="1" xfId="0" applyFont="1" applyFill="1" applyBorder="1" applyAlignment="1">
      <alignment horizontal="left"/>
    </xf>
    <xf numFmtId="0" fontId="32" fillId="4" borderId="1" xfId="0" applyFont="1" applyFill="1" applyBorder="1" applyAlignment="1" applyProtection="1">
      <alignment horizontal="left" vertical="top" wrapText="1" readingOrder="1"/>
      <protection locked="0"/>
    </xf>
    <xf numFmtId="0" fontId="13" fillId="4" borderId="15" xfId="0" applyFont="1" applyFill="1" applyBorder="1" applyAlignment="1">
      <alignment horizontal="left"/>
    </xf>
    <xf numFmtId="0" fontId="12" fillId="3" borderId="2" xfId="0" applyFont="1" applyFill="1" applyBorder="1" applyAlignment="1">
      <alignment horizontal="center"/>
    </xf>
    <xf numFmtId="0" fontId="12" fillId="3" borderId="13" xfId="0" applyFont="1" applyFill="1" applyBorder="1" applyAlignment="1">
      <alignment horizontal="center"/>
    </xf>
    <xf numFmtId="0" fontId="12" fillId="3" borderId="5" xfId="0" applyFont="1" applyFill="1" applyBorder="1" applyAlignment="1">
      <alignment horizontal="center"/>
    </xf>
    <xf numFmtId="0" fontId="12" fillId="3" borderId="9" xfId="0" applyFont="1" applyFill="1" applyBorder="1" applyAlignment="1">
      <alignment horizontal="center" vertical="center" wrapText="1"/>
    </xf>
    <xf numFmtId="0" fontId="12" fillId="3" borderId="4" xfId="0" applyFont="1" applyFill="1" applyBorder="1" applyAlignment="1">
      <alignment horizontal="left" vertical="center"/>
    </xf>
    <xf numFmtId="0" fontId="12" fillId="3" borderId="9" xfId="0" applyFont="1" applyFill="1" applyBorder="1" applyAlignment="1">
      <alignment horizontal="left" vertical="center"/>
    </xf>
    <xf numFmtId="0" fontId="12" fillId="3" borderId="3"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29" fillId="0" borderId="0" xfId="0" applyFont="1" applyBorder="1" applyAlignment="1">
      <alignment horizontal="left"/>
    </xf>
    <xf numFmtId="0" fontId="29" fillId="0" borderId="14" xfId="0" applyFont="1" applyBorder="1" applyAlignment="1">
      <alignment horizontal="left"/>
    </xf>
    <xf numFmtId="0" fontId="12" fillId="3" borderId="2" xfId="0" applyFont="1" applyFill="1" applyBorder="1" applyAlignment="1">
      <alignment horizontal="left" vertical="center" wrapText="1"/>
    </xf>
    <xf numFmtId="0" fontId="12" fillId="3" borderId="13"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3" fillId="0" borderId="2" xfId="0" applyFont="1" applyBorder="1" applyAlignment="1">
      <alignment horizontal="left"/>
    </xf>
    <xf numFmtId="0" fontId="13" fillId="0" borderId="13" xfId="0" applyFont="1" applyBorder="1" applyAlignment="1">
      <alignment horizontal="left"/>
    </xf>
    <xf numFmtId="0" fontId="13" fillId="0" borderId="5" xfId="0" applyFont="1" applyBorder="1" applyAlignment="1">
      <alignment horizontal="left"/>
    </xf>
    <xf numFmtId="0" fontId="13" fillId="0" borderId="15" xfId="0" applyFont="1" applyBorder="1" applyAlignment="1">
      <alignment horizontal="left"/>
    </xf>
    <xf numFmtId="0" fontId="12" fillId="0" borderId="11" xfId="0" applyFont="1" applyBorder="1" applyAlignment="1">
      <alignment horizontal="left" wrapText="1"/>
    </xf>
    <xf numFmtId="0" fontId="12" fillId="0" borderId="8" xfId="0" applyFont="1" applyBorder="1" applyAlignment="1">
      <alignment horizontal="left" wrapText="1"/>
    </xf>
    <xf numFmtId="0" fontId="12" fillId="0" borderId="12" xfId="0" applyFont="1" applyBorder="1" applyAlignment="1">
      <alignment horizontal="left" wrapText="1"/>
    </xf>
    <xf numFmtId="0" fontId="21" fillId="0" borderId="8" xfId="0" applyFont="1" applyBorder="1" applyAlignment="1">
      <alignment horizontal="left" vertical="center" wrapText="1" readingOrder="1"/>
    </xf>
    <xf numFmtId="0" fontId="27" fillId="3" borderId="4" xfId="0" applyFont="1" applyFill="1" applyBorder="1" applyAlignment="1">
      <alignment horizontal="left" vertical="center" readingOrder="1"/>
    </xf>
    <xf numFmtId="0" fontId="27" fillId="3" borderId="9" xfId="0" applyFont="1" applyFill="1" applyBorder="1" applyAlignment="1">
      <alignment horizontal="left" vertical="center" readingOrder="1"/>
    </xf>
    <xf numFmtId="0" fontId="19" fillId="3" borderId="2" xfId="3" applyFont="1" applyFill="1" applyBorder="1" applyAlignment="1">
      <alignment horizontal="center" vertical="center"/>
    </xf>
    <xf numFmtId="0" fontId="19" fillId="3" borderId="5" xfId="3" applyFont="1" applyFill="1" applyBorder="1" applyAlignment="1">
      <alignment horizontal="center" vertical="center"/>
    </xf>
    <xf numFmtId="9" fontId="39" fillId="0" borderId="1" xfId="9" applyFont="1" applyBorder="1" applyAlignment="1">
      <alignment horizontal="center" vertical="center"/>
    </xf>
    <xf numFmtId="0" fontId="12" fillId="3" borderId="2" xfId="2" applyFont="1" applyFill="1" applyBorder="1" applyAlignment="1">
      <alignment horizontal="center" vertical="center" wrapText="1"/>
    </xf>
    <xf numFmtId="0" fontId="12" fillId="3" borderId="5" xfId="2" applyFont="1" applyFill="1" applyBorder="1" applyAlignment="1">
      <alignment horizontal="center" vertical="center" wrapText="1"/>
    </xf>
    <xf numFmtId="0" fontId="21" fillId="0" borderId="0" xfId="16" applyFont="1" applyBorder="1" applyAlignment="1">
      <alignment horizontal="left" vertical="center" wrapText="1" readingOrder="1"/>
    </xf>
    <xf numFmtId="0" fontId="21" fillId="3" borderId="1" xfId="16" applyFont="1" applyFill="1" applyBorder="1" applyAlignment="1">
      <alignment horizontal="center" wrapText="1"/>
    </xf>
    <xf numFmtId="0" fontId="21" fillId="3" borderId="43" xfId="0" applyFont="1" applyFill="1" applyBorder="1" applyAlignment="1">
      <alignment horizontal="center" vertical="center" readingOrder="1"/>
    </xf>
    <xf numFmtId="0" fontId="21" fillId="3" borderId="45" xfId="0" applyFont="1" applyFill="1" applyBorder="1" applyAlignment="1">
      <alignment horizontal="center" vertical="center" readingOrder="1"/>
    </xf>
    <xf numFmtId="0" fontId="21" fillId="3" borderId="44" xfId="0" applyFont="1" applyFill="1" applyBorder="1" applyAlignment="1">
      <alignment horizontal="center" vertical="center" readingOrder="1"/>
    </xf>
    <xf numFmtId="0" fontId="21" fillId="3" borderId="43" xfId="0" applyFont="1" applyFill="1" applyBorder="1" applyAlignment="1">
      <alignment horizontal="center" vertical="center" wrapText="1" readingOrder="1"/>
    </xf>
    <xf numFmtId="0" fontId="21" fillId="3" borderId="45" xfId="0" applyFont="1" applyFill="1" applyBorder="1" applyAlignment="1">
      <alignment horizontal="center" vertical="center" wrapText="1" readingOrder="1"/>
    </xf>
    <xf numFmtId="0" fontId="21" fillId="3" borderId="44" xfId="0" applyFont="1" applyFill="1" applyBorder="1" applyAlignment="1">
      <alignment horizontal="center" vertical="center" wrapText="1" readingOrder="1"/>
    </xf>
    <xf numFmtId="0" fontId="21" fillId="3" borderId="43" xfId="16" applyFont="1" applyFill="1" applyBorder="1" applyAlignment="1">
      <alignment horizontal="center" wrapText="1"/>
    </xf>
    <xf numFmtId="0" fontId="21" fillId="3" borderId="44" xfId="16" applyFont="1" applyFill="1" applyBorder="1" applyAlignment="1">
      <alignment horizontal="center" wrapText="1"/>
    </xf>
    <xf numFmtId="9" fontId="13" fillId="0" borderId="2" xfId="9" applyNumberFormat="1" applyFont="1" applyFill="1" applyBorder="1" applyAlignment="1">
      <alignment horizontal="center" vertical="center" wrapText="1"/>
    </xf>
    <xf numFmtId="9" fontId="13" fillId="0" borderId="5" xfId="9" applyNumberFormat="1" applyFont="1" applyFill="1" applyBorder="1" applyAlignment="1">
      <alignment horizontal="center" vertical="center" wrapText="1"/>
    </xf>
    <xf numFmtId="0" fontId="8" fillId="0" borderId="8" xfId="0" applyFont="1" applyBorder="1" applyAlignment="1">
      <alignment horizontal="left"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9" fontId="13" fillId="4" borderId="1" xfId="9" applyNumberFormat="1" applyFont="1" applyFill="1" applyBorder="1" applyAlignment="1">
      <alignment horizontal="center" vertical="center"/>
    </xf>
    <xf numFmtId="0" fontId="12" fillId="4" borderId="4" xfId="0" applyFont="1" applyFill="1" applyBorder="1" applyAlignment="1">
      <alignment horizontal="center" vertical="center" wrapText="1"/>
    </xf>
    <xf numFmtId="0" fontId="12" fillId="4" borderId="10" xfId="0" applyFont="1" applyFill="1" applyBorder="1" applyAlignment="1">
      <alignment horizontal="center" vertical="center" wrapText="1"/>
    </xf>
    <xf numFmtId="9" fontId="13" fillId="4" borderId="1" xfId="0" applyNumberFormat="1" applyFont="1" applyFill="1" applyBorder="1" applyAlignment="1">
      <alignment horizontal="center" vertical="center"/>
    </xf>
  </cellXfs>
  <cellStyles count="22">
    <cellStyle name="Commentaire 2" xfId="1"/>
    <cellStyle name="Lien hypertexte" xfId="17" builtinId="8"/>
    <cellStyle name="Normal" xfId="0" builtinId="0"/>
    <cellStyle name="Normal 14 12" xfId="20"/>
    <cellStyle name="Normal 19" xfId="13"/>
    <cellStyle name="Normal 2" xfId="2"/>
    <cellStyle name="Normal 2 2" xfId="3"/>
    <cellStyle name="Normal 2 2 2" xfId="19"/>
    <cellStyle name="Normal 2 3" xfId="12"/>
    <cellStyle name="Normal 2 4" xfId="16"/>
    <cellStyle name="Normal 29" xfId="18"/>
    <cellStyle name="Normal 3" xfId="4"/>
    <cellStyle name="Normal 4" xfId="5"/>
    <cellStyle name="Normal 4 2 6" xfId="21"/>
    <cellStyle name="Normal 5" xfId="6"/>
    <cellStyle name="Normal 6" xfId="15"/>
    <cellStyle name="Normal_Feuil1 2" xfId="7"/>
    <cellStyle name="Normal_Feuil3" xfId="14"/>
    <cellStyle name="Normal_Origine doct." xfId="8"/>
    <cellStyle name="Pourcentage" xfId="9" builtinId="5"/>
    <cellStyle name="Pourcentage 2" xfId="10"/>
    <cellStyle name="Pourcentage 3" xfId="1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4682B4"/>
      <rgbColor rgb="00D3D3D3"/>
      <rgbColor rgb="00FFFFFF"/>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4472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a:pPr>
            <a:r>
              <a:rPr lang="fr-FR" sz="1400" b="1" i="0" u="none" strike="noStrike" baseline="0">
                <a:effectLst/>
                <a:latin typeface="Arial" panose="020B0604020202020204" pitchFamily="34" charset="0"/>
                <a:cs typeface="Arial" panose="020B0604020202020204" pitchFamily="34" charset="0"/>
              </a:rPr>
              <a:t>01 : Évolution</a:t>
            </a:r>
            <a:r>
              <a:rPr lang="fr-FR" sz="1400" b="1" i="0" u="none" strike="noStrike" baseline="0">
                <a:effectLst/>
              </a:rPr>
              <a:t> </a:t>
            </a:r>
            <a:r>
              <a:rPr lang="fr-FR" sz="1400" b="1"/>
              <a:t>du nombre de Cifre</a:t>
            </a:r>
          </a:p>
        </c:rich>
      </c:tx>
      <c:layout>
        <c:manualLayout>
          <c:xMode val="edge"/>
          <c:yMode val="edge"/>
          <c:x val="0.32690534417857053"/>
          <c:y val="2.673239270954095E-6"/>
        </c:manualLayout>
      </c:layout>
      <c:overlay val="0"/>
      <c:spPr>
        <a:noFill/>
        <a:ln w="25400">
          <a:noFill/>
        </a:ln>
      </c:spPr>
    </c:title>
    <c:autoTitleDeleted val="0"/>
    <c:plotArea>
      <c:layout>
        <c:manualLayout>
          <c:layoutTarget val="inner"/>
          <c:xMode val="edge"/>
          <c:yMode val="edge"/>
          <c:x val="5.7726179260370894E-2"/>
          <c:y val="1.2185770270982447E-2"/>
          <c:w val="0.88855704394938595"/>
          <c:h val="0.86558780320990747"/>
        </c:manualLayout>
      </c:layout>
      <c:lineChart>
        <c:grouping val="standard"/>
        <c:varyColors val="0"/>
        <c:ser>
          <c:idx val="0"/>
          <c:order val="0"/>
          <c:tx>
            <c:strRef>
              <c:f>'Evol Cifre'!$C$2</c:f>
              <c:strCache>
                <c:ptCount val="1"/>
                <c:pt idx="0">
                  <c:v>Dossiers reçus</c:v>
                </c:pt>
              </c:strCache>
            </c:strRef>
          </c:tx>
          <c:spPr>
            <a:ln w="28575">
              <a:solidFill>
                <a:schemeClr val="tx1"/>
              </a:solidFill>
              <a:prstDash val="solid"/>
            </a:ln>
          </c:spPr>
          <c:marker>
            <c:symbol val="diamond"/>
            <c:size val="6"/>
            <c:spPr>
              <a:solidFill>
                <a:srgbClr val="993300"/>
              </a:solidFill>
              <a:ln>
                <a:solidFill>
                  <a:srgbClr val="993300"/>
                </a:solidFill>
                <a:prstDash val="solid"/>
              </a:ln>
            </c:spPr>
          </c:marker>
          <c:dLbls>
            <c:dLbl>
              <c:idx val="21"/>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5D2-47DE-B086-8BBE83F5BA5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cat>
            <c:strRef>
              <c:f>'Evol Cifre'!$A$3:$A$24</c:f>
              <c:strCach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strCache>
            </c:strRef>
          </c:cat>
          <c:val>
            <c:numRef>
              <c:f>'Evol Cifre'!$C$3:$C$24</c:f>
              <c:numCache>
                <c:formatCode>#,##0</c:formatCode>
                <c:ptCount val="22"/>
                <c:pt idx="0">
                  <c:v>789</c:v>
                </c:pt>
                <c:pt idx="1">
                  <c:v>858</c:v>
                </c:pt>
                <c:pt idx="2">
                  <c:v>837</c:v>
                </c:pt>
                <c:pt idx="3">
                  <c:v>957</c:v>
                </c:pt>
                <c:pt idx="4">
                  <c:v>1071</c:v>
                </c:pt>
                <c:pt idx="5">
                  <c:v>1130</c:v>
                </c:pt>
                <c:pt idx="6">
                  <c:v>1171</c:v>
                </c:pt>
                <c:pt idx="7">
                  <c:v>1218</c:v>
                </c:pt>
                <c:pt idx="8">
                  <c:v>1351</c:v>
                </c:pt>
                <c:pt idx="9">
                  <c:v>1354</c:v>
                </c:pt>
                <c:pt idx="10">
                  <c:v>1644</c:v>
                </c:pt>
                <c:pt idx="11">
                  <c:v>1750</c:v>
                </c:pt>
                <c:pt idx="12">
                  <c:v>1665</c:v>
                </c:pt>
                <c:pt idx="13">
                  <c:v>1575</c:v>
                </c:pt>
                <c:pt idx="14">
                  <c:v>1511</c:v>
                </c:pt>
                <c:pt idx="15">
                  <c:v>1542</c:v>
                </c:pt>
                <c:pt idx="16">
                  <c:v>1641</c:v>
                </c:pt>
                <c:pt idx="17">
                  <c:v>1813</c:v>
                </c:pt>
                <c:pt idx="18">
                  <c:v>1924</c:v>
                </c:pt>
                <c:pt idx="19">
                  <c:v>2022</c:v>
                </c:pt>
                <c:pt idx="20">
                  <c:v>1788</c:v>
                </c:pt>
                <c:pt idx="21">
                  <c:v>1948</c:v>
                </c:pt>
              </c:numCache>
            </c:numRef>
          </c:val>
          <c:smooth val="0"/>
          <c:extLst>
            <c:ext xmlns:c16="http://schemas.microsoft.com/office/drawing/2014/chart" uri="{C3380CC4-5D6E-409C-BE32-E72D297353CC}">
              <c16:uniqueId val="{00000000-582F-43D0-94B5-8331434C13F6}"/>
            </c:ext>
          </c:extLst>
        </c:ser>
        <c:ser>
          <c:idx val="1"/>
          <c:order val="1"/>
          <c:tx>
            <c:strRef>
              <c:f>'Evol Cifre'!$D$2</c:f>
              <c:strCache>
                <c:ptCount val="1"/>
                <c:pt idx="0">
                  <c:v>Cifre allouées</c:v>
                </c:pt>
              </c:strCache>
            </c:strRef>
          </c:tx>
          <c:spPr>
            <a:ln w="28575">
              <a:solidFill>
                <a:schemeClr val="tx1"/>
              </a:solidFill>
              <a:prstDash val="solid"/>
            </a:ln>
          </c:spPr>
          <c:marker>
            <c:symbol val="square"/>
            <c:size val="6"/>
            <c:spPr>
              <a:solidFill>
                <a:srgbClr val="FF6600"/>
              </a:solidFill>
              <a:ln>
                <a:solidFill>
                  <a:srgbClr val="FF6600"/>
                </a:solidFill>
                <a:prstDash val="solid"/>
              </a:ln>
            </c:spPr>
          </c:marker>
          <c:dLbls>
            <c:dLbl>
              <c:idx val="21"/>
              <c:layout>
                <c:manualLayout>
                  <c:x val="0"/>
                  <c:y val="-1.630887310566660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B5D2-47DE-B086-8BBE83F5BA5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cat>
            <c:strRef>
              <c:f>'Evol Cifre'!$A$3:$A$24</c:f>
              <c:strCach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strCache>
            </c:strRef>
          </c:cat>
          <c:val>
            <c:numRef>
              <c:f>'Evol Cifre'!$D$3:$D$24</c:f>
              <c:numCache>
                <c:formatCode>#,##0</c:formatCode>
                <c:ptCount val="22"/>
                <c:pt idx="0">
                  <c:v>711</c:v>
                </c:pt>
                <c:pt idx="1">
                  <c:v>745</c:v>
                </c:pt>
                <c:pt idx="2">
                  <c:v>799</c:v>
                </c:pt>
                <c:pt idx="3">
                  <c:v>836</c:v>
                </c:pt>
                <c:pt idx="4">
                  <c:v>979</c:v>
                </c:pt>
                <c:pt idx="5">
                  <c:v>1052</c:v>
                </c:pt>
                <c:pt idx="6">
                  <c:v>1097</c:v>
                </c:pt>
                <c:pt idx="7">
                  <c:v>1144</c:v>
                </c:pt>
                <c:pt idx="8">
                  <c:v>1256</c:v>
                </c:pt>
                <c:pt idx="9">
                  <c:v>1200</c:v>
                </c:pt>
                <c:pt idx="10">
                  <c:v>1200</c:v>
                </c:pt>
                <c:pt idx="11">
                  <c:v>1300</c:v>
                </c:pt>
                <c:pt idx="12">
                  <c:v>1378</c:v>
                </c:pt>
                <c:pt idx="13">
                  <c:v>1237</c:v>
                </c:pt>
                <c:pt idx="14">
                  <c:v>1371</c:v>
                </c:pt>
                <c:pt idx="15">
                  <c:v>1383</c:v>
                </c:pt>
                <c:pt idx="16">
                  <c:v>1377</c:v>
                </c:pt>
                <c:pt idx="17">
                  <c:v>1433</c:v>
                </c:pt>
                <c:pt idx="18">
                  <c:v>1500</c:v>
                </c:pt>
                <c:pt idx="19">
                  <c:v>1450</c:v>
                </c:pt>
                <c:pt idx="20">
                  <c:v>1556</c:v>
                </c:pt>
                <c:pt idx="21">
                  <c:v>1677</c:v>
                </c:pt>
              </c:numCache>
            </c:numRef>
          </c:val>
          <c:smooth val="0"/>
          <c:extLst>
            <c:ext xmlns:c16="http://schemas.microsoft.com/office/drawing/2014/chart" uri="{C3380CC4-5D6E-409C-BE32-E72D297353CC}">
              <c16:uniqueId val="{00000001-582F-43D0-94B5-8331434C13F6}"/>
            </c:ext>
          </c:extLst>
        </c:ser>
        <c:ser>
          <c:idx val="2"/>
          <c:order val="2"/>
          <c:tx>
            <c:strRef>
              <c:f>'Evol Cifre'!$B$2</c:f>
              <c:strCache>
                <c:ptCount val="1"/>
                <c:pt idx="0">
                  <c:v>Objectif</c:v>
                </c:pt>
              </c:strCache>
            </c:strRef>
          </c:tx>
          <c:dLbls>
            <c:dLbl>
              <c:idx val="21"/>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5D2-47DE-B086-8BBE83F5BA59}"/>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cat>
            <c:strRef>
              <c:f>'Evol Cifre'!$A$3:$A$24</c:f>
              <c:strCache>
                <c:ptCount val="22"/>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strCache>
            </c:strRef>
          </c:cat>
          <c:val>
            <c:numRef>
              <c:f>'Evol Cifre'!$B$3:$B$24</c:f>
              <c:numCache>
                <c:formatCode>#,##0</c:formatCode>
                <c:ptCount val="22"/>
                <c:pt idx="0">
                  <c:v>800</c:v>
                </c:pt>
                <c:pt idx="1">
                  <c:v>800</c:v>
                </c:pt>
                <c:pt idx="2">
                  <c:v>810</c:v>
                </c:pt>
                <c:pt idx="3">
                  <c:v>860</c:v>
                </c:pt>
                <c:pt idx="4">
                  <c:v>1000</c:v>
                </c:pt>
                <c:pt idx="5">
                  <c:v>1125</c:v>
                </c:pt>
                <c:pt idx="6">
                  <c:v>1200</c:v>
                </c:pt>
                <c:pt idx="7">
                  <c:v>1200</c:v>
                </c:pt>
                <c:pt idx="8">
                  <c:v>1300</c:v>
                </c:pt>
                <c:pt idx="9">
                  <c:v>1200</c:v>
                </c:pt>
                <c:pt idx="10">
                  <c:v>1200</c:v>
                </c:pt>
                <c:pt idx="11">
                  <c:v>1300</c:v>
                </c:pt>
                <c:pt idx="12">
                  <c:v>1350</c:v>
                </c:pt>
                <c:pt idx="13">
                  <c:v>1375</c:v>
                </c:pt>
                <c:pt idx="14">
                  <c:v>1375</c:v>
                </c:pt>
                <c:pt idx="15">
                  <c:v>1400</c:v>
                </c:pt>
                <c:pt idx="16">
                  <c:v>1400</c:v>
                </c:pt>
                <c:pt idx="17">
                  <c:v>1400</c:v>
                </c:pt>
                <c:pt idx="18">
                  <c:v>1450</c:v>
                </c:pt>
                <c:pt idx="19">
                  <c:v>1450</c:v>
                </c:pt>
                <c:pt idx="20">
                  <c:v>1500</c:v>
                </c:pt>
                <c:pt idx="21">
                  <c:v>1620</c:v>
                </c:pt>
              </c:numCache>
            </c:numRef>
          </c:val>
          <c:smooth val="0"/>
          <c:extLst>
            <c:ext xmlns:c16="http://schemas.microsoft.com/office/drawing/2014/chart" uri="{C3380CC4-5D6E-409C-BE32-E72D297353CC}">
              <c16:uniqueId val="{00000000-B5D2-47DE-B086-8BBE83F5BA59}"/>
            </c:ext>
          </c:extLst>
        </c:ser>
        <c:dLbls>
          <c:showLegendKey val="0"/>
          <c:showVal val="0"/>
          <c:showCatName val="0"/>
          <c:showSerName val="0"/>
          <c:showPercent val="0"/>
          <c:showBubbleSize val="0"/>
        </c:dLbls>
        <c:marker val="1"/>
        <c:smooth val="0"/>
        <c:axId val="95229440"/>
        <c:axId val="95230976"/>
      </c:lineChart>
      <c:catAx>
        <c:axId val="95229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fr-FR"/>
          </a:p>
        </c:txPr>
        <c:crossAx val="95230976"/>
        <c:crosses val="autoZero"/>
        <c:auto val="1"/>
        <c:lblAlgn val="ctr"/>
        <c:lblOffset val="100"/>
        <c:tickLblSkip val="1"/>
        <c:tickMarkSkip val="1"/>
        <c:noMultiLvlLbl val="0"/>
      </c:catAx>
      <c:valAx>
        <c:axId val="95230976"/>
        <c:scaling>
          <c:orientation val="minMax"/>
        </c:scaling>
        <c:delete val="0"/>
        <c:axPos val="l"/>
        <c:majorGridlines>
          <c:spPr>
            <a:ln w="3175">
              <a:solidFill>
                <a:srgbClr val="333333"/>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a:pPr>
            <a:endParaRPr lang="fr-FR"/>
          </a:p>
        </c:txPr>
        <c:crossAx val="95229440"/>
        <c:crosses val="autoZero"/>
        <c:crossBetween val="midCat"/>
      </c:valAx>
      <c:spPr>
        <a:solidFill>
          <a:srgbClr val="FFFFFF"/>
        </a:solidFill>
        <a:ln w="12700">
          <a:solidFill>
            <a:srgbClr val="FFFFFF"/>
          </a:solidFill>
          <a:prstDash val="solid"/>
        </a:ln>
      </c:spPr>
    </c:plotArea>
    <c:legend>
      <c:legendPos val="r"/>
      <c:layout>
        <c:manualLayout>
          <c:xMode val="edge"/>
          <c:yMode val="edge"/>
          <c:x val="0.67015365454193687"/>
          <c:y val="0.55307964801840415"/>
          <c:w val="0.15891744116050915"/>
          <c:h val="0.15607129263357739"/>
        </c:manualLayout>
      </c:layout>
      <c:overlay val="0"/>
      <c:spPr>
        <a:solidFill>
          <a:srgbClr val="FFFFFF"/>
        </a:solidFill>
        <a:ln w="3175">
          <a:solidFill>
            <a:schemeClr val="bg1">
              <a:lumMod val="85000"/>
            </a:schemeClr>
          </a:solidFill>
          <a:prstDash val="solid"/>
        </a:ln>
      </c:sp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fr-FR" sz="1400" b="1" i="0" u="none" strike="noStrike" baseline="0">
                <a:solidFill>
                  <a:srgbClr val="000000"/>
                </a:solidFill>
                <a:latin typeface="Calibri"/>
                <a:cs typeface="Calibri"/>
              </a:rPr>
              <a:t>Répartition des salaires des doctorants  CIFRE acceptés en 2021</a:t>
            </a:r>
          </a:p>
        </c:rich>
      </c:tx>
      <c:layout>
        <c:manualLayout>
          <c:xMode val="edge"/>
          <c:yMode val="edge"/>
          <c:x val="8.7468439068690562E-2"/>
          <c:y val="3.0353010607401885E-2"/>
        </c:manualLayout>
      </c:layout>
      <c:overlay val="0"/>
    </c:title>
    <c:autoTitleDeleted val="0"/>
    <c:plotArea>
      <c:layout/>
      <c:pieChart>
        <c:varyColors val="1"/>
        <c:ser>
          <c:idx val="0"/>
          <c:order val="0"/>
          <c:dPt>
            <c:idx val="0"/>
            <c:bubble3D val="0"/>
            <c:extLst>
              <c:ext xmlns:c16="http://schemas.microsoft.com/office/drawing/2014/chart" uri="{C3380CC4-5D6E-409C-BE32-E72D297353CC}">
                <c16:uniqueId val="{00000000-981D-4220-B433-B6BFD749AD61}"/>
              </c:ext>
            </c:extLst>
          </c:dPt>
          <c:dPt>
            <c:idx val="1"/>
            <c:bubble3D val="0"/>
            <c:extLst>
              <c:ext xmlns:c16="http://schemas.microsoft.com/office/drawing/2014/chart" uri="{C3380CC4-5D6E-409C-BE32-E72D297353CC}">
                <c16:uniqueId val="{00000001-981D-4220-B433-B6BFD749AD61}"/>
              </c:ext>
            </c:extLst>
          </c:dPt>
          <c:dPt>
            <c:idx val="2"/>
            <c:bubble3D val="0"/>
            <c:extLst>
              <c:ext xmlns:c16="http://schemas.microsoft.com/office/drawing/2014/chart" uri="{C3380CC4-5D6E-409C-BE32-E72D297353CC}">
                <c16:uniqueId val="{00000002-981D-4220-B433-B6BFD749AD61}"/>
              </c:ext>
            </c:extLst>
          </c:dPt>
          <c:dPt>
            <c:idx val="3"/>
            <c:bubble3D val="0"/>
            <c:extLst>
              <c:ext xmlns:c16="http://schemas.microsoft.com/office/drawing/2014/chart" uri="{C3380CC4-5D6E-409C-BE32-E72D297353CC}">
                <c16:uniqueId val="{00000003-981D-4220-B433-B6BFD749AD61}"/>
              </c:ext>
            </c:extLst>
          </c:dPt>
          <c:dPt>
            <c:idx val="4"/>
            <c:bubble3D val="0"/>
            <c:extLst>
              <c:ext xmlns:c16="http://schemas.microsoft.com/office/drawing/2014/chart" uri="{C3380CC4-5D6E-409C-BE32-E72D297353CC}">
                <c16:uniqueId val="{00000004-981D-4220-B433-B6BFD749AD61}"/>
              </c:ext>
            </c:extLst>
          </c:dPt>
          <c:dLbls>
            <c:dLbl>
              <c:idx val="0"/>
              <c:tx>
                <c:rich>
                  <a:bodyPr/>
                  <a:lstStyle/>
                  <a:p>
                    <a:pPr>
                      <a:defRPr sz="1000" b="1" i="0" u="none" strike="noStrike" baseline="0">
                        <a:solidFill>
                          <a:srgbClr val="000000"/>
                        </a:solidFill>
                        <a:latin typeface="Calibri"/>
                        <a:ea typeface="Calibri"/>
                        <a:cs typeface="Calibri"/>
                      </a:defRPr>
                    </a:pPr>
                    <a:r>
                      <a:rPr lang="en-US"/>
                      <a:t>11%</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81D-4220-B433-B6BFD749AD61}"/>
                </c:ext>
              </c:extLst>
            </c:dLbl>
            <c:spPr>
              <a:noFill/>
              <a:ln w="25400">
                <a:noFill/>
              </a:ln>
            </c:spPr>
            <c:txPr>
              <a:bodyPr wrap="square" lIns="38100" tIns="19050" rIns="38100" bIns="19050" anchor="ctr">
                <a:spAutoFit/>
              </a:bodyPr>
              <a:lstStyle/>
              <a:p>
                <a:pPr>
                  <a:defRPr sz="1000" b="1" i="0" u="none" strike="noStrike" baseline="0">
                    <a:solidFill>
                      <a:srgbClr val="000000"/>
                    </a:solidFill>
                    <a:latin typeface="Calibri"/>
                    <a:ea typeface="Calibri"/>
                    <a:cs typeface="Calibri"/>
                  </a:defRPr>
                </a:pPr>
                <a:endParaRPr lang="fr-FR"/>
              </a:p>
            </c:txPr>
            <c:showLegendKey val="0"/>
            <c:showVal val="0"/>
            <c:showCatName val="0"/>
            <c:showSerName val="0"/>
            <c:showPercent val="1"/>
            <c:showBubbleSize val="0"/>
            <c:showLeaderLines val="1"/>
            <c:extLst>
              <c:ext xmlns:c15="http://schemas.microsoft.com/office/drawing/2012/chart" uri="{CE6537A1-D6FC-4f65-9D91-7224C49458BB}"/>
            </c:extLst>
          </c:dLbls>
          <c:cat>
            <c:strRef>
              <c:f>Salaire!$H$5:$H$9</c:f>
              <c:strCache>
                <c:ptCount val="5"/>
                <c:pt idx="0">
                  <c:v>23 484 €</c:v>
                </c:pt>
                <c:pt idx="1">
                  <c:v>23 485 - 28 000 €</c:v>
                </c:pt>
                <c:pt idx="2">
                  <c:v>28 001 - 29 999 €</c:v>
                </c:pt>
                <c:pt idx="3">
                  <c:v>30 000 - 35 000 €</c:v>
                </c:pt>
                <c:pt idx="4">
                  <c:v>Plus de 35 000 €</c:v>
                </c:pt>
              </c:strCache>
            </c:strRef>
          </c:cat>
          <c:val>
            <c:numRef>
              <c:f>Salaire!$T$5:$T$9</c:f>
              <c:numCache>
                <c:formatCode>0%</c:formatCode>
                <c:ptCount val="5"/>
                <c:pt idx="0">
                  <c:v>0.10494931425163984</c:v>
                </c:pt>
                <c:pt idx="1">
                  <c:v>0.28384019081693501</c:v>
                </c:pt>
                <c:pt idx="2">
                  <c:v>5.6648777579010136E-2</c:v>
                </c:pt>
                <c:pt idx="3">
                  <c:v>0.39594514013118665</c:v>
                </c:pt>
                <c:pt idx="4">
                  <c:v>0.15861657722122838</c:v>
                </c:pt>
              </c:numCache>
            </c:numRef>
          </c:val>
          <c:extLst>
            <c:ext xmlns:c16="http://schemas.microsoft.com/office/drawing/2014/chart" uri="{C3380CC4-5D6E-409C-BE32-E72D297353CC}">
              <c16:uniqueId val="{00000005-981D-4220-B433-B6BFD749AD61}"/>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9771927762760999"/>
          <c:y val="0.27317561166923104"/>
          <c:w val="0.27749415651401782"/>
          <c:h val="0.65483234714003946"/>
        </c:manualLayout>
      </c:layout>
      <c:overlay val="0"/>
      <c:txPr>
        <a:bodyPr/>
        <a:lstStyle/>
        <a:p>
          <a:pPr>
            <a:defRPr sz="900" b="0" i="0" u="none" strike="noStrike" baseline="0">
              <a:solidFill>
                <a:srgbClr val="000000"/>
              </a:solidFill>
              <a:latin typeface="Calibri"/>
              <a:ea typeface="Calibri"/>
              <a:cs typeface="Calibri"/>
            </a:defRPr>
          </a:pPr>
          <a:endParaRPr lang="fr-FR"/>
        </a:p>
      </c:txPr>
    </c:legend>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211" l="0.70000000000000062" r="0.70000000000000062" t="0.750000000000002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333333"/>
                </a:solidFill>
                <a:latin typeface="Calibri"/>
                <a:ea typeface="Calibri"/>
                <a:cs typeface="Calibri"/>
              </a:defRPr>
            </a:pPr>
            <a:r>
              <a:rPr lang="fr-FR"/>
              <a:t>Salaires des doctorants </a:t>
            </a:r>
            <a:r>
              <a:rPr lang="fr-FR" sz="1400" b="1" i="0" u="none" strike="noStrike" baseline="0">
                <a:effectLst/>
              </a:rPr>
              <a:t>CIFRE acceptés</a:t>
            </a:r>
            <a:endParaRPr lang="fr-FR"/>
          </a:p>
        </c:rich>
      </c:tx>
      <c:overlay val="0"/>
      <c:spPr>
        <a:noFill/>
        <a:ln w="25400">
          <a:noFill/>
        </a:ln>
      </c:spPr>
    </c:title>
    <c:autoTitleDeleted val="0"/>
    <c:plotArea>
      <c:layout>
        <c:manualLayout>
          <c:layoutTarget val="inner"/>
          <c:xMode val="edge"/>
          <c:yMode val="edge"/>
          <c:x val="7.013061420419793E-2"/>
          <c:y val="0.13152482269503546"/>
          <c:w val="0.80995033253586668"/>
          <c:h val="0.6178227721534808"/>
        </c:manualLayout>
      </c:layout>
      <c:barChart>
        <c:barDir val="col"/>
        <c:grouping val="clustered"/>
        <c:varyColors val="0"/>
        <c:ser>
          <c:idx val="0"/>
          <c:order val="0"/>
          <c:tx>
            <c:strRef>
              <c:f>Salaire!$I$4</c:f>
              <c:strCache>
                <c:ptCount val="1"/>
                <c:pt idx="0">
                  <c:v>2013</c:v>
                </c:pt>
              </c:strCache>
            </c:strRef>
          </c:tx>
          <c:spPr>
            <a:solidFill>
              <a:srgbClr val="5B9BD5"/>
            </a:solidFill>
            <a:ln w="25400">
              <a:noFill/>
            </a:ln>
          </c:spPr>
          <c:invertIfNegative val="0"/>
          <c:cat>
            <c:strRef>
              <c:f>Salaire!$H$5:$H$9</c:f>
              <c:strCache>
                <c:ptCount val="5"/>
                <c:pt idx="0">
                  <c:v>23 484 €</c:v>
                </c:pt>
                <c:pt idx="1">
                  <c:v>23 485 - 28 000 €</c:v>
                </c:pt>
                <c:pt idx="2">
                  <c:v>28 001 - 29 999 €</c:v>
                </c:pt>
                <c:pt idx="3">
                  <c:v>30 000 - 35 000 €</c:v>
                </c:pt>
                <c:pt idx="4">
                  <c:v>Plus de 35 000 €</c:v>
                </c:pt>
              </c:strCache>
            </c:strRef>
          </c:cat>
          <c:val>
            <c:numRef>
              <c:f>Salaire!$I$5:$I$9</c:f>
              <c:numCache>
                <c:formatCode>General</c:formatCode>
                <c:ptCount val="5"/>
                <c:pt idx="0">
                  <c:v>154</c:v>
                </c:pt>
                <c:pt idx="1">
                  <c:v>462</c:v>
                </c:pt>
                <c:pt idx="2">
                  <c:v>248</c:v>
                </c:pt>
                <c:pt idx="3">
                  <c:v>306</c:v>
                </c:pt>
                <c:pt idx="4">
                  <c:v>67</c:v>
                </c:pt>
              </c:numCache>
            </c:numRef>
          </c:val>
          <c:extLst>
            <c:ext xmlns:c16="http://schemas.microsoft.com/office/drawing/2014/chart" uri="{C3380CC4-5D6E-409C-BE32-E72D297353CC}">
              <c16:uniqueId val="{00000000-6825-4057-BBB4-69F02508A48A}"/>
            </c:ext>
          </c:extLst>
        </c:ser>
        <c:ser>
          <c:idx val="1"/>
          <c:order val="1"/>
          <c:tx>
            <c:strRef>
              <c:f>Salaire!$J$4</c:f>
              <c:strCache>
                <c:ptCount val="1"/>
                <c:pt idx="0">
                  <c:v>2014</c:v>
                </c:pt>
              </c:strCache>
            </c:strRef>
          </c:tx>
          <c:spPr>
            <a:solidFill>
              <a:srgbClr val="ED7D31"/>
            </a:solidFill>
            <a:ln w="25400">
              <a:noFill/>
            </a:ln>
          </c:spPr>
          <c:invertIfNegative val="0"/>
          <c:cat>
            <c:strRef>
              <c:f>Salaire!$H$5:$H$9</c:f>
              <c:strCache>
                <c:ptCount val="5"/>
                <c:pt idx="0">
                  <c:v>23 484 €</c:v>
                </c:pt>
                <c:pt idx="1">
                  <c:v>23 485 - 28 000 €</c:v>
                </c:pt>
                <c:pt idx="2">
                  <c:v>28 001 - 29 999 €</c:v>
                </c:pt>
                <c:pt idx="3">
                  <c:v>30 000 - 35 000 €</c:v>
                </c:pt>
                <c:pt idx="4">
                  <c:v>Plus de 35 000 €</c:v>
                </c:pt>
              </c:strCache>
            </c:strRef>
          </c:cat>
          <c:val>
            <c:numRef>
              <c:f>Salaire!$J$5:$J$9</c:f>
              <c:numCache>
                <c:formatCode>General</c:formatCode>
                <c:ptCount val="5"/>
                <c:pt idx="0">
                  <c:v>168</c:v>
                </c:pt>
                <c:pt idx="1">
                  <c:v>490</c:v>
                </c:pt>
                <c:pt idx="2">
                  <c:v>258</c:v>
                </c:pt>
                <c:pt idx="3">
                  <c:v>330</c:v>
                </c:pt>
                <c:pt idx="4">
                  <c:v>106</c:v>
                </c:pt>
              </c:numCache>
            </c:numRef>
          </c:val>
          <c:extLst>
            <c:ext xmlns:c16="http://schemas.microsoft.com/office/drawing/2014/chart" uri="{C3380CC4-5D6E-409C-BE32-E72D297353CC}">
              <c16:uniqueId val="{00000001-6825-4057-BBB4-69F02508A48A}"/>
            </c:ext>
          </c:extLst>
        </c:ser>
        <c:ser>
          <c:idx val="2"/>
          <c:order val="2"/>
          <c:tx>
            <c:strRef>
              <c:f>Salaire!$K$4</c:f>
              <c:strCache>
                <c:ptCount val="1"/>
                <c:pt idx="0">
                  <c:v>2015</c:v>
                </c:pt>
              </c:strCache>
            </c:strRef>
          </c:tx>
          <c:spPr>
            <a:solidFill>
              <a:srgbClr val="A5A5A5"/>
            </a:solidFill>
            <a:ln w="25400">
              <a:noFill/>
            </a:ln>
          </c:spPr>
          <c:invertIfNegative val="0"/>
          <c:cat>
            <c:strRef>
              <c:f>Salaire!$H$5:$H$9</c:f>
              <c:strCache>
                <c:ptCount val="5"/>
                <c:pt idx="0">
                  <c:v>23 484 €</c:v>
                </c:pt>
                <c:pt idx="1">
                  <c:v>23 485 - 28 000 €</c:v>
                </c:pt>
                <c:pt idx="2">
                  <c:v>28 001 - 29 999 €</c:v>
                </c:pt>
                <c:pt idx="3">
                  <c:v>30 000 - 35 000 €</c:v>
                </c:pt>
                <c:pt idx="4">
                  <c:v>Plus de 35 000 €</c:v>
                </c:pt>
              </c:strCache>
            </c:strRef>
          </c:cat>
          <c:val>
            <c:numRef>
              <c:f>Salaire!$K$5:$K$9</c:f>
              <c:numCache>
                <c:formatCode>General</c:formatCode>
                <c:ptCount val="5"/>
                <c:pt idx="0">
                  <c:v>168</c:v>
                </c:pt>
                <c:pt idx="1">
                  <c:v>498</c:v>
                </c:pt>
                <c:pt idx="2">
                  <c:v>203</c:v>
                </c:pt>
                <c:pt idx="3">
                  <c:v>397</c:v>
                </c:pt>
                <c:pt idx="4">
                  <c:v>117</c:v>
                </c:pt>
              </c:numCache>
            </c:numRef>
          </c:val>
          <c:extLst>
            <c:ext xmlns:c16="http://schemas.microsoft.com/office/drawing/2014/chart" uri="{C3380CC4-5D6E-409C-BE32-E72D297353CC}">
              <c16:uniqueId val="{00000002-6825-4057-BBB4-69F02508A48A}"/>
            </c:ext>
          </c:extLst>
        </c:ser>
        <c:ser>
          <c:idx val="3"/>
          <c:order val="3"/>
          <c:tx>
            <c:strRef>
              <c:f>Salaire!$L$4</c:f>
              <c:strCache>
                <c:ptCount val="1"/>
                <c:pt idx="0">
                  <c:v>2016</c:v>
                </c:pt>
              </c:strCache>
            </c:strRef>
          </c:tx>
          <c:invertIfNegative val="0"/>
          <c:cat>
            <c:strRef>
              <c:f>Salaire!$H$5:$H$9</c:f>
              <c:strCache>
                <c:ptCount val="5"/>
                <c:pt idx="0">
                  <c:v>23 484 €</c:v>
                </c:pt>
                <c:pt idx="1">
                  <c:v>23 485 - 28 000 €</c:v>
                </c:pt>
                <c:pt idx="2">
                  <c:v>28 001 - 29 999 €</c:v>
                </c:pt>
                <c:pt idx="3">
                  <c:v>30 000 - 35 000 €</c:v>
                </c:pt>
                <c:pt idx="4">
                  <c:v>Plus de 35 000 €</c:v>
                </c:pt>
              </c:strCache>
            </c:strRef>
          </c:cat>
          <c:val>
            <c:numRef>
              <c:f>Salaire!$L$5:$L$9</c:f>
              <c:numCache>
                <c:formatCode>General</c:formatCode>
                <c:ptCount val="5"/>
                <c:pt idx="0">
                  <c:v>186</c:v>
                </c:pt>
                <c:pt idx="1">
                  <c:v>439</c:v>
                </c:pt>
                <c:pt idx="2">
                  <c:v>165</c:v>
                </c:pt>
                <c:pt idx="3">
                  <c:v>465</c:v>
                </c:pt>
                <c:pt idx="4">
                  <c:v>122</c:v>
                </c:pt>
              </c:numCache>
            </c:numRef>
          </c:val>
          <c:extLst>
            <c:ext xmlns:c16="http://schemas.microsoft.com/office/drawing/2014/chart" uri="{C3380CC4-5D6E-409C-BE32-E72D297353CC}">
              <c16:uniqueId val="{00000003-6825-4057-BBB4-69F02508A48A}"/>
            </c:ext>
          </c:extLst>
        </c:ser>
        <c:ser>
          <c:idx val="4"/>
          <c:order val="4"/>
          <c:tx>
            <c:strRef>
              <c:f>Salaire!$M$4</c:f>
              <c:strCache>
                <c:ptCount val="1"/>
                <c:pt idx="0">
                  <c:v>2017</c:v>
                </c:pt>
              </c:strCache>
            </c:strRef>
          </c:tx>
          <c:invertIfNegative val="0"/>
          <c:cat>
            <c:strRef>
              <c:f>Salaire!$H$5:$H$9</c:f>
              <c:strCache>
                <c:ptCount val="5"/>
                <c:pt idx="0">
                  <c:v>23 484 €</c:v>
                </c:pt>
                <c:pt idx="1">
                  <c:v>23 485 - 28 000 €</c:v>
                </c:pt>
                <c:pt idx="2">
                  <c:v>28 001 - 29 999 €</c:v>
                </c:pt>
                <c:pt idx="3">
                  <c:v>30 000 - 35 000 €</c:v>
                </c:pt>
                <c:pt idx="4">
                  <c:v>Plus de 35 000 €</c:v>
                </c:pt>
              </c:strCache>
            </c:strRef>
          </c:cat>
          <c:val>
            <c:numRef>
              <c:f>Salaire!$M$5:$M$9</c:f>
              <c:numCache>
                <c:formatCode>General</c:formatCode>
                <c:ptCount val="5"/>
                <c:pt idx="0">
                  <c:v>156</c:v>
                </c:pt>
                <c:pt idx="1">
                  <c:v>435</c:v>
                </c:pt>
                <c:pt idx="2">
                  <c:v>169</c:v>
                </c:pt>
                <c:pt idx="3">
                  <c:v>534</c:v>
                </c:pt>
                <c:pt idx="4">
                  <c:v>139</c:v>
                </c:pt>
              </c:numCache>
            </c:numRef>
          </c:val>
          <c:extLst>
            <c:ext xmlns:c16="http://schemas.microsoft.com/office/drawing/2014/chart" uri="{C3380CC4-5D6E-409C-BE32-E72D297353CC}">
              <c16:uniqueId val="{00000004-6825-4057-BBB4-69F02508A48A}"/>
            </c:ext>
          </c:extLst>
        </c:ser>
        <c:ser>
          <c:idx val="5"/>
          <c:order val="5"/>
          <c:tx>
            <c:strRef>
              <c:f>Salaire!$N$4</c:f>
              <c:strCache>
                <c:ptCount val="1"/>
                <c:pt idx="0">
                  <c:v>2018</c:v>
                </c:pt>
              </c:strCache>
            </c:strRef>
          </c:tx>
          <c:invertIfNegative val="0"/>
          <c:cat>
            <c:strRef>
              <c:f>Salaire!$H$5:$H$9</c:f>
              <c:strCache>
                <c:ptCount val="5"/>
                <c:pt idx="0">
                  <c:v>23 484 €</c:v>
                </c:pt>
                <c:pt idx="1">
                  <c:v>23 485 - 28 000 €</c:v>
                </c:pt>
                <c:pt idx="2">
                  <c:v>28 001 - 29 999 €</c:v>
                </c:pt>
                <c:pt idx="3">
                  <c:v>30 000 - 35 000 €</c:v>
                </c:pt>
                <c:pt idx="4">
                  <c:v>Plus de 35 000 €</c:v>
                </c:pt>
              </c:strCache>
            </c:strRef>
          </c:cat>
          <c:val>
            <c:numRef>
              <c:f>Salaire!$N$5:$N$9</c:f>
              <c:numCache>
                <c:formatCode>General</c:formatCode>
                <c:ptCount val="5"/>
                <c:pt idx="0">
                  <c:v>158</c:v>
                </c:pt>
                <c:pt idx="1">
                  <c:v>451</c:v>
                </c:pt>
                <c:pt idx="2">
                  <c:v>159</c:v>
                </c:pt>
                <c:pt idx="3">
                  <c:v>553</c:v>
                </c:pt>
                <c:pt idx="4">
                  <c:v>179</c:v>
                </c:pt>
              </c:numCache>
            </c:numRef>
          </c:val>
          <c:extLst>
            <c:ext xmlns:c16="http://schemas.microsoft.com/office/drawing/2014/chart" uri="{C3380CC4-5D6E-409C-BE32-E72D297353CC}">
              <c16:uniqueId val="{00000005-6825-4057-BBB4-69F02508A48A}"/>
            </c:ext>
          </c:extLst>
        </c:ser>
        <c:ser>
          <c:idx val="7"/>
          <c:order val="6"/>
          <c:tx>
            <c:strRef>
              <c:f>Salaire!$O$4</c:f>
              <c:strCache>
                <c:ptCount val="1"/>
                <c:pt idx="0">
                  <c:v>2019</c:v>
                </c:pt>
              </c:strCache>
            </c:strRef>
          </c:tx>
          <c:invertIfNegative val="0"/>
          <c:val>
            <c:numRef>
              <c:f>Salaire!$O$5:$O$9</c:f>
              <c:numCache>
                <c:formatCode>General</c:formatCode>
                <c:ptCount val="5"/>
                <c:pt idx="0">
                  <c:v>155</c:v>
                </c:pt>
                <c:pt idx="1">
                  <c:v>387</c:v>
                </c:pt>
                <c:pt idx="2">
                  <c:v>84</c:v>
                </c:pt>
                <c:pt idx="3">
                  <c:v>595</c:v>
                </c:pt>
                <c:pt idx="4">
                  <c:v>229</c:v>
                </c:pt>
              </c:numCache>
            </c:numRef>
          </c:val>
          <c:extLst>
            <c:ext xmlns:c16="http://schemas.microsoft.com/office/drawing/2014/chart" uri="{C3380CC4-5D6E-409C-BE32-E72D297353CC}">
              <c16:uniqueId val="{00000006-6825-4057-BBB4-69F02508A48A}"/>
            </c:ext>
          </c:extLst>
        </c:ser>
        <c:ser>
          <c:idx val="8"/>
          <c:order val="7"/>
          <c:tx>
            <c:strRef>
              <c:f>Salaire!$P$4</c:f>
              <c:strCache>
                <c:ptCount val="1"/>
                <c:pt idx="0">
                  <c:v>2020</c:v>
                </c:pt>
              </c:strCache>
            </c:strRef>
          </c:tx>
          <c:invertIfNegative val="0"/>
          <c:val>
            <c:numRef>
              <c:f>Salaire!$P$5:$P$9</c:f>
              <c:numCache>
                <c:formatCode>General</c:formatCode>
                <c:ptCount val="5"/>
                <c:pt idx="0">
                  <c:v>168</c:v>
                </c:pt>
                <c:pt idx="1">
                  <c:v>420</c:v>
                </c:pt>
                <c:pt idx="2">
                  <c:v>117</c:v>
                </c:pt>
                <c:pt idx="3">
                  <c:v>562</c:v>
                </c:pt>
                <c:pt idx="4">
                  <c:v>289</c:v>
                </c:pt>
              </c:numCache>
            </c:numRef>
          </c:val>
          <c:extLst>
            <c:ext xmlns:c16="http://schemas.microsoft.com/office/drawing/2014/chart" uri="{C3380CC4-5D6E-409C-BE32-E72D297353CC}">
              <c16:uniqueId val="{00000007-6825-4057-BBB4-69F02508A48A}"/>
            </c:ext>
          </c:extLst>
        </c:ser>
        <c:ser>
          <c:idx val="6"/>
          <c:order val="8"/>
          <c:tx>
            <c:strRef>
              <c:f>Salaire!$Q$4</c:f>
              <c:strCache>
                <c:ptCount val="1"/>
                <c:pt idx="0">
                  <c:v>2021</c:v>
                </c:pt>
              </c:strCache>
            </c:strRef>
          </c:tx>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Salaire!$H$5:$H$9</c:f>
              <c:strCache>
                <c:ptCount val="5"/>
                <c:pt idx="0">
                  <c:v>23 484 €</c:v>
                </c:pt>
                <c:pt idx="1">
                  <c:v>23 485 - 28 000 €</c:v>
                </c:pt>
                <c:pt idx="2">
                  <c:v>28 001 - 29 999 €</c:v>
                </c:pt>
                <c:pt idx="3">
                  <c:v>30 000 - 35 000 €</c:v>
                </c:pt>
                <c:pt idx="4">
                  <c:v>Plus de 35 000 €</c:v>
                </c:pt>
              </c:strCache>
            </c:strRef>
          </c:cat>
          <c:val>
            <c:numRef>
              <c:f>Salaire!$Q$5:$Q$9</c:f>
              <c:numCache>
                <c:formatCode>General</c:formatCode>
                <c:ptCount val="5"/>
                <c:pt idx="0">
                  <c:v>176</c:v>
                </c:pt>
                <c:pt idx="1">
                  <c:v>476</c:v>
                </c:pt>
                <c:pt idx="2">
                  <c:v>95</c:v>
                </c:pt>
                <c:pt idx="3">
                  <c:v>664</c:v>
                </c:pt>
                <c:pt idx="4">
                  <c:v>266</c:v>
                </c:pt>
              </c:numCache>
            </c:numRef>
          </c:val>
          <c:extLst>
            <c:ext xmlns:c16="http://schemas.microsoft.com/office/drawing/2014/chart" uri="{C3380CC4-5D6E-409C-BE32-E72D297353CC}">
              <c16:uniqueId val="{00000008-6825-4057-BBB4-69F02508A48A}"/>
            </c:ext>
          </c:extLst>
        </c:ser>
        <c:dLbls>
          <c:showLegendKey val="0"/>
          <c:showVal val="0"/>
          <c:showCatName val="0"/>
          <c:showSerName val="0"/>
          <c:showPercent val="0"/>
          <c:showBubbleSize val="0"/>
        </c:dLbls>
        <c:gapWidth val="219"/>
        <c:overlap val="-27"/>
        <c:axId val="110047616"/>
        <c:axId val="110049152"/>
      </c:barChart>
      <c:catAx>
        <c:axId val="11004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fr-FR"/>
          </a:p>
        </c:txPr>
        <c:crossAx val="110049152"/>
        <c:crosses val="autoZero"/>
        <c:auto val="1"/>
        <c:lblAlgn val="ctr"/>
        <c:lblOffset val="100"/>
        <c:noMultiLvlLbl val="0"/>
      </c:catAx>
      <c:valAx>
        <c:axId val="1100491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0" vert="horz"/>
          <a:lstStyle/>
          <a:p>
            <a:pPr>
              <a:defRPr sz="900" b="0" i="0" u="none" strike="noStrike" baseline="0">
                <a:solidFill>
                  <a:srgbClr val="333333"/>
                </a:solidFill>
                <a:latin typeface="Calibri"/>
                <a:ea typeface="Calibri"/>
                <a:cs typeface="Calibri"/>
              </a:defRPr>
            </a:pPr>
            <a:endParaRPr lang="fr-FR"/>
          </a:p>
        </c:txPr>
        <c:crossAx val="110047616"/>
        <c:crosses val="autoZero"/>
        <c:crossBetween val="between"/>
      </c:valAx>
      <c:spPr>
        <a:noFill/>
        <a:ln w="25400">
          <a:noFill/>
        </a:ln>
      </c:spPr>
    </c:plotArea>
    <c:legend>
      <c:legendPos val="r"/>
      <c:layout>
        <c:manualLayout>
          <c:xMode val="edge"/>
          <c:yMode val="edge"/>
          <c:x val="0.22018629693760189"/>
          <c:y val="0.79612111423135035"/>
          <c:w val="0.59460553240527736"/>
          <c:h val="0.14702861630787201"/>
        </c:manualLayout>
      </c:layout>
      <c:overlay val="0"/>
      <c:spPr>
        <a:noFill/>
        <a:ln w="25400">
          <a:noFill/>
        </a:ln>
      </c:spPr>
      <c:txPr>
        <a:bodyPr/>
        <a:lstStyle/>
        <a:p>
          <a:pPr>
            <a:defRPr sz="900" b="0" i="0" u="none" strike="noStrike" baseline="0">
              <a:solidFill>
                <a:srgbClr val="333333"/>
              </a:solidFill>
              <a:latin typeface="Calibri"/>
              <a:ea typeface="Calibri"/>
              <a:cs typeface="Calibri"/>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4319082905175508"/>
          <c:y val="0.12010847028284326"/>
          <c:w val="0.635829880236495"/>
          <c:h val="0.83007136774600399"/>
        </c:manualLayout>
      </c:layout>
      <c:barChart>
        <c:barDir val="bar"/>
        <c:grouping val="clustered"/>
        <c:varyColors val="0"/>
        <c:ser>
          <c:idx val="1"/>
          <c:order val="0"/>
          <c:tx>
            <c:strRef>
              <c:f>Publications!$D$3</c:f>
              <c:strCache>
                <c:ptCount val="1"/>
                <c:pt idx="0">
                  <c:v>Enquête 2019 fin de Cifre en 2013</c:v>
                </c:pt>
              </c:strCache>
            </c:strRef>
          </c:tx>
          <c:invertIfNegative val="0"/>
          <c:cat>
            <c:strRef>
              <c:f>Publications!$A$4:$A$11</c:f>
              <c:strCache>
                <c:ptCount val="8"/>
                <c:pt idx="0">
                  <c:v>Publications internationales de rang A (premier auteur), ou des brevets (co-inventeur) </c:v>
                </c:pt>
                <c:pt idx="1">
                  <c:v>Proceeding de congrès internationaux</c:v>
                </c:pt>
                <c:pt idx="2">
                  <c:v>Proceeding de congrès nationaux</c:v>
                </c:pt>
                <c:pt idx="3">
                  <c:v>Brevets</c:v>
                </c:pt>
                <c:pt idx="4">
                  <c:v>Communications dans des congrès internationaux  </c:v>
                </c:pt>
                <c:pt idx="5">
                  <c:v>Communications dans des congrès nationaux  </c:v>
                </c:pt>
                <c:pt idx="6">
                  <c:v>Communication sous forme de poster</c:v>
                </c:pt>
                <c:pt idx="7">
                  <c:v>Prix ou reconnaissance décerné(s)</c:v>
                </c:pt>
              </c:strCache>
            </c:strRef>
          </c:cat>
          <c:val>
            <c:numRef>
              <c:f>Publications!$D$4:$D$11</c:f>
              <c:numCache>
                <c:formatCode>0%</c:formatCode>
                <c:ptCount val="8"/>
                <c:pt idx="0">
                  <c:v>0.65</c:v>
                </c:pt>
                <c:pt idx="1">
                  <c:v>0.625</c:v>
                </c:pt>
                <c:pt idx="2">
                  <c:v>0.47187499999999999</c:v>
                </c:pt>
                <c:pt idx="3">
                  <c:v>0.19375000000000001</c:v>
                </c:pt>
                <c:pt idx="4">
                  <c:v>0.703125</c:v>
                </c:pt>
                <c:pt idx="5">
                  <c:v>0.63749999999999996</c:v>
                </c:pt>
                <c:pt idx="6">
                  <c:v>0.68125000000000002</c:v>
                </c:pt>
                <c:pt idx="7">
                  <c:v>0.16875000000000001</c:v>
                </c:pt>
              </c:numCache>
            </c:numRef>
          </c:val>
          <c:extLst>
            <c:ext xmlns:c16="http://schemas.microsoft.com/office/drawing/2014/chart" uri="{C3380CC4-5D6E-409C-BE32-E72D297353CC}">
              <c16:uniqueId val="{00000001-F80F-4EAD-96D2-2E81E605F6FF}"/>
            </c:ext>
          </c:extLst>
        </c:ser>
        <c:ser>
          <c:idx val="5"/>
          <c:order val="1"/>
          <c:tx>
            <c:strRef>
              <c:f>Publications!$E$3</c:f>
              <c:strCache>
                <c:ptCount val="1"/>
                <c:pt idx="0">
                  <c:v>Enquête 2020 fin de Cifre en 2014</c:v>
                </c:pt>
              </c:strCache>
            </c:strRef>
          </c:tx>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Publications!$A$4:$A$11</c:f>
              <c:strCache>
                <c:ptCount val="8"/>
                <c:pt idx="0">
                  <c:v>Publications internationales de rang A (premier auteur), ou des brevets (co-inventeur) </c:v>
                </c:pt>
                <c:pt idx="1">
                  <c:v>Proceeding de congrès internationaux</c:v>
                </c:pt>
                <c:pt idx="2">
                  <c:v>Proceeding de congrès nationaux</c:v>
                </c:pt>
                <c:pt idx="3">
                  <c:v>Brevets</c:v>
                </c:pt>
                <c:pt idx="4">
                  <c:v>Communications dans des congrès internationaux  </c:v>
                </c:pt>
                <c:pt idx="5">
                  <c:v>Communications dans des congrès nationaux  </c:v>
                </c:pt>
                <c:pt idx="6">
                  <c:v>Communication sous forme de poster</c:v>
                </c:pt>
                <c:pt idx="7">
                  <c:v>Prix ou reconnaissance décerné(s)</c:v>
                </c:pt>
              </c:strCache>
            </c:strRef>
          </c:cat>
          <c:val>
            <c:numRef>
              <c:f>Publications!$E$4:$E$11</c:f>
              <c:numCache>
                <c:formatCode>0%</c:formatCode>
                <c:ptCount val="8"/>
                <c:pt idx="0">
                  <c:v>0.67164179104477617</c:v>
                </c:pt>
                <c:pt idx="1">
                  <c:v>0.52736318407960203</c:v>
                </c:pt>
                <c:pt idx="2">
                  <c:v>0.43283582089552236</c:v>
                </c:pt>
                <c:pt idx="3">
                  <c:v>0.1691542288557214</c:v>
                </c:pt>
                <c:pt idx="4">
                  <c:v>0.65174129353233834</c:v>
                </c:pt>
                <c:pt idx="5">
                  <c:v>0.52238805970149249</c:v>
                </c:pt>
                <c:pt idx="6">
                  <c:v>0.55721393034825872</c:v>
                </c:pt>
                <c:pt idx="7">
                  <c:v>0.17910447761194029</c:v>
                </c:pt>
              </c:numCache>
            </c:numRef>
          </c:val>
          <c:extLst>
            <c:ext xmlns:c16="http://schemas.microsoft.com/office/drawing/2014/chart" uri="{C3380CC4-5D6E-409C-BE32-E72D297353CC}">
              <c16:uniqueId val="{00000003-F80F-4EAD-96D2-2E81E605F6FF}"/>
            </c:ext>
          </c:extLst>
        </c:ser>
        <c:dLbls>
          <c:showLegendKey val="0"/>
          <c:showVal val="0"/>
          <c:showCatName val="0"/>
          <c:showSerName val="0"/>
          <c:showPercent val="0"/>
          <c:showBubbleSize val="0"/>
        </c:dLbls>
        <c:gapWidth val="150"/>
        <c:axId val="111432448"/>
        <c:axId val="111433984"/>
        <c:extLst/>
      </c:barChart>
      <c:catAx>
        <c:axId val="111432448"/>
        <c:scaling>
          <c:orientation val="minMax"/>
        </c:scaling>
        <c:delete val="0"/>
        <c:axPos val="l"/>
        <c:numFmt formatCode="General" sourceLinked="0"/>
        <c:majorTickMark val="out"/>
        <c:minorTickMark val="none"/>
        <c:tickLblPos val="nextTo"/>
        <c:crossAx val="111433984"/>
        <c:crosses val="autoZero"/>
        <c:auto val="1"/>
        <c:lblAlgn val="r"/>
        <c:lblOffset val="100"/>
        <c:noMultiLvlLbl val="0"/>
      </c:catAx>
      <c:valAx>
        <c:axId val="111433984"/>
        <c:scaling>
          <c:orientation val="minMax"/>
          <c:max val="0.8"/>
        </c:scaling>
        <c:delete val="0"/>
        <c:axPos val="t"/>
        <c:majorGridlines/>
        <c:numFmt formatCode="0%" sourceLinked="0"/>
        <c:majorTickMark val="out"/>
        <c:minorTickMark val="none"/>
        <c:tickLblPos val="nextTo"/>
        <c:crossAx val="111432448"/>
        <c:crosses val="max"/>
        <c:crossBetween val="between"/>
        <c:majorUnit val="0.2"/>
      </c:valAx>
    </c:plotArea>
    <c:legend>
      <c:legendPos val="r"/>
      <c:layout>
        <c:manualLayout>
          <c:xMode val="edge"/>
          <c:yMode val="edge"/>
          <c:x val="0.64001665388109508"/>
          <c:y val="0.13201089850636694"/>
          <c:w val="0.33056404379391768"/>
          <c:h val="0.10424266237895576"/>
        </c:manualLayout>
      </c:layout>
      <c:overlay val="0"/>
    </c:legend>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02 : Évolution du nombre de Cifre acceptées par domaine scientifique </a:t>
            </a:r>
          </a:p>
          <a:p>
            <a:pPr>
              <a:defRPr sz="1200">
                <a:latin typeface="Arial" panose="020B0604020202020204" pitchFamily="34" charset="0"/>
                <a:cs typeface="Arial" panose="020B0604020202020204" pitchFamily="34" charset="0"/>
              </a:defRPr>
            </a:pPr>
            <a:r>
              <a:rPr lang="fr-FR" sz="1050" b="0" i="0" baseline="0">
                <a:effectLst/>
                <a:latin typeface="Arial" panose="020B0604020202020204" pitchFamily="34" charset="0"/>
                <a:cs typeface="Arial" panose="020B0604020202020204" pitchFamily="34" charset="0"/>
              </a:rPr>
              <a:t>2021 : % dans le total</a:t>
            </a:r>
            <a:endParaRPr lang="fr-FR" sz="1050" b="0">
              <a:effectLst/>
              <a:latin typeface="Arial" panose="020B0604020202020204" pitchFamily="34" charset="0"/>
              <a:cs typeface="Arial" panose="020B0604020202020204" pitchFamily="34" charset="0"/>
            </a:endParaRPr>
          </a:p>
        </c:rich>
      </c:tx>
      <c:layout/>
      <c:overlay val="0"/>
    </c:title>
    <c:autoTitleDeleted val="0"/>
    <c:plotArea>
      <c:layout>
        <c:manualLayout>
          <c:layoutTarget val="inner"/>
          <c:xMode val="edge"/>
          <c:yMode val="edge"/>
          <c:x val="3.8297551736630603E-2"/>
          <c:y val="0.12064607751046517"/>
          <c:w val="0.95474364237516429"/>
          <c:h val="0.74653775518549825"/>
        </c:manualLayout>
      </c:layout>
      <c:barChart>
        <c:barDir val="col"/>
        <c:grouping val="clustered"/>
        <c:varyColors val="0"/>
        <c:ser>
          <c:idx val="0"/>
          <c:order val="0"/>
          <c:tx>
            <c:strRef>
              <c:f>'Domaine sc'!$B$29</c:f>
              <c:strCache>
                <c:ptCount val="1"/>
                <c:pt idx="0">
                  <c:v>2012</c:v>
                </c:pt>
              </c:strCache>
            </c:strRef>
          </c:tx>
          <c:invertIfNegative val="0"/>
          <c:cat>
            <c:strRef>
              <c:f>'Domaine sc'!$A$30:$A$39</c:f>
              <c:strCache>
                <c:ptCount val="10"/>
                <c:pt idx="0">
                  <c:v>Mathématiques</c:v>
                </c:pt>
                <c:pt idx="1">
                  <c:v>Physique</c:v>
                </c:pt>
                <c:pt idx="2">
                  <c:v>Sciences de la Terre</c:v>
                </c:pt>
                <c:pt idx="3">
                  <c:v>Chimie, Matériaux</c:v>
                </c:pt>
                <c:pt idx="4">
                  <c:v>Sciences pour l'ingénieur</c:v>
                </c:pt>
                <c:pt idx="5">
                  <c:v>STIC *</c:v>
                </c:pt>
                <c:pt idx="6">
                  <c:v>Sciences de l'Homme</c:v>
                </c:pt>
                <c:pt idx="7">
                  <c:v>Sciences de la Société</c:v>
                </c:pt>
                <c:pt idx="8">
                  <c:v>Santé</c:v>
                </c:pt>
                <c:pt idx="9">
                  <c:v>Agronomie, Agroalimentaire</c:v>
                </c:pt>
              </c:strCache>
            </c:strRef>
          </c:cat>
          <c:val>
            <c:numRef>
              <c:f>'Domaine sc'!$B$30:$B$39</c:f>
              <c:numCache>
                <c:formatCode>General</c:formatCode>
                <c:ptCount val="10"/>
                <c:pt idx="0">
                  <c:v>76</c:v>
                </c:pt>
                <c:pt idx="1">
                  <c:v>20</c:v>
                </c:pt>
                <c:pt idx="2">
                  <c:v>26</c:v>
                </c:pt>
                <c:pt idx="3">
                  <c:v>180</c:v>
                </c:pt>
                <c:pt idx="4">
                  <c:v>272</c:v>
                </c:pt>
                <c:pt idx="5">
                  <c:v>294</c:v>
                </c:pt>
                <c:pt idx="6">
                  <c:v>181</c:v>
                </c:pt>
                <c:pt idx="7">
                  <c:v>157</c:v>
                </c:pt>
                <c:pt idx="8">
                  <c:v>83</c:v>
                </c:pt>
                <c:pt idx="9">
                  <c:v>78</c:v>
                </c:pt>
              </c:numCache>
            </c:numRef>
          </c:val>
          <c:extLst>
            <c:ext xmlns:c16="http://schemas.microsoft.com/office/drawing/2014/chart" uri="{C3380CC4-5D6E-409C-BE32-E72D297353CC}">
              <c16:uniqueId val="{00000000-6060-4873-A185-714C48F16C85}"/>
            </c:ext>
          </c:extLst>
        </c:ser>
        <c:ser>
          <c:idx val="1"/>
          <c:order val="1"/>
          <c:tx>
            <c:strRef>
              <c:f>'Domaine sc'!$C$29</c:f>
              <c:strCache>
                <c:ptCount val="1"/>
                <c:pt idx="0">
                  <c:v>2013</c:v>
                </c:pt>
              </c:strCache>
            </c:strRef>
          </c:tx>
          <c:spPr>
            <a:ln w="19050"/>
          </c:spPr>
          <c:invertIfNegative val="0"/>
          <c:cat>
            <c:strRef>
              <c:f>'Domaine sc'!$A$30:$A$39</c:f>
              <c:strCache>
                <c:ptCount val="10"/>
                <c:pt idx="0">
                  <c:v>Mathématiques</c:v>
                </c:pt>
                <c:pt idx="1">
                  <c:v>Physique</c:v>
                </c:pt>
                <c:pt idx="2">
                  <c:v>Sciences de la Terre</c:v>
                </c:pt>
                <c:pt idx="3">
                  <c:v>Chimie, Matériaux</c:v>
                </c:pt>
                <c:pt idx="4">
                  <c:v>Sciences pour l'ingénieur</c:v>
                </c:pt>
                <c:pt idx="5">
                  <c:v>STIC *</c:v>
                </c:pt>
                <c:pt idx="6">
                  <c:v>Sciences de l'Homme</c:v>
                </c:pt>
                <c:pt idx="7">
                  <c:v>Sciences de la Société</c:v>
                </c:pt>
                <c:pt idx="8">
                  <c:v>Santé</c:v>
                </c:pt>
                <c:pt idx="9">
                  <c:v>Agronomie, Agroalimentaire</c:v>
                </c:pt>
              </c:strCache>
            </c:strRef>
          </c:cat>
          <c:val>
            <c:numRef>
              <c:f>'Domaine sc'!$C$30:$C$39</c:f>
              <c:numCache>
                <c:formatCode>General</c:formatCode>
                <c:ptCount val="10"/>
                <c:pt idx="0">
                  <c:v>101</c:v>
                </c:pt>
                <c:pt idx="1">
                  <c:v>21</c:v>
                </c:pt>
                <c:pt idx="2">
                  <c:v>12</c:v>
                </c:pt>
                <c:pt idx="3">
                  <c:v>142</c:v>
                </c:pt>
                <c:pt idx="4">
                  <c:v>247</c:v>
                </c:pt>
                <c:pt idx="5">
                  <c:v>274</c:v>
                </c:pt>
                <c:pt idx="6">
                  <c:v>147</c:v>
                </c:pt>
                <c:pt idx="7">
                  <c:v>158</c:v>
                </c:pt>
                <c:pt idx="8">
                  <c:v>81</c:v>
                </c:pt>
                <c:pt idx="9">
                  <c:v>54</c:v>
                </c:pt>
              </c:numCache>
            </c:numRef>
          </c:val>
          <c:extLst>
            <c:ext xmlns:c16="http://schemas.microsoft.com/office/drawing/2014/chart" uri="{C3380CC4-5D6E-409C-BE32-E72D297353CC}">
              <c16:uniqueId val="{00000001-6060-4873-A185-714C48F16C85}"/>
            </c:ext>
          </c:extLst>
        </c:ser>
        <c:ser>
          <c:idx val="2"/>
          <c:order val="2"/>
          <c:tx>
            <c:strRef>
              <c:f>'Domaine sc'!$D$29</c:f>
              <c:strCache>
                <c:ptCount val="1"/>
                <c:pt idx="0">
                  <c:v>2014</c:v>
                </c:pt>
              </c:strCache>
            </c:strRef>
          </c:tx>
          <c:invertIfNegative val="0"/>
          <c:cat>
            <c:strRef>
              <c:f>'Domaine sc'!$A$30:$A$39</c:f>
              <c:strCache>
                <c:ptCount val="10"/>
                <c:pt idx="0">
                  <c:v>Mathématiques</c:v>
                </c:pt>
                <c:pt idx="1">
                  <c:v>Physique</c:v>
                </c:pt>
                <c:pt idx="2">
                  <c:v>Sciences de la Terre</c:v>
                </c:pt>
                <c:pt idx="3">
                  <c:v>Chimie, Matériaux</c:v>
                </c:pt>
                <c:pt idx="4">
                  <c:v>Sciences pour l'ingénieur</c:v>
                </c:pt>
                <c:pt idx="5">
                  <c:v>STIC *</c:v>
                </c:pt>
                <c:pt idx="6">
                  <c:v>Sciences de l'Homme</c:v>
                </c:pt>
                <c:pt idx="7">
                  <c:v>Sciences de la Société</c:v>
                </c:pt>
                <c:pt idx="8">
                  <c:v>Santé</c:v>
                </c:pt>
                <c:pt idx="9">
                  <c:v>Agronomie, Agroalimentaire</c:v>
                </c:pt>
              </c:strCache>
            </c:strRef>
          </c:cat>
          <c:val>
            <c:numRef>
              <c:f>'Domaine sc'!$D$30:$D$39</c:f>
              <c:numCache>
                <c:formatCode>General</c:formatCode>
                <c:ptCount val="10"/>
                <c:pt idx="0">
                  <c:v>71</c:v>
                </c:pt>
                <c:pt idx="1">
                  <c:v>24</c:v>
                </c:pt>
                <c:pt idx="2">
                  <c:v>12</c:v>
                </c:pt>
                <c:pt idx="3">
                  <c:v>178</c:v>
                </c:pt>
                <c:pt idx="4">
                  <c:v>266</c:v>
                </c:pt>
                <c:pt idx="5">
                  <c:v>269</c:v>
                </c:pt>
                <c:pt idx="6">
                  <c:v>163</c:v>
                </c:pt>
                <c:pt idx="7">
                  <c:v>173</c:v>
                </c:pt>
                <c:pt idx="8">
                  <c:v>124</c:v>
                </c:pt>
                <c:pt idx="9">
                  <c:v>72</c:v>
                </c:pt>
              </c:numCache>
            </c:numRef>
          </c:val>
          <c:extLst>
            <c:ext xmlns:c16="http://schemas.microsoft.com/office/drawing/2014/chart" uri="{C3380CC4-5D6E-409C-BE32-E72D297353CC}">
              <c16:uniqueId val="{00000002-6060-4873-A185-714C48F16C85}"/>
            </c:ext>
          </c:extLst>
        </c:ser>
        <c:ser>
          <c:idx val="3"/>
          <c:order val="3"/>
          <c:tx>
            <c:strRef>
              <c:f>'Domaine sc'!$E$29</c:f>
              <c:strCache>
                <c:ptCount val="1"/>
                <c:pt idx="0">
                  <c:v>2015</c:v>
                </c:pt>
              </c:strCache>
            </c:strRef>
          </c:tx>
          <c:invertIfNegative val="0"/>
          <c:cat>
            <c:strRef>
              <c:f>'Domaine sc'!$A$30:$A$39</c:f>
              <c:strCache>
                <c:ptCount val="10"/>
                <c:pt idx="0">
                  <c:v>Mathématiques</c:v>
                </c:pt>
                <c:pt idx="1">
                  <c:v>Physique</c:v>
                </c:pt>
                <c:pt idx="2">
                  <c:v>Sciences de la Terre</c:v>
                </c:pt>
                <c:pt idx="3">
                  <c:v>Chimie, Matériaux</c:v>
                </c:pt>
                <c:pt idx="4">
                  <c:v>Sciences pour l'ingénieur</c:v>
                </c:pt>
                <c:pt idx="5">
                  <c:v>STIC *</c:v>
                </c:pt>
                <c:pt idx="6">
                  <c:v>Sciences de l'Homme</c:v>
                </c:pt>
                <c:pt idx="7">
                  <c:v>Sciences de la Société</c:v>
                </c:pt>
                <c:pt idx="8">
                  <c:v>Santé</c:v>
                </c:pt>
                <c:pt idx="9">
                  <c:v>Agronomie, Agroalimentaire</c:v>
                </c:pt>
              </c:strCache>
            </c:strRef>
          </c:cat>
          <c:val>
            <c:numRef>
              <c:f>'Domaine sc'!$E$30:$E$39</c:f>
              <c:numCache>
                <c:formatCode>General</c:formatCode>
                <c:ptCount val="10"/>
                <c:pt idx="0">
                  <c:v>88</c:v>
                </c:pt>
                <c:pt idx="1">
                  <c:v>24</c:v>
                </c:pt>
                <c:pt idx="2">
                  <c:v>16</c:v>
                </c:pt>
                <c:pt idx="3">
                  <c:v>171</c:v>
                </c:pt>
                <c:pt idx="4">
                  <c:v>265</c:v>
                </c:pt>
                <c:pt idx="5">
                  <c:v>288</c:v>
                </c:pt>
                <c:pt idx="6">
                  <c:v>173</c:v>
                </c:pt>
                <c:pt idx="7">
                  <c:v>170</c:v>
                </c:pt>
                <c:pt idx="8">
                  <c:v>118</c:v>
                </c:pt>
                <c:pt idx="9">
                  <c:v>70</c:v>
                </c:pt>
              </c:numCache>
            </c:numRef>
          </c:val>
          <c:extLst>
            <c:ext xmlns:c16="http://schemas.microsoft.com/office/drawing/2014/chart" uri="{C3380CC4-5D6E-409C-BE32-E72D297353CC}">
              <c16:uniqueId val="{00000003-6060-4873-A185-714C48F16C85}"/>
            </c:ext>
          </c:extLst>
        </c:ser>
        <c:ser>
          <c:idx val="4"/>
          <c:order val="4"/>
          <c:tx>
            <c:strRef>
              <c:f>'Domaine sc'!$F$29</c:f>
              <c:strCache>
                <c:ptCount val="1"/>
                <c:pt idx="0">
                  <c:v>2016</c:v>
                </c:pt>
              </c:strCache>
            </c:strRef>
          </c:tx>
          <c:invertIfNegative val="0"/>
          <c:cat>
            <c:strRef>
              <c:f>'Domaine sc'!$A$30:$A$39</c:f>
              <c:strCache>
                <c:ptCount val="10"/>
                <c:pt idx="0">
                  <c:v>Mathématiques</c:v>
                </c:pt>
                <c:pt idx="1">
                  <c:v>Physique</c:v>
                </c:pt>
                <c:pt idx="2">
                  <c:v>Sciences de la Terre</c:v>
                </c:pt>
                <c:pt idx="3">
                  <c:v>Chimie, Matériaux</c:v>
                </c:pt>
                <c:pt idx="4">
                  <c:v>Sciences pour l'ingénieur</c:v>
                </c:pt>
                <c:pt idx="5">
                  <c:v>STIC *</c:v>
                </c:pt>
                <c:pt idx="6">
                  <c:v>Sciences de l'Homme</c:v>
                </c:pt>
                <c:pt idx="7">
                  <c:v>Sciences de la Société</c:v>
                </c:pt>
                <c:pt idx="8">
                  <c:v>Santé</c:v>
                </c:pt>
                <c:pt idx="9">
                  <c:v>Agronomie, Agroalimentaire</c:v>
                </c:pt>
              </c:strCache>
            </c:strRef>
          </c:cat>
          <c:val>
            <c:numRef>
              <c:f>'Domaine sc'!$F$30:$F$39</c:f>
              <c:numCache>
                <c:formatCode>General</c:formatCode>
                <c:ptCount val="10"/>
                <c:pt idx="0">
                  <c:v>62</c:v>
                </c:pt>
                <c:pt idx="1">
                  <c:v>13</c:v>
                </c:pt>
                <c:pt idx="2">
                  <c:v>14</c:v>
                </c:pt>
                <c:pt idx="3">
                  <c:v>186</c:v>
                </c:pt>
                <c:pt idx="4">
                  <c:v>263</c:v>
                </c:pt>
                <c:pt idx="5">
                  <c:v>282</c:v>
                </c:pt>
                <c:pt idx="6">
                  <c:v>209</c:v>
                </c:pt>
                <c:pt idx="7">
                  <c:v>162</c:v>
                </c:pt>
                <c:pt idx="8">
                  <c:v>111</c:v>
                </c:pt>
                <c:pt idx="9">
                  <c:v>75</c:v>
                </c:pt>
              </c:numCache>
            </c:numRef>
          </c:val>
          <c:extLst>
            <c:ext xmlns:c16="http://schemas.microsoft.com/office/drawing/2014/chart" uri="{C3380CC4-5D6E-409C-BE32-E72D297353CC}">
              <c16:uniqueId val="{00000004-6060-4873-A185-714C48F16C85}"/>
            </c:ext>
          </c:extLst>
        </c:ser>
        <c:ser>
          <c:idx val="5"/>
          <c:order val="5"/>
          <c:tx>
            <c:strRef>
              <c:f>'Domaine sc'!$G$29</c:f>
              <c:strCache>
                <c:ptCount val="1"/>
                <c:pt idx="0">
                  <c:v>2017</c:v>
                </c:pt>
              </c:strCache>
            </c:strRef>
          </c:tx>
          <c:invertIfNegative val="0"/>
          <c:cat>
            <c:strRef>
              <c:f>'Domaine sc'!$A$30:$A$39</c:f>
              <c:strCache>
                <c:ptCount val="10"/>
                <c:pt idx="0">
                  <c:v>Mathématiques</c:v>
                </c:pt>
                <c:pt idx="1">
                  <c:v>Physique</c:v>
                </c:pt>
                <c:pt idx="2">
                  <c:v>Sciences de la Terre</c:v>
                </c:pt>
                <c:pt idx="3">
                  <c:v>Chimie, Matériaux</c:v>
                </c:pt>
                <c:pt idx="4">
                  <c:v>Sciences pour l'ingénieur</c:v>
                </c:pt>
                <c:pt idx="5">
                  <c:v>STIC *</c:v>
                </c:pt>
                <c:pt idx="6">
                  <c:v>Sciences de l'Homme</c:v>
                </c:pt>
                <c:pt idx="7">
                  <c:v>Sciences de la Société</c:v>
                </c:pt>
                <c:pt idx="8">
                  <c:v>Santé</c:v>
                </c:pt>
                <c:pt idx="9">
                  <c:v>Agronomie, Agroalimentaire</c:v>
                </c:pt>
              </c:strCache>
            </c:strRef>
          </c:cat>
          <c:val>
            <c:numRef>
              <c:f>'Domaine sc'!$G$30:$G$39</c:f>
              <c:numCache>
                <c:formatCode>General</c:formatCode>
                <c:ptCount val="10"/>
                <c:pt idx="0">
                  <c:v>68</c:v>
                </c:pt>
                <c:pt idx="1">
                  <c:v>17</c:v>
                </c:pt>
                <c:pt idx="2">
                  <c:v>15</c:v>
                </c:pt>
                <c:pt idx="3">
                  <c:v>174</c:v>
                </c:pt>
                <c:pt idx="4">
                  <c:v>269</c:v>
                </c:pt>
                <c:pt idx="5">
                  <c:v>334</c:v>
                </c:pt>
                <c:pt idx="6">
                  <c:v>209</c:v>
                </c:pt>
                <c:pt idx="7">
                  <c:v>156</c:v>
                </c:pt>
                <c:pt idx="8">
                  <c:v>104</c:v>
                </c:pt>
                <c:pt idx="9">
                  <c:v>87</c:v>
                </c:pt>
              </c:numCache>
            </c:numRef>
          </c:val>
          <c:extLst>
            <c:ext xmlns:c16="http://schemas.microsoft.com/office/drawing/2014/chart" uri="{C3380CC4-5D6E-409C-BE32-E72D297353CC}">
              <c16:uniqueId val="{00000005-6060-4873-A185-714C48F16C85}"/>
            </c:ext>
          </c:extLst>
        </c:ser>
        <c:ser>
          <c:idx val="10"/>
          <c:order val="8"/>
          <c:tx>
            <c:strRef>
              <c:f>'Domaine sc'!$I$29</c:f>
              <c:strCache>
                <c:ptCount val="1"/>
                <c:pt idx="0">
                  <c:v>2019</c:v>
                </c:pt>
              </c:strCache>
            </c:strRef>
          </c:tx>
          <c:invertIfNegative val="0"/>
          <c:val>
            <c:numRef>
              <c:f>'Domaine sc'!$I$30:$I$39</c:f>
              <c:numCache>
                <c:formatCode>General</c:formatCode>
                <c:ptCount val="10"/>
                <c:pt idx="0">
                  <c:v>78</c:v>
                </c:pt>
                <c:pt idx="1">
                  <c:v>19</c:v>
                </c:pt>
                <c:pt idx="2">
                  <c:v>14</c:v>
                </c:pt>
                <c:pt idx="3">
                  <c:v>168</c:v>
                </c:pt>
                <c:pt idx="4">
                  <c:v>286</c:v>
                </c:pt>
                <c:pt idx="5">
                  <c:v>325</c:v>
                </c:pt>
                <c:pt idx="6">
                  <c:v>208</c:v>
                </c:pt>
                <c:pt idx="7">
                  <c:v>162</c:v>
                </c:pt>
                <c:pt idx="8">
                  <c:v>118</c:v>
                </c:pt>
                <c:pt idx="9">
                  <c:v>72</c:v>
                </c:pt>
              </c:numCache>
            </c:numRef>
          </c:val>
          <c:extLst>
            <c:ext xmlns:c16="http://schemas.microsoft.com/office/drawing/2014/chart" uri="{C3380CC4-5D6E-409C-BE32-E72D297353CC}">
              <c16:uniqueId val="{00000005-7372-4859-84BC-1C17E95453BA}"/>
            </c:ext>
          </c:extLst>
        </c:ser>
        <c:ser>
          <c:idx val="8"/>
          <c:order val="9"/>
          <c:tx>
            <c:strRef>
              <c:f>'Domaine sc'!$J$29</c:f>
              <c:strCache>
                <c:ptCount val="1"/>
                <c:pt idx="0">
                  <c:v>2020</c:v>
                </c:pt>
              </c:strCache>
            </c:strRef>
          </c:tx>
          <c:invertIfNegative val="0"/>
          <c:val>
            <c:numRef>
              <c:f>'Domaine sc'!$J$30:$J$39</c:f>
              <c:numCache>
                <c:formatCode>General</c:formatCode>
                <c:ptCount val="10"/>
                <c:pt idx="0">
                  <c:v>91</c:v>
                </c:pt>
                <c:pt idx="1">
                  <c:v>16</c:v>
                </c:pt>
                <c:pt idx="2">
                  <c:v>20</c:v>
                </c:pt>
                <c:pt idx="3">
                  <c:v>125</c:v>
                </c:pt>
                <c:pt idx="4">
                  <c:v>269</c:v>
                </c:pt>
                <c:pt idx="5">
                  <c:v>388</c:v>
                </c:pt>
                <c:pt idx="6">
                  <c:v>242</c:v>
                </c:pt>
                <c:pt idx="7">
                  <c:v>192</c:v>
                </c:pt>
                <c:pt idx="8">
                  <c:v>133</c:v>
                </c:pt>
                <c:pt idx="9">
                  <c:v>80</c:v>
                </c:pt>
              </c:numCache>
            </c:numRef>
          </c:val>
          <c:extLst>
            <c:ext xmlns:c16="http://schemas.microsoft.com/office/drawing/2014/chart" uri="{C3380CC4-5D6E-409C-BE32-E72D297353CC}">
              <c16:uniqueId val="{00000003-7372-4859-84BC-1C17E95453BA}"/>
            </c:ext>
          </c:extLst>
        </c:ser>
        <c:ser>
          <c:idx val="9"/>
          <c:order val="10"/>
          <c:tx>
            <c:strRef>
              <c:f>'Domaine sc'!$K$29</c:f>
              <c:strCache>
                <c:ptCount val="1"/>
                <c:pt idx="0">
                  <c:v>2021</c:v>
                </c:pt>
              </c:strCache>
            </c:strRef>
          </c:tx>
          <c:invertIfNegative val="0"/>
          <c:dLbls>
            <c:dLbl>
              <c:idx val="0"/>
              <c:layout>
                <c:manualLayout>
                  <c:x val="6.1230892566947678E-3"/>
                  <c:y val="-1.2140922199658012E-4"/>
                </c:manualLayout>
              </c:layout>
              <c:tx>
                <c:rich>
                  <a:bodyPr wrap="square" lIns="38100" tIns="19050" rIns="38100" bIns="19050" anchor="ctr">
                    <a:noAutofit/>
                  </a:bodyPr>
                  <a:lstStyle/>
                  <a:p>
                    <a:pPr>
                      <a:defRPr/>
                    </a:pPr>
                    <a:fld id="{9858A79B-006E-48BE-807B-DECB9E1F5EBF}" type="CELLRANGE">
                      <a:rPr lang="en-US" baseline="0"/>
                      <a:pPr>
                        <a:defRPr/>
                      </a:pPr>
                      <a:t>[PLAGECELL]</a:t>
                    </a:fld>
                    <a:endParaRPr lang="fr-FR"/>
                  </a:p>
                </c:rich>
              </c:tx>
              <c:spPr>
                <a:noFill/>
                <a:ln>
                  <a:noFill/>
                </a:ln>
                <a:effectLst/>
              </c:spPr>
              <c:showLegendKey val="0"/>
              <c:showVal val="0"/>
              <c:showCatName val="0"/>
              <c:showSerName val="0"/>
              <c:showPercent val="0"/>
              <c:showBubbleSize val="0"/>
              <c:extLst>
                <c:ext xmlns:c15="http://schemas.microsoft.com/office/drawing/2012/chart" uri="{CE6537A1-D6FC-4f65-9D91-7224C49458BB}">
                  <c15:layout>
                    <c:manualLayout>
                      <c:w val="6.0707387186157501E-2"/>
                      <c:h val="4.7981070369951757E-2"/>
                    </c:manualLayout>
                  </c15:layout>
                  <c15:dlblFieldTable/>
                  <c15:showDataLabelsRange val="1"/>
                </c:ext>
                <c:ext xmlns:c16="http://schemas.microsoft.com/office/drawing/2014/chart" uri="{C3380CC4-5D6E-409C-BE32-E72D297353CC}">
                  <c16:uniqueId val="{00000001-59A7-4666-9588-8C0128AD89E4}"/>
                </c:ext>
              </c:extLst>
            </c:dLbl>
            <c:dLbl>
              <c:idx val="1"/>
              <c:layout/>
              <c:tx>
                <c:rich>
                  <a:bodyPr/>
                  <a:lstStyle/>
                  <a:p>
                    <a:fld id="{20D03530-9A17-43DD-B5BB-B5BF22FA8D23}"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59A7-4666-9588-8C0128AD89E4}"/>
                </c:ext>
              </c:extLst>
            </c:dLbl>
            <c:dLbl>
              <c:idx val="2"/>
              <c:layout/>
              <c:tx>
                <c:rich>
                  <a:bodyPr/>
                  <a:lstStyle/>
                  <a:p>
                    <a:fld id="{0EFC9CEB-A080-4AA2-88FD-651E8DC4452B}"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59A7-4666-9588-8C0128AD89E4}"/>
                </c:ext>
              </c:extLst>
            </c:dLbl>
            <c:dLbl>
              <c:idx val="3"/>
              <c:layout/>
              <c:tx>
                <c:rich>
                  <a:bodyPr/>
                  <a:lstStyle/>
                  <a:p>
                    <a:fld id="{E9949413-C800-40A9-A953-8F2F0FC257F1}"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59A7-4666-9588-8C0128AD89E4}"/>
                </c:ext>
              </c:extLst>
            </c:dLbl>
            <c:dLbl>
              <c:idx val="4"/>
              <c:layout/>
              <c:tx>
                <c:rich>
                  <a:bodyPr/>
                  <a:lstStyle/>
                  <a:p>
                    <a:fld id="{2CAD6CA9-324C-424C-8EA7-AC5271202D24}"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59A7-4666-9588-8C0128AD89E4}"/>
                </c:ext>
              </c:extLst>
            </c:dLbl>
            <c:dLbl>
              <c:idx val="5"/>
              <c:layout>
                <c:manualLayout>
                  <c:x val="2.59981374707406E-2"/>
                  <c:y val="5.0543910883929594E-2"/>
                </c:manualLayout>
              </c:layout>
              <c:tx>
                <c:rich>
                  <a:bodyPr/>
                  <a:lstStyle/>
                  <a:p>
                    <a:fld id="{EE3402A2-B9AD-41CC-9CD3-24B5DD224564}" type="CELLRANGE">
                      <a:rPr lang="en-US" baseline="0"/>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0-59A7-4666-9588-8C0128AD89E4}"/>
                </c:ext>
              </c:extLst>
            </c:dLbl>
            <c:dLbl>
              <c:idx val="6"/>
              <c:layout/>
              <c:tx>
                <c:rich>
                  <a:bodyPr/>
                  <a:lstStyle/>
                  <a:p>
                    <a:fld id="{E35DC5D6-2A93-4F5D-B6A5-A4368F2D6495}"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59A7-4666-9588-8C0128AD89E4}"/>
                </c:ext>
              </c:extLst>
            </c:dLbl>
            <c:dLbl>
              <c:idx val="7"/>
              <c:layout/>
              <c:tx>
                <c:rich>
                  <a:bodyPr/>
                  <a:lstStyle/>
                  <a:p>
                    <a:fld id="{7FABDDBF-E3AF-4A7C-89B5-5DBEC58245F0}"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7-59A7-4666-9588-8C0128AD89E4}"/>
                </c:ext>
              </c:extLst>
            </c:dLbl>
            <c:dLbl>
              <c:idx val="8"/>
              <c:layout/>
              <c:tx>
                <c:rich>
                  <a:bodyPr/>
                  <a:lstStyle/>
                  <a:p>
                    <a:fld id="{6504FB73-B926-47CD-87CE-9883C1B11337}"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8-59A7-4666-9588-8C0128AD89E4}"/>
                </c:ext>
              </c:extLst>
            </c:dLbl>
            <c:dLbl>
              <c:idx val="9"/>
              <c:layout/>
              <c:tx>
                <c:rich>
                  <a:bodyPr/>
                  <a:lstStyle/>
                  <a:p>
                    <a:fld id="{1CAD1433-719A-4556-8D5D-6A6DCB8C7B7A}" type="CELLRANGE">
                      <a:rPr lang="en-US"/>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9-59A7-4666-9588-8C0128AD89E4}"/>
                </c:ext>
              </c:extLst>
            </c:dLbl>
            <c:spPr>
              <a:noFill/>
              <a:ln>
                <a:noFill/>
              </a:ln>
              <a:effectLst/>
            </c:sp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val>
            <c:numRef>
              <c:f>'Domaine sc'!$K$30:$K$39</c:f>
              <c:numCache>
                <c:formatCode>General</c:formatCode>
                <c:ptCount val="10"/>
                <c:pt idx="0">
                  <c:v>95</c:v>
                </c:pt>
                <c:pt idx="1">
                  <c:v>23</c:v>
                </c:pt>
                <c:pt idx="2">
                  <c:v>22</c:v>
                </c:pt>
                <c:pt idx="3">
                  <c:v>167</c:v>
                </c:pt>
                <c:pt idx="4">
                  <c:v>287</c:v>
                </c:pt>
                <c:pt idx="5">
                  <c:v>392</c:v>
                </c:pt>
                <c:pt idx="6">
                  <c:v>285</c:v>
                </c:pt>
                <c:pt idx="7">
                  <c:v>200</c:v>
                </c:pt>
                <c:pt idx="8">
                  <c:v>127</c:v>
                </c:pt>
                <c:pt idx="9">
                  <c:v>79</c:v>
                </c:pt>
              </c:numCache>
            </c:numRef>
          </c:val>
          <c:extLst>
            <c:ext xmlns:c15="http://schemas.microsoft.com/office/drawing/2012/chart" uri="{02D57815-91ED-43cb-92C2-25804820EDAC}">
              <c15:datalabelsRange>
                <c15:f>'Domaine sc'!$P$30:$P$39</c15:f>
                <c15:dlblRangeCache>
                  <c:ptCount val="10"/>
                  <c:pt idx="0">
                    <c:v>6%</c:v>
                  </c:pt>
                  <c:pt idx="1">
                    <c:v>1%</c:v>
                  </c:pt>
                  <c:pt idx="2">
                    <c:v>1%</c:v>
                  </c:pt>
                  <c:pt idx="3">
                    <c:v>10%</c:v>
                  </c:pt>
                  <c:pt idx="4">
                    <c:v>17%</c:v>
                  </c:pt>
                  <c:pt idx="5">
                    <c:v>23%</c:v>
                  </c:pt>
                  <c:pt idx="6">
                    <c:v>17%</c:v>
                  </c:pt>
                  <c:pt idx="7">
                    <c:v>12%</c:v>
                  </c:pt>
                  <c:pt idx="8">
                    <c:v>8%</c:v>
                  </c:pt>
                  <c:pt idx="9">
                    <c:v>5%</c:v>
                  </c:pt>
                </c15:dlblRangeCache>
              </c15:datalabelsRange>
            </c:ext>
            <c:ext xmlns:c16="http://schemas.microsoft.com/office/drawing/2014/chart" uri="{C3380CC4-5D6E-409C-BE32-E72D297353CC}">
              <c16:uniqueId val="{00000004-7372-4859-84BC-1C17E95453BA}"/>
            </c:ext>
          </c:extLst>
        </c:ser>
        <c:dLbls>
          <c:showLegendKey val="0"/>
          <c:showVal val="0"/>
          <c:showCatName val="0"/>
          <c:showSerName val="0"/>
          <c:showPercent val="0"/>
          <c:showBubbleSize val="0"/>
        </c:dLbls>
        <c:gapWidth val="78"/>
        <c:overlap val="-11"/>
        <c:axId val="95302400"/>
        <c:axId val="95303936"/>
        <c:extLst>
          <c:ext xmlns:c15="http://schemas.microsoft.com/office/drawing/2012/chart" uri="{02D57815-91ED-43cb-92C2-25804820EDAC}">
            <c15:filteredBarSeries>
              <c15:ser>
                <c:idx val="6"/>
                <c:order val="6"/>
                <c:tx>
                  <c:strRef>
                    <c:extLst>
                      <c:ext uri="{02D57815-91ED-43cb-92C2-25804820EDAC}">
                        <c15:formulaRef>
                          <c15:sqref>'Domaine sc'!#REF!</c15:sqref>
                        </c15:formulaRef>
                      </c:ext>
                    </c:extLst>
                    <c:strCache>
                      <c:ptCount val="1"/>
                      <c:pt idx="0">
                        <c:v>#REF!</c:v>
                      </c:pt>
                    </c:strCache>
                  </c:strRef>
                </c:tx>
                <c:invertIfNegative val="0"/>
                <c:val>
                  <c:numRef>
                    <c:extLst>
                      <c:ext uri="{02D57815-91ED-43cb-92C2-25804820EDAC}">
                        <c15:formulaRef>
                          <c15:sqref>'Domaine sc'!#REF!</c15:sqref>
                        </c15:formulaRef>
                      </c:ext>
                    </c:extLst>
                    <c:numCache>
                      <c:formatCode>General</c:formatCode>
                      <c:ptCount val="1"/>
                      <c:pt idx="0">
                        <c:v>1</c:v>
                      </c:pt>
                    </c:numCache>
                  </c:numRef>
                </c:val>
                <c:extLst>
                  <c:ext xmlns:c16="http://schemas.microsoft.com/office/drawing/2014/chart" uri="{C3380CC4-5D6E-409C-BE32-E72D297353CC}">
                    <c16:uniqueId val="{00000003-8F17-4527-A461-4463F4B1FBC0}"/>
                  </c:ext>
                </c:extLst>
              </c15:ser>
            </c15:filteredBarSeries>
            <c15:filteredBarSeries>
              <c15:ser>
                <c:idx val="7"/>
                <c:order val="7"/>
                <c:tx>
                  <c:strRef>
                    <c:extLst xmlns:c15="http://schemas.microsoft.com/office/drawing/2012/chart">
                      <c:ext xmlns:c15="http://schemas.microsoft.com/office/drawing/2012/chart" uri="{02D57815-91ED-43cb-92C2-25804820EDAC}">
                        <c15:formulaRef>
                          <c15:sqref>'Domaine sc'!#REF!</c15:sqref>
                        </c15:formulaRef>
                      </c:ext>
                    </c:extLst>
                    <c:strCache>
                      <c:ptCount val="1"/>
                      <c:pt idx="0">
                        <c:v>#REF!</c:v>
                      </c:pt>
                    </c:strCache>
                  </c:strRef>
                </c:tx>
                <c:invertIfNegative val="0"/>
                <c:val>
                  <c:numRef>
                    <c:extLst xmlns:c15="http://schemas.microsoft.com/office/drawing/2012/chart">
                      <c:ext xmlns:c15="http://schemas.microsoft.com/office/drawing/2012/chart" uri="{02D57815-91ED-43cb-92C2-25804820EDAC}">
                        <c15:formulaRef>
                          <c15:sqref>'Domaine sc'!#REF!</c15:sqref>
                        </c15:formulaRef>
                      </c:ext>
                    </c:extLst>
                    <c:numCache>
                      <c:formatCode>General</c:formatCode>
                      <c:ptCount val="1"/>
                      <c:pt idx="0">
                        <c:v>1</c:v>
                      </c:pt>
                    </c:numCache>
                  </c:numRef>
                </c:val>
                <c:extLst xmlns:c15="http://schemas.microsoft.com/office/drawing/2012/chart">
                  <c:ext xmlns:c16="http://schemas.microsoft.com/office/drawing/2014/chart" uri="{C3380CC4-5D6E-409C-BE32-E72D297353CC}">
                    <c16:uniqueId val="{00000004-8F17-4527-A461-4463F4B1FBC0}"/>
                  </c:ext>
                </c:extLst>
              </c15:ser>
            </c15:filteredBarSeries>
          </c:ext>
        </c:extLst>
      </c:barChart>
      <c:catAx>
        <c:axId val="95302400"/>
        <c:scaling>
          <c:orientation val="minMax"/>
        </c:scaling>
        <c:delete val="0"/>
        <c:axPos val="b"/>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fr-FR"/>
          </a:p>
        </c:txPr>
        <c:crossAx val="95303936"/>
        <c:crosses val="autoZero"/>
        <c:auto val="1"/>
        <c:lblAlgn val="ctr"/>
        <c:lblOffset val="100"/>
        <c:noMultiLvlLbl val="0"/>
      </c:catAx>
      <c:valAx>
        <c:axId val="95303936"/>
        <c:scaling>
          <c:orientation val="minMax"/>
          <c:max val="400"/>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95302400"/>
        <c:crosses val="autoZero"/>
        <c:crossBetween val="between"/>
      </c:valAx>
    </c:plotArea>
    <c:legend>
      <c:legendPos val="r"/>
      <c:layout>
        <c:manualLayout>
          <c:xMode val="edge"/>
          <c:yMode val="edge"/>
          <c:x val="0.92562189600540401"/>
          <c:y val="8.2654455986878081E-2"/>
          <c:w val="4.2675694600766804E-2"/>
          <c:h val="0.45182573652786623"/>
        </c:manualLayout>
      </c:layout>
      <c:overlay val="1"/>
      <c:txPr>
        <a:bodyPr/>
        <a:lstStyle/>
        <a:p>
          <a:pPr>
            <a:defRPr sz="900">
              <a:latin typeface="Arial" panose="020B0604020202020204" pitchFamily="34" charset="0"/>
              <a:cs typeface="Arial" panose="020B0604020202020204" pitchFamily="34" charset="0"/>
            </a:defRPr>
          </a:pPr>
          <a:endParaRPr lang="fr-FR"/>
        </a:p>
      </c:txPr>
    </c:legend>
    <c:plotVisOnly val="1"/>
    <c:dispBlanksAs val="gap"/>
    <c:showDLblsOverMax val="0"/>
  </c:chart>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fr-FR" sz="1200" b="1" i="0" u="none" strike="noStrike" baseline="0">
                <a:solidFill>
                  <a:srgbClr val="000000"/>
                </a:solidFill>
                <a:latin typeface="Calibri"/>
              </a:rPr>
              <a:t>Répartition des 1383 CIFRE acceptées en 2015 </a:t>
            </a:r>
          </a:p>
          <a:p>
            <a:pPr>
              <a:defRPr sz="1000" b="0" i="0" u="none" strike="noStrike" baseline="0">
                <a:solidFill>
                  <a:srgbClr val="000000"/>
                </a:solidFill>
                <a:latin typeface="Calibri"/>
                <a:ea typeface="Calibri"/>
                <a:cs typeface="Calibri"/>
              </a:defRPr>
            </a:pPr>
            <a:r>
              <a:rPr lang="fr-FR" sz="1200" b="1" i="0" u="none" strike="noStrike" baseline="0">
                <a:solidFill>
                  <a:srgbClr val="000000"/>
                </a:solidFill>
                <a:latin typeface="Calibri"/>
              </a:rPr>
              <a:t>selon le type d'employeur</a:t>
            </a:r>
          </a:p>
        </c:rich>
      </c:tx>
      <c:overlay val="0"/>
    </c:title>
    <c:autoTitleDeleted val="0"/>
    <c:plotArea>
      <c:layout/>
      <c:pieChart>
        <c:varyColors val="1"/>
        <c:ser>
          <c:idx val="0"/>
          <c:order val="0"/>
          <c:dPt>
            <c:idx val="0"/>
            <c:bubble3D val="0"/>
            <c:extLst>
              <c:ext xmlns:c16="http://schemas.microsoft.com/office/drawing/2014/chart" uri="{C3380CC4-5D6E-409C-BE32-E72D297353CC}">
                <c16:uniqueId val="{00000000-D8F6-4D45-A7CD-FA4C805547EC}"/>
              </c:ext>
            </c:extLst>
          </c:dPt>
          <c:dPt>
            <c:idx val="1"/>
            <c:bubble3D val="0"/>
            <c:extLst>
              <c:ext xmlns:c16="http://schemas.microsoft.com/office/drawing/2014/chart" uri="{C3380CC4-5D6E-409C-BE32-E72D297353CC}">
                <c16:uniqueId val="{00000001-D8F6-4D45-A7CD-FA4C805547EC}"/>
              </c:ext>
            </c:extLst>
          </c:dPt>
          <c:dPt>
            <c:idx val="2"/>
            <c:bubble3D val="0"/>
            <c:extLst>
              <c:ext xmlns:c16="http://schemas.microsoft.com/office/drawing/2014/chart" uri="{C3380CC4-5D6E-409C-BE32-E72D297353CC}">
                <c16:uniqueId val="{00000002-D8F6-4D45-A7CD-FA4C805547EC}"/>
              </c:ext>
            </c:extLst>
          </c:dPt>
          <c:dPt>
            <c:idx val="3"/>
            <c:bubble3D val="0"/>
            <c:extLst>
              <c:ext xmlns:c16="http://schemas.microsoft.com/office/drawing/2014/chart" uri="{C3380CC4-5D6E-409C-BE32-E72D297353CC}">
                <c16:uniqueId val="{00000003-D8F6-4D45-A7CD-FA4C805547EC}"/>
              </c:ext>
            </c:extLst>
          </c:dPt>
          <c:dLbls>
            <c:spPr>
              <a:noFill/>
              <a:ln w="25400">
                <a:noFill/>
              </a:ln>
            </c:spPr>
            <c:txPr>
              <a:bodyPr/>
              <a:lstStyle/>
              <a:p>
                <a:pPr>
                  <a:defRPr sz="1000" b="0" i="0" u="none" strike="noStrike" baseline="0">
                    <a:solidFill>
                      <a:srgbClr val="000000"/>
                    </a:solidFill>
                    <a:latin typeface="Calibri"/>
                    <a:ea typeface="Calibri"/>
                    <a:cs typeface="Calibri"/>
                  </a:defRPr>
                </a:pPr>
                <a:endParaRPr lang="fr-FR"/>
              </a:p>
            </c:txPr>
            <c:showLegendKey val="0"/>
            <c:showVal val="1"/>
            <c:showCatName val="0"/>
            <c:showSerName val="0"/>
            <c:showPercent val="1"/>
            <c:showBubbleSize val="0"/>
            <c:showLeaderLines val="1"/>
            <c:extLst>
              <c:ext xmlns:c15="http://schemas.microsoft.com/office/drawing/2012/chart" uri="{CE6537A1-D6FC-4f65-9D91-7224C49458BB}"/>
            </c:extLst>
          </c:dLbls>
          <c:val>
            <c:numRef>
              <c:f>'Structures Bénéficiaires'!#REF!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'Structures Bénéficiaires'!#REF!</c15:sqref>
                        </c15:formulaRef>
                      </c:ext>
                    </c:extLst>
                  </c:multiLvlStrRef>
                </c15:cat>
              </c15:filteredCategoryTitle>
            </c:ext>
            <c:ext xmlns:c16="http://schemas.microsoft.com/office/drawing/2014/chart" uri="{C3380CC4-5D6E-409C-BE32-E72D297353CC}">
              <c16:uniqueId val="{00000004-D8F6-4D45-A7CD-FA4C805547EC}"/>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978953999171156"/>
          <c:y val="0.25925981474537901"/>
          <c:w val="0.34526359994474376"/>
          <c:h val="0.59523976169645465"/>
        </c:manualLayout>
      </c:layout>
      <c:overlay val="0"/>
      <c:txPr>
        <a:bodyPr/>
        <a:lstStyle/>
        <a:p>
          <a:pPr>
            <a:defRPr sz="710" b="0" i="0" u="none" strike="noStrike" baseline="0">
              <a:solidFill>
                <a:srgbClr val="000000"/>
              </a:solidFill>
              <a:latin typeface="Calibri"/>
              <a:ea typeface="Calibri"/>
              <a:cs typeface="Calibri"/>
            </a:defRPr>
          </a:pPr>
          <a:endParaRPr lang="fr-FR"/>
        </a:p>
      </c:txPr>
    </c:legend>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222" l="0.70000000000000062" r="0.70000000000000062" t="0.7500000000000022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20789792940663E-2"/>
          <c:y val="8.9108429469598793E-2"/>
          <c:w val="0.95544743810998389"/>
          <c:h val="0.70387426053929547"/>
        </c:manualLayout>
      </c:layout>
      <c:barChart>
        <c:barDir val="col"/>
        <c:grouping val="clustered"/>
        <c:varyColors val="0"/>
        <c:ser>
          <c:idx val="6"/>
          <c:order val="0"/>
          <c:tx>
            <c:strRef>
              <c:f>'Cifre Employeur'!$B$2</c:f>
              <c:strCache>
                <c:ptCount val="1"/>
                <c:pt idx="0">
                  <c:v>2012</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Employeur'!$B$4:$B$7</c:f>
              <c:numCache>
                <c:formatCode>General</c:formatCode>
                <c:ptCount val="4"/>
                <c:pt idx="0">
                  <c:v>480</c:v>
                </c:pt>
                <c:pt idx="1">
                  <c:v>137</c:v>
                </c:pt>
                <c:pt idx="2">
                  <c:v>700</c:v>
                </c:pt>
                <c:pt idx="3">
                  <c:v>69</c:v>
                </c:pt>
              </c:numCache>
            </c:numRef>
          </c:val>
          <c:extLst>
            <c:ext xmlns:c16="http://schemas.microsoft.com/office/drawing/2014/chart" uri="{C3380CC4-5D6E-409C-BE32-E72D297353CC}">
              <c16:uniqueId val="{00000000-E294-4B9F-9E6D-99AAC3069FF2}"/>
            </c:ext>
          </c:extLst>
        </c:ser>
        <c:ser>
          <c:idx val="7"/>
          <c:order val="1"/>
          <c:tx>
            <c:strRef>
              <c:f>'Cifre Employeur'!$C$2</c:f>
              <c:strCache>
                <c:ptCount val="1"/>
                <c:pt idx="0">
                  <c:v>2013</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Employeur'!$C$4:$C$7</c:f>
              <c:numCache>
                <c:formatCode>General</c:formatCode>
                <c:ptCount val="4"/>
                <c:pt idx="0">
                  <c:v>460</c:v>
                </c:pt>
                <c:pt idx="1">
                  <c:v>129</c:v>
                </c:pt>
                <c:pt idx="2">
                  <c:v>598</c:v>
                </c:pt>
                <c:pt idx="3">
                  <c:v>52</c:v>
                </c:pt>
              </c:numCache>
            </c:numRef>
          </c:val>
          <c:extLst>
            <c:ext xmlns:c16="http://schemas.microsoft.com/office/drawing/2014/chart" uri="{C3380CC4-5D6E-409C-BE32-E72D297353CC}">
              <c16:uniqueId val="{00000001-E294-4B9F-9E6D-99AAC3069FF2}"/>
            </c:ext>
          </c:extLst>
        </c:ser>
        <c:ser>
          <c:idx val="8"/>
          <c:order val="2"/>
          <c:tx>
            <c:strRef>
              <c:f>'Cifre Employeur'!$D$2</c:f>
              <c:strCache>
                <c:ptCount val="1"/>
                <c:pt idx="0">
                  <c:v>2014</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Employeur'!$D$4:$D$7</c:f>
              <c:numCache>
                <c:formatCode>General</c:formatCode>
                <c:ptCount val="4"/>
                <c:pt idx="0">
                  <c:v>477</c:v>
                </c:pt>
                <c:pt idx="1">
                  <c:v>171</c:v>
                </c:pt>
                <c:pt idx="2">
                  <c:v>629</c:v>
                </c:pt>
                <c:pt idx="3">
                  <c:v>75</c:v>
                </c:pt>
              </c:numCache>
            </c:numRef>
          </c:val>
          <c:extLst>
            <c:ext xmlns:c16="http://schemas.microsoft.com/office/drawing/2014/chart" uri="{C3380CC4-5D6E-409C-BE32-E72D297353CC}">
              <c16:uniqueId val="{00000002-E294-4B9F-9E6D-99AAC3069FF2}"/>
            </c:ext>
          </c:extLst>
        </c:ser>
        <c:ser>
          <c:idx val="9"/>
          <c:order val="3"/>
          <c:tx>
            <c:strRef>
              <c:f>'Cifre Employeur'!$E$2</c:f>
              <c:strCache>
                <c:ptCount val="1"/>
                <c:pt idx="0">
                  <c:v>2015</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Employeur'!$E$4:$E$7</c:f>
              <c:numCache>
                <c:formatCode>General</c:formatCode>
                <c:ptCount val="4"/>
                <c:pt idx="0">
                  <c:v>558</c:v>
                </c:pt>
                <c:pt idx="1">
                  <c:v>137</c:v>
                </c:pt>
                <c:pt idx="2">
                  <c:v>618</c:v>
                </c:pt>
                <c:pt idx="3">
                  <c:v>70</c:v>
                </c:pt>
              </c:numCache>
            </c:numRef>
          </c:val>
          <c:extLst>
            <c:ext xmlns:c16="http://schemas.microsoft.com/office/drawing/2014/chart" uri="{C3380CC4-5D6E-409C-BE32-E72D297353CC}">
              <c16:uniqueId val="{00000003-E294-4B9F-9E6D-99AAC3069FF2}"/>
            </c:ext>
          </c:extLst>
        </c:ser>
        <c:ser>
          <c:idx val="10"/>
          <c:order val="4"/>
          <c:tx>
            <c:strRef>
              <c:f>'Cifre Employeur'!$F$2</c:f>
              <c:strCache>
                <c:ptCount val="1"/>
                <c:pt idx="0">
                  <c:v>2016</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Employeur'!$F$4:$F$7</c:f>
              <c:numCache>
                <c:formatCode>General</c:formatCode>
                <c:ptCount val="4"/>
                <c:pt idx="0">
                  <c:v>553</c:v>
                </c:pt>
                <c:pt idx="1">
                  <c:v>170</c:v>
                </c:pt>
                <c:pt idx="2">
                  <c:v>598</c:v>
                </c:pt>
                <c:pt idx="3">
                  <c:v>56</c:v>
                </c:pt>
              </c:numCache>
            </c:numRef>
          </c:val>
          <c:extLst>
            <c:ext xmlns:c16="http://schemas.microsoft.com/office/drawing/2014/chart" uri="{C3380CC4-5D6E-409C-BE32-E72D297353CC}">
              <c16:uniqueId val="{00000004-E294-4B9F-9E6D-99AAC3069FF2}"/>
            </c:ext>
          </c:extLst>
        </c:ser>
        <c:ser>
          <c:idx val="11"/>
          <c:order val="5"/>
          <c:tx>
            <c:strRef>
              <c:f>'Cifre Employeur'!$G$2</c:f>
              <c:strCache>
                <c:ptCount val="1"/>
                <c:pt idx="0">
                  <c:v>2017</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Employeur'!$G$4:$G$7</c:f>
              <c:numCache>
                <c:formatCode>General</c:formatCode>
                <c:ptCount val="4"/>
                <c:pt idx="0">
                  <c:v>598</c:v>
                </c:pt>
                <c:pt idx="1">
                  <c:v>171</c:v>
                </c:pt>
                <c:pt idx="2">
                  <c:v>583</c:v>
                </c:pt>
                <c:pt idx="3">
                  <c:v>81</c:v>
                </c:pt>
              </c:numCache>
            </c:numRef>
          </c:val>
          <c:extLst>
            <c:ext xmlns:c16="http://schemas.microsoft.com/office/drawing/2014/chart" uri="{C3380CC4-5D6E-409C-BE32-E72D297353CC}">
              <c16:uniqueId val="{00000005-E294-4B9F-9E6D-99AAC3069FF2}"/>
            </c:ext>
          </c:extLst>
        </c:ser>
        <c:ser>
          <c:idx val="0"/>
          <c:order val="6"/>
          <c:tx>
            <c:strRef>
              <c:f>'Cifre Employeur'!$J$2</c:f>
              <c:strCache>
                <c:ptCount val="1"/>
                <c:pt idx="0">
                  <c:v>2020</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Employeur'!$J$4:$J$7</c:f>
              <c:numCache>
                <c:formatCode>General</c:formatCode>
                <c:ptCount val="4"/>
                <c:pt idx="0">
                  <c:v>697</c:v>
                </c:pt>
                <c:pt idx="1">
                  <c:v>136</c:v>
                </c:pt>
                <c:pt idx="2">
                  <c:v>591</c:v>
                </c:pt>
                <c:pt idx="3">
                  <c:v>132</c:v>
                </c:pt>
              </c:numCache>
            </c:numRef>
          </c:val>
          <c:extLst>
            <c:ext xmlns:c16="http://schemas.microsoft.com/office/drawing/2014/chart" uri="{C3380CC4-5D6E-409C-BE32-E72D297353CC}">
              <c16:uniqueId val="{00000000-5B06-4028-A19C-5F740C96D63A}"/>
            </c:ext>
          </c:extLst>
        </c:ser>
        <c:ser>
          <c:idx val="1"/>
          <c:order val="7"/>
          <c:tx>
            <c:strRef>
              <c:f>'Cifre Employeur'!$K$2</c:f>
              <c:strCache>
                <c:ptCount val="1"/>
                <c:pt idx="0">
                  <c:v>2021</c:v>
                </c:pt>
              </c:strCache>
            </c:strRef>
          </c:tx>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Employeur'!$K$4:$K$7</c:f>
              <c:numCache>
                <c:formatCode>General</c:formatCode>
                <c:ptCount val="4"/>
                <c:pt idx="0">
                  <c:v>698</c:v>
                </c:pt>
                <c:pt idx="1">
                  <c:v>213</c:v>
                </c:pt>
                <c:pt idx="2">
                  <c:v>628</c:v>
                </c:pt>
                <c:pt idx="3">
                  <c:v>138</c:v>
                </c:pt>
              </c:numCache>
            </c:numRef>
          </c:val>
          <c:extLst>
            <c:ext xmlns:c16="http://schemas.microsoft.com/office/drawing/2014/chart" uri="{C3380CC4-5D6E-409C-BE32-E72D297353CC}">
              <c16:uniqueId val="{00000001-5B06-4028-A19C-5F740C96D63A}"/>
            </c:ext>
          </c:extLst>
        </c:ser>
        <c:dLbls>
          <c:showLegendKey val="0"/>
          <c:showVal val="0"/>
          <c:showCatName val="0"/>
          <c:showSerName val="0"/>
          <c:showPercent val="0"/>
          <c:showBubbleSize val="0"/>
        </c:dLbls>
        <c:gapWidth val="219"/>
        <c:overlap val="-27"/>
        <c:axId val="102990976"/>
        <c:axId val="102992512"/>
      </c:barChart>
      <c:catAx>
        <c:axId val="102990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Arial" panose="020B0604020202020204" pitchFamily="34" charset="0"/>
                <a:ea typeface="Calibri"/>
                <a:cs typeface="Arial" panose="020B0604020202020204" pitchFamily="34" charset="0"/>
              </a:defRPr>
            </a:pPr>
            <a:endParaRPr lang="fr-FR"/>
          </a:p>
        </c:txPr>
        <c:crossAx val="102992512"/>
        <c:crosses val="autoZero"/>
        <c:auto val="1"/>
        <c:lblAlgn val="ctr"/>
        <c:lblOffset val="100"/>
        <c:noMultiLvlLbl val="0"/>
      </c:catAx>
      <c:valAx>
        <c:axId val="102992512"/>
        <c:scaling>
          <c:orientation val="minMax"/>
          <c:max val="75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0" vert="horz"/>
          <a:lstStyle/>
          <a:p>
            <a:pPr>
              <a:defRPr sz="900" b="0" i="0" u="none" strike="noStrike" baseline="0">
                <a:solidFill>
                  <a:schemeClr val="tx1"/>
                </a:solidFill>
                <a:latin typeface="Arial" panose="020B0604020202020204" pitchFamily="34" charset="0"/>
                <a:ea typeface="Calibri"/>
                <a:cs typeface="Arial" panose="020B0604020202020204" pitchFamily="34" charset="0"/>
              </a:defRPr>
            </a:pPr>
            <a:endParaRPr lang="fr-FR"/>
          </a:p>
        </c:txPr>
        <c:crossAx val="102990976"/>
        <c:crosses val="autoZero"/>
        <c:crossBetween val="between"/>
      </c:valAx>
      <c:spPr>
        <a:noFill/>
        <a:ln w="25400">
          <a:noFill/>
        </a:ln>
      </c:spPr>
    </c:plotArea>
    <c:legend>
      <c:legendPos val="r"/>
      <c:layout>
        <c:manualLayout>
          <c:xMode val="edge"/>
          <c:yMode val="edge"/>
          <c:x val="0.74143215527772222"/>
          <c:y val="0.13313461408182312"/>
          <c:w val="9.8706656703712051E-2"/>
          <c:h val="0.43890585015676836"/>
        </c:manualLayout>
      </c:layout>
      <c:overlay val="0"/>
      <c:spPr>
        <a:noFill/>
        <a:ln w="25400">
          <a:noFill/>
        </a:ln>
      </c:spPr>
      <c:txPr>
        <a:bodyPr/>
        <a:lstStyle/>
        <a:p>
          <a:pPr>
            <a:defRPr sz="900" b="0" i="0" u="none" strike="noStrike" baseline="0">
              <a:solidFill>
                <a:srgbClr val="333333"/>
              </a:solidFill>
              <a:latin typeface="Arial" panose="020B0604020202020204" pitchFamily="34" charset="0"/>
              <a:ea typeface="Calibri"/>
              <a:cs typeface="Arial" panose="020B0604020202020204" pitchFamily="34" charset="0"/>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20789792940663E-2"/>
          <c:y val="8.9108429469598793E-2"/>
          <c:w val="0.88383130112812125"/>
          <c:h val="0.7628508272562976"/>
        </c:manualLayout>
      </c:layout>
      <c:lineChart>
        <c:grouping val="standard"/>
        <c:varyColors val="0"/>
        <c:ser>
          <c:idx val="9"/>
          <c:order val="0"/>
          <c:tx>
            <c:strRef>
              <c:f>'Cifre Employeur'!$A$6</c:f>
              <c:strCache>
                <c:ptCount val="1"/>
                <c:pt idx="0">
                  <c:v>Groupes d'entreprises ou grandes entreprises &gt;= 5000 </c:v>
                </c:pt>
              </c:strCache>
            </c:strRef>
          </c:tx>
          <c:marker>
            <c:symbol val="none"/>
          </c:marker>
          <c:dLbls>
            <c:dLbl>
              <c:idx val="9"/>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5F68-4839-A3EE-529C884F3EE5}"/>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cat>
            <c:numRef>
              <c:f>'Cifre Employeur'!$B$2:$K$2</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'Cifre Employeur'!$B$6:$K$6</c:f>
              <c:numCache>
                <c:formatCode>General</c:formatCode>
                <c:ptCount val="10"/>
                <c:pt idx="0">
                  <c:v>700</c:v>
                </c:pt>
                <c:pt idx="1">
                  <c:v>598</c:v>
                </c:pt>
                <c:pt idx="2">
                  <c:v>629</c:v>
                </c:pt>
                <c:pt idx="3">
                  <c:v>618</c:v>
                </c:pt>
                <c:pt idx="4">
                  <c:v>598</c:v>
                </c:pt>
                <c:pt idx="5">
                  <c:v>583</c:v>
                </c:pt>
                <c:pt idx="6">
                  <c:v>611</c:v>
                </c:pt>
                <c:pt idx="7">
                  <c:v>629</c:v>
                </c:pt>
                <c:pt idx="8">
                  <c:v>591</c:v>
                </c:pt>
                <c:pt idx="9">
                  <c:v>628</c:v>
                </c:pt>
              </c:numCache>
            </c:numRef>
          </c:val>
          <c:smooth val="0"/>
          <c:extLst>
            <c:ext xmlns:c16="http://schemas.microsoft.com/office/drawing/2014/chart" uri="{C3380CC4-5D6E-409C-BE32-E72D297353CC}">
              <c16:uniqueId val="{00000003-E294-4B9F-9E6D-99AAC3069FF2}"/>
            </c:ext>
          </c:extLst>
        </c:ser>
        <c:ser>
          <c:idx val="7"/>
          <c:order val="1"/>
          <c:tx>
            <c:strRef>
              <c:f>'Cifre Employeur'!$A$4</c:f>
              <c:strCache>
                <c:ptCount val="1"/>
                <c:pt idx="0">
                  <c:v>PME &lt; 250 salariés</c:v>
                </c:pt>
              </c:strCache>
            </c:strRef>
          </c:tx>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4FD7-4245-A70C-FF9EC149523A}"/>
                </c:ext>
              </c:extLst>
            </c:dLbl>
            <c:dLbl>
              <c:idx val="1"/>
              <c:layout/>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4FD7-4245-A70C-FF9EC149523A}"/>
                </c:ext>
              </c:extLst>
            </c:dLbl>
            <c:dLbl>
              <c:idx val="2"/>
              <c:layout/>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4FD7-4245-A70C-FF9EC149523A}"/>
                </c:ext>
              </c:extLst>
            </c:dLbl>
            <c:dLbl>
              <c:idx val="3"/>
              <c:layout/>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4FD7-4245-A70C-FF9EC149523A}"/>
                </c:ext>
              </c:extLst>
            </c:dLbl>
            <c:dLbl>
              <c:idx val="4"/>
              <c:layout/>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4FD7-4245-A70C-FF9EC149523A}"/>
                </c:ext>
              </c:extLst>
            </c:dLbl>
            <c:dLbl>
              <c:idx val="5"/>
              <c:layout/>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4FD7-4245-A70C-FF9EC149523A}"/>
                </c:ext>
              </c:extLst>
            </c:dLbl>
            <c:dLbl>
              <c:idx val="6"/>
              <c:layout/>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4FD7-4245-A70C-FF9EC149523A}"/>
                </c:ext>
              </c:extLst>
            </c:dLbl>
            <c:dLbl>
              <c:idx val="7"/>
              <c:layout/>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4FD7-4245-A70C-FF9EC149523A}"/>
                </c:ext>
              </c:extLst>
            </c:dLbl>
            <c:dLbl>
              <c:idx val="8"/>
              <c:layout/>
              <c:tx>
                <c:rich>
                  <a:bodyPr/>
                  <a:lstStyle/>
                  <a:p>
                    <a:endParaRPr lang="fr-F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4FD7-4245-A70C-FF9EC149523A}"/>
                </c:ext>
              </c:extLst>
            </c:dLbl>
            <c:dLbl>
              <c:idx val="9"/>
              <c:layout/>
              <c:tx>
                <c:rich>
                  <a:bodyPr/>
                  <a:lstStyle/>
                  <a:p>
                    <a:fld id="{93262A12-391A-4EA8-93C6-2AB9F0E70D63}" type="VALUE">
                      <a:rPr lang="en-US"/>
                      <a:pPr/>
                      <a:t>[VALEUR]</a:t>
                    </a:fld>
                    <a:endParaRPr lang="fr-FR"/>
                  </a:p>
                </c:rich>
              </c:tx>
              <c:showLegendKey val="0"/>
              <c:showVal val="1"/>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0-5F68-4839-A3EE-529C884F3EE5}"/>
                </c:ext>
              </c:extLst>
            </c:dLbl>
            <c:spPr>
              <a:noFill/>
              <a:ln>
                <a:noFill/>
              </a:ln>
              <a:effectLst/>
            </c:sp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numRef>
              <c:f>'Cifre Employeur'!$B$2:$K$2</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'Cifre Employeur'!$B$4:$K$4</c:f>
              <c:numCache>
                <c:formatCode>General</c:formatCode>
                <c:ptCount val="10"/>
                <c:pt idx="0">
                  <c:v>480</c:v>
                </c:pt>
                <c:pt idx="1">
                  <c:v>460</c:v>
                </c:pt>
                <c:pt idx="2">
                  <c:v>477</c:v>
                </c:pt>
                <c:pt idx="3">
                  <c:v>558</c:v>
                </c:pt>
                <c:pt idx="4">
                  <c:v>553</c:v>
                </c:pt>
                <c:pt idx="5">
                  <c:v>598</c:v>
                </c:pt>
                <c:pt idx="6">
                  <c:v>600</c:v>
                </c:pt>
                <c:pt idx="7">
                  <c:v>520</c:v>
                </c:pt>
                <c:pt idx="8">
                  <c:v>697</c:v>
                </c:pt>
                <c:pt idx="9">
                  <c:v>698</c:v>
                </c:pt>
              </c:numCache>
            </c:numRef>
          </c:val>
          <c:smooth val="0"/>
          <c:extLst>
            <c:ext xmlns:c15="http://schemas.microsoft.com/office/drawing/2012/chart" uri="{02D57815-91ED-43cb-92C2-25804820EDAC}">
              <c15:datalabelsRange>
                <c15:f>'Cifre Employeur'!$L$6</c15:f>
                <c15:dlblRangeCache>
                  <c:ptCount val="1"/>
                  <c:pt idx="0">
                    <c:v>37%</c:v>
                  </c:pt>
                </c15:dlblRangeCache>
              </c15:datalabelsRange>
            </c:ext>
            <c:ext xmlns:c16="http://schemas.microsoft.com/office/drawing/2014/chart" uri="{C3380CC4-5D6E-409C-BE32-E72D297353CC}">
              <c16:uniqueId val="{00000001-E294-4B9F-9E6D-99AAC3069FF2}"/>
            </c:ext>
          </c:extLst>
        </c:ser>
        <c:ser>
          <c:idx val="8"/>
          <c:order val="2"/>
          <c:tx>
            <c:strRef>
              <c:f>'Cifre Employeur'!$A$5</c:f>
              <c:strCache>
                <c:ptCount val="1"/>
                <c:pt idx="0">
                  <c:v>ETI entre 250 &amp; 5000 salariés</c:v>
                </c:pt>
              </c:strCache>
            </c:strRef>
          </c:tx>
          <c:marker>
            <c:symbol val="none"/>
          </c:marker>
          <c:dLbls>
            <c:dLbl>
              <c:idx val="9"/>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5F68-4839-A3EE-529C884F3EE5}"/>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cat>
            <c:numRef>
              <c:f>'Cifre Employeur'!$B$2:$K$2</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'Cifre Employeur'!$B$5:$K$5</c:f>
              <c:numCache>
                <c:formatCode>General</c:formatCode>
                <c:ptCount val="10"/>
                <c:pt idx="0">
                  <c:v>137</c:v>
                </c:pt>
                <c:pt idx="1">
                  <c:v>129</c:v>
                </c:pt>
                <c:pt idx="2">
                  <c:v>171</c:v>
                </c:pt>
                <c:pt idx="3">
                  <c:v>137</c:v>
                </c:pt>
                <c:pt idx="4">
                  <c:v>170</c:v>
                </c:pt>
                <c:pt idx="5">
                  <c:v>171</c:v>
                </c:pt>
                <c:pt idx="6">
                  <c:v>208</c:v>
                </c:pt>
                <c:pt idx="7">
                  <c:v>182</c:v>
                </c:pt>
                <c:pt idx="8">
                  <c:v>136</c:v>
                </c:pt>
                <c:pt idx="9">
                  <c:v>213</c:v>
                </c:pt>
              </c:numCache>
            </c:numRef>
          </c:val>
          <c:smooth val="0"/>
          <c:extLst>
            <c:ext xmlns:c16="http://schemas.microsoft.com/office/drawing/2014/chart" uri="{C3380CC4-5D6E-409C-BE32-E72D297353CC}">
              <c16:uniqueId val="{00000002-E294-4B9F-9E6D-99AAC3069FF2}"/>
            </c:ext>
          </c:extLst>
        </c:ser>
        <c:ser>
          <c:idx val="10"/>
          <c:order val="3"/>
          <c:tx>
            <c:strRef>
              <c:f>'Cifre Employeur'!$A$7</c:f>
              <c:strCache>
                <c:ptCount val="1"/>
                <c:pt idx="0">
                  <c:v>Associations ou collectivités territoriales</c:v>
                </c:pt>
              </c:strCache>
            </c:strRef>
          </c:tx>
          <c:marker>
            <c:symbol val="none"/>
          </c:marker>
          <c:dLbls>
            <c:dLbl>
              <c:idx val="9"/>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5F68-4839-A3EE-529C884F3EE5}"/>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cat>
            <c:numRef>
              <c:f>'Cifre Employeur'!$B$2:$K$2</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'Cifre Employeur'!$B$7:$K$7</c:f>
              <c:numCache>
                <c:formatCode>General</c:formatCode>
                <c:ptCount val="10"/>
                <c:pt idx="0">
                  <c:v>69</c:v>
                </c:pt>
                <c:pt idx="1">
                  <c:v>52</c:v>
                </c:pt>
                <c:pt idx="2">
                  <c:v>75</c:v>
                </c:pt>
                <c:pt idx="3">
                  <c:v>70</c:v>
                </c:pt>
                <c:pt idx="4">
                  <c:v>56</c:v>
                </c:pt>
                <c:pt idx="5">
                  <c:v>81</c:v>
                </c:pt>
                <c:pt idx="6">
                  <c:v>81</c:v>
                </c:pt>
                <c:pt idx="7">
                  <c:v>119</c:v>
                </c:pt>
                <c:pt idx="8">
                  <c:v>132</c:v>
                </c:pt>
                <c:pt idx="9">
                  <c:v>138</c:v>
                </c:pt>
              </c:numCache>
            </c:numRef>
          </c:val>
          <c:smooth val="0"/>
          <c:extLst>
            <c:ext xmlns:c16="http://schemas.microsoft.com/office/drawing/2014/chart" uri="{C3380CC4-5D6E-409C-BE32-E72D297353CC}">
              <c16:uniqueId val="{00000004-E294-4B9F-9E6D-99AAC3069FF2}"/>
            </c:ext>
          </c:extLst>
        </c:ser>
        <c:dLbls>
          <c:showLegendKey val="0"/>
          <c:showVal val="0"/>
          <c:showCatName val="0"/>
          <c:showSerName val="0"/>
          <c:showPercent val="0"/>
          <c:showBubbleSize val="0"/>
        </c:dLbls>
        <c:smooth val="0"/>
        <c:axId val="103133184"/>
        <c:axId val="103134720"/>
      </c:lineChart>
      <c:catAx>
        <c:axId val="103133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Arial" panose="020B0604020202020204" pitchFamily="34" charset="0"/>
                <a:ea typeface="Calibri"/>
                <a:cs typeface="Arial" panose="020B0604020202020204" pitchFamily="34" charset="0"/>
              </a:defRPr>
            </a:pPr>
            <a:endParaRPr lang="fr-FR"/>
          </a:p>
        </c:txPr>
        <c:crossAx val="103134720"/>
        <c:crosses val="autoZero"/>
        <c:auto val="1"/>
        <c:lblAlgn val="ctr"/>
        <c:lblOffset val="100"/>
        <c:noMultiLvlLbl val="0"/>
      </c:catAx>
      <c:valAx>
        <c:axId val="103134720"/>
        <c:scaling>
          <c:orientation val="minMax"/>
          <c:max val="75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0" vert="horz"/>
          <a:lstStyle/>
          <a:p>
            <a:pPr>
              <a:defRPr sz="900" b="0" i="0" u="none" strike="noStrike" baseline="0">
                <a:solidFill>
                  <a:schemeClr val="tx1"/>
                </a:solidFill>
                <a:latin typeface="Arial" panose="020B0604020202020204" pitchFamily="34" charset="0"/>
                <a:ea typeface="Calibri"/>
                <a:cs typeface="Arial" panose="020B0604020202020204" pitchFamily="34" charset="0"/>
              </a:defRPr>
            </a:pPr>
            <a:endParaRPr lang="fr-FR"/>
          </a:p>
        </c:txPr>
        <c:crossAx val="103133184"/>
        <c:crosses val="autoZero"/>
        <c:crossBetween val="midCat"/>
      </c:valAx>
      <c:spPr>
        <a:noFill/>
        <a:ln w="25400">
          <a:noFill/>
        </a:ln>
      </c:spPr>
    </c:plotArea>
    <c:legend>
      <c:legendPos val="r"/>
      <c:layout>
        <c:manualLayout>
          <c:xMode val="edge"/>
          <c:yMode val="edge"/>
          <c:x val="0.24924891247576755"/>
          <c:y val="0.31854217335212104"/>
          <c:w val="0.68801079448102764"/>
          <c:h val="0.32701420647785978"/>
        </c:manualLayout>
      </c:layout>
      <c:overlay val="0"/>
      <c:spPr>
        <a:noFill/>
        <a:ln w="25400">
          <a:noFill/>
        </a:ln>
      </c:spPr>
      <c:txPr>
        <a:bodyPr/>
        <a:lstStyle/>
        <a:p>
          <a:pPr>
            <a:defRPr sz="900" b="0" i="0" u="none" strike="noStrike" baseline="0">
              <a:solidFill>
                <a:srgbClr val="333333"/>
              </a:solidFill>
              <a:latin typeface="Arial" panose="020B0604020202020204" pitchFamily="34" charset="0"/>
              <a:ea typeface="Calibri"/>
              <a:cs typeface="Arial" panose="020B0604020202020204" pitchFamily="34" charset="0"/>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fr-FR" sz="1200" b="1" i="0" u="none" strike="noStrike" baseline="0">
                <a:solidFill>
                  <a:srgbClr val="000000"/>
                </a:solidFill>
                <a:latin typeface="Calibri"/>
              </a:rPr>
              <a:t>Répartition des 1383 CIFRE acceptées en 2015 </a:t>
            </a:r>
          </a:p>
          <a:p>
            <a:pPr>
              <a:defRPr sz="1000" b="0" i="0" u="none" strike="noStrike" baseline="0">
                <a:solidFill>
                  <a:srgbClr val="000000"/>
                </a:solidFill>
                <a:latin typeface="Calibri"/>
                <a:ea typeface="Calibri"/>
                <a:cs typeface="Calibri"/>
              </a:defRPr>
            </a:pPr>
            <a:r>
              <a:rPr lang="fr-FR" sz="1200" b="1" i="0" u="none" strike="noStrike" baseline="0">
                <a:solidFill>
                  <a:srgbClr val="000000"/>
                </a:solidFill>
                <a:latin typeface="Calibri"/>
              </a:rPr>
              <a:t>selon le type d'employeur</a:t>
            </a:r>
          </a:p>
        </c:rich>
      </c:tx>
      <c:overlay val="0"/>
    </c:title>
    <c:autoTitleDeleted val="0"/>
    <c:plotArea>
      <c:layout/>
      <c:pieChart>
        <c:varyColors val="1"/>
        <c:ser>
          <c:idx val="0"/>
          <c:order val="0"/>
          <c:dPt>
            <c:idx val="0"/>
            <c:bubble3D val="0"/>
            <c:extLst>
              <c:ext xmlns:c16="http://schemas.microsoft.com/office/drawing/2014/chart" uri="{C3380CC4-5D6E-409C-BE32-E72D297353CC}">
                <c16:uniqueId val="{00000000-2DFD-47CF-9FA1-D0F41EF4906A}"/>
              </c:ext>
            </c:extLst>
          </c:dPt>
          <c:dPt>
            <c:idx val="1"/>
            <c:bubble3D val="0"/>
            <c:extLst>
              <c:ext xmlns:c16="http://schemas.microsoft.com/office/drawing/2014/chart" uri="{C3380CC4-5D6E-409C-BE32-E72D297353CC}">
                <c16:uniqueId val="{00000001-2DFD-47CF-9FA1-D0F41EF4906A}"/>
              </c:ext>
            </c:extLst>
          </c:dPt>
          <c:dPt>
            <c:idx val="2"/>
            <c:bubble3D val="0"/>
            <c:extLst>
              <c:ext xmlns:c16="http://schemas.microsoft.com/office/drawing/2014/chart" uri="{C3380CC4-5D6E-409C-BE32-E72D297353CC}">
                <c16:uniqueId val="{00000002-2DFD-47CF-9FA1-D0F41EF4906A}"/>
              </c:ext>
            </c:extLst>
          </c:dPt>
          <c:dPt>
            <c:idx val="3"/>
            <c:bubble3D val="0"/>
            <c:extLst>
              <c:ext xmlns:c16="http://schemas.microsoft.com/office/drawing/2014/chart" uri="{C3380CC4-5D6E-409C-BE32-E72D297353CC}">
                <c16:uniqueId val="{00000003-2DFD-47CF-9FA1-D0F41EF4906A}"/>
              </c:ext>
            </c:extLst>
          </c:dPt>
          <c:dLbls>
            <c:spPr>
              <a:noFill/>
              <a:ln w="25400">
                <a:noFill/>
              </a:ln>
            </c:spPr>
            <c:txPr>
              <a:bodyPr/>
              <a:lstStyle/>
              <a:p>
                <a:pPr>
                  <a:defRPr sz="1000" b="0" i="0" u="none" strike="noStrike" baseline="0">
                    <a:solidFill>
                      <a:srgbClr val="000000"/>
                    </a:solidFill>
                    <a:latin typeface="Calibri"/>
                    <a:ea typeface="Calibri"/>
                    <a:cs typeface="Calibri"/>
                  </a:defRPr>
                </a:pPr>
                <a:endParaRPr lang="fr-FR"/>
              </a:p>
            </c:txPr>
            <c:showLegendKey val="0"/>
            <c:showVal val="1"/>
            <c:showCatName val="0"/>
            <c:showSerName val="0"/>
            <c:showPercent val="1"/>
            <c:showBubbleSize val="0"/>
            <c:showLeaderLines val="1"/>
            <c:extLst>
              <c:ext xmlns:c15="http://schemas.microsoft.com/office/drawing/2012/chart" uri="{CE6537A1-D6FC-4f65-9D91-7224C49458BB}"/>
            </c:extLst>
          </c:dLbls>
          <c:val>
            <c:numRef>
              <c:f>'Structures Bénéficiaires'!#REF!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'Structures Bénéficiaires'!#REF!</c15:sqref>
                        </c15:formulaRef>
                      </c:ext>
                    </c:extLst>
                  </c:multiLvlStrRef>
                </c15:cat>
              </c15:filteredCategoryTitle>
            </c:ext>
            <c:ext xmlns:c16="http://schemas.microsoft.com/office/drawing/2014/chart" uri="{C3380CC4-5D6E-409C-BE32-E72D297353CC}">
              <c16:uniqueId val="{00000004-2DFD-47CF-9FA1-D0F41EF4906A}"/>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978953999171156"/>
          <c:y val="0.25925981474537901"/>
          <c:w val="0.34526359994474376"/>
          <c:h val="0.59523976169645465"/>
        </c:manualLayout>
      </c:layout>
      <c:overlay val="0"/>
      <c:txPr>
        <a:bodyPr/>
        <a:lstStyle/>
        <a:p>
          <a:pPr>
            <a:defRPr sz="710" b="0" i="0" u="none" strike="noStrike" baseline="0">
              <a:solidFill>
                <a:srgbClr val="000000"/>
              </a:solidFill>
              <a:latin typeface="Calibri"/>
              <a:ea typeface="Calibri"/>
              <a:cs typeface="Calibri"/>
            </a:defRPr>
          </a:pPr>
          <a:endParaRPr lang="fr-FR"/>
        </a:p>
      </c:txPr>
    </c:legend>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222" l="0.70000000000000062" r="0.70000000000000062" t="0.750000000000002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311996448205232E-2"/>
          <c:y val="0.11269627520487764"/>
          <c:w val="0.94447402039346851"/>
          <c:h val="0.6687913741545678"/>
        </c:manualLayout>
      </c:layout>
      <c:barChart>
        <c:barDir val="col"/>
        <c:grouping val="clustered"/>
        <c:varyColors val="0"/>
        <c:ser>
          <c:idx val="6"/>
          <c:order val="0"/>
          <c:tx>
            <c:strRef>
              <c:f>Employeur!$B$3</c:f>
              <c:strCache>
                <c:ptCount val="1"/>
                <c:pt idx="0">
                  <c:v>2012</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Employeur!$B$4:$B$7</c:f>
              <c:numCache>
                <c:formatCode>General</c:formatCode>
                <c:ptCount val="4"/>
                <c:pt idx="0">
                  <c:v>446</c:v>
                </c:pt>
                <c:pt idx="1">
                  <c:v>102</c:v>
                </c:pt>
                <c:pt idx="2">
                  <c:v>116</c:v>
                </c:pt>
                <c:pt idx="3">
                  <c:v>60</c:v>
                </c:pt>
              </c:numCache>
            </c:numRef>
          </c:val>
          <c:extLst>
            <c:ext xmlns:c16="http://schemas.microsoft.com/office/drawing/2014/chart" uri="{C3380CC4-5D6E-409C-BE32-E72D297353CC}">
              <c16:uniqueId val="{00000000-72CA-4FC2-B063-C7DCF680AE3C}"/>
            </c:ext>
          </c:extLst>
        </c:ser>
        <c:ser>
          <c:idx val="7"/>
          <c:order val="1"/>
          <c:tx>
            <c:strRef>
              <c:f>Employeur!$C$3</c:f>
              <c:strCache>
                <c:ptCount val="1"/>
                <c:pt idx="0">
                  <c:v>2013</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Employeur!$C$4:$C$7</c:f>
              <c:numCache>
                <c:formatCode>General</c:formatCode>
                <c:ptCount val="4"/>
                <c:pt idx="0">
                  <c:v>433</c:v>
                </c:pt>
                <c:pt idx="1">
                  <c:v>100</c:v>
                </c:pt>
                <c:pt idx="2">
                  <c:v>112</c:v>
                </c:pt>
                <c:pt idx="3">
                  <c:v>48</c:v>
                </c:pt>
              </c:numCache>
            </c:numRef>
          </c:val>
          <c:extLst>
            <c:ext xmlns:c16="http://schemas.microsoft.com/office/drawing/2014/chart" uri="{C3380CC4-5D6E-409C-BE32-E72D297353CC}">
              <c16:uniqueId val="{00000001-72CA-4FC2-B063-C7DCF680AE3C}"/>
            </c:ext>
          </c:extLst>
        </c:ser>
        <c:ser>
          <c:idx val="8"/>
          <c:order val="2"/>
          <c:tx>
            <c:strRef>
              <c:f>Employeur!$D$3</c:f>
              <c:strCache>
                <c:ptCount val="1"/>
                <c:pt idx="0">
                  <c:v>2014</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Employeur!$D$4:$D$7</c:f>
              <c:numCache>
                <c:formatCode>General</c:formatCode>
                <c:ptCount val="4"/>
                <c:pt idx="0">
                  <c:v>451</c:v>
                </c:pt>
                <c:pt idx="1">
                  <c:v>132</c:v>
                </c:pt>
                <c:pt idx="2">
                  <c:v>95</c:v>
                </c:pt>
                <c:pt idx="3">
                  <c:v>63</c:v>
                </c:pt>
              </c:numCache>
            </c:numRef>
          </c:val>
          <c:extLst>
            <c:ext xmlns:c16="http://schemas.microsoft.com/office/drawing/2014/chart" uri="{C3380CC4-5D6E-409C-BE32-E72D297353CC}">
              <c16:uniqueId val="{00000002-72CA-4FC2-B063-C7DCF680AE3C}"/>
            </c:ext>
          </c:extLst>
        </c:ser>
        <c:ser>
          <c:idx val="9"/>
          <c:order val="3"/>
          <c:tx>
            <c:strRef>
              <c:f>Employeur!$E$3</c:f>
              <c:strCache>
                <c:ptCount val="1"/>
                <c:pt idx="0">
                  <c:v>2015</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Employeur!$E$4:$E$7</c:f>
              <c:numCache>
                <c:formatCode>General</c:formatCode>
                <c:ptCount val="4"/>
                <c:pt idx="0">
                  <c:v>512</c:v>
                </c:pt>
                <c:pt idx="1">
                  <c:v>107</c:v>
                </c:pt>
                <c:pt idx="2">
                  <c:v>105</c:v>
                </c:pt>
                <c:pt idx="3">
                  <c:v>60</c:v>
                </c:pt>
              </c:numCache>
            </c:numRef>
          </c:val>
          <c:extLst>
            <c:ext xmlns:c16="http://schemas.microsoft.com/office/drawing/2014/chart" uri="{C3380CC4-5D6E-409C-BE32-E72D297353CC}">
              <c16:uniqueId val="{00000003-72CA-4FC2-B063-C7DCF680AE3C}"/>
            </c:ext>
          </c:extLst>
        </c:ser>
        <c:ser>
          <c:idx val="10"/>
          <c:order val="4"/>
          <c:tx>
            <c:strRef>
              <c:f>Employeur!$F$3</c:f>
              <c:strCache>
                <c:ptCount val="1"/>
                <c:pt idx="0">
                  <c:v>2016</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Employeur!$F$4:$F$7</c:f>
              <c:numCache>
                <c:formatCode>General</c:formatCode>
                <c:ptCount val="4"/>
                <c:pt idx="0">
                  <c:v>510</c:v>
                </c:pt>
                <c:pt idx="1">
                  <c:v>127</c:v>
                </c:pt>
                <c:pt idx="2">
                  <c:v>108</c:v>
                </c:pt>
                <c:pt idx="3">
                  <c:v>48</c:v>
                </c:pt>
              </c:numCache>
            </c:numRef>
          </c:val>
          <c:extLst>
            <c:ext xmlns:c16="http://schemas.microsoft.com/office/drawing/2014/chart" uri="{C3380CC4-5D6E-409C-BE32-E72D297353CC}">
              <c16:uniqueId val="{00000004-72CA-4FC2-B063-C7DCF680AE3C}"/>
            </c:ext>
          </c:extLst>
        </c:ser>
        <c:ser>
          <c:idx val="11"/>
          <c:order val="5"/>
          <c:tx>
            <c:strRef>
              <c:f>Employeur!$G$3</c:f>
              <c:strCache>
                <c:ptCount val="1"/>
                <c:pt idx="0">
                  <c:v>2017</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Employeur!$G$4:$G$7</c:f>
              <c:numCache>
                <c:formatCode>General</c:formatCode>
                <c:ptCount val="4"/>
                <c:pt idx="0">
                  <c:v>541</c:v>
                </c:pt>
                <c:pt idx="1">
                  <c:v>141</c:v>
                </c:pt>
                <c:pt idx="2">
                  <c:v>98</c:v>
                </c:pt>
                <c:pt idx="3">
                  <c:v>70</c:v>
                </c:pt>
              </c:numCache>
            </c:numRef>
          </c:val>
          <c:extLst>
            <c:ext xmlns:c16="http://schemas.microsoft.com/office/drawing/2014/chart" uri="{C3380CC4-5D6E-409C-BE32-E72D297353CC}">
              <c16:uniqueId val="{00000005-72CA-4FC2-B063-C7DCF680AE3C}"/>
            </c:ext>
          </c:extLst>
        </c:ser>
        <c:ser>
          <c:idx val="0"/>
          <c:order val="6"/>
          <c:tx>
            <c:strRef>
              <c:f>Employeur!$H$3</c:f>
              <c:strCache>
                <c:ptCount val="1"/>
                <c:pt idx="0">
                  <c:v>2018</c:v>
                </c:pt>
              </c:strCache>
            </c:strRef>
          </c:tx>
          <c:invertIfNegative val="0"/>
          <c:val>
            <c:numRef>
              <c:f>Employeur!$H$4:$H$7</c:f>
              <c:numCache>
                <c:formatCode>General</c:formatCode>
                <c:ptCount val="4"/>
                <c:pt idx="0">
                  <c:v>556</c:v>
                </c:pt>
                <c:pt idx="1">
                  <c:v>159</c:v>
                </c:pt>
                <c:pt idx="2">
                  <c:v>92</c:v>
                </c:pt>
                <c:pt idx="3">
                  <c:v>65</c:v>
                </c:pt>
              </c:numCache>
            </c:numRef>
          </c:val>
          <c:extLst>
            <c:ext xmlns:c16="http://schemas.microsoft.com/office/drawing/2014/chart" uri="{C3380CC4-5D6E-409C-BE32-E72D297353CC}">
              <c16:uniqueId val="{00000000-84CA-42CD-B170-6570D1F9252F}"/>
            </c:ext>
          </c:extLst>
        </c:ser>
        <c:ser>
          <c:idx val="3"/>
          <c:order val="7"/>
          <c:tx>
            <c:strRef>
              <c:f>Employeur!$I$3</c:f>
              <c:strCache>
                <c:ptCount val="1"/>
                <c:pt idx="0">
                  <c:v>2019</c:v>
                </c:pt>
              </c:strCache>
            </c:strRef>
          </c:tx>
          <c:invertIfNegative val="0"/>
          <c:val>
            <c:numRef>
              <c:f>Employeur!$I$4:$I$7</c:f>
              <c:numCache>
                <c:formatCode>General</c:formatCode>
                <c:ptCount val="4"/>
                <c:pt idx="0">
                  <c:v>476</c:v>
                </c:pt>
                <c:pt idx="1">
                  <c:v>128</c:v>
                </c:pt>
                <c:pt idx="2">
                  <c:v>113</c:v>
                </c:pt>
                <c:pt idx="3">
                  <c:v>97</c:v>
                </c:pt>
              </c:numCache>
            </c:numRef>
          </c:val>
          <c:extLst>
            <c:ext xmlns:c16="http://schemas.microsoft.com/office/drawing/2014/chart" uri="{C3380CC4-5D6E-409C-BE32-E72D297353CC}">
              <c16:uniqueId val="{00000001-0B93-4697-ABCD-8469EB27365C}"/>
            </c:ext>
          </c:extLst>
        </c:ser>
        <c:ser>
          <c:idx val="2"/>
          <c:order val="8"/>
          <c:tx>
            <c:strRef>
              <c:f>Employeur!$J$3</c:f>
              <c:strCache>
                <c:ptCount val="1"/>
                <c:pt idx="0">
                  <c:v>2020</c:v>
                </c:pt>
              </c:strCache>
            </c:strRef>
          </c:tx>
          <c:invertIfNegative val="0"/>
          <c:val>
            <c:numRef>
              <c:f>Employeur!$J$4:$J$7</c:f>
              <c:numCache>
                <c:formatCode>General</c:formatCode>
                <c:ptCount val="4"/>
                <c:pt idx="0">
                  <c:v>641</c:v>
                </c:pt>
                <c:pt idx="1">
                  <c:v>104</c:v>
                </c:pt>
                <c:pt idx="2">
                  <c:v>150</c:v>
                </c:pt>
                <c:pt idx="3">
                  <c:v>115</c:v>
                </c:pt>
              </c:numCache>
            </c:numRef>
          </c:val>
          <c:extLst>
            <c:ext xmlns:c16="http://schemas.microsoft.com/office/drawing/2014/chart" uri="{C3380CC4-5D6E-409C-BE32-E72D297353CC}">
              <c16:uniqueId val="{00000000-0B93-4697-ABCD-8469EB27365C}"/>
            </c:ext>
          </c:extLst>
        </c:ser>
        <c:ser>
          <c:idx val="1"/>
          <c:order val="9"/>
          <c:tx>
            <c:strRef>
              <c:f>Employeur!$K$3</c:f>
              <c:strCache>
                <c:ptCount val="1"/>
                <c:pt idx="0">
                  <c:v>2021</c:v>
                </c:pt>
              </c:strCache>
            </c:strRef>
          </c:tx>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val>
            <c:numRef>
              <c:f>Employeur!$K$4:$K$7</c:f>
              <c:numCache>
                <c:formatCode>General</c:formatCode>
                <c:ptCount val="4"/>
                <c:pt idx="0">
                  <c:v>643</c:v>
                </c:pt>
                <c:pt idx="1">
                  <c:v>176</c:v>
                </c:pt>
                <c:pt idx="2">
                  <c:v>124</c:v>
                </c:pt>
                <c:pt idx="3">
                  <c:v>119</c:v>
                </c:pt>
              </c:numCache>
            </c:numRef>
          </c:val>
          <c:extLst>
            <c:ext xmlns:c16="http://schemas.microsoft.com/office/drawing/2014/chart" uri="{C3380CC4-5D6E-409C-BE32-E72D297353CC}">
              <c16:uniqueId val="{00000001-84CA-42CD-B170-6570D1F9252F}"/>
            </c:ext>
          </c:extLst>
        </c:ser>
        <c:dLbls>
          <c:showLegendKey val="0"/>
          <c:showVal val="0"/>
          <c:showCatName val="0"/>
          <c:showSerName val="0"/>
          <c:showPercent val="0"/>
          <c:showBubbleSize val="0"/>
        </c:dLbls>
        <c:gapWidth val="219"/>
        <c:overlap val="-27"/>
        <c:axId val="106684800"/>
        <c:axId val="106686336"/>
      </c:barChart>
      <c:catAx>
        <c:axId val="106684800"/>
        <c:scaling>
          <c:orientation val="minMax"/>
        </c:scaling>
        <c:delete val="1"/>
        <c:axPos val="b"/>
        <c:numFmt formatCode="General" sourceLinked="0"/>
        <c:majorTickMark val="out"/>
        <c:minorTickMark val="none"/>
        <c:tickLblPos val="nextTo"/>
        <c:crossAx val="106686336"/>
        <c:crossesAt val="0"/>
        <c:auto val="1"/>
        <c:lblAlgn val="ctr"/>
        <c:lblOffset val="100"/>
        <c:noMultiLvlLbl val="0"/>
      </c:catAx>
      <c:valAx>
        <c:axId val="1066863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0" vert="horz"/>
          <a:lstStyle/>
          <a:p>
            <a:pPr>
              <a:defRPr sz="900" b="0" i="0" u="none" strike="noStrike" baseline="0">
                <a:solidFill>
                  <a:srgbClr val="333333"/>
                </a:solidFill>
                <a:latin typeface="Calibri"/>
                <a:ea typeface="Calibri"/>
                <a:cs typeface="Calibri"/>
              </a:defRPr>
            </a:pPr>
            <a:endParaRPr lang="fr-FR"/>
          </a:p>
        </c:txPr>
        <c:crossAx val="106684800"/>
        <c:crosses val="autoZero"/>
        <c:crossBetween val="between"/>
      </c:valAx>
      <c:spPr>
        <a:noFill/>
        <a:ln w="25400">
          <a:noFill/>
        </a:ln>
      </c:spPr>
    </c:plotArea>
    <c:legend>
      <c:legendPos val="r"/>
      <c:layout>
        <c:manualLayout>
          <c:xMode val="edge"/>
          <c:yMode val="edge"/>
          <c:x val="0.82930378277005856"/>
          <c:y val="0.12415736165170084"/>
          <c:w val="8.8048203014171239E-2"/>
          <c:h val="0.40739542188743516"/>
        </c:manualLayout>
      </c:layout>
      <c:overlay val="0"/>
      <c:spPr>
        <a:noFill/>
        <a:ln w="25400">
          <a:noFill/>
        </a:ln>
      </c:spPr>
      <c:txPr>
        <a:bodyPr/>
        <a:lstStyle/>
        <a:p>
          <a:pPr>
            <a:defRPr sz="900" b="0" i="0" u="none" strike="noStrike" baseline="0">
              <a:solidFill>
                <a:srgbClr val="333333"/>
              </a:solidFill>
              <a:latin typeface="Arial" panose="020B0604020202020204" pitchFamily="34" charset="0"/>
              <a:ea typeface="Calibri"/>
              <a:cs typeface="Arial" panose="020B0604020202020204" pitchFamily="34" charset="0"/>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078" l="0.70000000000000062" r="0.70000000000000062" t="0.75000000000000078"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Secteur!$P$3</c:f>
              <c:strCache>
                <c:ptCount val="1"/>
                <c:pt idx="0">
                  <c:v>Ensemble
</c:v>
                </c:pt>
              </c:strCache>
            </c:strRef>
          </c:tx>
          <c:dLbls>
            <c:dLbl>
              <c:idx val="7"/>
              <c:layout>
                <c:manualLayout>
                  <c:x val="-2.3875114784205727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740-4179-8FB7-A54CB7E88827}"/>
                </c:ext>
              </c:extLst>
            </c:dLbl>
            <c:dLbl>
              <c:idx val="12"/>
              <c:layout>
                <c:manualLayout>
                  <c:x val="9.1335690476706949E-3"/>
                  <c:y val="-2.650690170844288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AF90-4CAD-8DC9-F470E9C0991D}"/>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fr-FR"/>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Secteur!$A$4:$A$17</c:f>
              <c:strCache>
                <c:ptCount val="14"/>
                <c:pt idx="0">
                  <c:v>Aéronautique &amp; spatial</c:v>
                </c:pt>
                <c:pt idx="1">
                  <c:v>Electronique communication &amp; informatique</c:v>
                </c:pt>
                <c:pt idx="2">
                  <c:v>Energie production et distribution</c:v>
                </c:pt>
                <c:pt idx="3">
                  <c:v>Equipement &amp; produits</c:v>
                </c:pt>
                <c:pt idx="4">
                  <c:v>Transports terrestres &amp; navals </c:v>
                </c:pt>
                <c:pt idx="5">
                  <c:v>Chimie &amp; matériaux</c:v>
                </c:pt>
                <c:pt idx="6">
                  <c:v>Pharmaceutique &amp; médical</c:v>
                </c:pt>
                <c:pt idx="7">
                  <c:v>Agroalimentaire</c:v>
                </c:pt>
                <c:pt idx="8">
                  <c:v>Services R&amp;D et ingénierie</c:v>
                </c:pt>
                <c:pt idx="9">
                  <c:v>Finance &amp; Juridique</c:v>
                </c:pt>
                <c:pt idx="10">
                  <c:v>Services tertiaires</c:v>
                </c:pt>
                <c:pt idx="11">
                  <c:v>Edition</c:v>
                </c:pt>
                <c:pt idx="12">
                  <c:v>BTP</c:v>
                </c:pt>
                <c:pt idx="13">
                  <c:v>Industries extractives</c:v>
                </c:pt>
              </c:strCache>
            </c:strRef>
          </c:cat>
          <c:val>
            <c:numRef>
              <c:f>Secteur!$P$4:$P$17</c:f>
              <c:numCache>
                <c:formatCode>General</c:formatCode>
                <c:ptCount val="14"/>
                <c:pt idx="0">
                  <c:v>133</c:v>
                </c:pt>
                <c:pt idx="1">
                  <c:v>322</c:v>
                </c:pt>
                <c:pt idx="2">
                  <c:v>70</c:v>
                </c:pt>
                <c:pt idx="3">
                  <c:v>42</c:v>
                </c:pt>
                <c:pt idx="4">
                  <c:v>29</c:v>
                </c:pt>
                <c:pt idx="5">
                  <c:v>31</c:v>
                </c:pt>
                <c:pt idx="6">
                  <c:v>20</c:v>
                </c:pt>
                <c:pt idx="7">
                  <c:v>24</c:v>
                </c:pt>
                <c:pt idx="8">
                  <c:v>391</c:v>
                </c:pt>
                <c:pt idx="9">
                  <c:v>194</c:v>
                </c:pt>
                <c:pt idx="10">
                  <c:v>349</c:v>
                </c:pt>
                <c:pt idx="11">
                  <c:v>54</c:v>
                </c:pt>
                <c:pt idx="12">
                  <c:v>15</c:v>
                </c:pt>
                <c:pt idx="13">
                  <c:v>3</c:v>
                </c:pt>
              </c:numCache>
            </c:numRef>
          </c:val>
          <c:extLst>
            <c:ext xmlns:c16="http://schemas.microsoft.com/office/drawing/2014/chart" uri="{C3380CC4-5D6E-409C-BE32-E72D297353CC}">
              <c16:uniqueId val="{00000001-AF90-4CAD-8DC9-F470E9C0991D}"/>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52850625076824"/>
          <c:y val="0.1376957884290069"/>
          <c:w val="0.30920529561903937"/>
          <c:h val="0.77198924905112598"/>
        </c:manualLayout>
      </c:layout>
      <c:overlay val="0"/>
      <c:txPr>
        <a:bodyPr/>
        <a:lstStyle/>
        <a:p>
          <a:pPr rtl="0">
            <a:defRPr sz="800">
              <a:latin typeface="Arial" panose="020B0604020202020204" pitchFamily="34" charset="0"/>
              <a:cs typeface="Arial" panose="020B0604020202020204" pitchFamily="34" charset="0"/>
            </a:defRPr>
          </a:pPr>
          <a:endParaRPr lang="fr-FR"/>
        </a:p>
      </c:txPr>
    </c:legend>
    <c:plotVisOnly val="1"/>
    <c:dispBlanksAs val="gap"/>
    <c:showDLblsOverMax val="0"/>
  </c:chart>
  <c:printSettings>
    <c:headerFooter/>
    <c:pageMargins b="0.75" l="0.7" r="0.7" t="0.75" header="0.3" footer="0.3"/>
    <c:pageSetup paperSize="9" orientation="landscape"/>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100" b="1" i="0" u="none" strike="noStrike" kern="1200" spc="0" baseline="0">
                <a:solidFill>
                  <a:sysClr val="windowText" lastClr="000000"/>
                </a:solidFill>
                <a:effectLst/>
                <a:latin typeface="Arial" panose="020B0604020202020204" pitchFamily="34" charset="0"/>
                <a:ea typeface="+mn-ea"/>
                <a:cs typeface="Arial" panose="020B0604020202020204" pitchFamily="34" charset="0"/>
              </a:defRPr>
            </a:pPr>
            <a:r>
              <a:rPr lang="en-US" sz="1100" b="1" i="0" u="none" strike="noStrike" kern="1200" baseline="0">
                <a:solidFill>
                  <a:sysClr val="windowText" lastClr="000000"/>
                </a:solidFill>
                <a:effectLst/>
                <a:latin typeface="Arial" panose="020B0604020202020204" pitchFamily="34" charset="0"/>
                <a:ea typeface="+mn-ea"/>
                <a:cs typeface="Arial" panose="020B0604020202020204" pitchFamily="34" charset="0"/>
              </a:rPr>
              <a:t>Origine géographie des doctorants Cifre acceptées en 2021</a:t>
            </a:r>
          </a:p>
        </c:rich>
      </c:tx>
      <c:overlay val="0"/>
      <c:spPr>
        <a:noFill/>
        <a:ln>
          <a:noFill/>
        </a:ln>
        <a:effectLst/>
      </c:spPr>
      <c:txPr>
        <a:bodyPr rot="0" spcFirstLastPara="1" vertOverflow="ellipsis" vert="horz" wrap="square" anchor="ctr" anchorCtr="1"/>
        <a:lstStyle/>
        <a:p>
          <a:pPr>
            <a:defRPr lang="en-US" sz="1100" b="1" i="0" u="none" strike="noStrike" kern="1200" spc="0" baseline="0">
              <a:solidFill>
                <a:sysClr val="windowText" lastClr="000000"/>
              </a:solidFill>
              <a:effectLst/>
              <a:latin typeface="Arial" panose="020B0604020202020204" pitchFamily="34" charset="0"/>
              <a:ea typeface="+mn-ea"/>
              <a:cs typeface="Arial" panose="020B0604020202020204" pitchFamily="34" charset="0"/>
            </a:defRPr>
          </a:pPr>
          <a:endParaRPr lang="fr-FR"/>
        </a:p>
      </c:txPr>
    </c:title>
    <c:autoTitleDeleted val="0"/>
    <c:plotArea>
      <c:layout>
        <c:manualLayout>
          <c:layoutTarget val="inner"/>
          <c:xMode val="edge"/>
          <c:yMode val="edge"/>
          <c:x val="0.24220184874609274"/>
          <c:y val="0.16048255181822588"/>
          <c:w val="0.4174980622357693"/>
          <c:h val="0.73365106406554059"/>
        </c:manualLayout>
      </c:layout>
      <c:pieChart>
        <c:varyColors val="1"/>
        <c:ser>
          <c:idx val="0"/>
          <c:order val="0"/>
          <c:tx>
            <c:strRef>
              <c:f>'Origine geo'!$R$2:$S$2</c:f>
              <c:strCache>
                <c:ptCount val="1"/>
                <c:pt idx="0">
                  <c:v>2021</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3A8-49A3-BDB9-B155C53DF5C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3A8-49A3-BDB9-B155C53DF5C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3A8-49A3-BDB9-B155C53DF5C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3A8-49A3-BDB9-B155C53DF5C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1-B710-4C08-8E26-1E293A4F1AE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3A8-49A3-BDB9-B155C53DF5C6}"/>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23A8-49A3-BDB9-B155C53DF5C6}"/>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23A8-49A3-BDB9-B155C53DF5C6}"/>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23A8-49A3-BDB9-B155C53DF5C6}"/>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23A8-49A3-BDB9-B155C53DF5C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'Origine geo'!$A$4:$A$13</c:f>
              <c:strCache>
                <c:ptCount val="10"/>
                <c:pt idx="0">
                  <c:v>Afrique sub-saharienne</c:v>
                </c:pt>
                <c:pt idx="1">
                  <c:v>Amérique du nord</c:v>
                </c:pt>
                <c:pt idx="2">
                  <c:v>Amerique latine</c:v>
                </c:pt>
                <c:pt idx="3">
                  <c:v>Asie</c:v>
                </c:pt>
                <c:pt idx="4">
                  <c:v>France</c:v>
                </c:pt>
                <c:pt idx="5">
                  <c:v>Reste union Européenne</c:v>
                </c:pt>
                <c:pt idx="6">
                  <c:v>Europe hors UE</c:v>
                </c:pt>
                <c:pt idx="7">
                  <c:v>Maghreb</c:v>
                </c:pt>
                <c:pt idx="8">
                  <c:v>Moyen-Orient</c:v>
                </c:pt>
                <c:pt idx="9">
                  <c:v>Océanie</c:v>
                </c:pt>
              </c:strCache>
            </c:strRef>
          </c:cat>
          <c:val>
            <c:numRef>
              <c:f>'Origine geo'!$S$4:$S$13</c:f>
              <c:numCache>
                <c:formatCode>0%</c:formatCode>
                <c:ptCount val="10"/>
                <c:pt idx="0">
                  <c:v>2.2659511031604056E-2</c:v>
                </c:pt>
                <c:pt idx="1">
                  <c:v>3.5778175313059034E-3</c:v>
                </c:pt>
                <c:pt idx="2">
                  <c:v>3.3989266547406083E-2</c:v>
                </c:pt>
                <c:pt idx="3">
                  <c:v>3.697078115682767E-2</c:v>
                </c:pt>
                <c:pt idx="4">
                  <c:v>0.75014907573047107</c:v>
                </c:pt>
                <c:pt idx="5">
                  <c:v>3.5181872391174714E-2</c:v>
                </c:pt>
                <c:pt idx="6">
                  <c:v>1.1329755515802028E-2</c:v>
                </c:pt>
                <c:pt idx="7">
                  <c:v>7.7519379844961239E-2</c:v>
                </c:pt>
                <c:pt idx="8">
                  <c:v>2.7429934406678593E-2</c:v>
                </c:pt>
                <c:pt idx="9">
                  <c:v>1.1926058437686344E-3</c:v>
                </c:pt>
              </c:numCache>
            </c:numRef>
          </c:val>
          <c:extLst>
            <c:ext xmlns:c16="http://schemas.microsoft.com/office/drawing/2014/chart" uri="{C3380CC4-5D6E-409C-BE32-E72D297353CC}">
              <c16:uniqueId val="{00000000-B710-4C08-8E26-1E293A4F1AEB}"/>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0.68152184819554262"/>
          <c:y val="0.15840114577380224"/>
          <c:w val="0.31673743526742648"/>
          <c:h val="0.58080921431661947"/>
        </c:manualLayout>
      </c:layout>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27</xdr:row>
      <xdr:rowOff>113842</xdr:rowOff>
    </xdr:from>
    <xdr:to>
      <xdr:col>11</xdr:col>
      <xdr:colOff>200024</xdr:colOff>
      <xdr:row>49</xdr:row>
      <xdr:rowOff>25978</xdr:rowOff>
    </xdr:to>
    <xdr:graphicFrame macro="">
      <xdr:nvGraphicFramePr>
        <xdr:cNvPr id="1312770" name="Graphique 30">
          <a:extLst>
            <a:ext uri="{FF2B5EF4-FFF2-40B4-BE49-F238E27FC236}">
              <a16:creationId xmlns:a16="http://schemas.microsoft.com/office/drawing/2014/main" id="{00000000-0008-0000-0100-000002081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22</xdr:row>
      <xdr:rowOff>56504</xdr:rowOff>
    </xdr:from>
    <xdr:to>
      <xdr:col>8</xdr:col>
      <xdr:colOff>752475</xdr:colOff>
      <xdr:row>40</xdr:row>
      <xdr:rowOff>38100</xdr:rowOff>
    </xdr:to>
    <xdr:graphicFrame macro="">
      <xdr:nvGraphicFramePr>
        <xdr:cNvPr id="3" name="Graphique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0.71901</cdr:x>
      <cdr:y>0.93787</cdr:y>
    </cdr:from>
    <cdr:to>
      <cdr:x>1</cdr:x>
      <cdr:y>1</cdr:y>
    </cdr:to>
    <cdr:sp macro="" textlink="">
      <cdr:nvSpPr>
        <cdr:cNvPr id="2" name="ZoneTexte 1"/>
        <cdr:cNvSpPr txBox="1"/>
      </cdr:nvSpPr>
      <cdr:spPr>
        <a:xfrm xmlns:a="http://schemas.openxmlformats.org/drawingml/2006/main">
          <a:off x="4972051" y="3594839"/>
          <a:ext cx="1943099" cy="238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algn="r" defTabSz="914400" rtl="0" eaLnBrk="1" fontAlgn="auto" latinLnBrk="0" hangingPunct="1">
            <a:lnSpc>
              <a:spcPct val="100000"/>
            </a:lnSpc>
            <a:spcBef>
              <a:spcPts val="0"/>
            </a:spcBef>
            <a:spcAft>
              <a:spcPts val="0"/>
            </a:spcAft>
            <a:buClrTx/>
            <a:buSzTx/>
            <a:buFontTx/>
            <a:buNone/>
            <a:tabLst/>
            <a:defRPr/>
          </a:pPr>
          <a:r>
            <a:rPr lang="fr-FR" sz="800" b="0" i="1" baseline="0">
              <a:effectLst/>
              <a:latin typeface="Arial" panose="020B0604020202020204" pitchFamily="34" charset="0"/>
              <a:ea typeface="+mn-ea"/>
              <a:cs typeface="Arial" panose="020B0604020202020204" pitchFamily="34" charset="0"/>
            </a:rPr>
            <a:t>Source : ANRT et MESR-DGRI C2.</a:t>
          </a:r>
          <a:endParaRPr lang="fr-FR" sz="800" i="1">
            <a:effectLst/>
            <a:latin typeface="Arial" panose="020B0604020202020204" pitchFamily="34" charset="0"/>
            <a:cs typeface="Arial" panose="020B0604020202020204" pitchFamily="34" charset="0"/>
          </a:endParaRPr>
        </a:p>
        <a:p xmlns:a="http://schemas.openxmlformats.org/drawingml/2006/main">
          <a:endParaRPr lang="fr-FR" sz="800" i="1">
            <a:latin typeface="Arial" panose="020B0604020202020204" pitchFamily="34" charset="0"/>
            <a:cs typeface="Arial" panose="020B0604020202020204" pitchFamily="34" charset="0"/>
          </a:endParaRP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285749</xdr:colOff>
      <xdr:row>16</xdr:row>
      <xdr:rowOff>95250</xdr:rowOff>
    </xdr:from>
    <xdr:to>
      <xdr:col>11</xdr:col>
      <xdr:colOff>314325</xdr:colOff>
      <xdr:row>38</xdr:row>
      <xdr:rowOff>142875</xdr:rowOff>
    </xdr:to>
    <xdr:graphicFrame macro="">
      <xdr:nvGraphicFramePr>
        <xdr:cNvPr id="3" name="Graphique 2">
          <a:extLst>
            <a:ext uri="{FF2B5EF4-FFF2-40B4-BE49-F238E27FC236}">
              <a16:creationId xmlns:a16="http://schemas.microsoft.com/office/drawing/2014/main" id="{66ECE206-0D12-417E-A6B7-A80E9FDBBE3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80434</xdr:colOff>
      <xdr:row>12</xdr:row>
      <xdr:rowOff>130175</xdr:rowOff>
    </xdr:from>
    <xdr:to>
      <xdr:col>6</xdr:col>
      <xdr:colOff>289984</xdr:colOff>
      <xdr:row>34</xdr:row>
      <xdr:rowOff>101600</xdr:rowOff>
    </xdr:to>
    <xdr:graphicFrame macro="">
      <xdr:nvGraphicFramePr>
        <xdr:cNvPr id="2" name="Graphique 1">
          <a:extLst>
            <a:ext uri="{FF2B5EF4-FFF2-40B4-BE49-F238E27FC236}">
              <a16:creationId xmlns:a16="http://schemas.microsoft.com/office/drawing/2014/main" id="{408C0D87-5ED7-4FF1-A1BE-7E096489DB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361949</xdr:colOff>
      <xdr:row>21</xdr:row>
      <xdr:rowOff>9525</xdr:rowOff>
    </xdr:from>
    <xdr:to>
      <xdr:col>18</xdr:col>
      <xdr:colOff>238124</xdr:colOff>
      <xdr:row>46</xdr:row>
      <xdr:rowOff>47625</xdr:rowOff>
    </xdr:to>
    <xdr:graphicFrame macro="">
      <xdr:nvGraphicFramePr>
        <xdr:cNvPr id="3" name="Graphique 2">
          <a:extLst>
            <a:ext uri="{FF2B5EF4-FFF2-40B4-BE49-F238E27FC236}">
              <a16:creationId xmlns:a16="http://schemas.microsoft.com/office/drawing/2014/main" id="{E18C9696-CE9B-4ACE-B83E-D49B27C4E7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0.65229</cdr:x>
      <cdr:y>0.17889</cdr:y>
    </cdr:from>
    <cdr:to>
      <cdr:x>0.95088</cdr:x>
      <cdr:y>0.38616</cdr:y>
    </cdr:to>
    <cdr:sp macro="" textlink="">
      <cdr:nvSpPr>
        <cdr:cNvPr id="2" name="ZoneTexte 1"/>
        <cdr:cNvSpPr txBox="1"/>
      </cdr:nvSpPr>
      <cdr:spPr>
        <a:xfrm xmlns:a="http://schemas.openxmlformats.org/drawingml/2006/main">
          <a:off x="2497657" y="741193"/>
          <a:ext cx="1143316" cy="85879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1100" i="1"/>
            <a:t>Moyenne : 30 260€</a:t>
          </a:r>
        </a:p>
        <a:p xmlns:a="http://schemas.openxmlformats.org/drawingml/2006/main">
          <a:r>
            <a:rPr lang="fr-FR" sz="1100" i="1"/>
            <a:t>Médiane :  30</a:t>
          </a:r>
          <a:r>
            <a:rPr lang="fr-FR" sz="1100" i="1" baseline="0"/>
            <a:t> 000 </a:t>
          </a:r>
          <a:r>
            <a:rPr lang="fr-FR" sz="1100" i="1"/>
            <a: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109195</xdr:colOff>
      <xdr:row>12</xdr:row>
      <xdr:rowOff>127000</xdr:rowOff>
    </xdr:from>
    <xdr:to>
      <xdr:col>4</xdr:col>
      <xdr:colOff>704850</xdr:colOff>
      <xdr:row>42</xdr:row>
      <xdr:rowOff>104775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0.28529</cdr:x>
      <cdr:y>0.00465</cdr:y>
    </cdr:from>
    <cdr:to>
      <cdr:x>0.8003</cdr:x>
      <cdr:y>0.04469</cdr:y>
    </cdr:to>
    <cdr:sp macro="" textlink="">
      <cdr:nvSpPr>
        <cdr:cNvPr id="2" name="ZoneTexte 1">
          <a:extLst xmlns:a="http://schemas.openxmlformats.org/drawingml/2006/main">
            <a:ext uri="{FF2B5EF4-FFF2-40B4-BE49-F238E27FC236}">
              <a16:creationId xmlns:a16="http://schemas.microsoft.com/office/drawing/2014/main" id="{B76B05C4-71B9-4FC1-B38F-6945B1C310A1}"/>
            </a:ext>
          </a:extLst>
        </cdr:cNvPr>
        <cdr:cNvSpPr txBox="1"/>
      </cdr:nvSpPr>
      <cdr:spPr>
        <a:xfrm xmlns:a="http://schemas.openxmlformats.org/drawingml/2006/main">
          <a:off x="1854050" y="21050"/>
          <a:ext cx="3346934" cy="18133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100" b="1">
              <a:latin typeface="Arial" panose="020B0604020202020204" pitchFamily="34" charset="0"/>
              <a:cs typeface="Arial" panose="020B0604020202020204" pitchFamily="34" charset="0"/>
            </a:rPr>
            <a:t>09 : Valorisation en 5 ans des Cifre terminées en 2013 et 2014</a:t>
          </a:r>
        </a:p>
      </cdr:txBody>
    </cdr:sp>
  </cdr:relSizeAnchor>
  <cdr:relSizeAnchor xmlns:cdr="http://schemas.openxmlformats.org/drawingml/2006/chartDrawing">
    <cdr:from>
      <cdr:x>0.64718</cdr:x>
      <cdr:y>0.94804</cdr:y>
    </cdr:from>
    <cdr:to>
      <cdr:x>0.99792</cdr:x>
      <cdr:y>0.9911</cdr:y>
    </cdr:to>
    <cdr:sp macro="" textlink="">
      <cdr:nvSpPr>
        <cdr:cNvPr id="3" name="ZoneTexte 2"/>
        <cdr:cNvSpPr txBox="1"/>
      </cdr:nvSpPr>
      <cdr:spPr>
        <a:xfrm xmlns:a="http://schemas.openxmlformats.org/drawingml/2006/main">
          <a:off x="3712711" y="5505110"/>
          <a:ext cx="2012157" cy="2500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1100" i="1"/>
            <a:t>Source : ANRT et MESR-DGRI C2.</a:t>
          </a:r>
        </a:p>
      </cdr:txBody>
    </cdr:sp>
  </cdr:relSizeAnchor>
</c:userShapes>
</file>

<file path=xl/drawings/drawing2.xml><?xml version="1.0" encoding="utf-8"?>
<c:userShapes xmlns:c="http://schemas.openxmlformats.org/drawingml/2006/chart">
  <cdr:relSizeAnchor xmlns:cdr="http://schemas.openxmlformats.org/drawingml/2006/chartDrawing">
    <cdr:from>
      <cdr:x>0.64125</cdr:x>
      <cdr:y>0.96086</cdr:y>
    </cdr:from>
    <cdr:to>
      <cdr:x>0.99046</cdr:x>
      <cdr:y>0.99327</cdr:y>
    </cdr:to>
    <cdr:sp macro="" textlink="">
      <cdr:nvSpPr>
        <cdr:cNvPr id="531457" name="Text Box 1"/>
        <cdr:cNvSpPr txBox="1">
          <a:spLocks xmlns:a="http://schemas.openxmlformats.org/drawingml/2006/main" noChangeArrowheads="1"/>
        </cdr:cNvSpPr>
      </cdr:nvSpPr>
      <cdr:spPr bwMode="auto">
        <a:xfrm xmlns:a="http://schemas.openxmlformats.org/drawingml/2006/main">
          <a:off x="4480634" y="4677234"/>
          <a:ext cx="2440058" cy="1577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fr-FR" sz="800" b="0" i="1" u="none" strike="noStrike" baseline="0">
              <a:solidFill>
                <a:srgbClr val="000000"/>
              </a:solidFill>
              <a:latin typeface="Arial"/>
              <a:cs typeface="Arial"/>
            </a:rPr>
            <a:t>Source : ANRT et MESR-DGRI C2.</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0</xdr:row>
      <xdr:rowOff>29190</xdr:rowOff>
    </xdr:from>
    <xdr:to>
      <xdr:col>13</xdr:col>
      <xdr:colOff>328084</xdr:colOff>
      <xdr:row>25</xdr:row>
      <xdr:rowOff>95250</xdr:rowOff>
    </xdr:to>
    <xdr:graphicFrame macro="">
      <xdr:nvGraphicFramePr>
        <xdr:cNvPr id="3" name="Graphique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0.08697</cdr:x>
      <cdr:y>0.81953</cdr:y>
    </cdr:from>
    <cdr:to>
      <cdr:x>0.24279</cdr:x>
      <cdr:y>1</cdr:y>
    </cdr:to>
    <cdr:sp macro="" textlink="">
      <cdr:nvSpPr>
        <cdr:cNvPr id="4" name="ZoneTexte 3"/>
        <cdr:cNvSpPr txBox="1"/>
      </cdr:nvSpPr>
      <cdr:spPr>
        <a:xfrm xmlns:a="http://schemas.openxmlformats.org/drawingml/2006/main">
          <a:off x="510323" y="4745216"/>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0.64696</cdr:x>
      <cdr:y>0.94938</cdr:y>
    </cdr:from>
    <cdr:to>
      <cdr:x>1</cdr:x>
      <cdr:y>1</cdr:y>
    </cdr:to>
    <cdr:sp macro="" textlink="">
      <cdr:nvSpPr>
        <cdr:cNvPr id="5" name="ZoneTexte 4"/>
        <cdr:cNvSpPr txBox="1"/>
      </cdr:nvSpPr>
      <cdr:spPr>
        <a:xfrm xmlns:a="http://schemas.openxmlformats.org/drawingml/2006/main">
          <a:off x="3806943" y="4534436"/>
          <a:ext cx="2077417" cy="2417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algn="r" defTabSz="914400" rtl="0" eaLnBrk="1" fontAlgn="auto" latinLnBrk="0" hangingPunct="1">
            <a:lnSpc>
              <a:spcPct val="100000"/>
            </a:lnSpc>
            <a:spcBef>
              <a:spcPts val="0"/>
            </a:spcBef>
            <a:spcAft>
              <a:spcPts val="0"/>
            </a:spcAft>
            <a:buClrTx/>
            <a:buSzTx/>
            <a:buFontTx/>
            <a:buNone/>
            <a:tabLst/>
            <a:defRPr/>
          </a:pPr>
          <a:r>
            <a:rPr lang="fr-FR" sz="800" b="0" i="1" baseline="0">
              <a:effectLst/>
              <a:latin typeface="Arial" panose="020B0604020202020204" pitchFamily="34" charset="0"/>
              <a:ea typeface="+mn-ea"/>
              <a:cs typeface="Arial" panose="020B0604020202020204" pitchFamily="34" charset="0"/>
            </a:rPr>
            <a:t>Source : ANRT et MESR-DGRI C2.</a:t>
          </a:r>
          <a:endParaRPr lang="fr-FR" sz="800" i="1">
            <a:effectLst/>
            <a:latin typeface="Arial" panose="020B0604020202020204" pitchFamily="34" charset="0"/>
            <a:cs typeface="Arial" panose="020B0604020202020204" pitchFamily="34" charset="0"/>
          </a:endParaRPr>
        </a:p>
        <a:p xmlns:a="http://schemas.openxmlformats.org/drawingml/2006/main">
          <a:endParaRPr lang="fr-FR" sz="1100"/>
        </a:p>
      </cdr:txBody>
    </cdr:sp>
  </cdr:relSizeAnchor>
  <cdr:relSizeAnchor xmlns:cdr="http://schemas.openxmlformats.org/drawingml/2006/chartDrawing">
    <cdr:from>
      <cdr:x>0</cdr:x>
      <cdr:y>0.94754</cdr:y>
    </cdr:from>
    <cdr:to>
      <cdr:x>0.59932</cdr:x>
      <cdr:y>0.99738</cdr:y>
    </cdr:to>
    <cdr:sp macro="" textlink="">
      <cdr:nvSpPr>
        <cdr:cNvPr id="2" name="ZoneTexte 1"/>
        <cdr:cNvSpPr txBox="1"/>
      </cdr:nvSpPr>
      <cdr:spPr>
        <a:xfrm xmlns:a="http://schemas.openxmlformats.org/drawingml/2006/main">
          <a:off x="0" y="3823143"/>
          <a:ext cx="5556250" cy="20108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900"/>
            <a:t>* </a:t>
          </a:r>
          <a:r>
            <a:rPr lang="fr-FR" sz="900">
              <a:effectLst/>
              <a:latin typeface="+mn-lt"/>
              <a:ea typeface="+mn-ea"/>
              <a:cs typeface="+mn-cs"/>
            </a:rPr>
            <a:t>STIC </a:t>
          </a:r>
          <a:r>
            <a:rPr lang="fr-FR" sz="900"/>
            <a:t>: </a:t>
          </a:r>
          <a:r>
            <a:rPr lang="fr-FR" sz="900">
              <a:effectLst/>
              <a:latin typeface="+mn-lt"/>
              <a:ea typeface="+mn-ea"/>
              <a:cs typeface="+mn-cs"/>
            </a:rPr>
            <a:t>Sciences et technologies de l’information et de la communication</a:t>
          </a:r>
          <a:endParaRPr lang="fr-FR" sz="900"/>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155209" name="Graphique 1">
          <a:extLst>
            <a:ext uri="{FF2B5EF4-FFF2-40B4-BE49-F238E27FC236}">
              <a16:creationId xmlns:a16="http://schemas.microsoft.com/office/drawing/2014/main" id="{00000000-0008-0000-0300-0000495E0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52919</xdr:colOff>
      <xdr:row>21</xdr:row>
      <xdr:rowOff>84666</xdr:rowOff>
    </xdr:from>
    <xdr:to>
      <xdr:col>10</xdr:col>
      <xdr:colOff>495301</xdr:colOff>
      <xdr:row>44</xdr:row>
      <xdr:rowOff>21167</xdr:rowOff>
    </xdr:to>
    <xdr:graphicFrame macro="">
      <xdr:nvGraphicFramePr>
        <xdr:cNvPr id="15" name="Graphique 1">
          <a:extLst>
            <a:ext uri="{FF2B5EF4-FFF2-40B4-BE49-F238E27FC236}">
              <a16:creationId xmlns:a16="http://schemas.microsoft.com/office/drawing/2014/main" id="{00000000-0008-0000-03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152400</xdr:colOff>
      <xdr:row>12</xdr:row>
      <xdr:rowOff>0</xdr:rowOff>
    </xdr:from>
    <xdr:to>
      <xdr:col>17</xdr:col>
      <xdr:colOff>451907</xdr:colOff>
      <xdr:row>31</xdr:row>
      <xdr:rowOff>69851</xdr:rowOff>
    </xdr:to>
    <xdr:graphicFrame macro="">
      <xdr:nvGraphicFramePr>
        <xdr:cNvPr id="4" name="Graphique 1">
          <a:extLst>
            <a:ext uri="{FF2B5EF4-FFF2-40B4-BE49-F238E27FC236}">
              <a16:creationId xmlns:a16="http://schemas.microsoft.com/office/drawing/2014/main" id="{00000000-0008-0000-03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0.356</cdr:x>
      <cdr:y>0.03686</cdr:y>
    </cdr:from>
    <cdr:to>
      <cdr:x>0.60518</cdr:x>
      <cdr:y>0.08958</cdr:y>
    </cdr:to>
    <cdr:sp macro="" textlink="">
      <cdr:nvSpPr>
        <cdr:cNvPr id="2" name="ZoneTexte 1"/>
        <cdr:cNvSpPr txBox="1"/>
      </cdr:nvSpPr>
      <cdr:spPr>
        <a:xfrm xmlns:a="http://schemas.openxmlformats.org/drawingml/2006/main">
          <a:off x="2065020" y="182880"/>
          <a:ext cx="1463040" cy="2590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0.19768</cdr:x>
      <cdr:y>0.01398</cdr:y>
    </cdr:from>
    <cdr:to>
      <cdr:x>0.82674</cdr:x>
      <cdr:y>0.10914</cdr:y>
    </cdr:to>
    <cdr:sp macro="" textlink="">
      <cdr:nvSpPr>
        <cdr:cNvPr id="3" name="ZoneTexte 2"/>
        <cdr:cNvSpPr txBox="1"/>
      </cdr:nvSpPr>
      <cdr:spPr>
        <a:xfrm xmlns:a="http://schemas.openxmlformats.org/drawingml/2006/main">
          <a:off x="1379454" y="50161"/>
          <a:ext cx="4389824" cy="3414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fr-FR" sz="1100" b="1" i="0" baseline="0">
              <a:latin typeface="Arial" panose="020B0604020202020204" pitchFamily="34" charset="0"/>
              <a:ea typeface="+mn-ea"/>
              <a:cs typeface="Arial" panose="020B0604020202020204" pitchFamily="34" charset="0"/>
            </a:rPr>
            <a:t>Nombre de Cifre selon le type d' employeur</a:t>
          </a:r>
          <a:endParaRPr lang="fr-FR" sz="11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0.65365</cdr:x>
      <cdr:y>0.92625</cdr:y>
    </cdr:from>
    <cdr:to>
      <cdr:x>1</cdr:x>
      <cdr:y>1</cdr:y>
    </cdr:to>
    <cdr:sp macro="" textlink="">
      <cdr:nvSpPr>
        <cdr:cNvPr id="4" name="ZoneTexte 3"/>
        <cdr:cNvSpPr txBox="1"/>
      </cdr:nvSpPr>
      <cdr:spPr>
        <a:xfrm xmlns:a="http://schemas.openxmlformats.org/drawingml/2006/main">
          <a:off x="4561416" y="3323166"/>
          <a:ext cx="2416970" cy="26458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algn="r" defTabSz="914400" rtl="0" eaLnBrk="1" fontAlgn="auto" latinLnBrk="0" hangingPunct="1">
            <a:lnSpc>
              <a:spcPct val="100000"/>
            </a:lnSpc>
            <a:spcBef>
              <a:spcPts val="0"/>
            </a:spcBef>
            <a:spcAft>
              <a:spcPts val="0"/>
            </a:spcAft>
            <a:buClrTx/>
            <a:buSzTx/>
            <a:buFontTx/>
            <a:buNone/>
            <a:tabLst/>
            <a:defRPr/>
          </a:pPr>
          <a:r>
            <a:rPr lang="fr-FR" sz="800" b="0" i="1" baseline="0">
              <a:effectLst/>
              <a:latin typeface="Arial" panose="020B0604020202020204" pitchFamily="34" charset="0"/>
              <a:ea typeface="+mn-ea"/>
              <a:cs typeface="Arial" panose="020B0604020202020204" pitchFamily="34" charset="0"/>
            </a:rPr>
            <a:t>Source : ANRT et MESR-DGRI C2.</a:t>
          </a:r>
          <a:endParaRPr lang="fr-FR" sz="800" i="1">
            <a:effectLst/>
            <a:latin typeface="Arial" panose="020B0604020202020204" pitchFamily="34" charset="0"/>
            <a:cs typeface="Arial" panose="020B0604020202020204" pitchFamily="34" charset="0"/>
          </a:endParaRPr>
        </a:p>
        <a:p xmlns:a="http://schemas.openxmlformats.org/drawingml/2006/main">
          <a:endParaRPr lang="fr-FR" sz="1100"/>
        </a:p>
      </cdr:txBody>
    </cdr:sp>
  </cdr:relSizeAnchor>
</c:userShapes>
</file>

<file path=xl/drawings/drawing7.xml><?xml version="1.0" encoding="utf-8"?>
<c:userShapes xmlns:c="http://schemas.openxmlformats.org/drawingml/2006/chart">
  <cdr:relSizeAnchor xmlns:cdr="http://schemas.openxmlformats.org/drawingml/2006/chartDrawing">
    <cdr:from>
      <cdr:x>0.356</cdr:x>
      <cdr:y>0.03686</cdr:y>
    </cdr:from>
    <cdr:to>
      <cdr:x>0.60518</cdr:x>
      <cdr:y>0.08958</cdr:y>
    </cdr:to>
    <cdr:sp macro="" textlink="">
      <cdr:nvSpPr>
        <cdr:cNvPr id="2" name="ZoneTexte 1"/>
        <cdr:cNvSpPr txBox="1"/>
      </cdr:nvSpPr>
      <cdr:spPr>
        <a:xfrm xmlns:a="http://schemas.openxmlformats.org/drawingml/2006/main">
          <a:off x="2065020" y="182880"/>
          <a:ext cx="1463040" cy="2590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0.19768</cdr:x>
      <cdr:y>0.01398</cdr:y>
    </cdr:from>
    <cdr:to>
      <cdr:x>0.82674</cdr:x>
      <cdr:y>0.10914</cdr:y>
    </cdr:to>
    <cdr:sp macro="" textlink="">
      <cdr:nvSpPr>
        <cdr:cNvPr id="3" name="ZoneTexte 2"/>
        <cdr:cNvSpPr txBox="1"/>
      </cdr:nvSpPr>
      <cdr:spPr>
        <a:xfrm xmlns:a="http://schemas.openxmlformats.org/drawingml/2006/main">
          <a:off x="1379454" y="50161"/>
          <a:ext cx="4389824" cy="3414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fr-FR" sz="1100" b="1" i="0" baseline="0">
              <a:latin typeface="Arial" panose="020B0604020202020204" pitchFamily="34" charset="0"/>
              <a:ea typeface="+mn-ea"/>
              <a:cs typeface="Arial" panose="020B0604020202020204" pitchFamily="34" charset="0"/>
            </a:rPr>
            <a:t>03 : Nombre de Cifre allouées selon le type d'employeur</a:t>
          </a:r>
          <a:endParaRPr lang="fr-FR" sz="11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0.65365</cdr:x>
      <cdr:y>0.92625</cdr:y>
    </cdr:from>
    <cdr:to>
      <cdr:x>1</cdr:x>
      <cdr:y>1</cdr:y>
    </cdr:to>
    <cdr:sp macro="" textlink="">
      <cdr:nvSpPr>
        <cdr:cNvPr id="4" name="ZoneTexte 3"/>
        <cdr:cNvSpPr txBox="1"/>
      </cdr:nvSpPr>
      <cdr:spPr>
        <a:xfrm xmlns:a="http://schemas.openxmlformats.org/drawingml/2006/main">
          <a:off x="4561416" y="3323166"/>
          <a:ext cx="2416970" cy="26458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algn="r" defTabSz="914400" rtl="0" eaLnBrk="1" fontAlgn="auto" latinLnBrk="0" hangingPunct="1">
            <a:lnSpc>
              <a:spcPct val="100000"/>
            </a:lnSpc>
            <a:spcBef>
              <a:spcPts val="0"/>
            </a:spcBef>
            <a:spcAft>
              <a:spcPts val="0"/>
            </a:spcAft>
            <a:buClrTx/>
            <a:buSzTx/>
            <a:buFontTx/>
            <a:buNone/>
            <a:tabLst/>
            <a:defRPr/>
          </a:pPr>
          <a:r>
            <a:rPr lang="fr-FR" sz="800" b="0" i="1" baseline="0">
              <a:effectLst/>
              <a:latin typeface="Arial" panose="020B0604020202020204" pitchFamily="34" charset="0"/>
              <a:ea typeface="+mn-ea"/>
              <a:cs typeface="Arial" panose="020B0604020202020204" pitchFamily="34" charset="0"/>
            </a:rPr>
            <a:t>Source : ANRT et MESR-DGRI C2.</a:t>
          </a:r>
          <a:endParaRPr lang="fr-FR" sz="800" i="1">
            <a:effectLst/>
            <a:latin typeface="Arial" panose="020B0604020202020204" pitchFamily="34" charset="0"/>
            <a:cs typeface="Arial" panose="020B0604020202020204" pitchFamily="34" charset="0"/>
          </a:endParaRPr>
        </a:p>
        <a:p xmlns:a="http://schemas.openxmlformats.org/drawingml/2006/main">
          <a:endParaRPr lang="fr-FR" sz="1100"/>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0</xdr:colOff>
      <xdr:row>2</xdr:row>
      <xdr:rowOff>0</xdr:rowOff>
    </xdr:to>
    <xdr:graphicFrame macro="">
      <xdr:nvGraphicFramePr>
        <xdr:cNvPr id="2" name="Graphique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76200</xdr:colOff>
      <xdr:row>11</xdr:row>
      <xdr:rowOff>276225</xdr:rowOff>
    </xdr:from>
    <xdr:to>
      <xdr:col>21</xdr:col>
      <xdr:colOff>180975</xdr:colOff>
      <xdr:row>36</xdr:row>
      <xdr:rowOff>19050</xdr:rowOff>
    </xdr:to>
    <xdr:graphicFrame macro="">
      <xdr:nvGraphicFramePr>
        <xdr:cNvPr id="9" name="Graphique 1">
          <a:extLst>
            <a:ext uri="{FF2B5EF4-FFF2-40B4-BE49-F238E27FC236}">
              <a16:creationId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0.0751</cdr:x>
      <cdr:y>0.80216</cdr:y>
    </cdr:from>
    <cdr:to>
      <cdr:x>0.22507</cdr:x>
      <cdr:y>0.86217</cdr:y>
    </cdr:to>
    <cdr:sp macro="" textlink="">
      <cdr:nvSpPr>
        <cdr:cNvPr id="2" name="ZoneTexte 1"/>
        <cdr:cNvSpPr txBox="1"/>
      </cdr:nvSpPr>
      <cdr:spPr>
        <a:xfrm xmlns:a="http://schemas.openxmlformats.org/drawingml/2006/main">
          <a:off x="535838" y="3906507"/>
          <a:ext cx="1071675" cy="20829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0.09297</cdr:x>
      <cdr:y>0.84647</cdr:y>
    </cdr:from>
    <cdr:to>
      <cdr:x>0.20752</cdr:x>
      <cdr:y>0.94133</cdr:y>
    </cdr:to>
    <cdr:sp macro="" textlink="">
      <cdr:nvSpPr>
        <cdr:cNvPr id="4" name="ZoneTexte 3"/>
        <cdr:cNvSpPr txBox="1"/>
      </cdr:nvSpPr>
      <cdr:spPr>
        <a:xfrm xmlns:a="http://schemas.openxmlformats.org/drawingml/2006/main">
          <a:off x="723165" y="4350470"/>
          <a:ext cx="891056" cy="48753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900">
              <a:latin typeface="Arial" panose="020B0604020202020204" pitchFamily="34" charset="0"/>
              <a:cs typeface="Arial" panose="020B0604020202020204" pitchFamily="34" charset="0"/>
            </a:rPr>
            <a:t>PME &lt; </a:t>
          </a:r>
          <a:r>
            <a:rPr lang="fr-FR" sz="800">
              <a:latin typeface="Arial" panose="020B0604020202020204" pitchFamily="34" charset="0"/>
              <a:cs typeface="Arial" panose="020B0604020202020204" pitchFamily="34" charset="0"/>
            </a:rPr>
            <a:t>250</a:t>
          </a:r>
          <a:endParaRPr lang="fr-FR" sz="9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0.26249</cdr:x>
      <cdr:y>0.81562</cdr:y>
    </cdr:from>
    <cdr:to>
      <cdr:x>0.26273</cdr:x>
      <cdr:y>0.81708</cdr:y>
    </cdr:to>
    <cdr:sp macro="" textlink="">
      <cdr:nvSpPr>
        <cdr:cNvPr id="5" name="ZoneTexte 4"/>
        <cdr:cNvSpPr txBox="1"/>
      </cdr:nvSpPr>
      <cdr:spPr>
        <a:xfrm xmlns:a="http://schemas.openxmlformats.org/drawingml/2006/main">
          <a:off x="2105025" y="5076825"/>
          <a:ext cx="1724025"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0.27298</cdr:x>
      <cdr:y>0.81562</cdr:y>
    </cdr:from>
    <cdr:to>
      <cdr:x>0.27348</cdr:x>
      <cdr:y>0.81708</cdr:y>
    </cdr:to>
    <cdr:sp macro="" textlink="">
      <cdr:nvSpPr>
        <cdr:cNvPr id="6" name="ZoneTexte 5"/>
        <cdr:cNvSpPr txBox="1"/>
      </cdr:nvSpPr>
      <cdr:spPr>
        <a:xfrm xmlns:a="http://schemas.openxmlformats.org/drawingml/2006/main">
          <a:off x="1981199" y="3454501"/>
          <a:ext cx="1242424" cy="6221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800">
              <a:latin typeface="Arial" panose="020B0604020202020204" pitchFamily="34" charset="0"/>
              <a:cs typeface="Arial" panose="020B0604020202020204" pitchFamily="34" charset="0"/>
            </a:rPr>
            <a:t>ETI e</a:t>
          </a:r>
          <a:r>
            <a:rPr lang="fr-FR" sz="1100"/>
            <a:t>ntre 250 &amp; 5000</a:t>
          </a:r>
        </a:p>
      </cdr:txBody>
    </cdr:sp>
  </cdr:relSizeAnchor>
  <cdr:relSizeAnchor xmlns:cdr="http://schemas.openxmlformats.org/drawingml/2006/chartDrawing">
    <cdr:from>
      <cdr:x>0.47525</cdr:x>
      <cdr:y>0.80842</cdr:y>
    </cdr:from>
    <cdr:to>
      <cdr:x>0.47525</cdr:x>
      <cdr:y>0.80867</cdr:y>
    </cdr:to>
    <cdr:sp macro="" textlink="">
      <cdr:nvSpPr>
        <cdr:cNvPr id="7" name="ZoneTexte 6"/>
        <cdr:cNvSpPr txBox="1"/>
      </cdr:nvSpPr>
      <cdr:spPr>
        <a:xfrm xmlns:a="http://schemas.openxmlformats.org/drawingml/2006/main">
          <a:off x="3438524" y="3752850"/>
          <a:ext cx="1666875" cy="7239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1100" baseline="0"/>
            <a:t>            Groupes</a:t>
          </a:r>
        </a:p>
        <a:p xmlns:a="http://schemas.openxmlformats.org/drawingml/2006/main">
          <a:r>
            <a:rPr lang="fr-FR" sz="1100" baseline="0"/>
            <a:t>    d'entreprises ou</a:t>
          </a:r>
        </a:p>
        <a:p xmlns:a="http://schemas.openxmlformats.org/drawingml/2006/main">
          <a:r>
            <a:rPr lang="fr-FR" sz="1100"/>
            <a:t>grandes</a:t>
          </a:r>
          <a:r>
            <a:rPr lang="fr-FR" sz="1100" baseline="0"/>
            <a:t> entreprises &gt; 5000</a:t>
          </a:r>
          <a:endParaRPr lang="fr-FR" sz="1100"/>
        </a:p>
      </cdr:txBody>
    </cdr:sp>
  </cdr:relSizeAnchor>
  <cdr:relSizeAnchor xmlns:cdr="http://schemas.openxmlformats.org/drawingml/2006/chartDrawing">
    <cdr:from>
      <cdr:x>0.78674</cdr:x>
      <cdr:y>0.79076</cdr:y>
    </cdr:from>
    <cdr:to>
      <cdr:x>1</cdr:x>
      <cdr:y>0.96682</cdr:y>
    </cdr:to>
    <cdr:sp macro="" textlink="">
      <cdr:nvSpPr>
        <cdr:cNvPr id="8" name="ZoneTexte 7"/>
        <cdr:cNvSpPr txBox="1"/>
      </cdr:nvSpPr>
      <cdr:spPr>
        <a:xfrm xmlns:a="http://schemas.openxmlformats.org/drawingml/2006/main">
          <a:off x="3979154" y="3178517"/>
          <a:ext cx="1078621" cy="70768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800">
              <a:latin typeface="Arial" panose="020B0604020202020204" pitchFamily="34" charset="0"/>
              <a:cs typeface="Arial" panose="020B0604020202020204" pitchFamily="34" charset="0"/>
            </a:rPr>
            <a:t>        Associations ou</a:t>
          </a:r>
        </a:p>
        <a:p xmlns:a="http://schemas.openxmlformats.org/drawingml/2006/main">
          <a:r>
            <a:rPr lang="fr-FR" sz="800">
              <a:latin typeface="Arial" panose="020B0604020202020204" pitchFamily="34" charset="0"/>
              <a:cs typeface="Arial" panose="020B0604020202020204" pitchFamily="34" charset="0"/>
            </a:rPr>
            <a:t> collectivités</a:t>
          </a:r>
          <a:r>
            <a:rPr lang="fr-FR" sz="800" baseline="0">
              <a:latin typeface="Arial" panose="020B0604020202020204" pitchFamily="34" charset="0"/>
              <a:cs typeface="Arial" panose="020B0604020202020204" pitchFamily="34" charset="0"/>
            </a:rPr>
            <a:t> </a:t>
          </a:r>
          <a:r>
            <a:rPr lang="fr-FR" sz="800">
              <a:latin typeface="Arial" panose="020B0604020202020204" pitchFamily="34" charset="0"/>
              <a:cs typeface="Arial" panose="020B0604020202020204" pitchFamily="34" charset="0"/>
            </a:rPr>
            <a:t>territoriales</a:t>
          </a:r>
        </a:p>
      </cdr:txBody>
    </cdr:sp>
  </cdr:relSizeAnchor>
  <cdr:relSizeAnchor xmlns:cdr="http://schemas.openxmlformats.org/drawingml/2006/chartDrawing">
    <cdr:from>
      <cdr:x>0.03523</cdr:x>
      <cdr:y>0.91842</cdr:y>
    </cdr:from>
    <cdr:to>
      <cdr:x>0.03622</cdr:x>
      <cdr:y>0.9189</cdr:y>
    </cdr:to>
    <cdr:sp macro="" textlink="">
      <cdr:nvSpPr>
        <cdr:cNvPr id="9" name="ZoneTexte 8"/>
        <cdr:cNvSpPr txBox="1"/>
      </cdr:nvSpPr>
      <cdr:spPr>
        <a:xfrm xmlns:a="http://schemas.openxmlformats.org/drawingml/2006/main">
          <a:off x="295275" y="4257674"/>
          <a:ext cx="914400" cy="3524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0.03773</cdr:x>
      <cdr:y>0.9137</cdr:y>
    </cdr:from>
    <cdr:to>
      <cdr:x>0.03871</cdr:x>
      <cdr:y>0.91443</cdr:y>
    </cdr:to>
    <cdr:sp macro="" textlink="">
      <cdr:nvSpPr>
        <cdr:cNvPr id="10" name="ZoneTexte 9"/>
        <cdr:cNvSpPr txBox="1"/>
      </cdr:nvSpPr>
      <cdr:spPr>
        <a:xfrm xmlns:a="http://schemas.openxmlformats.org/drawingml/2006/main">
          <a:off x="314325" y="4238624"/>
          <a:ext cx="914400" cy="3714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0.6172</cdr:x>
      <cdr:y>0.57589</cdr:y>
    </cdr:from>
    <cdr:to>
      <cdr:x>0.70674</cdr:x>
      <cdr:y>0.636</cdr:y>
    </cdr:to>
    <cdr:sp macro="" textlink="">
      <cdr:nvSpPr>
        <cdr:cNvPr id="12" name="ZoneTexte 11"/>
        <cdr:cNvSpPr txBox="1"/>
      </cdr:nvSpPr>
      <cdr:spPr>
        <a:xfrm xmlns:a="http://schemas.openxmlformats.org/drawingml/2006/main">
          <a:off x="4429125" y="2943225"/>
          <a:ext cx="657225" cy="3238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0.30991</cdr:x>
      <cdr:y>0.8316</cdr:y>
    </cdr:from>
    <cdr:to>
      <cdr:x>0.43545</cdr:x>
      <cdr:y>0.89764</cdr:y>
    </cdr:to>
    <cdr:sp macro="" textlink="">
      <cdr:nvSpPr>
        <cdr:cNvPr id="15" name="ZoneTexte 14"/>
        <cdr:cNvSpPr txBox="1"/>
      </cdr:nvSpPr>
      <cdr:spPr>
        <a:xfrm xmlns:a="http://schemas.openxmlformats.org/drawingml/2006/main">
          <a:off x="2468880" y="5433060"/>
          <a:ext cx="1021080" cy="312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0.26338</cdr:x>
      <cdr:y>0.82485</cdr:y>
    </cdr:from>
    <cdr:to>
      <cdr:x>0.45616</cdr:x>
      <cdr:y>0.97767</cdr:y>
    </cdr:to>
    <cdr:sp macro="" textlink="">
      <cdr:nvSpPr>
        <cdr:cNvPr id="16" name="ZoneTexte 15"/>
        <cdr:cNvSpPr txBox="1"/>
      </cdr:nvSpPr>
      <cdr:spPr>
        <a:xfrm xmlns:a="http://schemas.openxmlformats.org/drawingml/2006/main">
          <a:off x="2048767" y="4239345"/>
          <a:ext cx="1499588" cy="78542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fr-FR" sz="900">
              <a:latin typeface="Arial" panose="020B0604020202020204" pitchFamily="34" charset="0"/>
              <a:cs typeface="Arial" panose="020B0604020202020204" pitchFamily="34" charset="0"/>
            </a:rPr>
            <a:t>ETI entre 250 &amp; 5000 </a:t>
          </a:r>
        </a:p>
        <a:p xmlns:a="http://schemas.openxmlformats.org/drawingml/2006/main">
          <a:pPr algn="ctr">
            <a:lnSpc>
              <a:spcPts val="1100"/>
            </a:lnSpc>
          </a:pPr>
          <a:r>
            <a:rPr lang="fr-FR" sz="800">
              <a:latin typeface="Arial" panose="020B0604020202020204" pitchFamily="34" charset="0"/>
              <a:cs typeface="Arial" panose="020B0604020202020204" pitchFamily="34" charset="0"/>
            </a:rPr>
            <a:t>salariés</a:t>
          </a:r>
          <a:endParaRPr lang="fr-FR" sz="9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0.51958</cdr:x>
      <cdr:y>0.7988</cdr:y>
    </cdr:from>
    <cdr:to>
      <cdr:x>0.74941</cdr:x>
      <cdr:y>0.98104</cdr:y>
    </cdr:to>
    <cdr:sp macro="" textlink="">
      <cdr:nvSpPr>
        <cdr:cNvPr id="17" name="ZoneTexte 16"/>
        <cdr:cNvSpPr txBox="1"/>
      </cdr:nvSpPr>
      <cdr:spPr>
        <a:xfrm xmlns:a="http://schemas.openxmlformats.org/drawingml/2006/main">
          <a:off x="2627937" y="3210826"/>
          <a:ext cx="1162429" cy="73252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fr-FR" sz="800">
              <a:latin typeface="Arial" panose="020B0604020202020204" pitchFamily="34" charset="0"/>
              <a:cs typeface="Arial" panose="020B0604020202020204" pitchFamily="34" charset="0"/>
            </a:rPr>
            <a:t>Groupes d'entreprises ou </a:t>
          </a:r>
        </a:p>
        <a:p xmlns:a="http://schemas.openxmlformats.org/drawingml/2006/main">
          <a:pPr algn="ctr"/>
          <a:r>
            <a:rPr lang="fr-FR" sz="800">
              <a:latin typeface="Arial" panose="020B0604020202020204" pitchFamily="34" charset="0"/>
              <a:cs typeface="Arial" panose="020B0604020202020204" pitchFamily="34" charset="0"/>
            </a:rPr>
            <a:t>grandes entreprises &gt;= 5000 </a:t>
          </a:r>
        </a:p>
      </cdr:txBody>
    </cdr:sp>
  </cdr:relSizeAnchor>
  <cdr:relSizeAnchor xmlns:cdr="http://schemas.openxmlformats.org/drawingml/2006/chartDrawing">
    <cdr:from>
      <cdr:x>0</cdr:x>
      <cdr:y>0.91449</cdr:y>
    </cdr:from>
    <cdr:to>
      <cdr:x>1</cdr:x>
      <cdr:y>0.99762</cdr:y>
    </cdr:to>
    <cdr:sp macro="" textlink="">
      <cdr:nvSpPr>
        <cdr:cNvPr id="3" name="ZoneTexte 2"/>
        <cdr:cNvSpPr txBox="1"/>
      </cdr:nvSpPr>
      <cdr:spPr>
        <a:xfrm xmlns:a="http://schemas.openxmlformats.org/drawingml/2006/main">
          <a:off x="0" y="3667125"/>
          <a:ext cx="5705475" cy="33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800">
              <a:latin typeface="Arial" panose="020B0604020202020204" pitchFamily="34" charset="0"/>
              <a:cs typeface="Arial" panose="020B0604020202020204" pitchFamily="34" charset="0"/>
            </a:rPr>
            <a:t>(*)</a:t>
          </a:r>
          <a:r>
            <a:rPr lang="fr-FR" sz="800" baseline="0">
              <a:latin typeface="Arial" panose="020B0604020202020204" pitchFamily="34" charset="0"/>
              <a:cs typeface="Arial" panose="020B0604020202020204" pitchFamily="34" charset="0"/>
            </a:rPr>
            <a:t> Part des nouveaux employeurs, n'ayant pas employé de Cifre les  années précédentes.</a:t>
          </a:r>
        </a:p>
        <a:p xmlns:a="http://schemas.openxmlformats.org/drawingml/2006/main">
          <a:pPr marL="0" marR="0" indent="0" algn="r" defTabSz="914400" rtl="0" eaLnBrk="1" fontAlgn="auto" latinLnBrk="0" hangingPunct="1">
            <a:lnSpc>
              <a:spcPct val="100000"/>
            </a:lnSpc>
            <a:spcBef>
              <a:spcPts val="0"/>
            </a:spcBef>
            <a:spcAft>
              <a:spcPts val="0"/>
            </a:spcAft>
            <a:buClrTx/>
            <a:buSzTx/>
            <a:buFontTx/>
            <a:buNone/>
            <a:tabLst/>
            <a:defRPr/>
          </a:pPr>
          <a:r>
            <a:rPr lang="fr-FR" sz="800" b="0" i="1" baseline="0">
              <a:effectLst/>
              <a:latin typeface="Arial" panose="020B0604020202020204" pitchFamily="34" charset="0"/>
              <a:ea typeface="+mn-ea"/>
              <a:cs typeface="Arial" panose="020B0604020202020204" pitchFamily="34" charset="0"/>
            </a:rPr>
            <a:t>Source : ANRT et MESR-DGRI C2.</a:t>
          </a:r>
          <a:endParaRPr lang="fr-FR" sz="800">
            <a:effectLst/>
            <a:latin typeface="Arial" panose="020B0604020202020204" pitchFamily="34" charset="0"/>
            <a:cs typeface="Arial" panose="020B0604020202020204" pitchFamily="34" charset="0"/>
          </a:endParaRPr>
        </a:p>
        <a:p xmlns:a="http://schemas.openxmlformats.org/drawingml/2006/main">
          <a:r>
            <a:rPr lang="fr-FR" sz="800" baseline="0">
              <a:latin typeface="Arial" panose="020B0604020202020204" pitchFamily="34" charset="0"/>
              <a:cs typeface="Arial" panose="020B0604020202020204" pitchFamily="34" charset="0"/>
            </a:rPr>
            <a:t> </a:t>
          </a:r>
          <a:endParaRPr lang="fr-FR" sz="8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0.10959</cdr:y>
    </cdr:to>
    <cdr:sp macro="" textlink="">
      <cdr:nvSpPr>
        <cdr:cNvPr id="11" name="ZoneTexte 10"/>
        <cdr:cNvSpPr txBox="1"/>
      </cdr:nvSpPr>
      <cdr:spPr>
        <a:xfrm xmlns:a="http://schemas.openxmlformats.org/drawingml/2006/main">
          <a:off x="0" y="0"/>
          <a:ext cx="570547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fr-FR" sz="1100" b="1" i="0" baseline="0">
              <a:effectLst/>
              <a:latin typeface="+mn-lt"/>
              <a:ea typeface="+mn-ea"/>
              <a:cs typeface="+mn-cs"/>
            </a:rPr>
            <a:t>Evolution du nombre d'employeurs de Cifre</a:t>
          </a:r>
          <a:endParaRPr lang="fr-FR">
            <a:effectLst/>
          </a:endParaRPr>
        </a:p>
        <a:p xmlns:a="http://schemas.openxmlformats.org/drawingml/2006/main">
          <a:pPr algn="ctr" rtl="0"/>
          <a:r>
            <a:rPr lang="fr-FR" sz="1100" b="1" i="0" baseline="0">
              <a:effectLst/>
              <a:latin typeface="+mn-lt"/>
              <a:ea typeface="+mn-ea"/>
              <a:cs typeface="+mn-cs"/>
            </a:rPr>
            <a:t>814 en 2021 (56% de nouveaux par rapport aux employeurs de 2012-2021)</a:t>
          </a:r>
          <a:endParaRPr lang="fr-FR">
            <a:effectLst/>
          </a:endParaRPr>
        </a:p>
        <a:p xmlns:a="http://schemas.openxmlformats.org/drawingml/2006/main">
          <a:endParaRPr lang="fr-FR" sz="1100"/>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showGridLines="0" tabSelected="1" view="pageBreakPreview" zoomScaleNormal="100" zoomScaleSheetLayoutView="100" workbookViewId="0">
      <selection sqref="A1:D1"/>
    </sheetView>
  </sheetViews>
  <sheetFormatPr baseColWidth="10" defaultRowHeight="12.75" x14ac:dyDescent="0.2"/>
  <cols>
    <col min="1" max="1" width="11.5703125" customWidth="1"/>
    <col min="2" max="2" width="71.140625" customWidth="1"/>
    <col min="3" max="3" width="8" customWidth="1"/>
    <col min="4" max="4" width="14.28515625" customWidth="1"/>
  </cols>
  <sheetData>
    <row r="1" spans="1:7" x14ac:dyDescent="0.2">
      <c r="A1" s="490" t="s">
        <v>272</v>
      </c>
      <c r="B1" s="490"/>
      <c r="C1" s="490"/>
      <c r="D1" s="490"/>
    </row>
    <row r="2" spans="1:7" x14ac:dyDescent="0.2">
      <c r="A2" s="12"/>
      <c r="B2" s="12"/>
      <c r="C2" s="12"/>
    </row>
    <row r="3" spans="1:7" ht="15" x14ac:dyDescent="0.25">
      <c r="A3" s="491" t="s">
        <v>49</v>
      </c>
      <c r="B3" s="491"/>
      <c r="C3" s="491"/>
      <c r="D3" s="491"/>
    </row>
    <row r="4" spans="1:7" x14ac:dyDescent="0.2">
      <c r="A4" s="12"/>
      <c r="B4" s="12"/>
      <c r="C4" s="13"/>
    </row>
    <row r="5" spans="1:7" ht="39" customHeight="1" x14ac:dyDescent="0.2">
      <c r="A5" s="492" t="s">
        <v>273</v>
      </c>
      <c r="B5" s="492"/>
      <c r="C5" s="492"/>
      <c r="D5" s="492"/>
    </row>
    <row r="6" spans="1:7" x14ac:dyDescent="0.2">
      <c r="A6" s="12"/>
      <c r="B6" s="12"/>
      <c r="C6" s="12"/>
    </row>
    <row r="7" spans="1:7" ht="15.75" x14ac:dyDescent="0.2">
      <c r="A7" s="493" t="s">
        <v>60</v>
      </c>
      <c r="B7" s="493"/>
      <c r="C7" s="493"/>
      <c r="D7" s="493"/>
    </row>
    <row r="8" spans="1:7" x14ac:dyDescent="0.2">
      <c r="A8" s="12"/>
      <c r="B8" s="12"/>
      <c r="C8" s="12"/>
    </row>
    <row r="9" spans="1:7" x14ac:dyDescent="0.2">
      <c r="A9" s="496" t="s">
        <v>50</v>
      </c>
      <c r="B9" s="496"/>
      <c r="C9" s="496"/>
      <c r="D9" s="496"/>
    </row>
    <row r="10" spans="1:7" ht="37.5" customHeight="1" x14ac:dyDescent="0.2">
      <c r="A10" s="125" t="s">
        <v>51</v>
      </c>
      <c r="B10" s="126" t="s">
        <v>52</v>
      </c>
      <c r="C10" s="495" t="s">
        <v>159</v>
      </c>
      <c r="D10" s="495"/>
    </row>
    <row r="11" spans="1:7" ht="24" x14ac:dyDescent="0.2">
      <c r="A11" s="125"/>
      <c r="B11" s="126"/>
      <c r="C11" s="455" t="s">
        <v>262</v>
      </c>
      <c r="D11" s="455" t="s">
        <v>261</v>
      </c>
      <c r="E11" s="456"/>
      <c r="F11" s="457"/>
      <c r="G11" s="456"/>
    </row>
    <row r="12" spans="1:7" x14ac:dyDescent="0.2">
      <c r="A12" s="454" t="s">
        <v>100</v>
      </c>
      <c r="B12" s="127" t="s">
        <v>244</v>
      </c>
      <c r="C12" s="461" t="s">
        <v>263</v>
      </c>
      <c r="D12" s="458" t="s">
        <v>274</v>
      </c>
      <c r="E12" s="459"/>
      <c r="F12" s="460"/>
      <c r="G12" s="460"/>
    </row>
    <row r="13" spans="1:7" x14ac:dyDescent="0.2">
      <c r="A13" s="454" t="s">
        <v>101</v>
      </c>
      <c r="B13" s="128" t="s">
        <v>251</v>
      </c>
      <c r="C13" s="461" t="s">
        <v>264</v>
      </c>
      <c r="D13" s="458" t="s">
        <v>275</v>
      </c>
      <c r="E13" s="459"/>
      <c r="F13" s="460"/>
      <c r="G13" s="460"/>
    </row>
    <row r="14" spans="1:7" x14ac:dyDescent="0.2">
      <c r="A14" s="454" t="s">
        <v>163</v>
      </c>
      <c r="B14" s="128" t="s">
        <v>252</v>
      </c>
      <c r="C14" s="461"/>
      <c r="D14" s="458" t="s">
        <v>276</v>
      </c>
      <c r="E14" s="459"/>
      <c r="F14" s="460"/>
      <c r="G14" s="460"/>
    </row>
    <row r="15" spans="1:7" x14ac:dyDescent="0.2">
      <c r="B15" s="452" t="s">
        <v>258</v>
      </c>
      <c r="C15" s="55"/>
      <c r="D15" s="458" t="s">
        <v>276</v>
      </c>
      <c r="E15" s="459"/>
      <c r="F15" s="460"/>
      <c r="G15" s="460"/>
    </row>
    <row r="16" spans="1:7" x14ac:dyDescent="0.2">
      <c r="A16" s="454" t="s">
        <v>102</v>
      </c>
      <c r="B16" s="128" t="s">
        <v>250</v>
      </c>
      <c r="C16" s="461" t="s">
        <v>265</v>
      </c>
      <c r="D16" s="458" t="s">
        <v>277</v>
      </c>
      <c r="E16" s="459"/>
      <c r="F16" s="460"/>
      <c r="G16" s="460"/>
    </row>
    <row r="17" spans="1:10" x14ac:dyDescent="0.2">
      <c r="A17" s="454" t="s">
        <v>74</v>
      </c>
      <c r="B17" s="128" t="s">
        <v>249</v>
      </c>
      <c r="C17" s="461"/>
      <c r="D17" s="458" t="s">
        <v>276</v>
      </c>
      <c r="E17" s="459"/>
      <c r="F17" s="460"/>
      <c r="G17" s="460"/>
    </row>
    <row r="18" spans="1:10" x14ac:dyDescent="0.2">
      <c r="A18" s="454" t="s">
        <v>245</v>
      </c>
      <c r="B18" s="128" t="s">
        <v>223</v>
      </c>
      <c r="C18" s="461" t="s">
        <v>266</v>
      </c>
      <c r="D18" s="458" t="s">
        <v>278</v>
      </c>
      <c r="E18" s="459"/>
      <c r="F18" s="460"/>
      <c r="G18" s="460"/>
    </row>
    <row r="19" spans="1:10" x14ac:dyDescent="0.2">
      <c r="A19" s="454" t="s">
        <v>248</v>
      </c>
      <c r="B19" s="128" t="s">
        <v>242</v>
      </c>
      <c r="C19" s="461"/>
      <c r="D19" s="458" t="s">
        <v>276</v>
      </c>
      <c r="E19" s="459"/>
      <c r="F19" s="460"/>
      <c r="G19" s="460"/>
    </row>
    <row r="20" spans="1:10" x14ac:dyDescent="0.2">
      <c r="B20" s="453" t="s">
        <v>259</v>
      </c>
      <c r="C20" s="55"/>
      <c r="D20" s="458" t="s">
        <v>276</v>
      </c>
      <c r="E20" s="459"/>
      <c r="F20" s="460"/>
      <c r="G20" s="460"/>
    </row>
    <row r="21" spans="1:10" x14ac:dyDescent="0.2">
      <c r="A21" s="454" t="s">
        <v>192</v>
      </c>
      <c r="B21" s="128" t="s">
        <v>190</v>
      </c>
      <c r="C21" s="461" t="s">
        <v>267</v>
      </c>
      <c r="D21" s="458" t="s">
        <v>279</v>
      </c>
      <c r="E21" s="459"/>
      <c r="F21" s="460"/>
      <c r="G21" s="460"/>
    </row>
    <row r="22" spans="1:10" x14ac:dyDescent="0.2">
      <c r="A22" s="454" t="s">
        <v>79</v>
      </c>
      <c r="B22" s="128" t="s">
        <v>246</v>
      </c>
      <c r="C22" s="461"/>
      <c r="D22" s="458" t="s">
        <v>276</v>
      </c>
      <c r="E22" s="459"/>
      <c r="F22" s="460"/>
      <c r="G22" s="460"/>
    </row>
    <row r="23" spans="1:10" x14ac:dyDescent="0.2">
      <c r="A23" s="454" t="s">
        <v>80</v>
      </c>
      <c r="B23" s="128" t="s">
        <v>191</v>
      </c>
      <c r="C23" s="461" t="s">
        <v>268</v>
      </c>
      <c r="D23" s="458" t="s">
        <v>280</v>
      </c>
      <c r="E23" s="459"/>
      <c r="F23" s="460"/>
      <c r="G23" s="460"/>
    </row>
    <row r="24" spans="1:10" x14ac:dyDescent="0.2">
      <c r="B24" s="453" t="s">
        <v>260</v>
      </c>
      <c r="C24" s="55"/>
      <c r="D24" s="458" t="s">
        <v>276</v>
      </c>
      <c r="E24" s="459"/>
      <c r="F24" s="460"/>
      <c r="G24" s="460"/>
    </row>
    <row r="25" spans="1:10" x14ac:dyDescent="0.2">
      <c r="A25" s="454" t="s">
        <v>81</v>
      </c>
      <c r="B25" s="128" t="s">
        <v>247</v>
      </c>
      <c r="C25" s="461" t="s">
        <v>269</v>
      </c>
      <c r="D25" s="458" t="s">
        <v>281</v>
      </c>
      <c r="E25" s="459"/>
      <c r="F25" s="460"/>
      <c r="G25" s="460"/>
    </row>
    <row r="26" spans="1:10" x14ac:dyDescent="0.2">
      <c r="A26" s="454" t="s">
        <v>103</v>
      </c>
      <c r="B26" s="444" t="s">
        <v>243</v>
      </c>
      <c r="C26" s="461" t="s">
        <v>270</v>
      </c>
      <c r="D26" s="458" t="s">
        <v>282</v>
      </c>
      <c r="E26" s="459"/>
      <c r="F26" s="460"/>
      <c r="G26" s="460"/>
      <c r="I26" s="7"/>
      <c r="J26" s="7"/>
    </row>
    <row r="27" spans="1:10" x14ac:dyDescent="0.2">
      <c r="A27" s="454" t="s">
        <v>110</v>
      </c>
      <c r="B27" s="444" t="s">
        <v>253</v>
      </c>
      <c r="C27" s="461" t="s">
        <v>271</v>
      </c>
      <c r="D27" s="458" t="s">
        <v>283</v>
      </c>
      <c r="E27" s="459"/>
      <c r="F27" s="460"/>
      <c r="G27" s="460"/>
      <c r="I27" s="7"/>
      <c r="J27" s="7"/>
    </row>
    <row r="28" spans="1:10" x14ac:dyDescent="0.2">
      <c r="A28" s="497" t="s">
        <v>53</v>
      </c>
      <c r="B28" s="497"/>
      <c r="C28" s="497"/>
      <c r="D28" s="497"/>
    </row>
    <row r="29" spans="1:10" ht="161.25" customHeight="1" x14ac:dyDescent="0.2">
      <c r="A29" s="498" t="s">
        <v>168</v>
      </c>
      <c r="B29" s="498"/>
      <c r="C29" s="498"/>
      <c r="D29" s="498"/>
    </row>
    <row r="30" spans="1:10" x14ac:dyDescent="0.2">
      <c r="A30" s="494" t="s">
        <v>54</v>
      </c>
      <c r="B30" s="494"/>
      <c r="C30" s="494"/>
      <c r="D30" s="494"/>
    </row>
    <row r="31" spans="1:10" x14ac:dyDescent="0.2">
      <c r="A31" s="14" t="s">
        <v>55</v>
      </c>
      <c r="B31" s="12"/>
      <c r="C31" s="12"/>
    </row>
    <row r="32" spans="1:10" x14ac:dyDescent="0.2">
      <c r="A32" s="14" t="s">
        <v>56</v>
      </c>
      <c r="B32" s="12"/>
      <c r="C32" s="12"/>
    </row>
    <row r="33" spans="1:3" x14ac:dyDescent="0.2">
      <c r="A33" s="14" t="s">
        <v>57</v>
      </c>
      <c r="B33" s="12"/>
      <c r="C33" s="12"/>
    </row>
    <row r="34" spans="1:3" x14ac:dyDescent="0.2">
      <c r="A34" s="14" t="s">
        <v>58</v>
      </c>
      <c r="B34" s="12"/>
      <c r="C34" s="12"/>
    </row>
    <row r="35" spans="1:3" x14ac:dyDescent="0.2">
      <c r="A35" s="14" t="s">
        <v>59</v>
      </c>
      <c r="B35" s="12"/>
      <c r="C35" s="12"/>
    </row>
    <row r="36" spans="1:3" x14ac:dyDescent="0.2">
      <c r="A36" s="12"/>
      <c r="B36" s="14"/>
      <c r="C36" s="14"/>
    </row>
    <row r="37" spans="1:3" ht="33.75" x14ac:dyDescent="0.2">
      <c r="A37" s="12"/>
      <c r="B37" s="15" t="s">
        <v>62</v>
      </c>
      <c r="C37" s="15"/>
    </row>
    <row r="38" spans="1:3" x14ac:dyDescent="0.2">
      <c r="A38" s="16"/>
    </row>
    <row r="41" spans="1:3" x14ac:dyDescent="0.2">
      <c r="B41" s="453"/>
    </row>
  </sheetData>
  <mergeCells count="9">
    <mergeCell ref="A1:D1"/>
    <mergeCell ref="A3:D3"/>
    <mergeCell ref="A5:D5"/>
    <mergeCell ref="A7:D7"/>
    <mergeCell ref="A30:D30"/>
    <mergeCell ref="C10:D10"/>
    <mergeCell ref="A9:D9"/>
    <mergeCell ref="A28:D28"/>
    <mergeCell ref="A29:D29"/>
  </mergeCells>
  <hyperlinks>
    <hyperlink ref="A16" location="'Cifre Employeur'!A1" display="Cifre Employeur"/>
    <hyperlink ref="A19" location="secteur!A1" display="secteur"/>
    <hyperlink ref="A22" location="'Origine geo'!A1" display="Origine geo"/>
    <hyperlink ref="A23" location="Diplômes!A1" display="Diplômes"/>
    <hyperlink ref="A25" location="Salaire!A1" display="Salaire!A1"/>
    <hyperlink ref="A26" location="soutenance!A1" display="Soutenance"/>
    <hyperlink ref="A12" location="'Evol Cifre'!A1" display="Evol Cifre"/>
    <hyperlink ref="A13" location="'Domaine sc'!A1" display="Domaine sc"/>
    <hyperlink ref="A17" location="Employeur!A1" display="Employeur"/>
    <hyperlink ref="A27" location="Publications!A1" display="Publications!A1"/>
    <hyperlink ref="A18" location="'Secteur 21'!A1" display="Secteur 21"/>
    <hyperlink ref="A21" location="'Origine geo 21'!A1" display="Origine geo 21"/>
    <hyperlink ref="A14" location="'Domaine sc fem'!A1" display="Domaine sc fe"/>
  </hyperlinks>
  <pageMargins left="0.23622047244094491" right="0" top="0.35433070866141736" bottom="0.35433070866141736" header="0" footer="0.31496062992125984"/>
  <pageSetup paperSize="9" scale="7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X20"/>
  <sheetViews>
    <sheetView showGridLines="0" zoomScaleNormal="100" workbookViewId="0">
      <selection activeCell="P15" sqref="P15:Q15"/>
    </sheetView>
  </sheetViews>
  <sheetFormatPr baseColWidth="10" defaultRowHeight="12.75" x14ac:dyDescent="0.2"/>
  <cols>
    <col min="1" max="1" width="20.5703125" style="1" customWidth="1"/>
    <col min="2" max="2" width="7.5703125" style="1" customWidth="1"/>
    <col min="3" max="3" width="5.28515625" style="1" customWidth="1"/>
    <col min="4" max="4" width="7.5703125" style="1" customWidth="1"/>
    <col min="5" max="5" width="5.28515625" style="1" customWidth="1"/>
    <col min="6" max="6" width="7.5703125" style="1" customWidth="1"/>
    <col min="7" max="7" width="5.28515625" style="1" customWidth="1"/>
    <col min="8" max="8" width="7.5703125" style="1" customWidth="1"/>
    <col min="9" max="9" width="5.28515625" style="1" customWidth="1"/>
    <col min="10" max="10" width="7.5703125" style="1" customWidth="1"/>
    <col min="11" max="11" width="5.28515625" style="1" customWidth="1"/>
    <col min="12" max="12" width="7.5703125" style="1" customWidth="1"/>
    <col min="13" max="13" width="5.28515625" style="1" customWidth="1"/>
    <col min="14" max="14" width="7.42578125" style="1" customWidth="1"/>
    <col min="15" max="15" width="5.28515625" style="1" customWidth="1"/>
    <col min="16" max="16" width="7.5703125" style="1" customWidth="1"/>
    <col min="17" max="17" width="5.28515625" style="1" customWidth="1"/>
    <col min="18" max="18" width="7.5703125" style="1" customWidth="1"/>
    <col min="19" max="19" width="5.28515625" style="1" customWidth="1"/>
    <col min="20" max="20" width="6.7109375" style="1" customWidth="1"/>
    <col min="21" max="22" width="11.42578125" style="1"/>
    <col min="23" max="23" width="25.5703125" style="1" customWidth="1"/>
    <col min="24" max="16384" width="11.42578125" style="1"/>
  </cols>
  <sheetData>
    <row r="1" spans="1:24" x14ac:dyDescent="0.2">
      <c r="A1" s="445" t="s">
        <v>257</v>
      </c>
      <c r="B1" s="445"/>
      <c r="C1" s="445"/>
      <c r="D1" s="445"/>
      <c r="E1" s="445"/>
      <c r="F1" s="445"/>
    </row>
    <row r="2" spans="1:24" ht="33" customHeight="1" x14ac:dyDescent="0.2">
      <c r="A2" s="548" t="s">
        <v>78</v>
      </c>
      <c r="B2" s="571">
        <v>2013</v>
      </c>
      <c r="C2" s="572"/>
      <c r="D2" s="571">
        <v>2014</v>
      </c>
      <c r="E2" s="572"/>
      <c r="F2" s="571">
        <v>2015</v>
      </c>
      <c r="G2" s="572"/>
      <c r="H2" s="571">
        <v>2016</v>
      </c>
      <c r="I2" s="572"/>
      <c r="J2" s="571">
        <v>2017</v>
      </c>
      <c r="K2" s="572"/>
      <c r="L2" s="571">
        <v>2018</v>
      </c>
      <c r="M2" s="572"/>
      <c r="N2" s="571">
        <v>2019</v>
      </c>
      <c r="O2" s="572"/>
      <c r="P2" s="571">
        <v>2020</v>
      </c>
      <c r="Q2" s="572"/>
      <c r="R2" s="571">
        <v>2021</v>
      </c>
      <c r="S2" s="572"/>
      <c r="T2" s="505" t="s">
        <v>185</v>
      </c>
    </row>
    <row r="3" spans="1:24" ht="12" customHeight="1" x14ac:dyDescent="0.2">
      <c r="A3" s="549"/>
      <c r="B3" s="54" t="s">
        <v>75</v>
      </c>
      <c r="C3" s="54" t="s">
        <v>16</v>
      </c>
      <c r="D3" s="54" t="s">
        <v>75</v>
      </c>
      <c r="E3" s="54" t="s">
        <v>16</v>
      </c>
      <c r="F3" s="54" t="s">
        <v>75</v>
      </c>
      <c r="G3" s="54" t="s">
        <v>16</v>
      </c>
      <c r="H3" s="54" t="s">
        <v>75</v>
      </c>
      <c r="I3" s="54" t="s">
        <v>16</v>
      </c>
      <c r="J3" s="54" t="s">
        <v>75</v>
      </c>
      <c r="K3" s="54" t="s">
        <v>16</v>
      </c>
      <c r="L3" s="54" t="s">
        <v>75</v>
      </c>
      <c r="M3" s="54" t="s">
        <v>16</v>
      </c>
      <c r="N3" s="54" t="s">
        <v>75</v>
      </c>
      <c r="O3" s="54" t="s">
        <v>16</v>
      </c>
      <c r="P3" s="54" t="s">
        <v>75</v>
      </c>
      <c r="Q3" s="54" t="s">
        <v>16</v>
      </c>
      <c r="R3" s="54" t="s">
        <v>75</v>
      </c>
      <c r="S3" s="54" t="s">
        <v>16</v>
      </c>
      <c r="T3" s="547"/>
    </row>
    <row r="4" spans="1:24" ht="15" x14ac:dyDescent="0.25">
      <c r="A4" s="63" t="s">
        <v>0</v>
      </c>
      <c r="B4" s="35">
        <v>28</v>
      </c>
      <c r="C4" s="102">
        <v>2.2635408245755859E-2</v>
      </c>
      <c r="D4" s="35">
        <v>28</v>
      </c>
      <c r="E4" s="102">
        <v>2.0710059171597635E-2</v>
      </c>
      <c r="F4" s="64">
        <v>26</v>
      </c>
      <c r="G4" s="102">
        <v>1.8799710773680405E-2</v>
      </c>
      <c r="H4" s="64">
        <v>30</v>
      </c>
      <c r="I4" s="65">
        <v>2.178649237472767E-2</v>
      </c>
      <c r="J4" s="64">
        <v>34</v>
      </c>
      <c r="K4" s="66">
        <v>2.3726448011165389E-2</v>
      </c>
      <c r="L4" s="64">
        <v>20</v>
      </c>
      <c r="M4" s="136">
        <v>1.3333333333333334E-2</v>
      </c>
      <c r="N4" s="64">
        <v>32</v>
      </c>
      <c r="O4" s="66">
        <v>2.2068965517241378E-2</v>
      </c>
      <c r="P4" s="64">
        <v>45</v>
      </c>
      <c r="Q4" s="324">
        <v>2.892030848329049E-2</v>
      </c>
      <c r="R4" s="323">
        <v>38</v>
      </c>
      <c r="S4" s="66">
        <v>2.2659511031604056E-2</v>
      </c>
      <c r="T4" s="175">
        <v>2.4102785848197084E-5</v>
      </c>
      <c r="X4" s="339"/>
    </row>
    <row r="5" spans="1:24" ht="15" x14ac:dyDescent="0.25">
      <c r="A5" s="63" t="s">
        <v>7</v>
      </c>
      <c r="B5" s="35">
        <v>6</v>
      </c>
      <c r="C5" s="102">
        <v>4.850444624090542E-3</v>
      </c>
      <c r="D5" s="35">
        <v>3</v>
      </c>
      <c r="E5" s="102">
        <v>2.2189349112426036E-3</v>
      </c>
      <c r="F5" s="64">
        <v>4</v>
      </c>
      <c r="G5" s="102">
        <v>2.8922631959508315E-3</v>
      </c>
      <c r="H5" s="64">
        <v>1</v>
      </c>
      <c r="I5" s="65">
        <v>7.2621641249092229E-4</v>
      </c>
      <c r="J5" s="64">
        <v>6</v>
      </c>
      <c r="K5" s="66">
        <v>4.1870202372644803E-3</v>
      </c>
      <c r="L5" s="64">
        <v>9</v>
      </c>
      <c r="M5" s="136">
        <v>6.0000000000000001E-3</v>
      </c>
      <c r="N5" s="64">
        <v>5</v>
      </c>
      <c r="O5" s="66">
        <v>3.4482758620689655E-3</v>
      </c>
      <c r="P5" s="64">
        <v>1.9999999999999998</v>
      </c>
      <c r="Q5" s="324">
        <v>1.2853470437017994E-3</v>
      </c>
      <c r="R5" s="323">
        <v>6</v>
      </c>
      <c r="S5" s="66">
        <v>3.5778175313059034E-3</v>
      </c>
      <c r="T5" s="175">
        <v>-1.2726270927846386E-3</v>
      </c>
      <c r="X5" s="339"/>
    </row>
    <row r="6" spans="1:24" ht="15" x14ac:dyDescent="0.25">
      <c r="A6" s="63" t="s">
        <v>5</v>
      </c>
      <c r="B6" s="35">
        <v>29</v>
      </c>
      <c r="C6" s="102">
        <v>2.3443815683104285E-2</v>
      </c>
      <c r="D6" s="35">
        <v>36</v>
      </c>
      <c r="E6" s="102">
        <v>2.6627218934911243E-2</v>
      </c>
      <c r="F6" s="64">
        <v>21</v>
      </c>
      <c r="G6" s="102">
        <v>1.5184381778741865E-2</v>
      </c>
      <c r="H6" s="64">
        <v>38</v>
      </c>
      <c r="I6" s="65">
        <v>2.7596223674655047E-2</v>
      </c>
      <c r="J6" s="64">
        <v>42</v>
      </c>
      <c r="K6" s="66">
        <v>2.930914166085136E-2</v>
      </c>
      <c r="L6" s="64">
        <v>28</v>
      </c>
      <c r="M6" s="136">
        <v>1.8666666666666668E-2</v>
      </c>
      <c r="N6" s="64">
        <v>55</v>
      </c>
      <c r="O6" s="66">
        <v>3.793103448275862E-2</v>
      </c>
      <c r="P6" s="64">
        <v>38</v>
      </c>
      <c r="Q6" s="324">
        <v>2.4421593830334189E-2</v>
      </c>
      <c r="R6" s="323">
        <v>57</v>
      </c>
      <c r="S6" s="66">
        <v>3.3989266547406083E-2</v>
      </c>
      <c r="T6" s="175">
        <v>1.0545450864301798E-2</v>
      </c>
      <c r="X6" s="339"/>
    </row>
    <row r="7" spans="1:24" ht="15" x14ac:dyDescent="0.25">
      <c r="A7" s="63" t="s">
        <v>1</v>
      </c>
      <c r="B7" s="35">
        <v>34</v>
      </c>
      <c r="C7" s="102">
        <v>2.7485852869846401E-2</v>
      </c>
      <c r="D7" s="35">
        <v>63</v>
      </c>
      <c r="E7" s="102">
        <v>4.5857988165680472E-2</v>
      </c>
      <c r="F7" s="64">
        <v>54</v>
      </c>
      <c r="G7" s="102">
        <v>3.9045553145336226E-2</v>
      </c>
      <c r="H7" s="64">
        <v>43</v>
      </c>
      <c r="I7" s="65">
        <v>3.1227305737109658E-2</v>
      </c>
      <c r="J7" s="64">
        <v>59</v>
      </c>
      <c r="K7" s="66">
        <v>4.1172365666434056E-2</v>
      </c>
      <c r="L7" s="64">
        <v>43</v>
      </c>
      <c r="M7" s="66">
        <v>2.9000000000000001E-2</v>
      </c>
      <c r="N7" s="64">
        <v>54</v>
      </c>
      <c r="O7" s="66">
        <v>3.7241379310344824E-2</v>
      </c>
      <c r="P7" s="64">
        <v>62</v>
      </c>
      <c r="Q7" s="324">
        <v>3.9845758354755782E-2</v>
      </c>
      <c r="R7" s="323">
        <v>62</v>
      </c>
      <c r="S7" s="66">
        <v>3.697078115682767E-2</v>
      </c>
      <c r="T7" s="175">
        <v>9.4849282869812687E-3</v>
      </c>
      <c r="X7" s="339"/>
    </row>
    <row r="8" spans="1:24" ht="15" x14ac:dyDescent="0.25">
      <c r="A8" s="63" t="s">
        <v>30</v>
      </c>
      <c r="B8" s="35">
        <v>933</v>
      </c>
      <c r="C8" s="102">
        <v>0.75424413904607923</v>
      </c>
      <c r="D8" s="35">
        <v>1063</v>
      </c>
      <c r="E8" s="102">
        <v>0.77543905325399998</v>
      </c>
      <c r="F8" s="64">
        <v>1089</v>
      </c>
      <c r="G8" s="102">
        <v>0.78741865509761388</v>
      </c>
      <c r="H8" s="64">
        <v>1063</v>
      </c>
      <c r="I8" s="65">
        <v>0.77196804647785044</v>
      </c>
      <c r="J8" s="64">
        <v>1069</v>
      </c>
      <c r="K8" s="66">
        <v>0.74598743893928821</v>
      </c>
      <c r="L8" s="64">
        <v>1144</v>
      </c>
      <c r="M8" s="66">
        <v>0.76300000000000001</v>
      </c>
      <c r="N8" s="64">
        <v>1096</v>
      </c>
      <c r="O8" s="66">
        <v>0.75586206896551722</v>
      </c>
      <c r="P8" s="64">
        <v>1207</v>
      </c>
      <c r="Q8" s="324">
        <v>0.77570694087403602</v>
      </c>
      <c r="R8" s="323">
        <v>1258</v>
      </c>
      <c r="S8" s="66">
        <v>0.75014907573047107</v>
      </c>
      <c r="T8" s="175">
        <v>-4.0950633156081606E-3</v>
      </c>
      <c r="X8" s="339"/>
    </row>
    <row r="9" spans="1:24" ht="15" x14ac:dyDescent="0.25">
      <c r="A9" s="63" t="s">
        <v>66</v>
      </c>
      <c r="B9" s="35">
        <v>81</v>
      </c>
      <c r="C9" s="102">
        <v>6.5481002425222312E-2</v>
      </c>
      <c r="D9" s="35">
        <v>66</v>
      </c>
      <c r="E9" s="102">
        <v>4.807692307692308E-2</v>
      </c>
      <c r="F9" s="64">
        <v>62</v>
      </c>
      <c r="G9" s="102">
        <v>4.4830079537237888E-2</v>
      </c>
      <c r="H9" s="64">
        <v>57</v>
      </c>
      <c r="I9" s="65">
        <v>4.1394335511982572E-2</v>
      </c>
      <c r="J9" s="64">
        <v>59</v>
      </c>
      <c r="K9" s="66">
        <v>4.1172365666434056E-2</v>
      </c>
      <c r="L9" s="64">
        <v>75</v>
      </c>
      <c r="M9" s="66">
        <v>0.05</v>
      </c>
      <c r="N9" s="64">
        <v>52</v>
      </c>
      <c r="O9" s="66">
        <v>3.5862068965517239E-2</v>
      </c>
      <c r="P9" s="64">
        <v>44</v>
      </c>
      <c r="Q9" s="324">
        <v>2.8277634961439587E-2</v>
      </c>
      <c r="R9" s="323">
        <v>59</v>
      </c>
      <c r="S9" s="66">
        <v>3.5181872391174714E-2</v>
      </c>
      <c r="T9" s="175">
        <v>-3.0299130034047599E-2</v>
      </c>
      <c r="X9" s="339"/>
    </row>
    <row r="10" spans="1:24" ht="15" x14ac:dyDescent="0.25">
      <c r="A10" s="63" t="s">
        <v>6</v>
      </c>
      <c r="B10" s="35">
        <v>14</v>
      </c>
      <c r="C10" s="102">
        <v>1.131770412287793E-2</v>
      </c>
      <c r="D10" s="35">
        <v>13</v>
      </c>
      <c r="E10" s="102">
        <v>9.6153846153846159E-3</v>
      </c>
      <c r="F10" s="64">
        <v>14</v>
      </c>
      <c r="G10" s="102">
        <v>1.012292118582791E-2</v>
      </c>
      <c r="H10" s="64">
        <v>13</v>
      </c>
      <c r="I10" s="65">
        <v>9.44081336238199E-3</v>
      </c>
      <c r="J10" s="64">
        <v>16</v>
      </c>
      <c r="K10" s="66">
        <v>1.1165387299371946E-2</v>
      </c>
      <c r="L10" s="64">
        <v>14</v>
      </c>
      <c r="M10" s="66">
        <v>8.9999999999999993E-3</v>
      </c>
      <c r="N10" s="64">
        <v>14</v>
      </c>
      <c r="O10" s="66">
        <v>9.655172413793104E-3</v>
      </c>
      <c r="P10" s="64">
        <v>20</v>
      </c>
      <c r="Q10" s="324">
        <v>1.2853470437017995E-2</v>
      </c>
      <c r="R10" s="323">
        <v>19</v>
      </c>
      <c r="S10" s="66">
        <v>1.1329755515802028E-2</v>
      </c>
      <c r="T10" s="175">
        <v>1.2051392924098542E-5</v>
      </c>
      <c r="X10" s="339"/>
    </row>
    <row r="11" spans="1:24" ht="15" x14ac:dyDescent="0.25">
      <c r="A11" s="63" t="s">
        <v>3</v>
      </c>
      <c r="B11" s="35">
        <v>85</v>
      </c>
      <c r="C11" s="102">
        <v>6.8714632174616E-2</v>
      </c>
      <c r="D11" s="35">
        <v>80</v>
      </c>
      <c r="E11" s="102">
        <v>5.8431952662721894E-2</v>
      </c>
      <c r="F11" s="64">
        <v>88</v>
      </c>
      <c r="G11" s="102">
        <v>6.3629790310918297E-2</v>
      </c>
      <c r="H11" s="64">
        <v>101</v>
      </c>
      <c r="I11" s="65">
        <v>7.3347857661583152E-2</v>
      </c>
      <c r="J11" s="64">
        <v>114</v>
      </c>
      <c r="K11" s="66">
        <v>7.9553384508025127E-2</v>
      </c>
      <c r="L11" s="64">
        <v>122</v>
      </c>
      <c r="M11" s="136">
        <v>8.1333333333333327E-2</v>
      </c>
      <c r="N11" s="64">
        <v>102</v>
      </c>
      <c r="O11" s="66">
        <v>7.0344827586206901E-2</v>
      </c>
      <c r="P11" s="64">
        <v>97</v>
      </c>
      <c r="Q11" s="324">
        <v>6.2339331619537273E-2</v>
      </c>
      <c r="R11" s="323">
        <v>130</v>
      </c>
      <c r="S11" s="66">
        <v>7.7519379844961239E-2</v>
      </c>
      <c r="T11" s="175">
        <v>8.8047476703452393E-3</v>
      </c>
      <c r="X11" s="339"/>
    </row>
    <row r="12" spans="1:24" ht="15" x14ac:dyDescent="0.25">
      <c r="A12" s="63" t="s">
        <v>2</v>
      </c>
      <c r="B12" s="35">
        <v>26</v>
      </c>
      <c r="C12" s="102">
        <v>2.1018593371059015E-2</v>
      </c>
      <c r="D12" s="35">
        <v>19</v>
      </c>
      <c r="E12" s="102">
        <v>1.4492899408284E-2</v>
      </c>
      <c r="F12" s="64">
        <v>25</v>
      </c>
      <c r="G12" s="102">
        <v>1.8076644974692697E-2</v>
      </c>
      <c r="H12" s="64">
        <v>29</v>
      </c>
      <c r="I12" s="65">
        <v>2.1060275962236745E-2</v>
      </c>
      <c r="J12" s="64">
        <v>33</v>
      </c>
      <c r="K12" s="66">
        <v>2.3028611304954642E-2</v>
      </c>
      <c r="L12" s="64">
        <v>44</v>
      </c>
      <c r="M12" s="136">
        <v>2.9333333333333333E-2</v>
      </c>
      <c r="N12" s="64">
        <v>40</v>
      </c>
      <c r="O12" s="66">
        <v>2.7586206896551724E-2</v>
      </c>
      <c r="P12" s="64">
        <v>41</v>
      </c>
      <c r="Q12" s="324">
        <v>2.634961439588689E-2</v>
      </c>
      <c r="R12" s="323">
        <v>46</v>
      </c>
      <c r="S12" s="66">
        <v>2.7429934406678593E-2</v>
      </c>
      <c r="T12" s="175">
        <v>6.4113410356195777E-3</v>
      </c>
      <c r="X12" s="339"/>
    </row>
    <row r="13" spans="1:24" ht="15.75" thickBot="1" x14ac:dyDescent="0.3">
      <c r="A13" s="418" t="s">
        <v>24</v>
      </c>
      <c r="B13" s="86">
        <v>1</v>
      </c>
      <c r="C13" s="432">
        <v>8.0840743734842356E-4</v>
      </c>
      <c r="D13" s="86">
        <v>0</v>
      </c>
      <c r="E13" s="432">
        <v>0</v>
      </c>
      <c r="F13" s="433">
        <v>0</v>
      </c>
      <c r="G13" s="432">
        <v>0</v>
      </c>
      <c r="H13" s="433">
        <v>2</v>
      </c>
      <c r="I13" s="434">
        <v>1.4524328249818446E-3</v>
      </c>
      <c r="J13" s="433">
        <v>1</v>
      </c>
      <c r="K13" s="435">
        <v>6.9783670621074664E-4</v>
      </c>
      <c r="L13" s="433">
        <v>1</v>
      </c>
      <c r="M13" s="422">
        <v>6.6666666666666664E-4</v>
      </c>
      <c r="N13" s="433">
        <v>0</v>
      </c>
      <c r="O13" s="435">
        <v>0</v>
      </c>
      <c r="P13" s="436">
        <v>0</v>
      </c>
      <c r="Q13" s="437">
        <v>0</v>
      </c>
      <c r="R13" s="438">
        <v>2</v>
      </c>
      <c r="S13" s="435">
        <v>1.1926058437686344E-3</v>
      </c>
      <c r="T13" s="423">
        <v>3.8419840642021084E-4</v>
      </c>
      <c r="X13" s="339"/>
    </row>
    <row r="14" spans="1:24" s="341" customFormat="1" ht="15" x14ac:dyDescent="0.25">
      <c r="A14" s="93" t="s">
        <v>15</v>
      </c>
      <c r="B14" s="424">
        <v>1237</v>
      </c>
      <c r="C14" s="414">
        <v>1</v>
      </c>
      <c r="D14" s="81">
        <v>1371</v>
      </c>
      <c r="E14" s="425">
        <v>1</v>
      </c>
      <c r="F14" s="93">
        <v>1383</v>
      </c>
      <c r="G14" s="426">
        <v>1</v>
      </c>
      <c r="H14" s="93">
        <v>1377</v>
      </c>
      <c r="I14" s="427">
        <v>1</v>
      </c>
      <c r="J14" s="93">
        <v>1433</v>
      </c>
      <c r="K14" s="428">
        <v>1</v>
      </c>
      <c r="L14" s="93">
        <v>1500</v>
      </c>
      <c r="M14" s="428">
        <v>1</v>
      </c>
      <c r="N14" s="93">
        <v>1450</v>
      </c>
      <c r="O14" s="428">
        <v>1</v>
      </c>
      <c r="P14" s="429">
        <v>1556</v>
      </c>
      <c r="Q14" s="430">
        <v>1</v>
      </c>
      <c r="R14" s="431">
        <v>1677</v>
      </c>
      <c r="S14" s="428">
        <v>1</v>
      </c>
      <c r="T14" s="417">
        <v>0</v>
      </c>
      <c r="V14" s="342"/>
    </row>
    <row r="15" spans="1:24" ht="24" x14ac:dyDescent="0.2">
      <c r="A15" s="101" t="s">
        <v>105</v>
      </c>
      <c r="B15" s="570">
        <v>0.24575586095392077</v>
      </c>
      <c r="C15" s="570"/>
      <c r="D15" s="570">
        <v>0.22465353756382203</v>
      </c>
      <c r="E15" s="570"/>
      <c r="F15" s="570">
        <v>0.21258134490238612</v>
      </c>
      <c r="G15" s="570"/>
      <c r="H15" s="570">
        <v>0.22803195352214961</v>
      </c>
      <c r="I15" s="570"/>
      <c r="J15" s="570">
        <v>0.25401256106071179</v>
      </c>
      <c r="K15" s="570"/>
      <c r="L15" s="570">
        <v>0.23733333333333334</v>
      </c>
      <c r="M15" s="570"/>
      <c r="N15" s="570">
        <v>0.24413793103448275</v>
      </c>
      <c r="O15" s="570"/>
      <c r="P15" s="570">
        <v>0.22429305912596401</v>
      </c>
      <c r="Q15" s="570"/>
      <c r="R15" s="570">
        <v>0.24985092426952893</v>
      </c>
      <c r="S15" s="570"/>
      <c r="T15" s="20"/>
    </row>
    <row r="16" spans="1:24" x14ac:dyDescent="0.2">
      <c r="A16" s="116" t="s">
        <v>236</v>
      </c>
      <c r="G16" s="2"/>
      <c r="M16" s="11"/>
      <c r="N16" s="11"/>
      <c r="O16" s="11"/>
      <c r="P16" s="11"/>
      <c r="Q16" s="11"/>
    </row>
    <row r="19" spans="16:17" x14ac:dyDescent="0.2">
      <c r="P19" s="340"/>
      <c r="Q19" s="340"/>
    </row>
    <row r="20" spans="16:17" x14ac:dyDescent="0.2">
      <c r="P20" s="340"/>
      <c r="Q20" s="340"/>
    </row>
  </sheetData>
  <mergeCells count="20">
    <mergeCell ref="L15:M15"/>
    <mergeCell ref="N2:O2"/>
    <mergeCell ref="N15:O15"/>
    <mergeCell ref="P2:Q2"/>
    <mergeCell ref="R2:S2"/>
    <mergeCell ref="R15:S15"/>
    <mergeCell ref="P15:Q15"/>
    <mergeCell ref="J2:K2"/>
    <mergeCell ref="T2:T3"/>
    <mergeCell ref="A2:A3"/>
    <mergeCell ref="B2:C2"/>
    <mergeCell ref="D2:E2"/>
    <mergeCell ref="F2:G2"/>
    <mergeCell ref="H2:I2"/>
    <mergeCell ref="L2:M2"/>
    <mergeCell ref="B15:C15"/>
    <mergeCell ref="D15:E15"/>
    <mergeCell ref="F15:G15"/>
    <mergeCell ref="H15:I15"/>
    <mergeCell ref="J15:K15"/>
  </mergeCells>
  <pageMargins left="0.23622047244094491" right="0" top="0.35433070866141736" bottom="0.35433070866141736" header="0.31496062992125984" footer="0"/>
  <pageSetup paperSize="9" scale="76"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C32"/>
  <sheetViews>
    <sheetView showGridLines="0" zoomScaleNormal="100" workbookViewId="0">
      <selection sqref="A1:C1"/>
    </sheetView>
  </sheetViews>
  <sheetFormatPr baseColWidth="10" defaultRowHeight="12.75" x14ac:dyDescent="0.2"/>
  <cols>
    <col min="1" max="1" width="26.5703125" style="131" customWidth="1"/>
    <col min="2" max="2" width="11.140625" style="131" customWidth="1"/>
    <col min="3" max="3" width="9.140625" style="131" customWidth="1"/>
    <col min="4" max="16384" width="11.42578125" style="131"/>
  </cols>
  <sheetData>
    <row r="1" spans="1:3" x14ac:dyDescent="0.2">
      <c r="A1" s="573" t="s">
        <v>254</v>
      </c>
      <c r="B1" s="573"/>
      <c r="C1" s="573"/>
    </row>
    <row r="2" spans="1:3" x14ac:dyDescent="0.2">
      <c r="A2" s="347" t="s">
        <v>219</v>
      </c>
      <c r="B2" s="347"/>
      <c r="C2" s="347"/>
    </row>
    <row r="3" spans="1:3" x14ac:dyDescent="0.2">
      <c r="A3" s="261" t="s">
        <v>86</v>
      </c>
      <c r="B3" s="354">
        <v>2020</v>
      </c>
      <c r="C3" s="354">
        <v>2021</v>
      </c>
    </row>
    <row r="4" spans="1:3" x14ac:dyDescent="0.2">
      <c r="A4" s="307" t="s">
        <v>17</v>
      </c>
      <c r="B4" s="204">
        <f t="shared" ref="B4:C9" si="0">B14/B$19</f>
        <v>0.21850899742930591</v>
      </c>
      <c r="C4" s="204">
        <f t="shared" si="0"/>
        <v>0.23792486583184258</v>
      </c>
    </row>
    <row r="5" spans="1:3" x14ac:dyDescent="0.2">
      <c r="A5" s="307" t="s">
        <v>174</v>
      </c>
      <c r="B5" s="204">
        <f t="shared" si="0"/>
        <v>0.57069408740359895</v>
      </c>
      <c r="C5" s="204">
        <f t="shared" si="0"/>
        <v>0.52474657125819912</v>
      </c>
    </row>
    <row r="6" spans="1:3" x14ac:dyDescent="0.2">
      <c r="A6" s="307" t="s">
        <v>186</v>
      </c>
      <c r="B6" s="204">
        <f t="shared" si="0"/>
        <v>0.14524421593830333</v>
      </c>
      <c r="C6" s="204">
        <f t="shared" si="0"/>
        <v>0.14609421586165772</v>
      </c>
    </row>
    <row r="7" spans="1:3" x14ac:dyDescent="0.2">
      <c r="A7" s="307" t="s">
        <v>61</v>
      </c>
      <c r="B7" s="204">
        <f t="shared" si="0"/>
        <v>4.4344473007712083E-2</v>
      </c>
      <c r="C7" s="204">
        <f t="shared" si="0"/>
        <v>5.4263565891472867E-2</v>
      </c>
    </row>
    <row r="8" spans="1:3" ht="13.5" thickBot="1" x14ac:dyDescent="0.25">
      <c r="A8" s="407" t="s">
        <v>18</v>
      </c>
      <c r="B8" s="441">
        <f t="shared" si="0"/>
        <v>2.1208226221079693E-2</v>
      </c>
      <c r="C8" s="441">
        <f t="shared" si="0"/>
        <v>3.697078115682767E-2</v>
      </c>
    </row>
    <row r="9" spans="1:3" ht="15.75" customHeight="1" x14ac:dyDescent="0.2">
      <c r="A9" s="439" t="s">
        <v>15</v>
      </c>
      <c r="B9" s="205">
        <f t="shared" si="0"/>
        <v>1</v>
      </c>
      <c r="C9" s="205">
        <f t="shared" si="0"/>
        <v>1</v>
      </c>
    </row>
    <row r="10" spans="1:3" x14ac:dyDescent="0.2">
      <c r="A10" s="132" t="s">
        <v>236</v>
      </c>
    </row>
    <row r="11" spans="1:3" x14ac:dyDescent="0.2">
      <c r="A11" s="132"/>
    </row>
    <row r="12" spans="1:3" x14ac:dyDescent="0.2">
      <c r="A12" s="132" t="s">
        <v>218</v>
      </c>
    </row>
    <row r="13" spans="1:3" x14ac:dyDescent="0.2">
      <c r="A13" s="261" t="s">
        <v>86</v>
      </c>
      <c r="B13" s="261">
        <f t="shared" ref="B13:C13" si="1">B3</f>
        <v>2020</v>
      </c>
      <c r="C13" s="261">
        <f t="shared" si="1"/>
        <v>2021</v>
      </c>
    </row>
    <row r="14" spans="1:3" x14ac:dyDescent="0.2">
      <c r="A14" s="307" t="s">
        <v>17</v>
      </c>
      <c r="B14" s="307">
        <v>340</v>
      </c>
      <c r="C14" s="307">
        <v>399</v>
      </c>
    </row>
    <row r="15" spans="1:3" x14ac:dyDescent="0.2">
      <c r="A15" s="307" t="s">
        <v>174</v>
      </c>
      <c r="B15" s="307">
        <v>888</v>
      </c>
      <c r="C15" s="307">
        <v>880</v>
      </c>
    </row>
    <row r="16" spans="1:3" x14ac:dyDescent="0.2">
      <c r="A16" s="307" t="s">
        <v>186</v>
      </c>
      <c r="B16" s="307">
        <v>226</v>
      </c>
      <c r="C16" s="307">
        <v>245</v>
      </c>
    </row>
    <row r="17" spans="1:3" x14ac:dyDescent="0.2">
      <c r="A17" s="307" t="s">
        <v>61</v>
      </c>
      <c r="B17" s="307">
        <v>69</v>
      </c>
      <c r="C17" s="307">
        <v>91</v>
      </c>
    </row>
    <row r="18" spans="1:3" ht="13.5" thickBot="1" x14ac:dyDescent="0.25">
      <c r="A18" s="407" t="s">
        <v>18</v>
      </c>
      <c r="B18" s="407">
        <v>33</v>
      </c>
      <c r="C18" s="407">
        <v>62</v>
      </c>
    </row>
    <row r="19" spans="1:3" ht="15.75" customHeight="1" x14ac:dyDescent="0.2">
      <c r="A19" s="439" t="s">
        <v>15</v>
      </c>
      <c r="B19" s="439">
        <v>1556</v>
      </c>
      <c r="C19" s="440">
        <f>SUM(C14:C18)</f>
        <v>1677</v>
      </c>
    </row>
    <row r="20" spans="1:3" x14ac:dyDescent="0.2">
      <c r="A20" s="132" t="s">
        <v>236</v>
      </c>
    </row>
    <row r="21" spans="1:3" x14ac:dyDescent="0.2">
      <c r="A21" s="132"/>
    </row>
    <row r="22" spans="1:3" ht="12.75" customHeight="1" x14ac:dyDescent="0.2">
      <c r="A22" s="447" t="s">
        <v>224</v>
      </c>
      <c r="B22" s="447"/>
      <c r="C22" s="447"/>
    </row>
    <row r="23" spans="1:3" x14ac:dyDescent="0.2">
      <c r="A23" s="182" t="s">
        <v>170</v>
      </c>
      <c r="B23" s="182"/>
      <c r="C23" s="182"/>
    </row>
    <row r="24" spans="1:3" x14ac:dyDescent="0.2">
      <c r="A24" s="183"/>
      <c r="B24" s="184" t="s">
        <v>139</v>
      </c>
      <c r="C24" s="183"/>
    </row>
    <row r="25" spans="1:3" ht="36" x14ac:dyDescent="0.2">
      <c r="A25" s="208" t="s">
        <v>140</v>
      </c>
      <c r="B25" s="206" t="s">
        <v>204</v>
      </c>
    </row>
    <row r="26" spans="1:3" ht="24" x14ac:dyDescent="0.2">
      <c r="A26" s="185" t="s">
        <v>141</v>
      </c>
      <c r="B26" s="207">
        <v>81.278594522052089</v>
      </c>
    </row>
    <row r="27" spans="1:3" x14ac:dyDescent="0.2">
      <c r="A27" s="209" t="s">
        <v>142</v>
      </c>
      <c r="B27" s="186">
        <v>65.747575184529978</v>
      </c>
    </row>
    <row r="28" spans="1:3" x14ac:dyDescent="0.2">
      <c r="A28" s="209" t="s">
        <v>143</v>
      </c>
      <c r="B28" s="186">
        <v>12.999450985176599</v>
      </c>
    </row>
    <row r="29" spans="1:3" ht="39" customHeight="1" x14ac:dyDescent="0.2">
      <c r="A29" s="187" t="s">
        <v>144</v>
      </c>
      <c r="B29" s="188">
        <v>2.5315683523455133</v>
      </c>
    </row>
    <row r="30" spans="1:3" ht="24" x14ac:dyDescent="0.2">
      <c r="A30" s="189" t="s">
        <v>145</v>
      </c>
      <c r="B30" s="190">
        <v>19</v>
      </c>
    </row>
    <row r="31" spans="1:3" x14ac:dyDescent="0.2">
      <c r="A31" s="448" t="s">
        <v>146</v>
      </c>
      <c r="B31" s="449"/>
      <c r="C31" s="449"/>
    </row>
    <row r="32" spans="1:3" x14ac:dyDescent="0.2">
      <c r="A32" s="450" t="s">
        <v>222</v>
      </c>
      <c r="B32" s="449"/>
      <c r="C32" s="449"/>
    </row>
  </sheetData>
  <mergeCells count="1">
    <mergeCell ref="A1:C1"/>
  </mergeCells>
  <pageMargins left="0.23622047244094491" right="0" top="0.35433070866141736" bottom="0.35433070866141736" header="0.31496062992125984" footer="0"/>
  <pageSetup paperSize="9" scale="9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1"/>
  <sheetViews>
    <sheetView showGridLines="0" zoomScaleNormal="100" workbookViewId="0">
      <selection activeCell="Z19" sqref="Z19"/>
    </sheetView>
  </sheetViews>
  <sheetFormatPr baseColWidth="10" defaultColWidth="9.140625" defaultRowHeight="12.75" x14ac:dyDescent="0.2"/>
  <cols>
    <col min="1" max="1" width="19.140625" style="164" customWidth="1"/>
    <col min="2" max="3" width="7.140625" style="164" customWidth="1"/>
    <col min="4" max="4" width="6.5703125" style="164" customWidth="1"/>
    <col min="5" max="5" width="7.140625" style="164" customWidth="1"/>
    <col min="6" max="6" width="5" style="164" customWidth="1"/>
    <col min="7" max="7" width="11.42578125" style="164" customWidth="1"/>
    <col min="8" max="8" width="19.85546875" style="164" customWidth="1"/>
    <col min="9" max="17" width="7.140625" style="164" customWidth="1"/>
    <col min="18" max="18" width="6.7109375" style="164" customWidth="1"/>
    <col min="19" max="19" width="6.42578125" style="164" customWidth="1"/>
    <col min="20" max="20" width="6.140625" style="164" customWidth="1"/>
    <col min="21" max="22" width="6.5703125" style="164" customWidth="1"/>
    <col min="23" max="259" width="9.140625" style="164"/>
    <col min="260" max="260" width="15.7109375" style="164" customWidth="1"/>
    <col min="261" max="266" width="11.42578125" style="164" customWidth="1"/>
    <col min="267" max="267" width="15.140625" style="164" customWidth="1"/>
    <col min="268" max="515" width="9.140625" style="164"/>
    <col min="516" max="516" width="15.7109375" style="164" customWidth="1"/>
    <col min="517" max="522" width="11.42578125" style="164" customWidth="1"/>
    <col min="523" max="523" width="15.140625" style="164" customWidth="1"/>
    <col min="524" max="771" width="9.140625" style="164"/>
    <col min="772" max="772" width="15.7109375" style="164" customWidth="1"/>
    <col min="773" max="778" width="11.42578125" style="164" customWidth="1"/>
    <col min="779" max="779" width="15.140625" style="164" customWidth="1"/>
    <col min="780" max="1027" width="9.140625" style="164"/>
    <col min="1028" max="1028" width="15.7109375" style="164" customWidth="1"/>
    <col min="1029" max="1034" width="11.42578125" style="164" customWidth="1"/>
    <col min="1035" max="1035" width="15.140625" style="164" customWidth="1"/>
    <col min="1036" max="1283" width="9.140625" style="164"/>
    <col min="1284" max="1284" width="15.7109375" style="164" customWidth="1"/>
    <col min="1285" max="1290" width="11.42578125" style="164" customWidth="1"/>
    <col min="1291" max="1291" width="15.140625" style="164" customWidth="1"/>
    <col min="1292" max="1539" width="9.140625" style="164"/>
    <col min="1540" max="1540" width="15.7109375" style="164" customWidth="1"/>
    <col min="1541" max="1546" width="11.42578125" style="164" customWidth="1"/>
    <col min="1547" max="1547" width="15.140625" style="164" customWidth="1"/>
    <col min="1548" max="1795" width="9.140625" style="164"/>
    <col min="1796" max="1796" width="15.7109375" style="164" customWidth="1"/>
    <col min="1797" max="1802" width="11.42578125" style="164" customWidth="1"/>
    <col min="1803" max="1803" width="15.140625" style="164" customWidth="1"/>
    <col min="1804" max="2051" width="9.140625" style="164"/>
    <col min="2052" max="2052" width="15.7109375" style="164" customWidth="1"/>
    <col min="2053" max="2058" width="11.42578125" style="164" customWidth="1"/>
    <col min="2059" max="2059" width="15.140625" style="164" customWidth="1"/>
    <col min="2060" max="2307" width="9.140625" style="164"/>
    <col min="2308" max="2308" width="15.7109375" style="164" customWidth="1"/>
    <col min="2309" max="2314" width="11.42578125" style="164" customWidth="1"/>
    <col min="2315" max="2315" width="15.140625" style="164" customWidth="1"/>
    <col min="2316" max="2563" width="9.140625" style="164"/>
    <col min="2564" max="2564" width="15.7109375" style="164" customWidth="1"/>
    <col min="2565" max="2570" width="11.42578125" style="164" customWidth="1"/>
    <col min="2571" max="2571" width="15.140625" style="164" customWidth="1"/>
    <col min="2572" max="2819" width="9.140625" style="164"/>
    <col min="2820" max="2820" width="15.7109375" style="164" customWidth="1"/>
    <col min="2821" max="2826" width="11.42578125" style="164" customWidth="1"/>
    <col min="2827" max="2827" width="15.140625" style="164" customWidth="1"/>
    <col min="2828" max="3075" width="9.140625" style="164"/>
    <col min="3076" max="3076" width="15.7109375" style="164" customWidth="1"/>
    <col min="3077" max="3082" width="11.42578125" style="164" customWidth="1"/>
    <col min="3083" max="3083" width="15.140625" style="164" customWidth="1"/>
    <col min="3084" max="3331" width="9.140625" style="164"/>
    <col min="3332" max="3332" width="15.7109375" style="164" customWidth="1"/>
    <col min="3333" max="3338" width="11.42578125" style="164" customWidth="1"/>
    <col min="3339" max="3339" width="15.140625" style="164" customWidth="1"/>
    <col min="3340" max="3587" width="9.140625" style="164"/>
    <col min="3588" max="3588" width="15.7109375" style="164" customWidth="1"/>
    <col min="3589" max="3594" width="11.42578125" style="164" customWidth="1"/>
    <col min="3595" max="3595" width="15.140625" style="164" customWidth="1"/>
    <col min="3596" max="3843" width="9.140625" style="164"/>
    <col min="3844" max="3844" width="15.7109375" style="164" customWidth="1"/>
    <col min="3845" max="3850" width="11.42578125" style="164" customWidth="1"/>
    <col min="3851" max="3851" width="15.140625" style="164" customWidth="1"/>
    <col min="3852" max="4099" width="9.140625" style="164"/>
    <col min="4100" max="4100" width="15.7109375" style="164" customWidth="1"/>
    <col min="4101" max="4106" width="11.42578125" style="164" customWidth="1"/>
    <col min="4107" max="4107" width="15.140625" style="164" customWidth="1"/>
    <col min="4108" max="4355" width="9.140625" style="164"/>
    <col min="4356" max="4356" width="15.7109375" style="164" customWidth="1"/>
    <col min="4357" max="4362" width="11.42578125" style="164" customWidth="1"/>
    <col min="4363" max="4363" width="15.140625" style="164" customWidth="1"/>
    <col min="4364" max="4611" width="9.140625" style="164"/>
    <col min="4612" max="4612" width="15.7109375" style="164" customWidth="1"/>
    <col min="4613" max="4618" width="11.42578125" style="164" customWidth="1"/>
    <col min="4619" max="4619" width="15.140625" style="164" customWidth="1"/>
    <col min="4620" max="4867" width="9.140625" style="164"/>
    <col min="4868" max="4868" width="15.7109375" style="164" customWidth="1"/>
    <col min="4869" max="4874" width="11.42578125" style="164" customWidth="1"/>
    <col min="4875" max="4875" width="15.140625" style="164" customWidth="1"/>
    <col min="4876" max="5123" width="9.140625" style="164"/>
    <col min="5124" max="5124" width="15.7109375" style="164" customWidth="1"/>
    <col min="5125" max="5130" width="11.42578125" style="164" customWidth="1"/>
    <col min="5131" max="5131" width="15.140625" style="164" customWidth="1"/>
    <col min="5132" max="5379" width="9.140625" style="164"/>
    <col min="5380" max="5380" width="15.7109375" style="164" customWidth="1"/>
    <col min="5381" max="5386" width="11.42578125" style="164" customWidth="1"/>
    <col min="5387" max="5387" width="15.140625" style="164" customWidth="1"/>
    <col min="5388" max="5635" width="9.140625" style="164"/>
    <col min="5636" max="5636" width="15.7109375" style="164" customWidth="1"/>
    <col min="5637" max="5642" width="11.42578125" style="164" customWidth="1"/>
    <col min="5643" max="5643" width="15.140625" style="164" customWidth="1"/>
    <col min="5644" max="5891" width="9.140625" style="164"/>
    <col min="5892" max="5892" width="15.7109375" style="164" customWidth="1"/>
    <col min="5893" max="5898" width="11.42578125" style="164" customWidth="1"/>
    <col min="5899" max="5899" width="15.140625" style="164" customWidth="1"/>
    <col min="5900" max="6147" width="9.140625" style="164"/>
    <col min="6148" max="6148" width="15.7109375" style="164" customWidth="1"/>
    <col min="6149" max="6154" width="11.42578125" style="164" customWidth="1"/>
    <col min="6155" max="6155" width="15.140625" style="164" customWidth="1"/>
    <col min="6156" max="6403" width="9.140625" style="164"/>
    <col min="6404" max="6404" width="15.7109375" style="164" customWidth="1"/>
    <col min="6405" max="6410" width="11.42578125" style="164" customWidth="1"/>
    <col min="6411" max="6411" width="15.140625" style="164" customWidth="1"/>
    <col min="6412" max="6659" width="9.140625" style="164"/>
    <col min="6660" max="6660" width="15.7109375" style="164" customWidth="1"/>
    <col min="6661" max="6666" width="11.42578125" style="164" customWidth="1"/>
    <col min="6667" max="6667" width="15.140625" style="164" customWidth="1"/>
    <col min="6668" max="6915" width="9.140625" style="164"/>
    <col min="6916" max="6916" width="15.7109375" style="164" customWidth="1"/>
    <col min="6917" max="6922" width="11.42578125" style="164" customWidth="1"/>
    <col min="6923" max="6923" width="15.140625" style="164" customWidth="1"/>
    <col min="6924" max="7171" width="9.140625" style="164"/>
    <col min="7172" max="7172" width="15.7109375" style="164" customWidth="1"/>
    <col min="7173" max="7178" width="11.42578125" style="164" customWidth="1"/>
    <col min="7179" max="7179" width="15.140625" style="164" customWidth="1"/>
    <col min="7180" max="7427" width="9.140625" style="164"/>
    <col min="7428" max="7428" width="15.7109375" style="164" customWidth="1"/>
    <col min="7429" max="7434" width="11.42578125" style="164" customWidth="1"/>
    <col min="7435" max="7435" width="15.140625" style="164" customWidth="1"/>
    <col min="7436" max="7683" width="9.140625" style="164"/>
    <col min="7684" max="7684" width="15.7109375" style="164" customWidth="1"/>
    <col min="7685" max="7690" width="11.42578125" style="164" customWidth="1"/>
    <col min="7691" max="7691" width="15.140625" style="164" customWidth="1"/>
    <col min="7692" max="7939" width="9.140625" style="164"/>
    <col min="7940" max="7940" width="15.7109375" style="164" customWidth="1"/>
    <col min="7941" max="7946" width="11.42578125" style="164" customWidth="1"/>
    <col min="7947" max="7947" width="15.140625" style="164" customWidth="1"/>
    <col min="7948" max="8195" width="9.140625" style="164"/>
    <col min="8196" max="8196" width="15.7109375" style="164" customWidth="1"/>
    <col min="8197" max="8202" width="11.42578125" style="164" customWidth="1"/>
    <col min="8203" max="8203" width="15.140625" style="164" customWidth="1"/>
    <col min="8204" max="8451" width="9.140625" style="164"/>
    <col min="8452" max="8452" width="15.7109375" style="164" customWidth="1"/>
    <col min="8453" max="8458" width="11.42578125" style="164" customWidth="1"/>
    <col min="8459" max="8459" width="15.140625" style="164" customWidth="1"/>
    <col min="8460" max="8707" width="9.140625" style="164"/>
    <col min="8708" max="8708" width="15.7109375" style="164" customWidth="1"/>
    <col min="8709" max="8714" width="11.42578125" style="164" customWidth="1"/>
    <col min="8715" max="8715" width="15.140625" style="164" customWidth="1"/>
    <col min="8716" max="8963" width="9.140625" style="164"/>
    <col min="8964" max="8964" width="15.7109375" style="164" customWidth="1"/>
    <col min="8965" max="8970" width="11.42578125" style="164" customWidth="1"/>
    <col min="8971" max="8971" width="15.140625" style="164" customWidth="1"/>
    <col min="8972" max="9219" width="9.140625" style="164"/>
    <col min="9220" max="9220" width="15.7109375" style="164" customWidth="1"/>
    <col min="9221" max="9226" width="11.42578125" style="164" customWidth="1"/>
    <col min="9227" max="9227" width="15.140625" style="164" customWidth="1"/>
    <col min="9228" max="9475" width="9.140625" style="164"/>
    <col min="9476" max="9476" width="15.7109375" style="164" customWidth="1"/>
    <col min="9477" max="9482" width="11.42578125" style="164" customWidth="1"/>
    <col min="9483" max="9483" width="15.140625" style="164" customWidth="1"/>
    <col min="9484" max="9731" width="9.140625" style="164"/>
    <col min="9732" max="9732" width="15.7109375" style="164" customWidth="1"/>
    <col min="9733" max="9738" width="11.42578125" style="164" customWidth="1"/>
    <col min="9739" max="9739" width="15.140625" style="164" customWidth="1"/>
    <col min="9740" max="9987" width="9.140625" style="164"/>
    <col min="9988" max="9988" width="15.7109375" style="164" customWidth="1"/>
    <col min="9989" max="9994" width="11.42578125" style="164" customWidth="1"/>
    <col min="9995" max="9995" width="15.140625" style="164" customWidth="1"/>
    <col min="9996" max="10243" width="9.140625" style="164"/>
    <col min="10244" max="10244" width="15.7109375" style="164" customWidth="1"/>
    <col min="10245" max="10250" width="11.42578125" style="164" customWidth="1"/>
    <col min="10251" max="10251" width="15.140625" style="164" customWidth="1"/>
    <col min="10252" max="10499" width="9.140625" style="164"/>
    <col min="10500" max="10500" width="15.7109375" style="164" customWidth="1"/>
    <col min="10501" max="10506" width="11.42578125" style="164" customWidth="1"/>
    <col min="10507" max="10507" width="15.140625" style="164" customWidth="1"/>
    <col min="10508" max="10755" width="9.140625" style="164"/>
    <col min="10756" max="10756" width="15.7109375" style="164" customWidth="1"/>
    <col min="10757" max="10762" width="11.42578125" style="164" customWidth="1"/>
    <col min="10763" max="10763" width="15.140625" style="164" customWidth="1"/>
    <col min="10764" max="11011" width="9.140625" style="164"/>
    <col min="11012" max="11012" width="15.7109375" style="164" customWidth="1"/>
    <col min="11013" max="11018" width="11.42578125" style="164" customWidth="1"/>
    <col min="11019" max="11019" width="15.140625" style="164" customWidth="1"/>
    <col min="11020" max="11267" width="9.140625" style="164"/>
    <col min="11268" max="11268" width="15.7109375" style="164" customWidth="1"/>
    <col min="11269" max="11274" width="11.42578125" style="164" customWidth="1"/>
    <col min="11275" max="11275" width="15.140625" style="164" customWidth="1"/>
    <col min="11276" max="11523" width="9.140625" style="164"/>
    <col min="11524" max="11524" width="15.7109375" style="164" customWidth="1"/>
    <col min="11525" max="11530" width="11.42578125" style="164" customWidth="1"/>
    <col min="11531" max="11531" width="15.140625" style="164" customWidth="1"/>
    <col min="11532" max="11779" width="9.140625" style="164"/>
    <col min="11780" max="11780" width="15.7109375" style="164" customWidth="1"/>
    <col min="11781" max="11786" width="11.42578125" style="164" customWidth="1"/>
    <col min="11787" max="11787" width="15.140625" style="164" customWidth="1"/>
    <col min="11788" max="12035" width="9.140625" style="164"/>
    <col min="12036" max="12036" width="15.7109375" style="164" customWidth="1"/>
    <col min="12037" max="12042" width="11.42578125" style="164" customWidth="1"/>
    <col min="12043" max="12043" width="15.140625" style="164" customWidth="1"/>
    <col min="12044" max="12291" width="9.140625" style="164"/>
    <col min="12292" max="12292" width="15.7109375" style="164" customWidth="1"/>
    <col min="12293" max="12298" width="11.42578125" style="164" customWidth="1"/>
    <col min="12299" max="12299" width="15.140625" style="164" customWidth="1"/>
    <col min="12300" max="12547" width="9.140625" style="164"/>
    <col min="12548" max="12548" width="15.7109375" style="164" customWidth="1"/>
    <col min="12549" max="12554" width="11.42578125" style="164" customWidth="1"/>
    <col min="12555" max="12555" width="15.140625" style="164" customWidth="1"/>
    <col min="12556" max="12803" width="9.140625" style="164"/>
    <col min="12804" max="12804" width="15.7109375" style="164" customWidth="1"/>
    <col min="12805" max="12810" width="11.42578125" style="164" customWidth="1"/>
    <col min="12811" max="12811" width="15.140625" style="164" customWidth="1"/>
    <col min="12812" max="13059" width="9.140625" style="164"/>
    <col min="13060" max="13060" width="15.7109375" style="164" customWidth="1"/>
    <col min="13061" max="13066" width="11.42578125" style="164" customWidth="1"/>
    <col min="13067" max="13067" width="15.140625" style="164" customWidth="1"/>
    <col min="13068" max="13315" width="9.140625" style="164"/>
    <col min="13316" max="13316" width="15.7109375" style="164" customWidth="1"/>
    <col min="13317" max="13322" width="11.42578125" style="164" customWidth="1"/>
    <col min="13323" max="13323" width="15.140625" style="164" customWidth="1"/>
    <col min="13324" max="13571" width="9.140625" style="164"/>
    <col min="13572" max="13572" width="15.7109375" style="164" customWidth="1"/>
    <col min="13573" max="13578" width="11.42578125" style="164" customWidth="1"/>
    <col min="13579" max="13579" width="15.140625" style="164" customWidth="1"/>
    <col min="13580" max="13827" width="9.140625" style="164"/>
    <col min="13828" max="13828" width="15.7109375" style="164" customWidth="1"/>
    <col min="13829" max="13834" width="11.42578125" style="164" customWidth="1"/>
    <col min="13835" max="13835" width="15.140625" style="164" customWidth="1"/>
    <col min="13836" max="14083" width="9.140625" style="164"/>
    <col min="14084" max="14084" width="15.7109375" style="164" customWidth="1"/>
    <col min="14085" max="14090" width="11.42578125" style="164" customWidth="1"/>
    <col min="14091" max="14091" width="15.140625" style="164" customWidth="1"/>
    <col min="14092" max="14339" width="9.140625" style="164"/>
    <col min="14340" max="14340" width="15.7109375" style="164" customWidth="1"/>
    <col min="14341" max="14346" width="11.42578125" style="164" customWidth="1"/>
    <col min="14347" max="14347" width="15.140625" style="164" customWidth="1"/>
    <col min="14348" max="14595" width="9.140625" style="164"/>
    <col min="14596" max="14596" width="15.7109375" style="164" customWidth="1"/>
    <col min="14597" max="14602" width="11.42578125" style="164" customWidth="1"/>
    <col min="14603" max="14603" width="15.140625" style="164" customWidth="1"/>
    <col min="14604" max="14851" width="9.140625" style="164"/>
    <col min="14852" max="14852" width="15.7109375" style="164" customWidth="1"/>
    <col min="14853" max="14858" width="11.42578125" style="164" customWidth="1"/>
    <col min="14859" max="14859" width="15.140625" style="164" customWidth="1"/>
    <col min="14860" max="15107" width="9.140625" style="164"/>
    <col min="15108" max="15108" width="15.7109375" style="164" customWidth="1"/>
    <col min="15109" max="15114" width="11.42578125" style="164" customWidth="1"/>
    <col min="15115" max="15115" width="15.140625" style="164" customWidth="1"/>
    <col min="15116" max="15363" width="9.140625" style="164"/>
    <col min="15364" max="15364" width="15.7109375" style="164" customWidth="1"/>
    <col min="15365" max="15370" width="11.42578125" style="164" customWidth="1"/>
    <col min="15371" max="15371" width="15.140625" style="164" customWidth="1"/>
    <col min="15372" max="15619" width="9.140625" style="164"/>
    <col min="15620" max="15620" width="15.7109375" style="164" customWidth="1"/>
    <col min="15621" max="15626" width="11.42578125" style="164" customWidth="1"/>
    <col min="15627" max="15627" width="15.140625" style="164" customWidth="1"/>
    <col min="15628" max="15875" width="9.140625" style="164"/>
    <col min="15876" max="15876" width="15.7109375" style="164" customWidth="1"/>
    <col min="15877" max="15882" width="11.42578125" style="164" customWidth="1"/>
    <col min="15883" max="15883" width="15.140625" style="164" customWidth="1"/>
    <col min="15884" max="16131" width="9.140625" style="164"/>
    <col min="16132" max="16132" width="15.7109375" style="164" customWidth="1"/>
    <col min="16133" max="16138" width="11.42578125" style="164" customWidth="1"/>
    <col min="16139" max="16139" width="15.140625" style="164" customWidth="1"/>
    <col min="16140" max="16384" width="9.140625" style="164"/>
  </cols>
  <sheetData>
    <row r="1" spans="1:22" ht="15.75" customHeight="1" x14ac:dyDescent="0.2">
      <c r="A1" s="217" t="s">
        <v>255</v>
      </c>
      <c r="B1" s="217"/>
      <c r="C1" s="217"/>
      <c r="D1" s="217"/>
      <c r="E1" s="217"/>
      <c r="F1" s="217"/>
      <c r="G1" s="217"/>
    </row>
    <row r="2" spans="1:22" ht="15.75" customHeight="1" thickBot="1" x14ac:dyDescent="0.25">
      <c r="A2" s="217"/>
      <c r="B2" s="217"/>
      <c r="C2" s="217"/>
      <c r="D2" s="574" t="s">
        <v>216</v>
      </c>
      <c r="E2" s="574"/>
      <c r="F2" s="217"/>
      <c r="G2" s="217"/>
      <c r="H2" s="217" t="s">
        <v>231</v>
      </c>
      <c r="I2" s="217"/>
      <c r="J2" s="217"/>
      <c r="K2" s="217"/>
      <c r="L2" s="217"/>
      <c r="M2" s="217"/>
      <c r="N2" s="217"/>
      <c r="O2" s="217"/>
      <c r="P2" s="217"/>
      <c r="Q2" s="217"/>
      <c r="R2" s="217"/>
      <c r="S2" s="217"/>
    </row>
    <row r="3" spans="1:22" ht="25.5" customHeight="1" thickBot="1" x14ac:dyDescent="0.25">
      <c r="A3" s="288" t="s">
        <v>154</v>
      </c>
      <c r="B3" s="354">
        <v>2013</v>
      </c>
      <c r="C3" s="360">
        <v>2021</v>
      </c>
      <c r="D3" s="378" t="str">
        <f>R13</f>
        <v>2021/ 2020</v>
      </c>
      <c r="E3" s="378" t="str">
        <f>C3&amp;"/ "&amp;B3</f>
        <v>2021/ 2013</v>
      </c>
      <c r="H3" s="442"/>
      <c r="I3" s="575" t="s">
        <v>75</v>
      </c>
      <c r="J3" s="576"/>
      <c r="K3" s="576"/>
      <c r="L3" s="576"/>
      <c r="M3" s="576"/>
      <c r="N3" s="576"/>
      <c r="O3" s="576"/>
      <c r="P3" s="576"/>
      <c r="Q3" s="577"/>
      <c r="R3" s="578" t="s">
        <v>166</v>
      </c>
      <c r="S3" s="579"/>
      <c r="T3" s="580"/>
      <c r="U3" s="581" t="s">
        <v>217</v>
      </c>
      <c r="V3" s="582"/>
    </row>
    <row r="4" spans="1:22" ht="27.75" customHeight="1" thickBot="1" x14ac:dyDescent="0.25">
      <c r="A4" s="226" t="s">
        <v>220</v>
      </c>
      <c r="B4" s="237">
        <f>R5</f>
        <v>0.12449474535165723</v>
      </c>
      <c r="C4" s="237">
        <f>T5</f>
        <v>0.10494931425163984</v>
      </c>
      <c r="D4" s="446" t="str">
        <f>ROUND(U5,1)&amp;" pt"</f>
        <v>-0,3 pt</v>
      </c>
      <c r="E4" s="446" t="str">
        <f>ROUND(V5,1)&amp;" pt"</f>
        <v>-2 pt</v>
      </c>
      <c r="H4" s="286" t="s">
        <v>232</v>
      </c>
      <c r="I4" s="289">
        <v>2013</v>
      </c>
      <c r="J4" s="290">
        <v>2014</v>
      </c>
      <c r="K4" s="290">
        <v>2015</v>
      </c>
      <c r="L4" s="290">
        <v>2016</v>
      </c>
      <c r="M4" s="291">
        <v>2017</v>
      </c>
      <c r="N4" s="291">
        <v>2018</v>
      </c>
      <c r="O4" s="291">
        <v>2019</v>
      </c>
      <c r="P4" s="291">
        <v>2020</v>
      </c>
      <c r="Q4" s="292">
        <v>2021</v>
      </c>
      <c r="R4" s="291">
        <v>2013</v>
      </c>
      <c r="S4" s="291">
        <f>P4</f>
        <v>2020</v>
      </c>
      <c r="T4" s="292">
        <f>Q4</f>
        <v>2021</v>
      </c>
      <c r="U4" s="293" t="str">
        <f>T4&amp;"/ "&amp;S4</f>
        <v>2021/ 2020</v>
      </c>
      <c r="V4" s="293" t="str">
        <f>T4&amp;"/ "&amp;R4</f>
        <v>2021/ 2013</v>
      </c>
    </row>
    <row r="5" spans="1:22" x14ac:dyDescent="0.2">
      <c r="A5" s="220" t="s">
        <v>125</v>
      </c>
      <c r="B5" s="218">
        <f t="shared" ref="B5:B10" si="0">I14</f>
        <v>28028</v>
      </c>
      <c r="C5" s="218">
        <f t="shared" ref="C5:D10" si="1">Q14</f>
        <v>30000</v>
      </c>
      <c r="D5" s="221">
        <f t="shared" si="1"/>
        <v>4.3649701603165614E-3</v>
      </c>
      <c r="E5" s="221">
        <f>C5/B5-1</f>
        <v>7.035821321535618E-2</v>
      </c>
      <c r="G5" s="166"/>
      <c r="H5" s="275">
        <v>23484</v>
      </c>
      <c r="I5" s="272">
        <v>154</v>
      </c>
      <c r="J5" s="167">
        <v>168</v>
      </c>
      <c r="K5" s="167">
        <v>168</v>
      </c>
      <c r="L5" s="167">
        <v>186</v>
      </c>
      <c r="M5" s="168">
        <v>156</v>
      </c>
      <c r="N5" s="168">
        <v>158</v>
      </c>
      <c r="O5" s="168">
        <v>155</v>
      </c>
      <c r="P5" s="168">
        <v>168</v>
      </c>
      <c r="Q5" s="169">
        <v>176</v>
      </c>
      <c r="R5" s="300">
        <f>I5/I$10</f>
        <v>0.12449474535165723</v>
      </c>
      <c r="S5" s="361">
        <f t="shared" ref="S5:S10" si="2">P5/P$10</f>
        <v>0.10796915167095116</v>
      </c>
      <c r="T5" s="362">
        <f>Q5/$Q$10</f>
        <v>0.10494931425163984</v>
      </c>
      <c r="U5" s="298">
        <f>(T5-S5)*100</f>
        <v>-0.30198374193113192</v>
      </c>
      <c r="V5" s="298">
        <f>(T5-R5)*100</f>
        <v>-1.9545431100017399</v>
      </c>
    </row>
    <row r="6" spans="1:22" x14ac:dyDescent="0.2">
      <c r="A6" s="219" t="s">
        <v>155</v>
      </c>
      <c r="B6" s="222">
        <f t="shared" si="0"/>
        <v>28383</v>
      </c>
      <c r="C6" s="222">
        <v>30744</v>
      </c>
      <c r="D6" s="113">
        <f t="shared" si="1"/>
        <v>1.3850415512465464E-2</v>
      </c>
      <c r="E6" s="113">
        <f>C6/B6-1</f>
        <v>8.318359581439605E-2</v>
      </c>
      <c r="G6" s="166"/>
      <c r="H6" s="276" t="s">
        <v>117</v>
      </c>
      <c r="I6" s="273">
        <v>462</v>
      </c>
      <c r="J6" s="165">
        <v>490</v>
      </c>
      <c r="K6" s="165">
        <v>498</v>
      </c>
      <c r="L6" s="165">
        <v>439</v>
      </c>
      <c r="M6" s="170">
        <v>435</v>
      </c>
      <c r="N6" s="170">
        <v>451</v>
      </c>
      <c r="O6" s="170">
        <v>387</v>
      </c>
      <c r="P6" s="170">
        <v>420</v>
      </c>
      <c r="Q6" s="171">
        <v>476</v>
      </c>
      <c r="R6" s="301">
        <f>I6/I$10</f>
        <v>0.37348423605497172</v>
      </c>
      <c r="S6" s="363">
        <f t="shared" si="2"/>
        <v>0.26992287917737789</v>
      </c>
      <c r="T6" s="364">
        <f>Q6/$Q$10</f>
        <v>0.28384019081693501</v>
      </c>
      <c r="U6" s="298">
        <f>(T6-S6)*100</f>
        <v>1.3917311639557117</v>
      </c>
      <c r="V6" s="298">
        <f>(T6-R6)*100</f>
        <v>-8.9644045238036707</v>
      </c>
    </row>
    <row r="7" spans="1:22" x14ac:dyDescent="0.2">
      <c r="A7" s="219" t="s">
        <v>156</v>
      </c>
      <c r="B7" s="222">
        <f t="shared" si="0"/>
        <v>27339</v>
      </c>
      <c r="C7" s="222">
        <v>28008</v>
      </c>
      <c r="D7" s="113">
        <f t="shared" si="1"/>
        <v>-1.0807374443738027E-2</v>
      </c>
      <c r="E7" s="113">
        <f>C7/B7-1</f>
        <v>2.4470536596071568E-2</v>
      </c>
      <c r="G7" s="166"/>
      <c r="H7" s="276" t="s">
        <v>118</v>
      </c>
      <c r="I7" s="273">
        <v>248</v>
      </c>
      <c r="J7" s="165">
        <v>258</v>
      </c>
      <c r="K7" s="165">
        <v>203</v>
      </c>
      <c r="L7" s="165">
        <v>165</v>
      </c>
      <c r="M7" s="170">
        <v>169</v>
      </c>
      <c r="N7" s="170">
        <v>159</v>
      </c>
      <c r="O7" s="170">
        <v>84</v>
      </c>
      <c r="P7" s="170">
        <v>117</v>
      </c>
      <c r="Q7" s="171">
        <v>95</v>
      </c>
      <c r="R7" s="301">
        <f>I7/I$10</f>
        <v>0.20048504446240906</v>
      </c>
      <c r="S7" s="363">
        <f t="shared" si="2"/>
        <v>7.5192802056555264E-2</v>
      </c>
      <c r="T7" s="364">
        <f>Q7/$Q$10</f>
        <v>5.6648777579010136E-2</v>
      </c>
      <c r="U7" s="298">
        <f t="shared" ref="U7:U9" si="3">(T7-S7)*100</f>
        <v>-1.8544024477545127</v>
      </c>
      <c r="V7" s="298">
        <f>(T7-R7)*100</f>
        <v>-14.383626688339893</v>
      </c>
    </row>
    <row r="8" spans="1:22" x14ac:dyDescent="0.2">
      <c r="A8" s="223" t="s">
        <v>152</v>
      </c>
      <c r="B8" s="224">
        <f t="shared" si="0"/>
        <v>0.96321741887749712</v>
      </c>
      <c r="C8" s="224">
        <f>Q17</f>
        <v>0.91100702576112413</v>
      </c>
      <c r="D8" s="225" t="str">
        <f>ROUND(R17,2)&amp;" pt"</f>
        <v>-0,02 pt</v>
      </c>
      <c r="E8" s="225" t="str">
        <f>ROUND(S17,2)&amp;" pt"</f>
        <v>-0,05 pt</v>
      </c>
      <c r="G8" s="166"/>
      <c r="H8" s="276" t="s">
        <v>119</v>
      </c>
      <c r="I8" s="273">
        <v>306</v>
      </c>
      <c r="J8" s="165">
        <v>330</v>
      </c>
      <c r="K8" s="165">
        <v>397</v>
      </c>
      <c r="L8" s="165">
        <v>465</v>
      </c>
      <c r="M8" s="170">
        <v>534</v>
      </c>
      <c r="N8" s="170">
        <v>553</v>
      </c>
      <c r="O8" s="170">
        <v>595</v>
      </c>
      <c r="P8" s="170">
        <v>562</v>
      </c>
      <c r="Q8" s="171">
        <v>664</v>
      </c>
      <c r="R8" s="301">
        <f>I8/I$10</f>
        <v>0.24737267582861763</v>
      </c>
      <c r="S8" s="363">
        <f t="shared" si="2"/>
        <v>0.36118251928020567</v>
      </c>
      <c r="T8" s="364">
        <f>Q8/$Q$10</f>
        <v>0.39594514013118665</v>
      </c>
      <c r="U8" s="298">
        <f t="shared" si="3"/>
        <v>3.4762620850980976</v>
      </c>
      <c r="V8" s="298">
        <f>(T8-R8)*100</f>
        <v>14.857246430256902</v>
      </c>
    </row>
    <row r="9" spans="1:22" x14ac:dyDescent="0.2">
      <c r="A9" s="219" t="s">
        <v>153</v>
      </c>
      <c r="B9" s="222">
        <f t="shared" si="0"/>
        <v>28600</v>
      </c>
      <c r="C9" s="222">
        <f t="shared" si="1"/>
        <v>30259.670435301134</v>
      </c>
      <c r="D9" s="113">
        <f t="shared" si="1"/>
        <v>-4.5719775728313428E-3</v>
      </c>
      <c r="E9" s="113">
        <f>C9/B9-1</f>
        <v>5.8030434800738995E-2</v>
      </c>
      <c r="G9" s="166"/>
      <c r="H9" s="276" t="s">
        <v>120</v>
      </c>
      <c r="I9" s="273">
        <v>67</v>
      </c>
      <c r="J9" s="165">
        <v>106</v>
      </c>
      <c r="K9" s="165">
        <v>117</v>
      </c>
      <c r="L9" s="165">
        <v>122</v>
      </c>
      <c r="M9" s="170">
        <v>139</v>
      </c>
      <c r="N9" s="170">
        <v>179</v>
      </c>
      <c r="O9" s="170">
        <v>229</v>
      </c>
      <c r="P9" s="170">
        <v>289</v>
      </c>
      <c r="Q9" s="171">
        <v>266</v>
      </c>
      <c r="R9" s="301">
        <f>I9/I$10</f>
        <v>5.4163298302344384E-2</v>
      </c>
      <c r="S9" s="363">
        <f t="shared" si="2"/>
        <v>0.18573264781491003</v>
      </c>
      <c r="T9" s="364">
        <f>Q9/$Q$10</f>
        <v>0.15861657722122838</v>
      </c>
      <c r="U9" s="298">
        <f t="shared" si="3"/>
        <v>-2.7116070593681654</v>
      </c>
      <c r="V9" s="298">
        <f>(T9-R9)*100</f>
        <v>10.445327891888398</v>
      </c>
    </row>
    <row r="10" spans="1:22" ht="24.75" thickBot="1" x14ac:dyDescent="0.25">
      <c r="A10" s="226" t="s">
        <v>221</v>
      </c>
      <c r="B10" s="227">
        <f t="shared" si="0"/>
        <v>29327.482917820867</v>
      </c>
      <c r="C10" s="227">
        <f>Q19</f>
        <v>31054.152778147902</v>
      </c>
      <c r="D10" s="228">
        <f t="shared" si="1"/>
        <v>-5.8084907828043209E-3</v>
      </c>
      <c r="E10" s="228">
        <f>C10/B10-1</f>
        <v>5.8875487717966468E-2</v>
      </c>
      <c r="F10" s="178"/>
      <c r="G10" s="166"/>
      <c r="H10" s="277" t="s">
        <v>151</v>
      </c>
      <c r="I10" s="274">
        <f t="shared" ref="I10:N10" si="4">SUM(I5:I9)</f>
        <v>1237</v>
      </c>
      <c r="J10" s="269">
        <f t="shared" si="4"/>
        <v>1352</v>
      </c>
      <c r="K10" s="269">
        <f t="shared" si="4"/>
        <v>1383</v>
      </c>
      <c r="L10" s="269">
        <f t="shared" si="4"/>
        <v>1377</v>
      </c>
      <c r="M10" s="270">
        <f t="shared" si="4"/>
        <v>1433</v>
      </c>
      <c r="N10" s="270">
        <f t="shared" si="4"/>
        <v>1500</v>
      </c>
      <c r="O10" s="270">
        <f t="shared" ref="O10" si="5">SUM(O5:O9)</f>
        <v>1450</v>
      </c>
      <c r="P10" s="270">
        <v>1556</v>
      </c>
      <c r="Q10" s="271">
        <v>1677</v>
      </c>
      <c r="R10" s="302">
        <f>SUM(R5:R9)</f>
        <v>1</v>
      </c>
      <c r="S10" s="365">
        <f t="shared" si="2"/>
        <v>1</v>
      </c>
      <c r="T10" s="366">
        <f>SUM(T5:T9)</f>
        <v>1</v>
      </c>
      <c r="U10" s="355"/>
      <c r="V10" s="299"/>
    </row>
    <row r="11" spans="1:22" ht="13.5" thickBot="1" x14ac:dyDescent="0.25">
      <c r="A11" s="250" t="s">
        <v>236</v>
      </c>
      <c r="D11" s="356"/>
      <c r="E11" s="177"/>
      <c r="F11" s="178"/>
      <c r="G11" s="178"/>
      <c r="H11" s="132" t="s">
        <v>236</v>
      </c>
      <c r="I11" s="177"/>
      <c r="J11" s="177"/>
      <c r="K11" s="177"/>
      <c r="L11" s="177"/>
      <c r="M11" s="177"/>
      <c r="N11" s="177"/>
      <c r="O11" s="177"/>
      <c r="P11" s="177"/>
      <c r="Q11" s="177"/>
      <c r="R11" s="262"/>
      <c r="S11" s="262"/>
      <c r="T11" s="357"/>
      <c r="U11" s="262"/>
    </row>
    <row r="12" spans="1:22" ht="13.5" thickBot="1" x14ac:dyDescent="0.25">
      <c r="A12" s="250"/>
      <c r="E12" s="177"/>
      <c r="F12" s="178"/>
      <c r="G12" s="178"/>
      <c r="H12" s="263"/>
      <c r="I12" s="177"/>
      <c r="J12" s="177"/>
      <c r="K12" s="177"/>
      <c r="L12" s="177"/>
      <c r="M12" s="177"/>
      <c r="N12" s="177"/>
      <c r="O12" s="177"/>
      <c r="P12" s="177"/>
      <c r="Q12" s="177"/>
      <c r="R12" s="581" t="s">
        <v>216</v>
      </c>
      <c r="S12" s="582"/>
      <c r="T12" s="358"/>
    </row>
    <row r="13" spans="1:22" ht="26.25" thickBot="1" x14ac:dyDescent="0.25">
      <c r="E13" s="177"/>
      <c r="F13" s="178"/>
      <c r="G13" s="178"/>
      <c r="H13" s="287" t="s">
        <v>154</v>
      </c>
      <c r="I13" s="289">
        <v>2013</v>
      </c>
      <c r="J13" s="290">
        <v>2014</v>
      </c>
      <c r="K13" s="290">
        <v>2015</v>
      </c>
      <c r="L13" s="290">
        <v>2016</v>
      </c>
      <c r="M13" s="291">
        <v>2017</v>
      </c>
      <c r="N13" s="291">
        <v>2018</v>
      </c>
      <c r="O13" s="291">
        <v>2019</v>
      </c>
      <c r="P13" s="291">
        <v>2020</v>
      </c>
      <c r="Q13" s="292">
        <v>2021</v>
      </c>
      <c r="R13" s="293" t="str">
        <f>Q13&amp;"/ "&amp;P13</f>
        <v>2021/ 2020</v>
      </c>
      <c r="S13" s="293" t="str">
        <f>Q13&amp;"/ "&amp;I13</f>
        <v>2021/ 2013</v>
      </c>
      <c r="T13"/>
      <c r="U13"/>
      <c r="V13"/>
    </row>
    <row r="14" spans="1:22" x14ac:dyDescent="0.2">
      <c r="E14" s="177"/>
      <c r="F14" s="178"/>
      <c r="G14" s="166"/>
      <c r="H14" s="282" t="s">
        <v>125</v>
      </c>
      <c r="I14" s="278">
        <v>28028</v>
      </c>
      <c r="J14" s="264">
        <v>28275</v>
      </c>
      <c r="K14" s="264">
        <v>28496</v>
      </c>
      <c r="L14" s="264">
        <v>28932</v>
      </c>
      <c r="M14" s="265">
        <v>29604</v>
      </c>
      <c r="N14" s="265">
        <v>29558</v>
      </c>
      <c r="O14" s="265">
        <v>30000</v>
      </c>
      <c r="P14" s="265">
        <v>29869.620000000003</v>
      </c>
      <c r="Q14" s="265">
        <v>30000</v>
      </c>
      <c r="R14" s="266">
        <f>Q14/P14-1</f>
        <v>4.3649701603165614E-3</v>
      </c>
      <c r="S14" s="266">
        <f>Q14/I14-1</f>
        <v>7.035821321535618E-2</v>
      </c>
      <c r="T14"/>
      <c r="U14"/>
      <c r="V14"/>
    </row>
    <row r="15" spans="1:22" x14ac:dyDescent="0.2">
      <c r="E15" s="177"/>
      <c r="F15" s="178"/>
      <c r="G15" s="166"/>
      <c r="H15" s="283" t="s">
        <v>126</v>
      </c>
      <c r="I15" s="279">
        <v>28383</v>
      </c>
      <c r="J15" s="210">
        <v>28668</v>
      </c>
      <c r="K15" s="210">
        <v>28736</v>
      </c>
      <c r="L15" s="210">
        <v>29738</v>
      </c>
      <c r="M15" s="179">
        <v>30000</v>
      </c>
      <c r="N15" s="179">
        <v>30000</v>
      </c>
      <c r="O15" s="179">
        <v>30329</v>
      </c>
      <c r="P15" s="179">
        <v>30324</v>
      </c>
      <c r="Q15" s="179">
        <v>30744</v>
      </c>
      <c r="R15" s="267">
        <f t="shared" ref="R15:R19" si="6">Q15/P15-1</f>
        <v>1.3850415512465464E-2</v>
      </c>
      <c r="S15" s="267">
        <f>Q15/I15-1</f>
        <v>8.318359581439605E-2</v>
      </c>
      <c r="T15"/>
      <c r="U15"/>
      <c r="V15"/>
    </row>
    <row r="16" spans="1:22" x14ac:dyDescent="0.2">
      <c r="E16" s="177"/>
      <c r="F16" s="178"/>
      <c r="G16" s="166"/>
      <c r="H16" s="283" t="s">
        <v>127</v>
      </c>
      <c r="I16" s="279">
        <v>27339</v>
      </c>
      <c r="J16" s="210">
        <v>27000</v>
      </c>
      <c r="K16" s="210">
        <v>28000</v>
      </c>
      <c r="L16" s="210">
        <v>27968</v>
      </c>
      <c r="M16" s="179">
        <v>28700</v>
      </c>
      <c r="N16" s="179">
        <v>28000</v>
      </c>
      <c r="O16" s="179">
        <v>29000</v>
      </c>
      <c r="P16" s="179">
        <v>28314</v>
      </c>
      <c r="Q16" s="179">
        <v>28008</v>
      </c>
      <c r="R16" s="267">
        <f t="shared" si="6"/>
        <v>-1.0807374443738027E-2</v>
      </c>
      <c r="S16" s="267">
        <f>Q16/I16-1</f>
        <v>2.4470536596071568E-2</v>
      </c>
      <c r="T16"/>
      <c r="U16"/>
      <c r="V16"/>
    </row>
    <row r="17" spans="6:22" x14ac:dyDescent="0.2">
      <c r="F17" s="166"/>
      <c r="G17" s="166"/>
      <c r="H17" s="284" t="s">
        <v>152</v>
      </c>
      <c r="I17" s="280">
        <f>I16/I15</f>
        <v>0.96321741887749712</v>
      </c>
      <c r="J17" s="213">
        <f t="shared" ref="J17:Q17" si="7">J16/J15</f>
        <v>0.94181665969024697</v>
      </c>
      <c r="K17" s="213">
        <f t="shared" si="7"/>
        <v>0.97438752783964366</v>
      </c>
      <c r="L17" s="213">
        <f t="shared" si="7"/>
        <v>0.9404801936915731</v>
      </c>
      <c r="M17" s="214">
        <f t="shared" si="7"/>
        <v>0.95666666666666667</v>
      </c>
      <c r="N17" s="214">
        <f t="shared" si="7"/>
        <v>0.93333333333333335</v>
      </c>
      <c r="O17" s="214">
        <f>O16/O15</f>
        <v>0.95618055326585116</v>
      </c>
      <c r="P17" s="214">
        <f t="shared" si="7"/>
        <v>0.93371586861891576</v>
      </c>
      <c r="Q17" s="214">
        <f t="shared" si="7"/>
        <v>0.91100702576112413</v>
      </c>
      <c r="R17" s="451">
        <f>Q17-P17</f>
        <v>-2.2708842857791622E-2</v>
      </c>
      <c r="S17" s="451">
        <f>Q17-I17</f>
        <v>-5.2210393116372988E-2</v>
      </c>
      <c r="T17"/>
      <c r="U17"/>
      <c r="V17"/>
    </row>
    <row r="18" spans="6:22" ht="16.5" customHeight="1" x14ac:dyDescent="0.2">
      <c r="H18" s="283" t="s">
        <v>153</v>
      </c>
      <c r="I18" s="279">
        <v>28600</v>
      </c>
      <c r="J18" s="210">
        <v>28473</v>
      </c>
      <c r="K18" s="210">
        <v>28972</v>
      </c>
      <c r="L18" s="210">
        <v>29002</v>
      </c>
      <c r="M18" s="179">
        <v>29341</v>
      </c>
      <c r="N18" s="179">
        <v>29627.688686666668</v>
      </c>
      <c r="O18" s="179">
        <v>30232</v>
      </c>
      <c r="P18" s="179">
        <v>30398.652392282947</v>
      </c>
      <c r="Q18" s="179">
        <v>30259.670435301134</v>
      </c>
      <c r="R18" s="267">
        <f t="shared" si="6"/>
        <v>-4.5719775728313428E-3</v>
      </c>
      <c r="S18" s="267">
        <f>Q18/I18-1</f>
        <v>5.8030434800738995E-2</v>
      </c>
      <c r="T18"/>
      <c r="U18"/>
      <c r="V18"/>
    </row>
    <row r="19" spans="6:22" ht="43.5" customHeight="1" thickBot="1" x14ac:dyDescent="0.25">
      <c r="H19" s="285" t="s">
        <v>205</v>
      </c>
      <c r="I19" s="281">
        <f t="shared" ref="I19:Q19" si="8">(I18*I10-I5*$H5)/(I10-I5)</f>
        <v>29327.482917820867</v>
      </c>
      <c r="J19" s="211">
        <f t="shared" si="8"/>
        <v>29180.89864864865</v>
      </c>
      <c r="K19" s="211">
        <f t="shared" si="8"/>
        <v>29730.834567901235</v>
      </c>
      <c r="L19" s="211">
        <f t="shared" si="8"/>
        <v>29863.753148614611</v>
      </c>
      <c r="M19" s="212">
        <f t="shared" si="8"/>
        <v>30056.498825371964</v>
      </c>
      <c r="N19" s="212">
        <f t="shared" si="8"/>
        <v>30351.014180327871</v>
      </c>
      <c r="O19" s="212">
        <f t="shared" si="8"/>
        <v>31039.675675675677</v>
      </c>
      <c r="P19" s="212">
        <f t="shared" si="8"/>
        <v>31235.584382126992</v>
      </c>
      <c r="Q19" s="212">
        <f t="shared" si="8"/>
        <v>31054.152778147902</v>
      </c>
      <c r="R19" s="268">
        <f t="shared" si="6"/>
        <v>-5.8084907828043209E-3</v>
      </c>
      <c r="S19" s="268">
        <f>Q19/I19-1</f>
        <v>5.8875487717966468E-2</v>
      </c>
      <c r="T19"/>
      <c r="U19"/>
      <c r="V19"/>
    </row>
    <row r="20" spans="6:22" x14ac:dyDescent="0.2">
      <c r="H20" s="132" t="s">
        <v>236</v>
      </c>
    </row>
    <row r="21" spans="6:22" x14ac:dyDescent="0.2">
      <c r="O21" s="359">
        <f t="shared" ref="O21:P21" si="9">1-O17</f>
        <v>4.3819446734148837E-2</v>
      </c>
      <c r="P21" s="359">
        <f t="shared" si="9"/>
        <v>6.6284131381084244E-2</v>
      </c>
      <c r="Q21" s="359">
        <f>1-Q17</f>
        <v>8.8992974238875866E-2</v>
      </c>
    </row>
  </sheetData>
  <mergeCells count="5">
    <mergeCell ref="D2:E2"/>
    <mergeCell ref="I3:Q3"/>
    <mergeCell ref="R3:T3"/>
    <mergeCell ref="U3:V3"/>
    <mergeCell ref="R12:S12"/>
  </mergeCells>
  <pageMargins left="0.7" right="0.7" top="0.75" bottom="0.75" header="0.3" footer="0.3"/>
  <pageSetup paperSize="9" scale="56" orientation="landscape" r:id="rId1"/>
  <ignoredErrors>
    <ignoredError sqref="I10:V10" formulaRange="1"/>
    <ignoredError sqref="D8:E8 R17:S17" formula="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GridLines="0" workbookViewId="0">
      <selection sqref="A1:F1"/>
    </sheetView>
  </sheetViews>
  <sheetFormatPr baseColWidth="10" defaultRowHeight="12.75" x14ac:dyDescent="0.2"/>
  <cols>
    <col min="1" max="1" width="12.42578125" style="6" customWidth="1"/>
    <col min="2" max="3" width="9.7109375" customWidth="1"/>
    <col min="4" max="4" width="9.5703125" customWidth="1"/>
    <col min="5" max="5" width="8.28515625" customWidth="1"/>
    <col min="6" max="6" width="9.5703125" customWidth="1"/>
  </cols>
  <sheetData>
    <row r="1" spans="1:7" ht="29.25" customHeight="1" x14ac:dyDescent="0.2">
      <c r="A1" s="585" t="s">
        <v>111</v>
      </c>
      <c r="B1" s="585"/>
      <c r="C1" s="585"/>
      <c r="D1" s="585"/>
      <c r="E1" s="585"/>
      <c r="F1" s="585"/>
      <c r="G1" s="1"/>
    </row>
    <row r="2" spans="1:7" s="27" customFormat="1" ht="26.25" customHeight="1" x14ac:dyDescent="0.2">
      <c r="A2" s="56"/>
      <c r="B2" s="369" t="s">
        <v>64</v>
      </c>
      <c r="C2" s="373" t="s">
        <v>233</v>
      </c>
      <c r="D2" s="369" t="s">
        <v>238</v>
      </c>
      <c r="E2" s="369" t="s">
        <v>65</v>
      </c>
      <c r="F2" s="369" t="s">
        <v>239</v>
      </c>
    </row>
    <row r="3" spans="1:7" s="27" customFormat="1" x14ac:dyDescent="0.2">
      <c r="A3" s="505" t="s">
        <v>234</v>
      </c>
      <c r="B3" s="174">
        <v>2019</v>
      </c>
      <c r="C3" s="174">
        <v>2020</v>
      </c>
      <c r="D3" s="345">
        <v>0.91</v>
      </c>
      <c r="E3" s="583">
        <v>8.5999999999999993E-2</v>
      </c>
      <c r="F3" s="584"/>
    </row>
    <row r="4" spans="1:7" s="27" customFormat="1" x14ac:dyDescent="0.2">
      <c r="A4" s="506"/>
      <c r="B4" s="174">
        <v>2018</v>
      </c>
      <c r="C4" s="174">
        <v>2019</v>
      </c>
      <c r="D4" s="345">
        <v>0.99</v>
      </c>
      <c r="E4" s="583">
        <v>0.01</v>
      </c>
      <c r="F4" s="584"/>
    </row>
    <row r="5" spans="1:7" s="27" customFormat="1" x14ac:dyDescent="0.2">
      <c r="A5" s="506"/>
      <c r="B5" s="174">
        <v>2017</v>
      </c>
      <c r="C5" s="174">
        <v>2018</v>
      </c>
      <c r="D5" s="345">
        <v>0.93</v>
      </c>
      <c r="E5" s="583">
        <v>7.0000000000000007E-2</v>
      </c>
      <c r="F5" s="584"/>
    </row>
    <row r="6" spans="1:7" s="27" customFormat="1" x14ac:dyDescent="0.2">
      <c r="A6" s="586"/>
      <c r="B6" s="174">
        <v>2016</v>
      </c>
      <c r="C6" s="174">
        <v>2017</v>
      </c>
      <c r="D6" s="345">
        <v>0.95</v>
      </c>
      <c r="E6" s="583">
        <v>6.0000000000000005E-2</v>
      </c>
      <c r="F6" s="584"/>
    </row>
    <row r="7" spans="1:7" s="26" customFormat="1" ht="12.75" customHeight="1" x14ac:dyDescent="0.2">
      <c r="A7" s="586"/>
      <c r="B7" s="67">
        <v>2015</v>
      </c>
      <c r="C7" s="174">
        <v>2016</v>
      </c>
      <c r="D7" s="370">
        <v>0.9</v>
      </c>
      <c r="E7" s="583">
        <v>0.1</v>
      </c>
      <c r="F7" s="584"/>
    </row>
    <row r="8" spans="1:7" s="26" customFormat="1" x14ac:dyDescent="0.2">
      <c r="A8" s="586"/>
      <c r="B8" s="67">
        <v>2014</v>
      </c>
      <c r="C8" s="67">
        <v>2015</v>
      </c>
      <c r="D8" s="370">
        <v>0.9</v>
      </c>
      <c r="E8" s="583">
        <v>0.1</v>
      </c>
      <c r="F8" s="584"/>
    </row>
    <row r="9" spans="1:7" s="26" customFormat="1" x14ac:dyDescent="0.2">
      <c r="A9" s="587"/>
      <c r="B9" s="67">
        <v>2013</v>
      </c>
      <c r="C9" s="67">
        <v>2014</v>
      </c>
      <c r="D9" s="370">
        <v>0.79</v>
      </c>
      <c r="E9" s="588">
        <v>0.21</v>
      </c>
      <c r="F9" s="588"/>
    </row>
    <row r="10" spans="1:7" s="26" customFormat="1" x14ac:dyDescent="0.2">
      <c r="A10" s="589" t="s">
        <v>235</v>
      </c>
      <c r="B10" s="67">
        <v>2015</v>
      </c>
      <c r="C10" s="67">
        <f>B10+5</f>
        <v>2020</v>
      </c>
      <c r="D10" s="346">
        <v>0.97</v>
      </c>
      <c r="E10" s="379">
        <v>0.01</v>
      </c>
      <c r="F10" s="379">
        <v>1.9E-2</v>
      </c>
    </row>
    <row r="11" spans="1:7" s="26" customFormat="1" x14ac:dyDescent="0.2">
      <c r="A11" s="590"/>
      <c r="B11" s="67">
        <v>2014</v>
      </c>
      <c r="C11" s="67">
        <f t="shared" ref="C11:C16" si="0">B11+5</f>
        <v>2019</v>
      </c>
      <c r="D11" s="370">
        <v>1</v>
      </c>
      <c r="E11" s="370">
        <v>0</v>
      </c>
      <c r="F11" s="370">
        <v>0</v>
      </c>
    </row>
    <row r="12" spans="1:7" s="26" customFormat="1" x14ac:dyDescent="0.2">
      <c r="A12" s="590"/>
      <c r="B12" s="67">
        <v>2013</v>
      </c>
      <c r="C12" s="67">
        <f t="shared" si="0"/>
        <v>2018</v>
      </c>
      <c r="D12" s="370">
        <v>0.97</v>
      </c>
      <c r="E12" s="370">
        <v>6.0000000000000001E-3</v>
      </c>
      <c r="F12" s="370">
        <v>0.02</v>
      </c>
    </row>
    <row r="13" spans="1:7" s="26" customFormat="1" x14ac:dyDescent="0.2">
      <c r="A13" s="586"/>
      <c r="B13" s="67">
        <v>2012</v>
      </c>
      <c r="C13" s="67">
        <f t="shared" si="0"/>
        <v>2017</v>
      </c>
      <c r="D13" s="371">
        <v>0.97</v>
      </c>
      <c r="E13" s="371">
        <v>0.01</v>
      </c>
      <c r="F13" s="371">
        <v>0.02</v>
      </c>
    </row>
    <row r="14" spans="1:7" s="26" customFormat="1" ht="12.75" customHeight="1" x14ac:dyDescent="0.2">
      <c r="A14" s="586"/>
      <c r="B14" s="67">
        <v>2011</v>
      </c>
      <c r="C14" s="67">
        <f t="shared" si="0"/>
        <v>2016</v>
      </c>
      <c r="D14" s="371">
        <v>0.94</v>
      </c>
      <c r="E14" s="371">
        <v>0.01</v>
      </c>
      <c r="F14" s="371">
        <v>0.05</v>
      </c>
    </row>
    <row r="15" spans="1:7" s="26" customFormat="1" x14ac:dyDescent="0.2">
      <c r="A15" s="586"/>
      <c r="B15" s="67">
        <v>2010</v>
      </c>
      <c r="C15" s="67">
        <f t="shared" si="0"/>
        <v>2015</v>
      </c>
      <c r="D15" s="371">
        <v>0.98</v>
      </c>
      <c r="E15" s="371">
        <v>0</v>
      </c>
      <c r="F15" s="371">
        <v>0.02</v>
      </c>
    </row>
    <row r="16" spans="1:7" s="26" customFormat="1" x14ac:dyDescent="0.2">
      <c r="A16" s="587"/>
      <c r="B16" s="67">
        <v>2009</v>
      </c>
      <c r="C16" s="67">
        <f t="shared" si="0"/>
        <v>2014</v>
      </c>
      <c r="D16" s="371">
        <v>0.97</v>
      </c>
      <c r="E16" s="591">
        <v>0.03</v>
      </c>
      <c r="F16" s="591"/>
    </row>
    <row r="17" spans="1:7" x14ac:dyDescent="0.2">
      <c r="A17" s="116" t="s">
        <v>236</v>
      </c>
    </row>
    <row r="18" spans="1:7" x14ac:dyDescent="0.2">
      <c r="A18" s="118"/>
      <c r="B18" s="118"/>
      <c r="C18" s="118"/>
      <c r="D18" s="118"/>
      <c r="E18" s="118"/>
      <c r="F18" s="119"/>
      <c r="G18" s="120"/>
    </row>
    <row r="19" spans="1:7" x14ac:dyDescent="0.2">
      <c r="A19" s="118"/>
      <c r="B19" s="119"/>
      <c r="C19" s="119"/>
      <c r="D19" s="119"/>
      <c r="E19" s="119"/>
      <c r="F19" s="119"/>
      <c r="G19" s="120"/>
    </row>
    <row r="20" spans="1:7" x14ac:dyDescent="0.2">
      <c r="A20" s="121"/>
      <c r="B20" s="122"/>
      <c r="C20" s="122"/>
      <c r="D20" s="122"/>
      <c r="E20" s="122"/>
      <c r="F20" s="122"/>
      <c r="G20" s="120"/>
    </row>
    <row r="21" spans="1:7" x14ac:dyDescent="0.2">
      <c r="A21" s="123"/>
      <c r="B21" s="124"/>
      <c r="C21" s="124"/>
      <c r="D21" s="124"/>
      <c r="E21" s="124"/>
      <c r="F21" s="124"/>
      <c r="G21" s="120"/>
    </row>
  </sheetData>
  <mergeCells count="11">
    <mergeCell ref="E8:F8"/>
    <mergeCell ref="A1:F1"/>
    <mergeCell ref="A3:A9"/>
    <mergeCell ref="E9:F9"/>
    <mergeCell ref="A10:A16"/>
    <mergeCell ref="E16:F16"/>
    <mergeCell ref="E3:F3"/>
    <mergeCell ref="E4:F4"/>
    <mergeCell ref="E5:F5"/>
    <mergeCell ref="E6:F6"/>
    <mergeCell ref="E7:F7"/>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2"/>
  <sheetViews>
    <sheetView showGridLines="0" zoomScaleNormal="100" workbookViewId="0"/>
  </sheetViews>
  <sheetFormatPr baseColWidth="10" defaultRowHeight="12.75" x14ac:dyDescent="0.2"/>
  <cols>
    <col min="1" max="1" width="39" customWidth="1"/>
    <col min="2" max="2" width="13.140625" customWidth="1"/>
    <col min="3" max="3" width="14" customWidth="1"/>
    <col min="4" max="4" width="13" style="26" customWidth="1"/>
    <col min="5" max="5" width="13.85546875" style="26" customWidth="1"/>
  </cols>
  <sheetData>
    <row r="1" spans="1:15" ht="15" x14ac:dyDescent="0.2">
      <c r="A1" s="215" t="s">
        <v>240</v>
      </c>
      <c r="B1" s="215"/>
      <c r="C1" s="172"/>
      <c r="D1" s="234"/>
      <c r="E1" s="235"/>
      <c r="F1" s="110"/>
      <c r="G1" s="110"/>
      <c r="H1" s="110"/>
      <c r="I1" s="172"/>
      <c r="J1" s="172"/>
      <c r="K1" s="172"/>
      <c r="L1" s="172"/>
      <c r="M1" s="172"/>
      <c r="N1" s="172"/>
      <c r="O1" s="172"/>
    </row>
    <row r="2" spans="1:15" ht="15" x14ac:dyDescent="0.2">
      <c r="A2" s="215"/>
      <c r="B2" s="215"/>
      <c r="C2" s="172"/>
      <c r="E2" s="235"/>
      <c r="F2" s="110"/>
      <c r="G2" s="110"/>
      <c r="H2" s="110"/>
      <c r="I2" s="172"/>
      <c r="J2" s="172"/>
      <c r="K2" s="172"/>
      <c r="L2" s="172"/>
      <c r="M2" s="172"/>
      <c r="N2" s="172"/>
      <c r="O2" s="172"/>
    </row>
    <row r="3" spans="1:15" ht="38.25" x14ac:dyDescent="0.2">
      <c r="A3" s="295"/>
      <c r="B3" s="294" t="s">
        <v>210</v>
      </c>
      <c r="C3" s="294" t="s">
        <v>207</v>
      </c>
      <c r="D3" s="294" t="s">
        <v>208</v>
      </c>
      <c r="E3" s="294" t="s">
        <v>209</v>
      </c>
      <c r="F3" s="172"/>
      <c r="G3" s="172"/>
      <c r="H3" s="172"/>
      <c r="I3" s="172"/>
      <c r="J3" s="172"/>
      <c r="K3" s="172"/>
      <c r="L3" s="172"/>
      <c r="M3" s="172"/>
      <c r="N3" s="172"/>
      <c r="O3" s="172"/>
    </row>
    <row r="4" spans="1:15" ht="27.75" customHeight="1" x14ac:dyDescent="0.2">
      <c r="A4" s="296" t="s">
        <v>187</v>
      </c>
      <c r="B4" s="367">
        <v>0.64</v>
      </c>
      <c r="C4" s="325">
        <v>0.73509933774834435</v>
      </c>
      <c r="D4" s="326">
        <f>208/320</f>
        <v>0.65</v>
      </c>
      <c r="E4" s="326">
        <v>0.67164179104477617</v>
      </c>
      <c r="F4" s="172"/>
      <c r="G4" s="172"/>
      <c r="H4" s="172"/>
      <c r="I4" s="172"/>
      <c r="J4" s="172"/>
      <c r="K4" s="172"/>
      <c r="L4" s="172"/>
      <c r="M4" s="172"/>
      <c r="N4" s="172"/>
      <c r="O4" s="172"/>
    </row>
    <row r="5" spans="1:15" x14ac:dyDescent="0.2">
      <c r="A5" s="297" t="s">
        <v>68</v>
      </c>
      <c r="B5" s="368">
        <v>0.64</v>
      </c>
      <c r="C5" s="325">
        <v>0.78195488721804507</v>
      </c>
      <c r="D5" s="326">
        <f>200/320</f>
        <v>0.625</v>
      </c>
      <c r="E5" s="327">
        <v>0.52736318407960203</v>
      </c>
      <c r="F5" s="172"/>
      <c r="G5" s="172"/>
      <c r="H5" s="172"/>
      <c r="I5" s="172"/>
      <c r="J5" s="172"/>
      <c r="K5" s="172"/>
      <c r="L5" s="172"/>
      <c r="M5" s="172"/>
      <c r="N5" s="172"/>
      <c r="O5" s="172"/>
    </row>
    <row r="6" spans="1:15" x14ac:dyDescent="0.2">
      <c r="A6" s="297" t="s">
        <v>69</v>
      </c>
      <c r="B6" s="368">
        <v>0.48</v>
      </c>
      <c r="C6" s="328">
        <v>0.53435114503816794</v>
      </c>
      <c r="D6" s="326">
        <f>151/320</f>
        <v>0.47187499999999999</v>
      </c>
      <c r="E6" s="327">
        <v>0.43283582089552236</v>
      </c>
      <c r="F6" s="173"/>
      <c r="G6" s="172"/>
      <c r="H6" s="172"/>
      <c r="I6" s="172"/>
      <c r="J6" s="172"/>
      <c r="K6" s="172"/>
      <c r="L6" s="172"/>
      <c r="M6" s="172"/>
      <c r="N6" s="172"/>
      <c r="O6" s="172"/>
    </row>
    <row r="7" spans="1:15" x14ac:dyDescent="0.2">
      <c r="A7" s="297" t="s">
        <v>70</v>
      </c>
      <c r="B7" s="368">
        <v>0.16</v>
      </c>
      <c r="C7" s="325">
        <v>0.26400000000000001</v>
      </c>
      <c r="D7" s="326">
        <f>62/320</f>
        <v>0.19375000000000001</v>
      </c>
      <c r="E7" s="327">
        <v>0.1691542288557214</v>
      </c>
      <c r="F7" s="172"/>
      <c r="G7" s="172"/>
      <c r="H7" s="172"/>
      <c r="I7" s="172"/>
      <c r="J7" s="172"/>
      <c r="K7" s="172"/>
      <c r="L7" s="172"/>
      <c r="M7" s="172"/>
      <c r="N7" s="172"/>
      <c r="O7" s="172"/>
    </row>
    <row r="8" spans="1:15" x14ac:dyDescent="0.2">
      <c r="A8" s="329" t="s">
        <v>188</v>
      </c>
      <c r="B8" s="327">
        <v>0.77</v>
      </c>
      <c r="C8" s="325">
        <v>0.8014184397163121</v>
      </c>
      <c r="D8" s="326">
        <f>225/320</f>
        <v>0.703125</v>
      </c>
      <c r="E8" s="327">
        <v>0.65174129353233834</v>
      </c>
      <c r="F8" s="172"/>
      <c r="G8" s="172"/>
      <c r="H8" s="172"/>
      <c r="I8" s="172"/>
      <c r="J8" s="172"/>
      <c r="K8" s="172"/>
      <c r="L8" s="172"/>
      <c r="M8" s="172"/>
      <c r="N8" s="172"/>
      <c r="O8" s="172"/>
    </row>
    <row r="9" spans="1:15" x14ac:dyDescent="0.2">
      <c r="A9" s="329" t="s">
        <v>189</v>
      </c>
      <c r="B9" s="327">
        <v>0.63</v>
      </c>
      <c r="C9" s="325">
        <v>0.66417910447761197</v>
      </c>
      <c r="D9" s="326">
        <f>204/320</f>
        <v>0.63749999999999996</v>
      </c>
      <c r="E9" s="327">
        <v>0.52238805970149249</v>
      </c>
      <c r="F9" s="110"/>
      <c r="G9" s="110"/>
      <c r="H9" s="110"/>
      <c r="I9" s="172"/>
      <c r="J9" s="172"/>
      <c r="K9" s="172"/>
      <c r="L9" s="172"/>
      <c r="M9" s="172"/>
      <c r="N9" s="172"/>
      <c r="O9" s="172"/>
    </row>
    <row r="10" spans="1:15" x14ac:dyDescent="0.2">
      <c r="A10" s="297" t="s">
        <v>71</v>
      </c>
      <c r="B10" s="368">
        <v>0.7</v>
      </c>
      <c r="C10" s="325">
        <v>0.64393939393939392</v>
      </c>
      <c r="D10" s="326">
        <f>218/320</f>
        <v>0.68125000000000002</v>
      </c>
      <c r="E10" s="327">
        <v>0.55721393034825872</v>
      </c>
      <c r="F10" s="110"/>
      <c r="G10" s="110"/>
      <c r="H10" s="110"/>
      <c r="I10" s="172"/>
      <c r="J10" s="172"/>
      <c r="K10" s="172"/>
      <c r="L10" s="172"/>
      <c r="M10" s="172"/>
      <c r="N10" s="172"/>
      <c r="O10" s="172"/>
    </row>
    <row r="11" spans="1:15" x14ac:dyDescent="0.2">
      <c r="A11" s="297" t="s">
        <v>72</v>
      </c>
      <c r="B11" s="368">
        <v>0.16</v>
      </c>
      <c r="C11" s="325">
        <v>0.25203252032520324</v>
      </c>
      <c r="D11" s="326">
        <f>54/320</f>
        <v>0.16875000000000001</v>
      </c>
      <c r="E11" s="327">
        <v>0.17910447761194029</v>
      </c>
      <c r="F11" s="110"/>
      <c r="G11" s="110"/>
      <c r="H11" s="110"/>
      <c r="I11" s="172"/>
      <c r="J11" s="172"/>
      <c r="K11" s="172"/>
      <c r="L11" s="172"/>
      <c r="M11" s="172"/>
      <c r="N11" s="172"/>
      <c r="O11" s="172"/>
    </row>
    <row r="12" spans="1:15" x14ac:dyDescent="0.2">
      <c r="A12" s="116" t="s">
        <v>236</v>
      </c>
      <c r="B12" s="116"/>
      <c r="C12" s="172"/>
      <c r="D12" s="234"/>
      <c r="E12" s="235"/>
      <c r="F12" s="110"/>
      <c r="G12" s="110"/>
      <c r="H12" s="110"/>
      <c r="I12" s="172"/>
      <c r="J12" s="172"/>
      <c r="K12" s="172"/>
      <c r="L12" s="172"/>
      <c r="M12" s="172"/>
      <c r="N12" s="172"/>
      <c r="O12" s="172"/>
    </row>
    <row r="13" spans="1:15" x14ac:dyDescent="0.2">
      <c r="A13" s="172"/>
      <c r="B13" s="172"/>
      <c r="C13" s="172"/>
      <c r="D13" s="234"/>
      <c r="E13" s="235"/>
      <c r="F13" s="110"/>
      <c r="G13" s="110"/>
      <c r="H13" s="110"/>
      <c r="I13" s="172"/>
      <c r="J13" s="172"/>
      <c r="K13" s="172"/>
      <c r="L13" s="172"/>
      <c r="M13" s="172"/>
      <c r="N13" s="172"/>
      <c r="O13" s="172"/>
    </row>
    <row r="14" spans="1:15" x14ac:dyDescent="0.2">
      <c r="A14" s="172"/>
      <c r="B14" s="172"/>
      <c r="C14" s="172"/>
      <c r="D14" s="234"/>
      <c r="E14" s="234"/>
      <c r="F14" s="172"/>
      <c r="G14" s="172"/>
      <c r="H14" s="172"/>
      <c r="I14" s="172"/>
      <c r="J14" s="172"/>
      <c r="K14" s="172"/>
      <c r="L14" s="172"/>
      <c r="M14" s="172"/>
      <c r="N14" s="172"/>
      <c r="O14" s="172"/>
    </row>
    <row r="15" spans="1:15" x14ac:dyDescent="0.2">
      <c r="A15" s="172"/>
      <c r="B15" s="172"/>
      <c r="C15" s="172"/>
      <c r="D15" s="234"/>
      <c r="E15" s="234"/>
      <c r="F15" s="172"/>
      <c r="G15" s="172"/>
      <c r="H15" s="172"/>
      <c r="I15" s="172"/>
      <c r="J15" s="172"/>
      <c r="K15" s="172"/>
      <c r="L15" s="172"/>
      <c r="M15" s="172"/>
      <c r="N15" s="172"/>
      <c r="O15" s="172"/>
    </row>
    <row r="16" spans="1:15" x14ac:dyDescent="0.2">
      <c r="A16" s="172"/>
      <c r="B16" s="172"/>
      <c r="C16" s="172"/>
      <c r="D16" s="234"/>
      <c r="E16" s="234"/>
      <c r="F16" s="172"/>
      <c r="G16" s="172"/>
      <c r="H16" s="172"/>
      <c r="I16" s="172"/>
      <c r="J16" s="172"/>
      <c r="K16" s="172"/>
      <c r="L16" s="172"/>
      <c r="M16" s="172"/>
      <c r="N16" s="172"/>
      <c r="O16" s="172"/>
    </row>
    <row r="17" spans="1:15" x14ac:dyDescent="0.2">
      <c r="A17" s="172"/>
      <c r="B17" s="172"/>
      <c r="C17" s="172"/>
      <c r="D17" s="234"/>
      <c r="E17" s="234"/>
      <c r="F17" s="172"/>
      <c r="G17" s="172"/>
      <c r="H17" s="172"/>
      <c r="I17" s="172"/>
      <c r="J17" s="172"/>
      <c r="K17" s="172"/>
      <c r="L17" s="172"/>
      <c r="M17" s="172"/>
      <c r="N17" s="172"/>
      <c r="O17" s="172"/>
    </row>
    <row r="18" spans="1:15" x14ac:dyDescent="0.2">
      <c r="A18" s="172"/>
      <c r="B18" s="172"/>
      <c r="C18" s="172"/>
      <c r="D18" s="234"/>
      <c r="E18" s="234"/>
      <c r="F18" s="172"/>
      <c r="G18" s="172"/>
      <c r="H18" s="172"/>
      <c r="I18" s="172"/>
      <c r="J18" s="172"/>
      <c r="K18" s="172"/>
      <c r="L18" s="172"/>
      <c r="M18" s="172"/>
      <c r="N18" s="172"/>
      <c r="O18" s="172"/>
    </row>
    <row r="19" spans="1:15" x14ac:dyDescent="0.2">
      <c r="A19" s="172"/>
      <c r="B19" s="172"/>
      <c r="C19" s="172"/>
      <c r="D19" s="234"/>
      <c r="E19" s="234"/>
      <c r="F19" s="172"/>
      <c r="G19" s="172"/>
      <c r="H19" s="172"/>
      <c r="I19" s="172"/>
      <c r="J19" s="172"/>
      <c r="K19" s="172"/>
      <c r="L19" s="172"/>
      <c r="M19" s="172"/>
      <c r="N19" s="172"/>
      <c r="O19" s="172"/>
    </row>
    <row r="20" spans="1:15" x14ac:dyDescent="0.2">
      <c r="A20" s="172"/>
      <c r="B20" s="172"/>
      <c r="C20" s="172"/>
      <c r="D20" s="234"/>
      <c r="E20" s="234"/>
      <c r="F20" s="172"/>
      <c r="G20" s="172"/>
      <c r="H20" s="172"/>
      <c r="I20" s="172"/>
      <c r="J20" s="172"/>
      <c r="K20" s="172"/>
      <c r="L20" s="172"/>
      <c r="M20" s="172"/>
      <c r="N20" s="172"/>
      <c r="O20" s="172"/>
    </row>
    <row r="21" spans="1:15" x14ac:dyDescent="0.2">
      <c r="A21" s="172"/>
      <c r="B21" s="172"/>
      <c r="C21" s="172"/>
      <c r="D21" s="234"/>
      <c r="E21" s="234"/>
      <c r="F21" s="172"/>
      <c r="G21" s="172"/>
      <c r="H21" s="172"/>
      <c r="I21" s="172"/>
      <c r="J21" s="172"/>
      <c r="K21" s="172"/>
      <c r="L21" s="172"/>
      <c r="M21" s="172"/>
      <c r="N21" s="172"/>
      <c r="O21" s="172"/>
    </row>
    <row r="22" spans="1:15" x14ac:dyDescent="0.2">
      <c r="A22" s="172"/>
      <c r="B22" s="172"/>
      <c r="C22" s="172"/>
      <c r="D22" s="234"/>
      <c r="E22" s="234"/>
      <c r="F22" s="172"/>
      <c r="G22" s="172"/>
      <c r="H22" s="172"/>
      <c r="I22" s="172"/>
      <c r="J22" s="172"/>
      <c r="K22" s="172"/>
      <c r="L22" s="172"/>
      <c r="M22" s="172"/>
      <c r="N22" s="172"/>
      <c r="O22" s="172"/>
    </row>
    <row r="23" spans="1:15" x14ac:dyDescent="0.2">
      <c r="A23" s="172"/>
      <c r="B23" s="172"/>
      <c r="C23" s="172"/>
      <c r="D23" s="234"/>
      <c r="E23" s="234"/>
      <c r="F23" s="172"/>
      <c r="G23" s="172"/>
      <c r="H23" s="172"/>
      <c r="I23" s="172"/>
      <c r="J23" s="172"/>
      <c r="K23" s="172"/>
      <c r="L23" s="172"/>
      <c r="M23" s="172"/>
      <c r="N23" s="172"/>
      <c r="O23" s="172"/>
    </row>
    <row r="24" spans="1:15" x14ac:dyDescent="0.2">
      <c r="A24" s="172"/>
      <c r="B24" s="172"/>
      <c r="C24" s="172"/>
      <c r="D24" s="234"/>
      <c r="E24" s="234"/>
      <c r="F24" s="172"/>
      <c r="G24" s="172"/>
      <c r="H24" s="172"/>
      <c r="I24" s="172"/>
      <c r="J24" s="172"/>
      <c r="K24" s="172"/>
      <c r="L24" s="172"/>
      <c r="M24" s="172"/>
      <c r="N24" s="172"/>
      <c r="O24" s="172"/>
    </row>
    <row r="25" spans="1:15" x14ac:dyDescent="0.2">
      <c r="A25" s="172"/>
      <c r="B25" s="172"/>
      <c r="C25" s="172"/>
      <c r="D25" s="234"/>
      <c r="E25" s="234"/>
      <c r="F25" s="172"/>
      <c r="G25" s="172"/>
      <c r="H25" s="172"/>
      <c r="I25" s="172"/>
      <c r="J25" s="172"/>
      <c r="K25" s="172"/>
      <c r="L25" s="172"/>
      <c r="M25" s="172"/>
      <c r="N25" s="172"/>
      <c r="O25" s="172"/>
    </row>
    <row r="26" spans="1:15" x14ac:dyDescent="0.2">
      <c r="A26" s="172"/>
      <c r="B26" s="172"/>
      <c r="C26" s="172"/>
      <c r="D26" s="234"/>
      <c r="E26" s="234"/>
      <c r="F26" s="172"/>
      <c r="G26" s="172"/>
      <c r="H26" s="172"/>
      <c r="I26" s="172"/>
      <c r="J26" s="172"/>
      <c r="K26" s="172"/>
      <c r="L26" s="172"/>
      <c r="M26" s="172"/>
      <c r="N26" s="172"/>
      <c r="O26" s="172"/>
    </row>
    <row r="27" spans="1:15" x14ac:dyDescent="0.2">
      <c r="A27" s="172"/>
      <c r="B27" s="172"/>
      <c r="C27" s="172"/>
      <c r="D27" s="234"/>
      <c r="E27" s="234"/>
      <c r="F27" s="172"/>
      <c r="G27" s="172"/>
      <c r="H27" s="172"/>
      <c r="I27" s="172"/>
      <c r="J27" s="172"/>
      <c r="K27" s="172"/>
      <c r="L27" s="172"/>
      <c r="M27" s="172"/>
      <c r="N27" s="172"/>
      <c r="O27" s="172"/>
    </row>
    <row r="28" spans="1:15" x14ac:dyDescent="0.2">
      <c r="A28" s="172"/>
      <c r="B28" s="172"/>
      <c r="C28" s="172"/>
      <c r="D28" s="234"/>
      <c r="E28" s="234"/>
      <c r="F28" s="172"/>
      <c r="G28" s="172"/>
      <c r="H28" s="172"/>
      <c r="I28" s="172"/>
      <c r="J28" s="172"/>
      <c r="K28" s="172"/>
      <c r="L28" s="172"/>
      <c r="M28" s="172"/>
      <c r="N28" s="172"/>
      <c r="O28" s="172"/>
    </row>
    <row r="29" spans="1:15" x14ac:dyDescent="0.2">
      <c r="A29" s="172"/>
      <c r="B29" s="172"/>
      <c r="C29" s="172"/>
      <c r="D29" s="234"/>
      <c r="E29" s="234"/>
      <c r="F29" s="172"/>
      <c r="G29" s="172"/>
      <c r="H29" s="172"/>
      <c r="I29" s="172"/>
      <c r="J29" s="172"/>
      <c r="K29" s="172"/>
      <c r="L29" s="172"/>
      <c r="M29" s="172"/>
      <c r="N29" s="172"/>
      <c r="O29" s="172"/>
    </row>
    <row r="30" spans="1:15" x14ac:dyDescent="0.2">
      <c r="A30" s="172"/>
      <c r="B30" s="172"/>
      <c r="C30" s="172"/>
      <c r="D30" s="234"/>
      <c r="E30" s="234"/>
      <c r="F30" s="172"/>
      <c r="G30" s="172"/>
      <c r="H30" s="172"/>
      <c r="I30" s="172"/>
      <c r="J30" s="172"/>
      <c r="K30" s="172"/>
      <c r="L30" s="172"/>
      <c r="M30" s="172"/>
      <c r="N30" s="172"/>
      <c r="O30" s="172"/>
    </row>
    <row r="31" spans="1:15" x14ac:dyDescent="0.2">
      <c r="A31" s="172"/>
      <c r="B31" s="172"/>
      <c r="C31" s="172"/>
      <c r="D31" s="234"/>
      <c r="E31" s="234"/>
      <c r="F31" s="172"/>
      <c r="G31" s="172"/>
      <c r="H31" s="172"/>
      <c r="I31" s="172"/>
      <c r="J31" s="172"/>
      <c r="K31" s="172"/>
      <c r="L31" s="172"/>
      <c r="M31" s="172"/>
      <c r="N31" s="172"/>
      <c r="O31" s="172"/>
    </row>
    <row r="32" spans="1:15" x14ac:dyDescent="0.2">
      <c r="A32" s="172"/>
      <c r="B32" s="172"/>
      <c r="C32" s="172"/>
      <c r="D32" s="234"/>
      <c r="E32" s="234"/>
      <c r="F32" s="172"/>
      <c r="G32" s="172"/>
      <c r="H32" s="172"/>
      <c r="I32" s="172"/>
      <c r="J32" s="172"/>
      <c r="K32" s="172"/>
      <c r="L32" s="172"/>
      <c r="M32" s="172"/>
      <c r="N32" s="172"/>
      <c r="O32" s="172"/>
    </row>
    <row r="33" spans="1:15" x14ac:dyDescent="0.2">
      <c r="A33" s="172"/>
      <c r="B33" s="172"/>
      <c r="C33" s="172"/>
      <c r="D33" s="234"/>
      <c r="E33" s="234"/>
      <c r="F33" s="172"/>
      <c r="G33" s="172"/>
      <c r="H33" s="172"/>
      <c r="I33" s="172"/>
      <c r="J33" s="172"/>
      <c r="K33" s="172"/>
      <c r="L33" s="172"/>
      <c r="M33" s="172"/>
      <c r="N33" s="172"/>
      <c r="O33" s="172"/>
    </row>
    <row r="34" spans="1:15" x14ac:dyDescent="0.2">
      <c r="A34" s="172"/>
      <c r="B34" s="172"/>
      <c r="C34" s="172"/>
      <c r="D34" s="234"/>
      <c r="E34" s="234"/>
      <c r="F34" s="172"/>
      <c r="G34" s="172"/>
      <c r="H34" s="172"/>
      <c r="I34" s="172"/>
      <c r="J34" s="172"/>
      <c r="K34" s="172"/>
      <c r="L34" s="172"/>
      <c r="M34" s="172"/>
      <c r="N34" s="172"/>
      <c r="O34" s="172"/>
    </row>
    <row r="35" spans="1:15" x14ac:dyDescent="0.2">
      <c r="A35" s="172"/>
      <c r="B35" s="172"/>
      <c r="C35" s="172"/>
      <c r="D35" s="234"/>
      <c r="E35" s="234"/>
      <c r="F35" s="172"/>
      <c r="G35" s="172"/>
      <c r="H35" s="172"/>
      <c r="I35" s="172"/>
      <c r="J35" s="172"/>
      <c r="K35" s="172"/>
      <c r="L35" s="172"/>
      <c r="M35" s="172"/>
      <c r="N35" s="172"/>
      <c r="O35" s="172"/>
    </row>
    <row r="36" spans="1:15" x14ac:dyDescent="0.2">
      <c r="A36" s="172"/>
      <c r="B36" s="172"/>
      <c r="C36" s="172"/>
      <c r="D36" s="234"/>
      <c r="E36" s="234"/>
      <c r="F36" s="172"/>
      <c r="G36" s="172"/>
      <c r="H36" s="172"/>
      <c r="I36" s="172"/>
      <c r="J36" s="172"/>
      <c r="K36" s="172"/>
      <c r="L36" s="172"/>
      <c r="M36" s="172"/>
      <c r="N36" s="172"/>
      <c r="O36" s="172"/>
    </row>
    <row r="37" spans="1:15" x14ac:dyDescent="0.2">
      <c r="A37" s="172"/>
      <c r="B37" s="172"/>
      <c r="C37" s="172"/>
      <c r="D37" s="234"/>
      <c r="E37" s="234"/>
      <c r="F37" s="172"/>
      <c r="G37" s="172"/>
      <c r="H37" s="172"/>
      <c r="I37" s="172"/>
      <c r="J37" s="172"/>
      <c r="K37" s="172"/>
      <c r="L37" s="172"/>
      <c r="M37" s="172"/>
      <c r="N37" s="172"/>
      <c r="O37" s="172"/>
    </row>
    <row r="38" spans="1:15" x14ac:dyDescent="0.2">
      <c r="A38" s="172"/>
      <c r="B38" s="172"/>
      <c r="C38" s="172"/>
      <c r="D38" s="234"/>
      <c r="E38" s="234"/>
      <c r="F38" s="172"/>
      <c r="G38" s="172"/>
      <c r="H38" s="172"/>
      <c r="I38" s="172"/>
      <c r="J38" s="172"/>
      <c r="K38" s="172"/>
      <c r="L38" s="172"/>
      <c r="M38" s="172"/>
      <c r="N38" s="172"/>
      <c r="O38" s="172"/>
    </row>
    <row r="39" spans="1:15" x14ac:dyDescent="0.2">
      <c r="A39" s="172"/>
      <c r="B39" s="172"/>
      <c r="C39" s="172"/>
      <c r="D39" s="234"/>
      <c r="E39" s="234"/>
      <c r="F39" s="172"/>
      <c r="G39" s="172"/>
      <c r="H39" s="172"/>
      <c r="I39" s="172"/>
      <c r="J39" s="172"/>
      <c r="K39" s="172"/>
      <c r="L39" s="172"/>
      <c r="M39" s="172"/>
      <c r="N39" s="172"/>
      <c r="O39" s="172"/>
    </row>
    <row r="40" spans="1:15" x14ac:dyDescent="0.2">
      <c r="A40" s="172"/>
      <c r="B40" s="172"/>
      <c r="C40" s="172"/>
      <c r="D40" s="234"/>
      <c r="E40" s="234"/>
      <c r="F40" s="172"/>
      <c r="G40" s="172"/>
      <c r="H40" s="172"/>
      <c r="I40" s="172"/>
      <c r="J40" s="172"/>
      <c r="K40" s="172"/>
      <c r="L40" s="172"/>
      <c r="M40" s="172"/>
      <c r="N40" s="172"/>
      <c r="O40" s="172"/>
    </row>
    <row r="41" spans="1:15" x14ac:dyDescent="0.2">
      <c r="A41" s="172"/>
      <c r="B41" s="172"/>
      <c r="C41" s="172"/>
      <c r="D41" s="234"/>
      <c r="E41" s="234"/>
      <c r="F41" s="172"/>
      <c r="G41" s="172"/>
      <c r="H41" s="172"/>
      <c r="I41" s="172"/>
      <c r="J41" s="172"/>
      <c r="K41" s="172"/>
      <c r="L41" s="172"/>
      <c r="M41" s="172"/>
      <c r="N41" s="172"/>
      <c r="O41" s="172"/>
    </row>
    <row r="42" spans="1:15" x14ac:dyDescent="0.2">
      <c r="A42" s="172"/>
      <c r="B42" s="172"/>
      <c r="C42" s="172"/>
      <c r="D42" s="234"/>
      <c r="E42" s="234"/>
      <c r="F42" s="172"/>
      <c r="G42" s="172"/>
      <c r="H42" s="172"/>
      <c r="I42" s="172"/>
      <c r="J42" s="172"/>
      <c r="K42" s="172"/>
      <c r="L42" s="172"/>
      <c r="M42" s="172"/>
      <c r="N42" s="172"/>
      <c r="O42" s="172"/>
    </row>
    <row r="43" spans="1:15" x14ac:dyDescent="0.2">
      <c r="A43" s="172"/>
      <c r="B43" s="172"/>
      <c r="C43" s="172"/>
      <c r="D43" s="234"/>
      <c r="E43" s="234"/>
      <c r="F43" s="172"/>
      <c r="G43" s="172"/>
      <c r="H43" s="172"/>
      <c r="I43" s="172"/>
      <c r="J43" s="172"/>
      <c r="K43" s="172"/>
      <c r="L43" s="172"/>
      <c r="M43" s="172"/>
      <c r="N43" s="172"/>
      <c r="O43" s="172"/>
    </row>
    <row r="44" spans="1:15" x14ac:dyDescent="0.2">
      <c r="A44" s="172"/>
      <c r="B44" s="172"/>
      <c r="C44" s="172"/>
      <c r="D44" s="234"/>
      <c r="E44" s="234"/>
      <c r="F44" s="172"/>
      <c r="G44" s="172"/>
      <c r="H44" s="172"/>
      <c r="I44" s="172"/>
      <c r="J44" s="172"/>
      <c r="K44" s="172"/>
      <c r="L44" s="172"/>
      <c r="M44" s="172"/>
      <c r="N44" s="172"/>
      <c r="O44" s="172"/>
    </row>
    <row r="45" spans="1:15" x14ac:dyDescent="0.2">
      <c r="A45" s="172"/>
      <c r="B45" s="172"/>
      <c r="C45" s="172"/>
      <c r="D45" s="234"/>
      <c r="E45" s="234"/>
      <c r="F45" s="172"/>
      <c r="G45" s="172"/>
      <c r="H45" s="172"/>
      <c r="I45" s="172"/>
      <c r="J45" s="172"/>
      <c r="K45" s="172"/>
      <c r="L45" s="172"/>
      <c r="M45" s="172"/>
      <c r="N45" s="172"/>
      <c r="O45" s="172"/>
    </row>
    <row r="46" spans="1:15" x14ac:dyDescent="0.2">
      <c r="A46" s="172"/>
      <c r="B46" s="172"/>
      <c r="C46" s="172"/>
      <c r="D46" s="234"/>
      <c r="E46" s="234"/>
      <c r="F46" s="172"/>
      <c r="G46" s="172"/>
      <c r="H46" s="172"/>
      <c r="I46" s="172"/>
      <c r="J46" s="172"/>
      <c r="K46" s="172"/>
      <c r="L46" s="172"/>
      <c r="M46" s="172"/>
      <c r="N46" s="172"/>
      <c r="O46" s="172"/>
    </row>
    <row r="47" spans="1:15" x14ac:dyDescent="0.2">
      <c r="A47" s="172"/>
      <c r="B47" s="172"/>
      <c r="C47" s="172"/>
      <c r="D47" s="234"/>
      <c r="E47" s="234"/>
      <c r="F47" s="172"/>
      <c r="G47" s="172"/>
      <c r="H47" s="172"/>
      <c r="I47" s="172"/>
      <c r="J47" s="172"/>
      <c r="K47" s="172"/>
      <c r="L47" s="172"/>
      <c r="M47" s="172"/>
      <c r="N47" s="172"/>
      <c r="O47" s="172"/>
    </row>
    <row r="48" spans="1:15" x14ac:dyDescent="0.2">
      <c r="A48" s="172"/>
      <c r="B48" s="172"/>
      <c r="C48" s="172"/>
      <c r="D48" s="234"/>
      <c r="E48" s="234"/>
      <c r="F48" s="172"/>
      <c r="G48" s="172"/>
      <c r="H48" s="172"/>
      <c r="I48" s="172"/>
      <c r="J48" s="172"/>
      <c r="K48" s="172"/>
      <c r="L48" s="172"/>
      <c r="M48" s="172"/>
      <c r="N48" s="172"/>
      <c r="O48" s="172"/>
    </row>
    <row r="49" spans="1:15" x14ac:dyDescent="0.2">
      <c r="A49" s="172"/>
      <c r="B49" s="172"/>
      <c r="C49" s="172"/>
      <c r="D49" s="234"/>
      <c r="E49" s="234"/>
      <c r="F49" s="172"/>
      <c r="G49" s="172"/>
      <c r="H49" s="172"/>
      <c r="I49" s="172"/>
      <c r="J49" s="172"/>
      <c r="K49" s="172"/>
      <c r="L49" s="172"/>
      <c r="M49" s="172"/>
      <c r="N49" s="172"/>
      <c r="O49" s="172"/>
    </row>
    <row r="50" spans="1:15" x14ac:dyDescent="0.2">
      <c r="A50" s="172"/>
      <c r="B50" s="172"/>
      <c r="C50" s="172"/>
      <c r="D50" s="234"/>
      <c r="E50" s="234"/>
      <c r="F50" s="172"/>
      <c r="G50" s="172"/>
      <c r="H50" s="172"/>
      <c r="I50" s="172"/>
      <c r="J50" s="172"/>
      <c r="K50" s="172"/>
      <c r="L50" s="172"/>
      <c r="M50" s="172"/>
      <c r="N50" s="172"/>
      <c r="O50" s="172"/>
    </row>
    <row r="51" spans="1:15" x14ac:dyDescent="0.2">
      <c r="A51" s="172"/>
      <c r="B51" s="172"/>
      <c r="C51" s="172"/>
      <c r="D51" s="234"/>
      <c r="E51" s="234"/>
      <c r="F51" s="172"/>
      <c r="G51" s="172"/>
      <c r="H51" s="172"/>
      <c r="I51" s="172"/>
      <c r="J51" s="172"/>
      <c r="K51" s="172"/>
      <c r="L51" s="172"/>
      <c r="M51" s="172"/>
      <c r="N51" s="172"/>
      <c r="O51" s="172"/>
    </row>
    <row r="52" spans="1:15" x14ac:dyDescent="0.2">
      <c r="A52" s="172"/>
      <c r="B52" s="172"/>
      <c r="C52" s="172"/>
      <c r="D52" s="234"/>
      <c r="E52" s="234"/>
      <c r="F52" s="172"/>
      <c r="G52" s="172"/>
      <c r="H52" s="172"/>
      <c r="I52" s="172"/>
      <c r="J52" s="172"/>
      <c r="K52" s="172"/>
      <c r="L52" s="172"/>
      <c r="M52" s="172"/>
      <c r="N52" s="172"/>
      <c r="O52" s="172"/>
    </row>
    <row r="53" spans="1:15" x14ac:dyDescent="0.2">
      <c r="A53" s="172"/>
      <c r="B53" s="172"/>
      <c r="C53" s="172"/>
      <c r="D53" s="234"/>
      <c r="E53" s="234"/>
      <c r="F53" s="172"/>
      <c r="G53" s="172"/>
      <c r="H53" s="172"/>
      <c r="I53" s="172"/>
      <c r="J53" s="172"/>
      <c r="K53" s="172"/>
      <c r="L53" s="172"/>
      <c r="M53" s="172"/>
      <c r="N53" s="172"/>
      <c r="O53" s="172"/>
    </row>
    <row r="54" spans="1:15" x14ac:dyDescent="0.2">
      <c r="A54" s="172"/>
      <c r="B54" s="172"/>
      <c r="C54" s="172"/>
      <c r="D54" s="234"/>
      <c r="E54" s="234"/>
      <c r="F54" s="172"/>
      <c r="G54" s="172"/>
      <c r="H54" s="172"/>
      <c r="I54" s="172"/>
      <c r="J54" s="172"/>
      <c r="K54" s="172"/>
      <c r="L54" s="172"/>
      <c r="M54" s="172"/>
      <c r="N54" s="172"/>
      <c r="O54" s="172"/>
    </row>
    <row r="55" spans="1:15" x14ac:dyDescent="0.2">
      <c r="A55" s="172"/>
      <c r="B55" s="172"/>
      <c r="C55" s="172"/>
      <c r="D55" s="234"/>
      <c r="E55" s="234"/>
      <c r="F55" s="172"/>
      <c r="G55" s="172"/>
      <c r="H55" s="172"/>
      <c r="I55" s="172"/>
      <c r="J55" s="172"/>
      <c r="K55" s="172"/>
      <c r="L55" s="172"/>
      <c r="M55" s="172"/>
      <c r="N55" s="172"/>
      <c r="O55" s="172"/>
    </row>
    <row r="56" spans="1:15" x14ac:dyDescent="0.2">
      <c r="A56" s="172"/>
      <c r="B56" s="172"/>
      <c r="C56" s="172"/>
      <c r="D56" s="234"/>
      <c r="E56" s="234"/>
      <c r="F56" s="172"/>
      <c r="G56" s="172"/>
      <c r="H56" s="172"/>
      <c r="I56" s="172"/>
      <c r="J56" s="172"/>
      <c r="K56" s="172"/>
      <c r="L56" s="172"/>
      <c r="M56" s="172"/>
      <c r="N56" s="172"/>
      <c r="O56" s="172"/>
    </row>
    <row r="57" spans="1:15" x14ac:dyDescent="0.2">
      <c r="A57" s="172"/>
      <c r="B57" s="172"/>
      <c r="C57" s="172"/>
      <c r="D57" s="234"/>
      <c r="E57" s="234"/>
      <c r="F57" s="172"/>
      <c r="G57" s="172"/>
      <c r="H57" s="172"/>
      <c r="I57" s="172"/>
      <c r="J57" s="172"/>
      <c r="K57" s="172"/>
      <c r="L57" s="172"/>
      <c r="M57" s="172"/>
      <c r="N57" s="172"/>
      <c r="O57" s="172"/>
    </row>
    <row r="58" spans="1:15" x14ac:dyDescent="0.2">
      <c r="A58" s="172"/>
      <c r="B58" s="172"/>
      <c r="C58" s="172"/>
      <c r="D58" s="234"/>
      <c r="E58" s="234"/>
      <c r="F58" s="172"/>
      <c r="G58" s="172"/>
      <c r="H58" s="172"/>
      <c r="I58" s="172"/>
      <c r="J58" s="172"/>
      <c r="K58" s="172"/>
      <c r="L58" s="172"/>
      <c r="M58" s="172"/>
      <c r="N58" s="172"/>
      <c r="O58" s="172"/>
    </row>
    <row r="59" spans="1:15" x14ac:dyDescent="0.2">
      <c r="A59" s="172"/>
      <c r="B59" s="172"/>
      <c r="C59" s="172"/>
      <c r="D59" s="234"/>
      <c r="E59" s="234"/>
      <c r="F59" s="172"/>
      <c r="G59" s="172"/>
      <c r="H59" s="172"/>
      <c r="I59" s="172"/>
      <c r="J59" s="172"/>
      <c r="K59" s="172"/>
      <c r="L59" s="172"/>
      <c r="M59" s="172"/>
      <c r="N59" s="172"/>
      <c r="O59" s="172"/>
    </row>
    <row r="60" spans="1:15" x14ac:dyDescent="0.2">
      <c r="A60" s="172"/>
      <c r="B60" s="172"/>
      <c r="C60" s="172"/>
      <c r="D60" s="234"/>
      <c r="E60" s="234"/>
      <c r="F60" s="172"/>
      <c r="G60" s="172"/>
      <c r="H60" s="172"/>
      <c r="I60" s="172"/>
      <c r="J60" s="172"/>
      <c r="K60" s="172"/>
      <c r="L60" s="172"/>
      <c r="M60" s="172"/>
      <c r="N60" s="172"/>
      <c r="O60" s="172"/>
    </row>
    <row r="61" spans="1:15" x14ac:dyDescent="0.2">
      <c r="A61" s="172"/>
      <c r="B61" s="172"/>
      <c r="C61" s="172"/>
      <c r="D61" s="234"/>
      <c r="E61" s="234"/>
      <c r="F61" s="172"/>
      <c r="G61" s="172"/>
      <c r="H61" s="172"/>
      <c r="I61" s="172"/>
      <c r="J61" s="172"/>
      <c r="K61" s="172"/>
      <c r="L61" s="172"/>
      <c r="M61" s="172"/>
      <c r="N61" s="172"/>
      <c r="O61" s="172"/>
    </row>
    <row r="62" spans="1:15" x14ac:dyDescent="0.2">
      <c r="A62" s="172"/>
      <c r="B62" s="172"/>
      <c r="C62" s="172"/>
      <c r="E62" s="234"/>
      <c r="F62" s="172"/>
      <c r="G62" s="172"/>
      <c r="H62" s="172"/>
      <c r="I62" s="172"/>
      <c r="J62" s="172"/>
      <c r="K62" s="172"/>
      <c r="L62" s="172"/>
      <c r="M62" s="172"/>
      <c r="N62" s="172"/>
      <c r="O62" s="172"/>
    </row>
  </sheetData>
  <pageMargins left="0.19685039370078741" right="0.19685039370078741" top="0.19685039370078741" bottom="0.19685039370078741"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61"/>
  <sheetViews>
    <sheetView showGridLines="0" zoomScaleNormal="100" workbookViewId="0">
      <selection activeCell="L10" sqref="L10"/>
    </sheetView>
  </sheetViews>
  <sheetFormatPr baseColWidth="10" defaultRowHeight="14.25" x14ac:dyDescent="0.2"/>
  <cols>
    <col min="1" max="2" width="9.42578125" style="9" customWidth="1"/>
    <col min="3" max="4" width="8.42578125" style="9" customWidth="1"/>
    <col min="5" max="5" width="8" style="9" customWidth="1"/>
    <col min="6" max="6" width="12.28515625" style="9" customWidth="1"/>
    <col min="7" max="7" width="9.7109375" style="9" customWidth="1"/>
    <col min="8" max="8" width="4.28515625" style="9" customWidth="1"/>
    <col min="9" max="11" width="11.42578125" style="9" customWidth="1"/>
    <col min="12" max="16384" width="11.42578125" style="9"/>
  </cols>
  <sheetData>
    <row r="1" spans="1:10" x14ac:dyDescent="0.2">
      <c r="A1" s="58" t="s">
        <v>95</v>
      </c>
      <c r="B1" s="58"/>
      <c r="C1" s="58"/>
      <c r="I1" s="58" t="s">
        <v>169</v>
      </c>
    </row>
    <row r="2" spans="1:10" s="8" customFormat="1" ht="38.25" customHeight="1" x14ac:dyDescent="0.25">
      <c r="A2" s="192" t="s">
        <v>148</v>
      </c>
      <c r="B2" s="57" t="s">
        <v>173</v>
      </c>
      <c r="C2" s="57" t="s">
        <v>27</v>
      </c>
      <c r="D2" s="141" t="s">
        <v>96</v>
      </c>
      <c r="E2" s="57" t="s">
        <v>73</v>
      </c>
      <c r="F2" s="141" t="s">
        <v>149</v>
      </c>
      <c r="G2" s="57" t="s">
        <v>147</v>
      </c>
      <c r="I2" s="57" t="s">
        <v>138</v>
      </c>
      <c r="J2" s="57" t="s">
        <v>158</v>
      </c>
    </row>
    <row r="3" spans="1:10" ht="12.75" customHeight="1" x14ac:dyDescent="0.2">
      <c r="A3" s="139">
        <v>2000</v>
      </c>
      <c r="B3" s="29">
        <v>800</v>
      </c>
      <c r="C3" s="29">
        <v>789</v>
      </c>
      <c r="D3" s="142">
        <v>711</v>
      </c>
      <c r="E3" s="144">
        <f t="shared" ref="E3:E25" si="0">D3/C3</f>
        <v>0.90114068441064643</v>
      </c>
      <c r="F3" s="142"/>
      <c r="G3" s="144"/>
      <c r="I3" s="197"/>
      <c r="J3" s="29"/>
    </row>
    <row r="4" spans="1:10" ht="12.75" customHeight="1" x14ac:dyDescent="0.2">
      <c r="A4" s="139">
        <v>2001</v>
      </c>
      <c r="B4" s="29">
        <v>800</v>
      </c>
      <c r="C4" s="29">
        <v>858</v>
      </c>
      <c r="D4" s="142">
        <v>745</v>
      </c>
      <c r="E4" s="144">
        <f t="shared" si="0"/>
        <v>0.86829836829836826</v>
      </c>
      <c r="F4" s="142"/>
      <c r="G4" s="144"/>
      <c r="I4" s="197"/>
      <c r="J4" s="29"/>
    </row>
    <row r="5" spans="1:10" ht="12.75" customHeight="1" x14ac:dyDescent="0.2">
      <c r="A5" s="139">
        <v>2002</v>
      </c>
      <c r="B5" s="29">
        <v>810</v>
      </c>
      <c r="C5" s="29">
        <v>837</v>
      </c>
      <c r="D5" s="142">
        <v>799</v>
      </c>
      <c r="E5" s="144">
        <f t="shared" si="0"/>
        <v>0.95459976105137401</v>
      </c>
      <c r="F5" s="142"/>
      <c r="G5" s="144"/>
      <c r="I5" s="197"/>
      <c r="J5" s="29"/>
    </row>
    <row r="6" spans="1:10" ht="12.75" customHeight="1" x14ac:dyDescent="0.2">
      <c r="A6" s="139">
        <v>2003</v>
      </c>
      <c r="B6" s="29">
        <v>860</v>
      </c>
      <c r="C6" s="29">
        <v>957</v>
      </c>
      <c r="D6" s="142">
        <v>836</v>
      </c>
      <c r="E6" s="144">
        <f t="shared" si="0"/>
        <v>0.87356321839080464</v>
      </c>
      <c r="F6" s="142"/>
      <c r="G6" s="144"/>
      <c r="I6" s="197"/>
      <c r="J6" s="29"/>
    </row>
    <row r="7" spans="1:10" ht="12.75" customHeight="1" x14ac:dyDescent="0.2">
      <c r="A7" s="139">
        <v>2004</v>
      </c>
      <c r="B7" s="29">
        <v>1000</v>
      </c>
      <c r="C7" s="29">
        <v>1071</v>
      </c>
      <c r="D7" s="142">
        <v>979</v>
      </c>
      <c r="E7" s="144">
        <f t="shared" si="0"/>
        <v>0.91409897292250231</v>
      </c>
      <c r="F7" s="142"/>
      <c r="G7" s="144"/>
      <c r="I7" s="197"/>
      <c r="J7" s="29"/>
    </row>
    <row r="8" spans="1:10" ht="12.75" customHeight="1" x14ac:dyDescent="0.2">
      <c r="A8" s="139">
        <v>2005</v>
      </c>
      <c r="B8" s="29">
        <v>1125</v>
      </c>
      <c r="C8" s="29">
        <v>1130</v>
      </c>
      <c r="D8" s="142">
        <v>1052</v>
      </c>
      <c r="E8" s="144">
        <f t="shared" si="0"/>
        <v>0.93097345132743359</v>
      </c>
      <c r="F8" s="142"/>
      <c r="G8" s="144"/>
      <c r="I8" s="197"/>
      <c r="J8" s="29"/>
    </row>
    <row r="9" spans="1:10" ht="12.75" customHeight="1" x14ac:dyDescent="0.2">
      <c r="A9" s="139">
        <v>2006</v>
      </c>
      <c r="B9" s="29">
        <v>1200</v>
      </c>
      <c r="C9" s="29">
        <v>1171</v>
      </c>
      <c r="D9" s="142">
        <v>1097</v>
      </c>
      <c r="E9" s="144">
        <f t="shared" si="0"/>
        <v>0.93680614859094791</v>
      </c>
      <c r="F9" s="142"/>
      <c r="G9" s="144"/>
      <c r="I9" s="197"/>
      <c r="J9" s="29"/>
    </row>
    <row r="10" spans="1:10" ht="12.75" customHeight="1" x14ac:dyDescent="0.2">
      <c r="A10" s="139">
        <v>2007</v>
      </c>
      <c r="B10" s="29">
        <v>1200</v>
      </c>
      <c r="C10" s="29">
        <v>1218</v>
      </c>
      <c r="D10" s="142">
        <v>1144</v>
      </c>
      <c r="E10" s="144">
        <f t="shared" si="0"/>
        <v>0.93924466338259438</v>
      </c>
      <c r="F10" s="142"/>
      <c r="G10" s="144"/>
      <c r="I10" s="197"/>
      <c r="J10" s="29"/>
    </row>
    <row r="11" spans="1:10" ht="12.75" customHeight="1" x14ac:dyDescent="0.2">
      <c r="A11" s="139">
        <v>2008</v>
      </c>
      <c r="B11" s="29">
        <v>1300</v>
      </c>
      <c r="C11" s="29">
        <v>1351</v>
      </c>
      <c r="D11" s="142">
        <v>1256</v>
      </c>
      <c r="E11" s="144">
        <f t="shared" si="0"/>
        <v>0.92968171724648407</v>
      </c>
      <c r="F11" s="142"/>
      <c r="G11" s="144"/>
      <c r="I11" s="197"/>
      <c r="J11" s="29"/>
    </row>
    <row r="12" spans="1:10" ht="12.75" customHeight="1" x14ac:dyDescent="0.2">
      <c r="A12" s="139">
        <v>2009</v>
      </c>
      <c r="B12" s="29">
        <v>1200</v>
      </c>
      <c r="C12" s="29">
        <v>1354</v>
      </c>
      <c r="D12" s="142">
        <v>1200</v>
      </c>
      <c r="E12" s="144">
        <f t="shared" si="0"/>
        <v>0.88626292466765144</v>
      </c>
      <c r="F12" s="142"/>
      <c r="G12" s="144"/>
      <c r="I12" s="197" t="s">
        <v>128</v>
      </c>
      <c r="J12" s="29">
        <v>19769</v>
      </c>
    </row>
    <row r="13" spans="1:10" ht="12.75" customHeight="1" x14ac:dyDescent="0.2">
      <c r="A13" s="139">
        <v>2010</v>
      </c>
      <c r="B13" s="29">
        <v>1200</v>
      </c>
      <c r="C13" s="29">
        <v>1644</v>
      </c>
      <c r="D13" s="142">
        <v>1200</v>
      </c>
      <c r="E13" s="144">
        <f t="shared" si="0"/>
        <v>0.72992700729927007</v>
      </c>
      <c r="F13" s="142"/>
      <c r="G13" s="144"/>
      <c r="I13" s="197" t="s">
        <v>129</v>
      </c>
      <c r="J13" s="29">
        <v>19182</v>
      </c>
    </row>
    <row r="14" spans="1:10" ht="12.75" customHeight="1" x14ac:dyDescent="0.2">
      <c r="A14" s="139">
        <v>2011</v>
      </c>
      <c r="B14" s="30">
        <v>1300</v>
      </c>
      <c r="C14" s="30">
        <v>1750</v>
      </c>
      <c r="D14" s="138">
        <v>1300</v>
      </c>
      <c r="E14" s="144">
        <f t="shared" si="0"/>
        <v>0.74285714285714288</v>
      </c>
      <c r="F14" s="138"/>
      <c r="G14" s="144"/>
      <c r="I14" s="197" t="s">
        <v>130</v>
      </c>
      <c r="J14" s="30">
        <v>18232</v>
      </c>
    </row>
    <row r="15" spans="1:10" ht="12.75" customHeight="1" x14ac:dyDescent="0.2">
      <c r="A15" s="139">
        <v>2012</v>
      </c>
      <c r="B15" s="30">
        <v>1350</v>
      </c>
      <c r="C15" s="30">
        <v>1665</v>
      </c>
      <c r="D15" s="138">
        <v>1378</v>
      </c>
      <c r="E15" s="144">
        <f t="shared" si="0"/>
        <v>0.82762762762762765</v>
      </c>
      <c r="F15" s="138"/>
      <c r="G15" s="144"/>
      <c r="I15" s="197" t="s">
        <v>131</v>
      </c>
      <c r="J15" s="30">
        <v>19031</v>
      </c>
    </row>
    <row r="16" spans="1:10" ht="12.75" customHeight="1" x14ac:dyDescent="0.2">
      <c r="A16" s="137">
        <v>2013</v>
      </c>
      <c r="B16" s="30">
        <v>1375</v>
      </c>
      <c r="C16" s="30">
        <v>1575</v>
      </c>
      <c r="D16" s="138">
        <v>1237</v>
      </c>
      <c r="E16" s="145">
        <f t="shared" si="0"/>
        <v>0.78539682539682543</v>
      </c>
      <c r="F16" s="138">
        <v>431</v>
      </c>
      <c r="G16" s="145">
        <f t="shared" ref="G16:G24" si="1">F16/D16</f>
        <v>0.34842360549717055</v>
      </c>
      <c r="I16" s="198" t="s">
        <v>132</v>
      </c>
      <c r="J16" s="30">
        <v>18103</v>
      </c>
    </row>
    <row r="17" spans="1:10" ht="12.75" customHeight="1" x14ac:dyDescent="0.2">
      <c r="A17" s="137">
        <v>2014</v>
      </c>
      <c r="B17" s="30">
        <v>1375</v>
      </c>
      <c r="C17" s="30">
        <v>1511</v>
      </c>
      <c r="D17" s="138">
        <v>1371</v>
      </c>
      <c r="E17" s="145">
        <f t="shared" si="0"/>
        <v>0.90734612839179352</v>
      </c>
      <c r="F17" s="138">
        <v>506.00000000000006</v>
      </c>
      <c r="G17" s="145">
        <f t="shared" si="1"/>
        <v>0.36907366885485049</v>
      </c>
      <c r="I17" s="198" t="s">
        <v>133</v>
      </c>
      <c r="J17" s="30">
        <v>17262</v>
      </c>
    </row>
    <row r="18" spans="1:10" ht="12.75" customHeight="1" x14ac:dyDescent="0.2">
      <c r="A18" s="137">
        <v>2015</v>
      </c>
      <c r="B18" s="30">
        <v>1400</v>
      </c>
      <c r="C18" s="30">
        <v>1542</v>
      </c>
      <c r="D18" s="138">
        <v>1383</v>
      </c>
      <c r="E18" s="145">
        <f t="shared" si="0"/>
        <v>0.89688715953307396</v>
      </c>
      <c r="F18" s="138">
        <v>485</v>
      </c>
      <c r="G18" s="145">
        <f t="shared" si="1"/>
        <v>0.35068691250903833</v>
      </c>
      <c r="I18" s="198" t="s">
        <v>134</v>
      </c>
      <c r="J18" s="30">
        <v>17158</v>
      </c>
    </row>
    <row r="19" spans="1:10" ht="12.75" customHeight="1" x14ac:dyDescent="0.2">
      <c r="A19" s="137" t="s">
        <v>47</v>
      </c>
      <c r="B19" s="30">
        <v>1400</v>
      </c>
      <c r="C19" s="30">
        <v>1641</v>
      </c>
      <c r="D19" s="138">
        <v>1377</v>
      </c>
      <c r="E19" s="145">
        <f t="shared" si="0"/>
        <v>0.83912248628884822</v>
      </c>
      <c r="F19" s="138">
        <v>525</v>
      </c>
      <c r="G19" s="145">
        <f t="shared" si="1"/>
        <v>0.38126361655773422</v>
      </c>
      <c r="I19" s="198" t="s">
        <v>135</v>
      </c>
      <c r="J19" s="30">
        <v>16847</v>
      </c>
    </row>
    <row r="20" spans="1:10" ht="12.75" customHeight="1" x14ac:dyDescent="0.2">
      <c r="A20" s="137" t="s">
        <v>48</v>
      </c>
      <c r="B20" s="30">
        <v>1400</v>
      </c>
      <c r="C20" s="30">
        <v>1813</v>
      </c>
      <c r="D20" s="138">
        <v>1433</v>
      </c>
      <c r="E20" s="145">
        <f t="shared" si="0"/>
        <v>0.79040264754550471</v>
      </c>
      <c r="F20" s="138">
        <v>543</v>
      </c>
      <c r="G20" s="145">
        <f t="shared" si="1"/>
        <v>0.37892533147243546</v>
      </c>
      <c r="I20" s="198" t="s">
        <v>136</v>
      </c>
      <c r="J20" s="30">
        <v>16827</v>
      </c>
    </row>
    <row r="21" spans="1:10" ht="12.75" customHeight="1" x14ac:dyDescent="0.2">
      <c r="A21" s="137" t="s">
        <v>113</v>
      </c>
      <c r="B21" s="30">
        <v>1450</v>
      </c>
      <c r="C21" s="30">
        <v>1924</v>
      </c>
      <c r="D21" s="138">
        <v>1500</v>
      </c>
      <c r="E21" s="145">
        <f t="shared" si="0"/>
        <v>0.77962577962577961</v>
      </c>
      <c r="F21" s="138">
        <v>576</v>
      </c>
      <c r="G21" s="145">
        <f t="shared" si="1"/>
        <v>0.38400000000000001</v>
      </c>
      <c r="I21" s="198" t="s">
        <v>137</v>
      </c>
      <c r="J21" s="30">
        <v>16039</v>
      </c>
    </row>
    <row r="22" spans="1:10" ht="12.75" customHeight="1" x14ac:dyDescent="0.2">
      <c r="A22" s="137" t="s">
        <v>115</v>
      </c>
      <c r="B22" s="30">
        <v>1450</v>
      </c>
      <c r="C22" s="30">
        <v>2022</v>
      </c>
      <c r="D22" s="138">
        <v>1450</v>
      </c>
      <c r="E22" s="145">
        <f t="shared" si="0"/>
        <v>0.71711177052423347</v>
      </c>
      <c r="F22" s="138">
        <v>530</v>
      </c>
      <c r="G22" s="145">
        <f t="shared" si="1"/>
        <v>0.36551724137931035</v>
      </c>
      <c r="I22" s="305" t="s">
        <v>193</v>
      </c>
      <c r="J22" s="30">
        <v>16455</v>
      </c>
    </row>
    <row r="23" spans="1:10" ht="12.75" customHeight="1" x14ac:dyDescent="0.2">
      <c r="A23" s="137" t="s">
        <v>171</v>
      </c>
      <c r="B23" s="30">
        <v>1500</v>
      </c>
      <c r="C23" s="30">
        <v>1788</v>
      </c>
      <c r="D23" s="138">
        <v>1556</v>
      </c>
      <c r="E23" s="145">
        <f t="shared" si="0"/>
        <v>0.87024608501118572</v>
      </c>
      <c r="F23" s="138"/>
      <c r="G23" s="145">
        <f>F23/D23</f>
        <v>0</v>
      </c>
      <c r="I23" s="305" t="s">
        <v>194</v>
      </c>
      <c r="J23" s="30">
        <v>16069</v>
      </c>
    </row>
    <row r="24" spans="1:10" ht="12.75" customHeight="1" x14ac:dyDescent="0.2">
      <c r="A24" s="193" t="s">
        <v>172</v>
      </c>
      <c r="B24" s="194">
        <v>1620</v>
      </c>
      <c r="C24" s="194">
        <v>1948</v>
      </c>
      <c r="D24" s="195">
        <v>1677</v>
      </c>
      <c r="E24" s="196">
        <f t="shared" si="0"/>
        <v>0.86088295687885008</v>
      </c>
      <c r="F24" s="195">
        <v>657</v>
      </c>
      <c r="G24" s="196">
        <f t="shared" si="1"/>
        <v>0.39177101967799643</v>
      </c>
      <c r="I24" s="199" t="s">
        <v>195</v>
      </c>
      <c r="J24" s="200">
        <v>16398</v>
      </c>
    </row>
    <row r="25" spans="1:10" ht="24" customHeight="1" x14ac:dyDescent="0.2">
      <c r="A25" s="140" t="s">
        <v>176</v>
      </c>
      <c r="B25" s="130">
        <f>SUM(B3:B24)</f>
        <v>27115</v>
      </c>
      <c r="C25" s="130">
        <f>SUM(C3:C24)</f>
        <v>31559</v>
      </c>
      <c r="D25" s="143">
        <f>SUM(D3:D24)</f>
        <v>26681</v>
      </c>
      <c r="E25" s="146">
        <f t="shared" si="0"/>
        <v>0.84543236477708417</v>
      </c>
      <c r="F25" s="143">
        <f>SUM(F16:F24)</f>
        <v>4253</v>
      </c>
      <c r="G25" s="146"/>
      <c r="I25" s="381" t="s">
        <v>146</v>
      </c>
    </row>
    <row r="26" spans="1:10" ht="24" customHeight="1" x14ac:dyDescent="0.2">
      <c r="A26" s="500" t="s">
        <v>150</v>
      </c>
      <c r="B26" s="500"/>
      <c r="C26" s="500"/>
      <c r="D26" s="500"/>
      <c r="E26" s="500"/>
      <c r="F26" s="500"/>
      <c r="G26" s="500"/>
      <c r="I26" s="380" t="s">
        <v>241</v>
      </c>
    </row>
    <row r="27" spans="1:10" ht="14.25" customHeight="1" x14ac:dyDescent="0.2">
      <c r="A27" s="499" t="s">
        <v>237</v>
      </c>
      <c r="B27" s="499"/>
      <c r="C27" s="499"/>
      <c r="D27" s="499"/>
      <c r="E27" s="499"/>
      <c r="F27" s="499"/>
      <c r="H27" s="181"/>
      <c r="I27" s="191" t="s">
        <v>157</v>
      </c>
    </row>
    <row r="61" spans="3:3" x14ac:dyDescent="0.2">
      <c r="C61" s="147"/>
    </row>
  </sheetData>
  <mergeCells count="2">
    <mergeCell ref="A27:F27"/>
    <mergeCell ref="A26:G26"/>
  </mergeCells>
  <phoneticPr fontId="45" type="noConversion"/>
  <pageMargins left="0.23622047244094491" right="0" top="0.35433070866141736" bottom="0.35433070866141736" header="0" footer="0.31496062992125984"/>
  <pageSetup paperSize="9" scale="57" orientation="landscape" r:id="rId1"/>
  <ignoredErrors>
    <ignoredError sqref="A19:A20"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Y58"/>
  <sheetViews>
    <sheetView showGridLines="0" topLeftCell="A22" zoomScaleNormal="100" workbookViewId="0">
      <selection activeCell="L29" sqref="L29:M53"/>
    </sheetView>
  </sheetViews>
  <sheetFormatPr baseColWidth="10" defaultRowHeight="12.75" x14ac:dyDescent="0.2"/>
  <cols>
    <col min="1" max="1" width="27" customWidth="1"/>
    <col min="2" max="9" width="8.7109375" customWidth="1"/>
    <col min="10" max="10" width="9.7109375" customWidth="1"/>
    <col min="11" max="13" width="9.140625" customWidth="1"/>
    <col min="14" max="14" width="10.140625" customWidth="1"/>
    <col min="15" max="15" width="27" customWidth="1"/>
    <col min="16" max="16" width="9.42578125" customWidth="1"/>
    <col min="17" max="17" width="11.5703125" customWidth="1"/>
    <col min="18" max="18" width="14.5703125" customWidth="1"/>
    <col min="19" max="19" width="10.140625" customWidth="1"/>
    <col min="20" max="20" width="11.5703125" style="26" customWidth="1"/>
    <col min="21" max="21" width="30.140625" customWidth="1"/>
    <col min="22" max="22" width="4.7109375" customWidth="1"/>
    <col min="23" max="23" width="15.28515625" customWidth="1"/>
    <col min="26" max="26" width="11.42578125" customWidth="1"/>
  </cols>
  <sheetData>
    <row r="1" spans="2:9" x14ac:dyDescent="0.2">
      <c r="B1" s="4"/>
      <c r="C1" s="4"/>
      <c r="D1" s="4"/>
      <c r="E1" s="4"/>
      <c r="F1" s="4"/>
      <c r="G1" s="4"/>
      <c r="H1" s="4"/>
      <c r="I1" s="4"/>
    </row>
    <row r="19" spans="1:25" x14ac:dyDescent="0.2">
      <c r="U19" s="26"/>
      <c r="V19" s="26"/>
    </row>
    <row r="20" spans="1:25" x14ac:dyDescent="0.2">
      <c r="U20" s="26"/>
      <c r="V20" s="26"/>
    </row>
    <row r="21" spans="1:25" x14ac:dyDescent="0.2">
      <c r="U21" s="26"/>
      <c r="V21" s="26"/>
    </row>
    <row r="22" spans="1:25" x14ac:dyDescent="0.2">
      <c r="U22" s="26"/>
      <c r="V22" s="26"/>
    </row>
    <row r="23" spans="1:25" x14ac:dyDescent="0.2">
      <c r="U23" s="26"/>
      <c r="V23" s="26"/>
    </row>
    <row r="24" spans="1:25" x14ac:dyDescent="0.2">
      <c r="U24" s="26"/>
      <c r="V24" s="26"/>
    </row>
    <row r="25" spans="1:25" x14ac:dyDescent="0.2">
      <c r="U25" s="26"/>
      <c r="V25" s="26"/>
    </row>
    <row r="26" spans="1:25" x14ac:dyDescent="0.2">
      <c r="O26" s="5" t="s">
        <v>214</v>
      </c>
      <c r="U26" s="26"/>
      <c r="V26" s="26"/>
    </row>
    <row r="27" spans="1:25" ht="15" x14ac:dyDescent="0.2">
      <c r="A27" s="25"/>
      <c r="K27" s="16"/>
      <c r="L27" s="16"/>
      <c r="M27" s="16"/>
      <c r="N27" s="16"/>
      <c r="P27" s="5"/>
      <c r="Q27" s="501" t="s">
        <v>285</v>
      </c>
      <c r="R27" s="501"/>
      <c r="S27" s="501"/>
      <c r="U27" s="26"/>
      <c r="V27" s="26"/>
    </row>
    <row r="28" spans="1:25" ht="54" customHeight="1" x14ac:dyDescent="0.25">
      <c r="A28" s="5" t="s">
        <v>227</v>
      </c>
      <c r="B28" s="16"/>
      <c r="C28" s="16"/>
      <c r="D28" s="16"/>
      <c r="E28" s="16"/>
      <c r="O28" s="112"/>
      <c r="P28" s="353" t="s">
        <v>96</v>
      </c>
      <c r="Q28" s="353" t="s">
        <v>96</v>
      </c>
      <c r="R28" s="503" t="s">
        <v>196</v>
      </c>
      <c r="S28" s="503" t="s">
        <v>197</v>
      </c>
      <c r="T28" s="251"/>
      <c r="U28" s="252"/>
      <c r="V28" s="252"/>
    </row>
    <row r="29" spans="1:25" x14ac:dyDescent="0.2">
      <c r="A29" s="31" t="s">
        <v>89</v>
      </c>
      <c r="B29" s="32">
        <v>2012</v>
      </c>
      <c r="C29" s="33">
        <v>2013</v>
      </c>
      <c r="D29" s="33">
        <v>2014</v>
      </c>
      <c r="E29" s="33">
        <v>2015</v>
      </c>
      <c r="F29" s="33">
        <v>2016</v>
      </c>
      <c r="G29" s="33">
        <v>2017</v>
      </c>
      <c r="H29" s="33">
        <v>2018</v>
      </c>
      <c r="I29" s="33">
        <v>2019</v>
      </c>
      <c r="J29" s="150">
        <v>2020</v>
      </c>
      <c r="K29" s="150">
        <v>2021</v>
      </c>
      <c r="L29" s="150" t="s">
        <v>286</v>
      </c>
      <c r="M29" s="150" t="s">
        <v>287</v>
      </c>
      <c r="O29" s="31" t="s">
        <v>89</v>
      </c>
      <c r="P29" s="31">
        <v>2021</v>
      </c>
      <c r="Q29" s="111" t="s">
        <v>211</v>
      </c>
      <c r="R29" s="503"/>
      <c r="S29" s="503"/>
      <c r="T29" s="251"/>
      <c r="U29" s="253"/>
      <c r="V29" s="253"/>
      <c r="W29" s="254"/>
      <c r="X29" s="55"/>
    </row>
    <row r="30" spans="1:25" x14ac:dyDescent="0.2">
      <c r="A30" s="75" t="s">
        <v>10</v>
      </c>
      <c r="B30" s="34">
        <v>76</v>
      </c>
      <c r="C30" s="35">
        <v>101</v>
      </c>
      <c r="D30" s="35">
        <v>71</v>
      </c>
      <c r="E30" s="35">
        <v>88</v>
      </c>
      <c r="F30" s="35">
        <v>62</v>
      </c>
      <c r="G30" s="35">
        <v>68</v>
      </c>
      <c r="H30" s="35">
        <v>67</v>
      </c>
      <c r="I30" s="38">
        <v>78</v>
      </c>
      <c r="J30" s="70">
        <v>91</v>
      </c>
      <c r="K30" s="70">
        <v>95</v>
      </c>
      <c r="L30" s="70">
        <v>75</v>
      </c>
      <c r="M30" s="70">
        <v>20</v>
      </c>
      <c r="O30" s="75" t="s">
        <v>10</v>
      </c>
      <c r="P30" s="350">
        <v>5.6648777579010136E-2</v>
      </c>
      <c r="Q30" s="37">
        <v>5.753170429941231E-2</v>
      </c>
      <c r="R30" s="3">
        <v>4.1507809617513221E-2</v>
      </c>
      <c r="S30" s="3">
        <v>1.602389468189909E-2</v>
      </c>
      <c r="T30" s="256"/>
      <c r="U30" s="255"/>
      <c r="V30" s="255"/>
      <c r="W30" s="55"/>
      <c r="X30" s="55"/>
      <c r="Y30" s="201"/>
    </row>
    <row r="31" spans="1:25" x14ac:dyDescent="0.2">
      <c r="A31" s="75" t="s">
        <v>11</v>
      </c>
      <c r="B31" s="34">
        <v>20</v>
      </c>
      <c r="C31" s="35">
        <v>21</v>
      </c>
      <c r="D31" s="35">
        <v>24</v>
      </c>
      <c r="E31" s="35">
        <v>24</v>
      </c>
      <c r="F31" s="35">
        <v>13</v>
      </c>
      <c r="G31" s="35">
        <v>17</v>
      </c>
      <c r="H31" s="35">
        <v>22</v>
      </c>
      <c r="I31" s="38">
        <v>19</v>
      </c>
      <c r="J31" s="70">
        <v>16</v>
      </c>
      <c r="K31" s="70">
        <v>23</v>
      </c>
      <c r="L31" s="70">
        <v>16</v>
      </c>
      <c r="M31" s="70">
        <v>7</v>
      </c>
      <c r="O31" s="75" t="s">
        <v>11</v>
      </c>
      <c r="P31" s="350">
        <v>1.3714967203339297E-2</v>
      </c>
      <c r="Q31" s="37">
        <v>1.2063099288586452E-2</v>
      </c>
      <c r="R31" s="3">
        <v>6.2446193580125445E-2</v>
      </c>
      <c r="S31" s="3">
        <v>-5.0383094291538991E-2</v>
      </c>
      <c r="T31" s="256"/>
      <c r="U31" s="255"/>
      <c r="V31" s="255"/>
      <c r="W31" s="55"/>
      <c r="X31" s="55"/>
      <c r="Y31" s="201"/>
    </row>
    <row r="32" spans="1:25" x14ac:dyDescent="0.2">
      <c r="A32" s="75" t="s">
        <v>9</v>
      </c>
      <c r="B32" s="34">
        <v>26</v>
      </c>
      <c r="C32" s="35">
        <v>12</v>
      </c>
      <c r="D32" s="35">
        <v>12</v>
      </c>
      <c r="E32" s="35">
        <v>16</v>
      </c>
      <c r="F32" s="35">
        <v>14</v>
      </c>
      <c r="G32" s="35">
        <v>15</v>
      </c>
      <c r="H32" s="35">
        <v>16</v>
      </c>
      <c r="I32" s="38">
        <v>14</v>
      </c>
      <c r="J32" s="70">
        <v>20</v>
      </c>
      <c r="K32" s="70">
        <v>22</v>
      </c>
      <c r="L32" s="70">
        <v>14</v>
      </c>
      <c r="M32" s="70">
        <v>8</v>
      </c>
      <c r="O32" s="75" t="s">
        <v>9</v>
      </c>
      <c r="P32" s="350">
        <v>1.3118664281454979E-2</v>
      </c>
      <c r="Q32" s="37">
        <v>1.2991030003093103E-2</v>
      </c>
      <c r="R32" s="3">
        <v>3.3390726847866189E-2</v>
      </c>
      <c r="S32" s="3">
        <v>-2.0399696844773087E-2</v>
      </c>
      <c r="T32" s="256"/>
      <c r="U32" s="255"/>
      <c r="V32" s="255"/>
      <c r="W32" s="55"/>
      <c r="X32" s="55"/>
      <c r="Y32" s="201"/>
    </row>
    <row r="33" spans="1:25" x14ac:dyDescent="0.2">
      <c r="A33" s="75" t="s">
        <v>29</v>
      </c>
      <c r="B33" s="34">
        <v>180</v>
      </c>
      <c r="C33" s="35">
        <v>142</v>
      </c>
      <c r="D33" s="35">
        <v>178</v>
      </c>
      <c r="E33" s="35">
        <v>171</v>
      </c>
      <c r="F33" s="35">
        <v>186</v>
      </c>
      <c r="G33" s="35">
        <v>174</v>
      </c>
      <c r="H33" s="35">
        <v>165</v>
      </c>
      <c r="I33" s="38">
        <v>168</v>
      </c>
      <c r="J33" s="70">
        <v>125</v>
      </c>
      <c r="K33" s="70">
        <v>167</v>
      </c>
      <c r="L33" s="70">
        <v>84</v>
      </c>
      <c r="M33" s="70">
        <v>83</v>
      </c>
      <c r="O33" s="75" t="s">
        <v>29</v>
      </c>
      <c r="P33" s="350">
        <v>9.9582587954680973E-2</v>
      </c>
      <c r="Q33" s="37">
        <v>9.0318589545313951E-2</v>
      </c>
      <c r="R33" s="3">
        <v>7.1208953388267132E-2</v>
      </c>
      <c r="S33" s="3">
        <v>1.9109636157046819E-2</v>
      </c>
      <c r="T33" s="256"/>
      <c r="U33" s="255"/>
      <c r="V33" s="255"/>
      <c r="W33" s="55"/>
      <c r="X33" s="55"/>
      <c r="Y33" s="201"/>
    </row>
    <row r="34" spans="1:25" x14ac:dyDescent="0.2">
      <c r="A34" s="75" t="s">
        <v>4</v>
      </c>
      <c r="B34" s="34">
        <v>272</v>
      </c>
      <c r="C34" s="35">
        <v>247</v>
      </c>
      <c r="D34" s="35">
        <v>266</v>
      </c>
      <c r="E34" s="35">
        <v>265</v>
      </c>
      <c r="F34" s="35">
        <v>263</v>
      </c>
      <c r="G34" s="35">
        <v>269</v>
      </c>
      <c r="H34" s="35">
        <v>256</v>
      </c>
      <c r="I34" s="38">
        <v>286</v>
      </c>
      <c r="J34" s="70">
        <v>269</v>
      </c>
      <c r="K34" s="70">
        <v>287</v>
      </c>
      <c r="L34" s="70">
        <v>216</v>
      </c>
      <c r="M34" s="70">
        <v>71</v>
      </c>
      <c r="O34" s="75" t="s">
        <v>4</v>
      </c>
      <c r="P34" s="350">
        <v>0.17113893858079904</v>
      </c>
      <c r="Q34" s="37">
        <v>0.17197649242189916</v>
      </c>
      <c r="R34" s="3">
        <v>0.10841224941581601</v>
      </c>
      <c r="S34" s="3">
        <v>6.3564243006083154E-2</v>
      </c>
      <c r="T34" s="256"/>
      <c r="U34" s="255"/>
      <c r="V34" s="255"/>
      <c r="W34" s="55"/>
      <c r="X34" s="55"/>
      <c r="Y34" s="201"/>
    </row>
    <row r="35" spans="1:25" x14ac:dyDescent="0.2">
      <c r="A35" s="75" t="s">
        <v>225</v>
      </c>
      <c r="B35" s="34">
        <v>294</v>
      </c>
      <c r="C35" s="35">
        <v>274</v>
      </c>
      <c r="D35" s="35">
        <v>269</v>
      </c>
      <c r="E35" s="35">
        <v>288</v>
      </c>
      <c r="F35" s="35">
        <v>282</v>
      </c>
      <c r="G35" s="35">
        <v>334</v>
      </c>
      <c r="H35" s="35">
        <v>349</v>
      </c>
      <c r="I35" s="38">
        <v>325</v>
      </c>
      <c r="J35" s="70">
        <v>388</v>
      </c>
      <c r="K35" s="70">
        <v>392</v>
      </c>
      <c r="L35" s="70">
        <v>306</v>
      </c>
      <c r="M35" s="70">
        <v>86</v>
      </c>
      <c r="O35" s="75" t="s">
        <v>14</v>
      </c>
      <c r="P35" s="350">
        <v>0.23375074537865237</v>
      </c>
      <c r="Q35" s="37">
        <v>0.24126198577172905</v>
      </c>
      <c r="R35" s="3">
        <v>0.10087935063337843</v>
      </c>
      <c r="S35" s="3">
        <v>0.14038263513835064</v>
      </c>
      <c r="T35" s="256"/>
      <c r="U35" s="255"/>
      <c r="V35" s="255"/>
      <c r="W35" s="55"/>
      <c r="X35" s="55"/>
      <c r="Y35" s="201"/>
    </row>
    <row r="36" spans="1:25" x14ac:dyDescent="0.2">
      <c r="A36" s="75" t="s">
        <v>13</v>
      </c>
      <c r="B36" s="34">
        <v>181</v>
      </c>
      <c r="C36" s="35">
        <v>147</v>
      </c>
      <c r="D36" s="35">
        <v>163</v>
      </c>
      <c r="E36" s="35">
        <v>173</v>
      </c>
      <c r="F36" s="35">
        <v>209</v>
      </c>
      <c r="G36" s="35">
        <v>209</v>
      </c>
      <c r="H36" s="35">
        <v>211</v>
      </c>
      <c r="I36" s="38">
        <v>208</v>
      </c>
      <c r="J36" s="70">
        <v>242</v>
      </c>
      <c r="K36" s="70">
        <v>285</v>
      </c>
      <c r="L36" s="70">
        <v>141</v>
      </c>
      <c r="M36" s="70">
        <v>144</v>
      </c>
      <c r="O36" s="75" t="s">
        <v>13</v>
      </c>
      <c r="P36" s="350">
        <v>0.16994633273703041</v>
      </c>
      <c r="Q36" s="37">
        <v>0.16300649551500154</v>
      </c>
      <c r="R36" s="3">
        <v>0.24132947976878613</v>
      </c>
      <c r="S36" s="3">
        <v>-7.8322984253784589E-2</v>
      </c>
      <c r="T36" s="256"/>
      <c r="U36" s="255"/>
      <c r="V36" s="255"/>
      <c r="W36" s="55"/>
      <c r="X36" s="55"/>
      <c r="Y36" s="201"/>
    </row>
    <row r="37" spans="1:25" x14ac:dyDescent="0.2">
      <c r="A37" s="75" t="s">
        <v>8</v>
      </c>
      <c r="B37" s="34">
        <v>157</v>
      </c>
      <c r="C37" s="35">
        <v>158</v>
      </c>
      <c r="D37" s="35">
        <v>173</v>
      </c>
      <c r="E37" s="35">
        <v>170</v>
      </c>
      <c r="F37" s="35">
        <v>162</v>
      </c>
      <c r="G37" s="35">
        <v>156</v>
      </c>
      <c r="H37" s="35">
        <v>211</v>
      </c>
      <c r="I37" s="38">
        <v>162</v>
      </c>
      <c r="J37" s="70">
        <v>192</v>
      </c>
      <c r="K37" s="70">
        <v>200</v>
      </c>
      <c r="L37" s="70">
        <v>86</v>
      </c>
      <c r="M37" s="70">
        <v>114</v>
      </c>
      <c r="O37" s="75" t="s">
        <v>8</v>
      </c>
      <c r="P37" s="350">
        <v>0.11926058437686345</v>
      </c>
      <c r="Q37" s="37">
        <v>0.12124961336220229</v>
      </c>
      <c r="R37" s="3">
        <v>0.14287910466117329</v>
      </c>
      <c r="S37" s="3">
        <v>-2.1629491298971001E-2</v>
      </c>
      <c r="T37" s="256"/>
      <c r="U37" s="255"/>
      <c r="V37" s="255"/>
      <c r="W37" s="55"/>
      <c r="X37" s="55"/>
      <c r="Y37" s="201"/>
    </row>
    <row r="38" spans="1:25" x14ac:dyDescent="0.2">
      <c r="A38" s="75" t="s">
        <v>12</v>
      </c>
      <c r="B38" s="34">
        <v>83</v>
      </c>
      <c r="C38" s="35">
        <v>81</v>
      </c>
      <c r="D38" s="35">
        <v>124</v>
      </c>
      <c r="E38" s="35">
        <v>118</v>
      </c>
      <c r="F38" s="35">
        <v>111</v>
      </c>
      <c r="G38" s="35">
        <v>104</v>
      </c>
      <c r="H38" s="35">
        <v>136</v>
      </c>
      <c r="I38" s="38">
        <v>118</v>
      </c>
      <c r="J38" s="70">
        <v>133</v>
      </c>
      <c r="K38" s="70">
        <v>127</v>
      </c>
      <c r="L38" s="70">
        <v>45</v>
      </c>
      <c r="M38" s="70">
        <v>82</v>
      </c>
      <c r="O38" s="75" t="s">
        <v>12</v>
      </c>
      <c r="P38" s="350">
        <v>7.573047107930829E-2</v>
      </c>
      <c r="Q38" s="37">
        <v>8.0420661923909675E-2</v>
      </c>
      <c r="R38" s="3">
        <v>0.16698438076497354</v>
      </c>
      <c r="S38" s="3">
        <v>-8.6563718841063869E-2</v>
      </c>
      <c r="T38" s="256"/>
      <c r="U38" s="255"/>
      <c r="V38" s="255"/>
      <c r="W38" s="55"/>
      <c r="X38" s="55"/>
      <c r="Y38" s="201"/>
    </row>
    <row r="39" spans="1:25" ht="12.75" customHeight="1" thickBot="1" x14ac:dyDescent="0.25">
      <c r="A39" s="84" t="s">
        <v>28</v>
      </c>
      <c r="B39" s="85">
        <v>78</v>
      </c>
      <c r="C39" s="86">
        <v>54</v>
      </c>
      <c r="D39" s="86">
        <v>72</v>
      </c>
      <c r="E39" s="86">
        <v>70</v>
      </c>
      <c r="F39" s="86">
        <v>75</v>
      </c>
      <c r="G39" s="86">
        <v>87</v>
      </c>
      <c r="H39" s="86">
        <v>67</v>
      </c>
      <c r="I39" s="148">
        <v>72</v>
      </c>
      <c r="J39" s="95">
        <v>80</v>
      </c>
      <c r="K39" s="95">
        <v>79</v>
      </c>
      <c r="L39" s="95">
        <v>37</v>
      </c>
      <c r="M39" s="95">
        <v>42</v>
      </c>
      <c r="O39" s="84" t="s">
        <v>28</v>
      </c>
      <c r="P39" s="352">
        <v>4.7107930828861062E-2</v>
      </c>
      <c r="Q39" s="91">
        <v>4.9180327868852458E-2</v>
      </c>
      <c r="R39" s="92">
        <v>3.0961751322100602E-2</v>
      </c>
      <c r="S39" s="92">
        <v>1.8218576546751856E-2</v>
      </c>
      <c r="T39" s="256"/>
      <c r="U39" s="255"/>
      <c r="V39" s="255"/>
      <c r="W39" s="55"/>
      <c r="X39" s="55"/>
      <c r="Y39" s="201"/>
    </row>
    <row r="40" spans="1:25" x14ac:dyDescent="0.2">
      <c r="A40" s="83" t="s">
        <v>15</v>
      </c>
      <c r="B40" s="81">
        <v>1367</v>
      </c>
      <c r="C40" s="81">
        <v>1237</v>
      </c>
      <c r="D40" s="81">
        <v>1352</v>
      </c>
      <c r="E40" s="81">
        <v>1383</v>
      </c>
      <c r="F40" s="81">
        <v>1377</v>
      </c>
      <c r="G40" s="81">
        <v>1433</v>
      </c>
      <c r="H40" s="81">
        <v>1500</v>
      </c>
      <c r="I40" s="149">
        <v>1450</v>
      </c>
      <c r="J40" s="149">
        <v>1556</v>
      </c>
      <c r="K40" s="149">
        <v>1677</v>
      </c>
      <c r="L40" s="149">
        <v>1020</v>
      </c>
      <c r="M40" s="149">
        <v>657</v>
      </c>
      <c r="O40" s="83" t="s">
        <v>15</v>
      </c>
      <c r="P40" s="351">
        <v>1</v>
      </c>
      <c r="Q40" s="484">
        <v>1</v>
      </c>
      <c r="R40" s="484">
        <v>1</v>
      </c>
      <c r="S40" s="484">
        <v>0</v>
      </c>
      <c r="T40" s="202"/>
      <c r="U40" s="255"/>
      <c r="V40" s="255"/>
      <c r="W40" s="55"/>
      <c r="X40" s="55"/>
      <c r="Y40" s="201"/>
    </row>
    <row r="41" spans="1:25" x14ac:dyDescent="0.2">
      <c r="A41" s="116" t="s">
        <v>236</v>
      </c>
      <c r="B41" s="61"/>
      <c r="C41" s="61"/>
      <c r="D41" s="61"/>
      <c r="E41" s="61"/>
      <c r="F41" s="61"/>
      <c r="G41" s="61"/>
      <c r="H41" s="61"/>
      <c r="I41" s="61"/>
      <c r="O41" s="116" t="s">
        <v>236</v>
      </c>
      <c r="P41" s="116"/>
      <c r="Q41" s="485"/>
      <c r="R41" s="486"/>
      <c r="S41" s="486"/>
      <c r="T41" s="202"/>
      <c r="U41" s="26"/>
      <c r="V41" s="26"/>
      <c r="Y41" s="201"/>
    </row>
    <row r="42" spans="1:25" x14ac:dyDescent="0.2">
      <c r="O42" s="5" t="s">
        <v>215</v>
      </c>
      <c r="P42" s="5"/>
      <c r="T42" s="202"/>
      <c r="Y42" s="201"/>
    </row>
    <row r="43" spans="1:25" ht="15" x14ac:dyDescent="0.2">
      <c r="A43" s="25"/>
      <c r="K43" s="16"/>
      <c r="L43" s="16"/>
      <c r="M43" s="16"/>
      <c r="N43" s="16"/>
      <c r="P43" s="5"/>
      <c r="Q43" s="501" t="s">
        <v>285</v>
      </c>
      <c r="R43" s="501"/>
      <c r="S43" s="501"/>
      <c r="U43" s="26"/>
      <c r="V43" s="26"/>
    </row>
    <row r="44" spans="1:25" ht="38.25" customHeight="1" x14ac:dyDescent="0.2">
      <c r="A44" s="36" t="s">
        <v>87</v>
      </c>
      <c r="B44" s="36"/>
      <c r="C44" s="16"/>
      <c r="O44" s="112"/>
      <c r="P44" s="353" t="s">
        <v>96</v>
      </c>
      <c r="Q44" s="353" t="s">
        <v>96</v>
      </c>
      <c r="R44" s="503" t="s">
        <v>196</v>
      </c>
      <c r="S44" s="503" t="s">
        <v>197</v>
      </c>
      <c r="T44" s="202"/>
      <c r="Y44" s="201"/>
    </row>
    <row r="45" spans="1:25" x14ac:dyDescent="0.2">
      <c r="A45" s="31" t="s">
        <v>90</v>
      </c>
      <c r="B45" s="32">
        <v>2012</v>
      </c>
      <c r="C45" s="33">
        <v>2013</v>
      </c>
      <c r="D45" s="33">
        <v>2014</v>
      </c>
      <c r="E45" s="33">
        <v>2015</v>
      </c>
      <c r="F45" s="33">
        <v>2016</v>
      </c>
      <c r="G45" s="33">
        <v>2017</v>
      </c>
      <c r="H45" s="33">
        <v>2018</v>
      </c>
      <c r="I45" s="33">
        <v>2019</v>
      </c>
      <c r="J45" s="33">
        <v>2020</v>
      </c>
      <c r="K45" s="33">
        <v>2021</v>
      </c>
      <c r="L45" s="33" t="s">
        <v>286</v>
      </c>
      <c r="M45" s="33" t="s">
        <v>287</v>
      </c>
      <c r="O45" s="31" t="s">
        <v>90</v>
      </c>
      <c r="P45" s="31">
        <v>2021</v>
      </c>
      <c r="Q45" s="111" t="s">
        <v>211</v>
      </c>
      <c r="R45" s="503"/>
      <c r="S45" s="503"/>
      <c r="T45" s="202"/>
      <c r="Y45" s="201"/>
    </row>
    <row r="46" spans="1:25" x14ac:dyDescent="0.2">
      <c r="A46" s="35" t="s">
        <v>33</v>
      </c>
      <c r="B46" s="35">
        <v>868</v>
      </c>
      <c r="C46" s="35">
        <v>797</v>
      </c>
      <c r="D46" s="35">
        <v>820</v>
      </c>
      <c r="E46" s="35">
        <v>852</v>
      </c>
      <c r="F46" s="35">
        <v>820</v>
      </c>
      <c r="G46" s="35">
        <v>877</v>
      </c>
      <c r="H46" s="35">
        <v>875</v>
      </c>
      <c r="I46" s="38">
        <v>890</v>
      </c>
      <c r="J46" s="38">
        <v>909</v>
      </c>
      <c r="K46" s="38">
        <v>986</v>
      </c>
      <c r="L46" s="38">
        <v>711</v>
      </c>
      <c r="M46" s="38">
        <v>275</v>
      </c>
      <c r="O46" s="35" t="s">
        <v>33</v>
      </c>
      <c r="P46" s="350">
        <v>0.58795468097793679</v>
      </c>
      <c r="Q46" s="37">
        <v>0.58795468097793679</v>
      </c>
      <c r="R46" s="487">
        <v>0.4178452834829664</v>
      </c>
      <c r="S46" s="113">
        <v>0.16829761784706762</v>
      </c>
      <c r="T46" s="202"/>
      <c r="Y46" s="201"/>
    </row>
    <row r="47" spans="1:25" x14ac:dyDescent="0.2">
      <c r="A47" s="35" t="s">
        <v>67</v>
      </c>
      <c r="B47" s="35">
        <v>338</v>
      </c>
      <c r="C47" s="35">
        <v>305</v>
      </c>
      <c r="D47" s="35">
        <v>336</v>
      </c>
      <c r="E47" s="35">
        <v>343</v>
      </c>
      <c r="F47" s="35">
        <v>371</v>
      </c>
      <c r="G47" s="35">
        <v>365</v>
      </c>
      <c r="H47" s="35">
        <v>422</v>
      </c>
      <c r="I47" s="38">
        <v>370</v>
      </c>
      <c r="J47" s="38">
        <v>434</v>
      </c>
      <c r="K47" s="38">
        <v>485</v>
      </c>
      <c r="L47" s="38">
        <v>227</v>
      </c>
      <c r="M47" s="38">
        <v>258</v>
      </c>
      <c r="O47" s="35" t="s">
        <v>67</v>
      </c>
      <c r="P47" s="350">
        <v>0.28920691711389385</v>
      </c>
      <c r="Q47" s="37">
        <v>0.28920691711389385</v>
      </c>
      <c r="R47" s="487">
        <v>0.38420858442995942</v>
      </c>
      <c r="S47" s="113">
        <v>-9.995247555275559E-2</v>
      </c>
      <c r="T47" s="202"/>
      <c r="Y47" s="201"/>
    </row>
    <row r="48" spans="1:25" ht="13.5" thickBot="1" x14ac:dyDescent="0.25">
      <c r="A48" s="86" t="s">
        <v>32</v>
      </c>
      <c r="B48" s="86">
        <v>161</v>
      </c>
      <c r="C48" s="86">
        <v>135</v>
      </c>
      <c r="D48" s="86">
        <v>196</v>
      </c>
      <c r="E48" s="86">
        <v>188</v>
      </c>
      <c r="F48" s="86">
        <v>186</v>
      </c>
      <c r="G48" s="86">
        <v>191</v>
      </c>
      <c r="H48" s="86">
        <v>203</v>
      </c>
      <c r="I48" s="148">
        <v>190</v>
      </c>
      <c r="J48" s="148">
        <v>213</v>
      </c>
      <c r="K48" s="148">
        <v>206</v>
      </c>
      <c r="L48" s="148">
        <v>82</v>
      </c>
      <c r="M48" s="148">
        <v>124</v>
      </c>
      <c r="O48" s="86" t="s">
        <v>32</v>
      </c>
      <c r="P48" s="352">
        <v>0.12283840190816935</v>
      </c>
      <c r="Q48" s="91">
        <v>0.12283840190816935</v>
      </c>
      <c r="R48" s="488">
        <v>0.19794613208707415</v>
      </c>
      <c r="S48" s="114">
        <v>-6.8345142294312017E-2</v>
      </c>
      <c r="T48" s="202"/>
      <c r="Y48" s="201"/>
    </row>
    <row r="49" spans="1:25" x14ac:dyDescent="0.2">
      <c r="A49" s="81" t="s">
        <v>15</v>
      </c>
      <c r="B49" s="81">
        <v>1367</v>
      </c>
      <c r="C49" s="81">
        <v>1237</v>
      </c>
      <c r="D49" s="81">
        <v>1352</v>
      </c>
      <c r="E49" s="81">
        <v>1383</v>
      </c>
      <c r="F49" s="81">
        <v>1377</v>
      </c>
      <c r="G49" s="81">
        <v>1433</v>
      </c>
      <c r="H49" s="81">
        <v>1500</v>
      </c>
      <c r="I49" s="81">
        <v>1450</v>
      </c>
      <c r="J49" s="149">
        <v>1556</v>
      </c>
      <c r="K49" s="149">
        <v>1677</v>
      </c>
      <c r="L49" s="149">
        <v>1020</v>
      </c>
      <c r="M49" s="149">
        <v>657</v>
      </c>
      <c r="O49" s="81" t="s">
        <v>15</v>
      </c>
      <c r="P49" s="351">
        <v>1</v>
      </c>
      <c r="Q49" s="90">
        <v>0.99999999999999989</v>
      </c>
      <c r="R49" s="489">
        <v>1</v>
      </c>
      <c r="S49" s="115">
        <v>0</v>
      </c>
      <c r="T49" s="202"/>
      <c r="Y49" s="201"/>
    </row>
    <row r="50" spans="1:25" x14ac:dyDescent="0.2">
      <c r="A50" s="116" t="s">
        <v>236</v>
      </c>
      <c r="O50" s="116" t="s">
        <v>236</v>
      </c>
      <c r="T50" s="202"/>
      <c r="Y50" s="201"/>
    </row>
    <row r="51" spans="1:25" x14ac:dyDescent="0.2">
      <c r="A51" s="116"/>
    </row>
    <row r="52" spans="1:25" x14ac:dyDescent="0.2">
      <c r="A52" s="502" t="s">
        <v>88</v>
      </c>
      <c r="B52" s="502"/>
      <c r="C52" s="502"/>
    </row>
    <row r="53" spans="1:25" x14ac:dyDescent="0.2">
      <c r="A53" s="31" t="s">
        <v>90</v>
      </c>
      <c r="B53" s="33">
        <v>2012</v>
      </c>
      <c r="C53" s="33">
        <v>2013</v>
      </c>
      <c r="D53" s="33">
        <v>2014</v>
      </c>
      <c r="E53" s="33">
        <v>2015</v>
      </c>
      <c r="F53" s="33">
        <v>2016</v>
      </c>
      <c r="G53" s="33">
        <v>2017</v>
      </c>
      <c r="H53" s="150">
        <v>2018</v>
      </c>
      <c r="I53" s="150">
        <v>2019</v>
      </c>
      <c r="J53" s="150">
        <v>2020</v>
      </c>
      <c r="K53" s="150">
        <v>2021</v>
      </c>
      <c r="L53" s="150" t="s">
        <v>286</v>
      </c>
      <c r="M53" s="150" t="s">
        <v>287</v>
      </c>
    </row>
    <row r="54" spans="1:25" x14ac:dyDescent="0.2">
      <c r="A54" s="35" t="s">
        <v>33</v>
      </c>
      <c r="B54" s="39">
        <v>0.63496708119970735</v>
      </c>
      <c r="C54" s="39">
        <v>0.64430072756669365</v>
      </c>
      <c r="D54" s="39">
        <v>0.60650887573964496</v>
      </c>
      <c r="E54" s="39">
        <v>0.61605206073752716</v>
      </c>
      <c r="F54" s="39">
        <v>0.59549745824255629</v>
      </c>
      <c r="G54" s="39">
        <v>0.61200279134682489</v>
      </c>
      <c r="H54" s="51">
        <v>0.58333333333333337</v>
      </c>
      <c r="I54" s="51">
        <v>0.61379310344827587</v>
      </c>
      <c r="J54" s="51">
        <v>0.58419023136246784</v>
      </c>
      <c r="K54" s="51">
        <v>0.58795468097793679</v>
      </c>
      <c r="L54" s="51">
        <v>0.69705882352941173</v>
      </c>
      <c r="M54" s="51">
        <v>0.41856925418569252</v>
      </c>
    </row>
    <row r="55" spans="1:25" x14ac:dyDescent="0.2">
      <c r="A55" s="35" t="s">
        <v>31</v>
      </c>
      <c r="B55" s="39">
        <v>0.13240673006583761</v>
      </c>
      <c r="C55" s="39">
        <v>0.11883589329021826</v>
      </c>
      <c r="D55" s="39">
        <v>0.1205621301775148</v>
      </c>
      <c r="E55" s="39">
        <v>0.12509038322487345</v>
      </c>
      <c r="F55" s="39">
        <v>0.15177923021060277</v>
      </c>
      <c r="G55" s="39">
        <v>0.25471039776692256</v>
      </c>
      <c r="H55" s="51">
        <v>0.28133333333333332</v>
      </c>
      <c r="I55" s="51">
        <v>0.25517241379310346</v>
      </c>
      <c r="J55" s="51">
        <v>0.27892030848329047</v>
      </c>
      <c r="K55" s="51">
        <v>0.28920691711389385</v>
      </c>
      <c r="L55" s="51">
        <v>0.22254901960784312</v>
      </c>
      <c r="M55" s="51">
        <v>0.39269406392694062</v>
      </c>
    </row>
    <row r="56" spans="1:25" ht="13.5" thickBot="1" x14ac:dyDescent="0.25">
      <c r="A56" s="86" t="s">
        <v>32</v>
      </c>
      <c r="B56" s="89">
        <v>0.11777615215801024</v>
      </c>
      <c r="C56" s="89">
        <v>0.10913500404203719</v>
      </c>
      <c r="D56" s="89">
        <v>0.14497041420118342</v>
      </c>
      <c r="E56" s="89">
        <v>0.13593637020968907</v>
      </c>
      <c r="F56" s="89">
        <v>0.13507625272331156</v>
      </c>
      <c r="G56" s="89">
        <v>0.1332868108862526</v>
      </c>
      <c r="H56" s="98">
        <v>0.13533333333333333</v>
      </c>
      <c r="I56" s="98">
        <v>0.1310344827586207</v>
      </c>
      <c r="J56" s="98">
        <v>0.13688946015424164</v>
      </c>
      <c r="K56" s="98">
        <v>0.12283840190816935</v>
      </c>
      <c r="L56" s="98">
        <v>8.0392156862745104E-2</v>
      </c>
      <c r="M56" s="98">
        <v>0.18873668188736681</v>
      </c>
    </row>
    <row r="57" spans="1:25" x14ac:dyDescent="0.2">
      <c r="A57" s="81" t="s">
        <v>15</v>
      </c>
      <c r="B57" s="87">
        <v>1</v>
      </c>
      <c r="C57" s="87">
        <v>1</v>
      </c>
      <c r="D57" s="87">
        <v>1</v>
      </c>
      <c r="E57" s="87">
        <v>1</v>
      </c>
      <c r="F57" s="87">
        <v>1</v>
      </c>
      <c r="G57" s="88">
        <v>1</v>
      </c>
      <c r="H57" s="97">
        <v>1</v>
      </c>
      <c r="I57" s="97">
        <v>1</v>
      </c>
      <c r="J57" s="97">
        <v>1</v>
      </c>
      <c r="K57" s="97">
        <v>1</v>
      </c>
      <c r="L57" s="97">
        <v>1</v>
      </c>
      <c r="M57" s="97">
        <v>1</v>
      </c>
    </row>
    <row r="58" spans="1:25" x14ac:dyDescent="0.2">
      <c r="A58" s="116" t="s">
        <v>236</v>
      </c>
      <c r="B58" s="4"/>
      <c r="C58" s="4"/>
      <c r="D58" s="4"/>
      <c r="E58" s="4"/>
      <c r="F58" s="4"/>
      <c r="G58" s="4"/>
      <c r="H58" s="4"/>
      <c r="I58" s="4"/>
    </row>
  </sheetData>
  <mergeCells count="7">
    <mergeCell ref="Q27:S27"/>
    <mergeCell ref="Q43:S43"/>
    <mergeCell ref="A52:C52"/>
    <mergeCell ref="R28:R29"/>
    <mergeCell ref="S28:S29"/>
    <mergeCell ref="R44:R45"/>
    <mergeCell ref="S44:S45"/>
  </mergeCells>
  <pageMargins left="0.23622047244094491" right="0" top="0.35433070866141736" bottom="0.35433070866141736" header="0" footer="0.31496062992125984"/>
  <pageSetup paperSize="9" scale="6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77"/>
  <sheetViews>
    <sheetView showGridLines="0" view="pageBreakPreview" zoomScaleNormal="100" zoomScaleSheetLayoutView="100" workbookViewId="0"/>
  </sheetViews>
  <sheetFormatPr baseColWidth="10" defaultRowHeight="12.75" x14ac:dyDescent="0.2"/>
  <cols>
    <col min="1" max="1" width="27" customWidth="1"/>
    <col min="2" max="10" width="8.7109375" customWidth="1"/>
    <col min="11" max="11" width="14.28515625" customWidth="1"/>
    <col min="12" max="13" width="11.140625" customWidth="1"/>
    <col min="14" max="15" width="10.140625" customWidth="1"/>
    <col min="16" max="16" width="17.7109375" customWidth="1"/>
    <col min="18" max="19" width="7.85546875" customWidth="1"/>
    <col min="20" max="20" width="14.5703125" customWidth="1"/>
    <col min="21" max="21" width="10.140625" customWidth="1"/>
    <col min="24" max="24" width="18.28515625" customWidth="1"/>
  </cols>
  <sheetData>
    <row r="1" spans="1:20" ht="19.5" customHeight="1" x14ac:dyDescent="0.25">
      <c r="A1" s="246" t="s">
        <v>161</v>
      </c>
      <c r="O1" s="303"/>
    </row>
    <row r="2" spans="1:20" s="6" customFormat="1" ht="37.5" customHeight="1" x14ac:dyDescent="0.25">
      <c r="A2" s="6" t="s">
        <v>164</v>
      </c>
      <c r="J2" s="303"/>
      <c r="K2" s="507" t="s">
        <v>198</v>
      </c>
      <c r="L2" s="507" t="s">
        <v>199</v>
      </c>
      <c r="M2" s="509" t="s">
        <v>284</v>
      </c>
      <c r="N2" s="478"/>
      <c r="P2" s="504"/>
      <c r="Q2" s="252"/>
      <c r="R2" s="252"/>
      <c r="S2"/>
      <c r="T2"/>
    </row>
    <row r="3" spans="1:20" x14ac:dyDescent="0.2">
      <c r="A3" s="243"/>
      <c r="B3" s="112">
        <v>2013</v>
      </c>
      <c r="C3" s="112">
        <v>2014</v>
      </c>
      <c r="D3" s="112">
        <v>2015</v>
      </c>
      <c r="E3" s="112">
        <v>2016</v>
      </c>
      <c r="F3" s="112">
        <v>2017</v>
      </c>
      <c r="G3" s="244">
        <v>2018</v>
      </c>
      <c r="H3" s="112">
        <v>2019</v>
      </c>
      <c r="I3" s="244">
        <v>2020</v>
      </c>
      <c r="J3" s="112">
        <v>2021</v>
      </c>
      <c r="K3" s="508"/>
      <c r="L3" s="508"/>
      <c r="M3" s="510"/>
      <c r="N3" s="478"/>
      <c r="P3" s="504"/>
      <c r="Q3" s="253"/>
      <c r="R3" s="253"/>
      <c r="S3" s="254"/>
      <c r="T3" s="55"/>
    </row>
    <row r="4" spans="1:20" x14ac:dyDescent="0.2">
      <c r="A4" s="176" t="s">
        <v>10</v>
      </c>
      <c r="B4" s="241">
        <v>0.13861386138613863</v>
      </c>
      <c r="C4" s="241">
        <v>0.25352112676056338</v>
      </c>
      <c r="D4" s="241">
        <v>0.22727272727272727</v>
      </c>
      <c r="E4" s="241">
        <v>0.29032258064516131</v>
      </c>
      <c r="F4" s="241">
        <v>0.25</v>
      </c>
      <c r="G4" s="241">
        <v>0.2537313432835821</v>
      </c>
      <c r="H4" s="241">
        <v>0.21794871794871795</v>
      </c>
      <c r="I4" s="241">
        <v>0.16483516483516483</v>
      </c>
      <c r="J4" s="241">
        <v>0.21052631578947367</v>
      </c>
      <c r="K4" s="160">
        <v>0.21458625525946703</v>
      </c>
      <c r="L4" s="45">
        <v>-4.0599394699933622E-3</v>
      </c>
      <c r="M4" s="45">
        <v>0.18817204301075269</v>
      </c>
      <c r="N4" s="28"/>
      <c r="Q4" s="255"/>
      <c r="R4" s="255"/>
      <c r="S4" s="55"/>
      <c r="T4" s="348"/>
    </row>
    <row r="5" spans="1:20" x14ac:dyDescent="0.2">
      <c r="A5" s="176" t="s">
        <v>11</v>
      </c>
      <c r="B5" s="241">
        <v>0.2857142857142857</v>
      </c>
      <c r="C5" s="241">
        <v>0.29166666666666669</v>
      </c>
      <c r="D5" s="241">
        <v>0.375</v>
      </c>
      <c r="E5" s="241">
        <v>0.46153846153846156</v>
      </c>
      <c r="F5" s="241">
        <v>0.35294117647058826</v>
      </c>
      <c r="G5" s="241">
        <v>0.31818181818181818</v>
      </c>
      <c r="H5" s="241">
        <v>0.52631578947368418</v>
      </c>
      <c r="I5" s="241">
        <v>0.375</v>
      </c>
      <c r="J5" s="241">
        <v>0.30434782608695654</v>
      </c>
      <c r="K5" s="160">
        <v>0.28623188405797101</v>
      </c>
      <c r="L5" s="45">
        <v>1.8115942028985532E-2</v>
      </c>
      <c r="M5" s="45">
        <v>0.33333333333333331</v>
      </c>
      <c r="N5" s="28"/>
      <c r="Q5" s="255"/>
      <c r="R5" s="255"/>
      <c r="S5" s="55"/>
      <c r="T5" s="348"/>
    </row>
    <row r="6" spans="1:20" x14ac:dyDescent="0.2">
      <c r="A6" s="176" t="s">
        <v>9</v>
      </c>
      <c r="B6" s="241">
        <v>0.5</v>
      </c>
      <c r="C6" s="241">
        <v>0.41666666666666669</v>
      </c>
      <c r="D6" s="241">
        <v>0.25</v>
      </c>
      <c r="E6" s="241">
        <v>0.21428571428571427</v>
      </c>
      <c r="F6" s="241">
        <v>0.53333333333333333</v>
      </c>
      <c r="G6" s="241">
        <v>0.4375</v>
      </c>
      <c r="H6" s="241">
        <v>0.2857142857142857</v>
      </c>
      <c r="I6" s="241">
        <v>0.5</v>
      </c>
      <c r="J6" s="241">
        <v>0.36363636363636365</v>
      </c>
      <c r="K6" s="160">
        <v>0.41129032258064518</v>
      </c>
      <c r="L6" s="45">
        <v>-4.7653958944281538E-2</v>
      </c>
      <c r="M6" s="45">
        <v>0.42857142857142855</v>
      </c>
      <c r="N6" s="28"/>
      <c r="Q6" s="255"/>
      <c r="R6" s="255"/>
      <c r="S6" s="55"/>
      <c r="T6" s="348"/>
    </row>
    <row r="7" spans="1:20" x14ac:dyDescent="0.2">
      <c r="A7" s="176" t="s">
        <v>123</v>
      </c>
      <c r="B7" s="241">
        <v>0.4859154929577465</v>
      </c>
      <c r="C7" s="241">
        <v>0.4550561797752809</v>
      </c>
      <c r="D7" s="241">
        <v>0.42690058479532161</v>
      </c>
      <c r="E7" s="241">
        <v>0.40322580645161288</v>
      </c>
      <c r="F7" s="241">
        <v>0.43678160919540232</v>
      </c>
      <c r="G7" s="241">
        <v>0.41212121212121211</v>
      </c>
      <c r="H7" s="241">
        <v>0.42857142857142855</v>
      </c>
      <c r="I7" s="241">
        <v>0.45600000000000002</v>
      </c>
      <c r="J7" s="241">
        <v>0.49700598802395207</v>
      </c>
      <c r="K7" s="160">
        <v>0.4596375617792422</v>
      </c>
      <c r="L7" s="45">
        <v>3.7368426244709874E-2</v>
      </c>
      <c r="M7" s="45">
        <v>0.47945205479452052</v>
      </c>
      <c r="N7" s="28"/>
      <c r="Q7" s="255"/>
      <c r="R7" s="255"/>
      <c r="S7" s="55"/>
      <c r="T7" s="348"/>
    </row>
    <row r="8" spans="1:20" x14ac:dyDescent="0.2">
      <c r="A8" s="176" t="s">
        <v>4</v>
      </c>
      <c r="B8" s="241">
        <v>0.24291497975708501</v>
      </c>
      <c r="C8" s="241">
        <v>0.24242424242424243</v>
      </c>
      <c r="D8" s="241">
        <v>0.20377358490566039</v>
      </c>
      <c r="E8" s="241">
        <v>0.26996197718631176</v>
      </c>
      <c r="F8" s="241">
        <v>0.24535315985130113</v>
      </c>
      <c r="G8" s="241">
        <v>0.25390625</v>
      </c>
      <c r="H8" s="241">
        <v>0.27272727272727271</v>
      </c>
      <c r="I8" s="241">
        <v>0.24907063197026022</v>
      </c>
      <c r="J8" s="241">
        <v>0.24738675958188153</v>
      </c>
      <c r="K8" s="160">
        <v>0.28227571115973743</v>
      </c>
      <c r="L8" s="45">
        <v>-3.4888951577855903E-2</v>
      </c>
      <c r="M8" s="45">
        <v>0.24820143884892087</v>
      </c>
      <c r="N8" s="28"/>
      <c r="Q8" s="255"/>
      <c r="R8" s="255"/>
      <c r="S8" s="55"/>
      <c r="T8" s="348"/>
    </row>
    <row r="9" spans="1:20" x14ac:dyDescent="0.2">
      <c r="A9" s="176" t="s">
        <v>14</v>
      </c>
      <c r="B9" s="241">
        <v>0.27737226277372262</v>
      </c>
      <c r="C9" s="241">
        <v>0.21033210332103322</v>
      </c>
      <c r="D9" s="241">
        <v>0.22916666666666666</v>
      </c>
      <c r="E9" s="241">
        <v>0.20212765957446807</v>
      </c>
      <c r="F9" s="241">
        <v>0.24850299401197604</v>
      </c>
      <c r="G9" s="241">
        <v>0.21203438395415472</v>
      </c>
      <c r="H9" s="241">
        <v>0.20923076923076922</v>
      </c>
      <c r="I9" s="241">
        <v>0.19587628865979381</v>
      </c>
      <c r="J9" s="241">
        <v>0.21938775510204081</v>
      </c>
      <c r="K9" s="160">
        <v>0.24412855377008652</v>
      </c>
      <c r="L9" s="45">
        <v>-2.474079866804571E-2</v>
      </c>
      <c r="M9" s="45">
        <v>0.2076923076923077</v>
      </c>
      <c r="N9" s="28"/>
      <c r="Q9" s="255"/>
      <c r="R9" s="255"/>
      <c r="S9" s="55"/>
      <c r="T9" s="348"/>
    </row>
    <row r="10" spans="1:20" x14ac:dyDescent="0.2">
      <c r="A10" s="176" t="s">
        <v>13</v>
      </c>
      <c r="B10" s="241">
        <v>0.41496598639455784</v>
      </c>
      <c r="C10" s="241">
        <v>0.46012269938650308</v>
      </c>
      <c r="D10" s="241">
        <v>0.40462427745664742</v>
      </c>
      <c r="E10" s="241">
        <v>0.43062200956937802</v>
      </c>
      <c r="F10" s="241">
        <v>0.44976076555023925</v>
      </c>
      <c r="G10" s="241">
        <v>0.45023696682464454</v>
      </c>
      <c r="H10" s="241">
        <v>0.43269230769230771</v>
      </c>
      <c r="I10" s="241">
        <v>0.48347107438016529</v>
      </c>
      <c r="J10" s="241">
        <v>0.50526315789473686</v>
      </c>
      <c r="K10" s="160">
        <v>0.5817522321428571</v>
      </c>
      <c r="L10" s="45">
        <v>-7.6489074248120237E-2</v>
      </c>
      <c r="M10" s="45">
        <v>0.49525616698292219</v>
      </c>
      <c r="N10" s="28"/>
      <c r="Q10" s="255"/>
      <c r="R10" s="255"/>
      <c r="S10" s="55"/>
      <c r="T10" s="348"/>
    </row>
    <row r="11" spans="1:20" x14ac:dyDescent="0.2">
      <c r="A11" s="176" t="s">
        <v>8</v>
      </c>
      <c r="B11" s="241">
        <v>0.39873417721518989</v>
      </c>
      <c r="C11" s="241">
        <v>0.43352601156069365</v>
      </c>
      <c r="D11" s="241">
        <v>0.52352941176470591</v>
      </c>
      <c r="E11" s="241">
        <v>0.5</v>
      </c>
      <c r="F11" s="241">
        <v>0.50641025641025639</v>
      </c>
      <c r="G11" s="241">
        <v>0.5781990521327014</v>
      </c>
      <c r="H11" s="241">
        <v>0.52469135802469136</v>
      </c>
      <c r="I11" s="241">
        <v>0.57291666666666663</v>
      </c>
      <c r="J11" s="241">
        <v>0.56999999999999995</v>
      </c>
      <c r="K11" s="160">
        <v>0.50247191011235959</v>
      </c>
      <c r="L11" s="45">
        <v>6.7528089887640363E-2</v>
      </c>
      <c r="M11" s="45">
        <v>0.5714285714285714</v>
      </c>
      <c r="N11" s="28"/>
      <c r="Q11" s="255"/>
      <c r="R11" s="255"/>
      <c r="S11" s="55"/>
      <c r="T11" s="348"/>
    </row>
    <row r="12" spans="1:20" x14ac:dyDescent="0.2">
      <c r="A12" s="176" t="s">
        <v>12</v>
      </c>
      <c r="B12" s="241">
        <v>0.53086419753086422</v>
      </c>
      <c r="C12" s="241">
        <v>0.58064516129032262</v>
      </c>
      <c r="D12" s="241">
        <v>0.55084745762711862</v>
      </c>
      <c r="E12" s="241">
        <v>0.69369369369369371</v>
      </c>
      <c r="F12" s="241">
        <v>0.60576923076923073</v>
      </c>
      <c r="G12" s="241">
        <v>0.6029411764705882</v>
      </c>
      <c r="H12" s="241">
        <v>0.53389830508474578</v>
      </c>
      <c r="I12" s="241">
        <v>0.63157894736842102</v>
      </c>
      <c r="J12" s="241">
        <v>0.64566929133858264</v>
      </c>
      <c r="K12" s="160">
        <v>0.60122075279755849</v>
      </c>
      <c r="L12" s="45">
        <v>4.4448538541024152E-2</v>
      </c>
      <c r="M12" s="45">
        <v>0.63846153846153841</v>
      </c>
      <c r="N12" s="28"/>
      <c r="Q12" s="255"/>
      <c r="R12" s="255"/>
      <c r="S12" s="55"/>
      <c r="T12" s="348"/>
    </row>
    <row r="13" spans="1:20" ht="13.5" thickBot="1" x14ac:dyDescent="0.25">
      <c r="A13" s="387" t="s">
        <v>124</v>
      </c>
      <c r="B13" s="388">
        <v>0.61111111111111116</v>
      </c>
      <c r="C13" s="388">
        <v>0.72222222222222221</v>
      </c>
      <c r="D13" s="388">
        <v>0.5</v>
      </c>
      <c r="E13" s="388">
        <v>0.62666666666666671</v>
      </c>
      <c r="F13" s="388">
        <v>0.58620689655172409</v>
      </c>
      <c r="G13" s="388">
        <v>0.58208955223880599</v>
      </c>
      <c r="H13" s="388">
        <v>0.59722222222222221</v>
      </c>
      <c r="I13" s="388">
        <v>0.58750000000000002</v>
      </c>
      <c r="J13" s="388">
        <v>0.53164556962025311</v>
      </c>
      <c r="K13" s="390">
        <v>0.53038674033149169</v>
      </c>
      <c r="L13" s="389">
        <v>1.2588292887614205E-3</v>
      </c>
      <c r="M13" s="45">
        <v>0.55974842767295596</v>
      </c>
      <c r="N13" s="28"/>
      <c r="Q13" s="255"/>
      <c r="R13" s="255"/>
      <c r="S13" s="55"/>
      <c r="T13" s="348"/>
    </row>
    <row r="14" spans="1:20" s="6" customFormat="1" x14ac:dyDescent="0.2">
      <c r="A14" s="385" t="s">
        <v>15</v>
      </c>
      <c r="B14" s="386">
        <v>0.34842360549717055</v>
      </c>
      <c r="C14" s="386">
        <v>0.37426035502958582</v>
      </c>
      <c r="D14" s="386">
        <v>0.35068691250903833</v>
      </c>
      <c r="E14" s="386">
        <v>0.38126361655773422</v>
      </c>
      <c r="F14" s="386">
        <v>0.37892533147243546</v>
      </c>
      <c r="G14" s="386">
        <v>0.38400000000000001</v>
      </c>
      <c r="H14" s="386">
        <v>0.36551724137931035</v>
      </c>
      <c r="I14" s="386">
        <v>0.37853470437017994</v>
      </c>
      <c r="J14" s="386">
        <v>0.39177101967799643</v>
      </c>
      <c r="K14" s="87">
        <v>0.45475057933894375</v>
      </c>
      <c r="L14" s="87">
        <v>-6.2979559660947315E-2</v>
      </c>
      <c r="M14" s="260">
        <v>0.38540055675842871</v>
      </c>
      <c r="N14" s="382"/>
      <c r="Q14" s="383"/>
      <c r="R14" s="383"/>
      <c r="S14" s="384"/>
      <c r="T14" s="393"/>
    </row>
    <row r="15" spans="1:20" x14ac:dyDescent="0.2">
      <c r="A15" s="116" t="s">
        <v>236</v>
      </c>
      <c r="K15" s="203"/>
      <c r="L15" s="203"/>
      <c r="N15" s="480"/>
      <c r="O15" s="471"/>
      <c r="P15" s="7"/>
    </row>
    <row r="16" spans="1:20" ht="15" x14ac:dyDescent="0.2">
      <c r="A16" s="247" t="s">
        <v>165</v>
      </c>
      <c r="M16" s="479"/>
      <c r="N16" s="480"/>
      <c r="O16" s="481"/>
      <c r="P16" s="7"/>
    </row>
    <row r="17" spans="1:16" x14ac:dyDescent="0.2">
      <c r="A17" s="247"/>
      <c r="J17" s="248"/>
      <c r="N17" s="480"/>
      <c r="O17" s="482"/>
      <c r="P17" s="7"/>
    </row>
    <row r="18" spans="1:16" ht="21.75" customHeight="1" x14ac:dyDescent="0.2">
      <c r="A18" s="6" t="s">
        <v>162</v>
      </c>
      <c r="J18" s="249"/>
      <c r="K18" s="249"/>
      <c r="N18" s="7"/>
      <c r="O18" s="483"/>
      <c r="P18" s="7"/>
    </row>
    <row r="19" spans="1:16" s="26" customFormat="1" x14ac:dyDescent="0.2">
      <c r="A19" s="242"/>
      <c r="B19" s="112">
        <v>2013</v>
      </c>
      <c r="C19" s="112">
        <v>2014</v>
      </c>
      <c r="D19" s="112">
        <v>2015</v>
      </c>
      <c r="E19" s="112">
        <v>2016</v>
      </c>
      <c r="F19" s="112">
        <v>2017</v>
      </c>
      <c r="G19" s="244">
        <v>2018</v>
      </c>
      <c r="H19" s="244">
        <f t="shared" ref="H19:J19" si="0">H3</f>
        <v>2019</v>
      </c>
      <c r="I19" s="244">
        <f t="shared" si="0"/>
        <v>2020</v>
      </c>
      <c r="J19" s="244">
        <f t="shared" si="0"/>
        <v>2021</v>
      </c>
    </row>
    <row r="20" spans="1:16" x14ac:dyDescent="0.2">
      <c r="A20" s="176" t="s">
        <v>10</v>
      </c>
      <c r="B20" s="180">
        <v>14.000000000000002</v>
      </c>
      <c r="C20" s="180">
        <v>18</v>
      </c>
      <c r="D20" s="180">
        <v>20</v>
      </c>
      <c r="E20" s="180">
        <v>18</v>
      </c>
      <c r="F20" s="180">
        <v>17</v>
      </c>
      <c r="G20" s="180">
        <v>17</v>
      </c>
      <c r="H20" s="180">
        <v>17</v>
      </c>
      <c r="I20" s="180">
        <v>15</v>
      </c>
      <c r="J20" s="180">
        <v>20</v>
      </c>
    </row>
    <row r="21" spans="1:16" x14ac:dyDescent="0.2">
      <c r="A21" s="176" t="s">
        <v>11</v>
      </c>
      <c r="B21" s="180">
        <v>6</v>
      </c>
      <c r="C21" s="180">
        <v>7</v>
      </c>
      <c r="D21" s="180">
        <v>9</v>
      </c>
      <c r="E21" s="180">
        <v>6</v>
      </c>
      <c r="F21" s="180">
        <v>6</v>
      </c>
      <c r="G21" s="180">
        <v>7</v>
      </c>
      <c r="H21" s="180">
        <v>10</v>
      </c>
      <c r="I21" s="180">
        <v>6</v>
      </c>
      <c r="J21" s="180">
        <v>7</v>
      </c>
    </row>
    <row r="22" spans="1:16" x14ac:dyDescent="0.2">
      <c r="A22" s="176" t="s">
        <v>9</v>
      </c>
      <c r="B22" s="180">
        <v>6</v>
      </c>
      <c r="C22" s="180">
        <v>5</v>
      </c>
      <c r="D22" s="180">
        <v>4</v>
      </c>
      <c r="E22" s="180">
        <v>3</v>
      </c>
      <c r="F22" s="180">
        <v>8</v>
      </c>
      <c r="G22" s="180">
        <v>7</v>
      </c>
      <c r="H22" s="180">
        <v>4</v>
      </c>
      <c r="I22" s="180">
        <v>10</v>
      </c>
      <c r="J22" s="180">
        <v>8</v>
      </c>
    </row>
    <row r="23" spans="1:16" x14ac:dyDescent="0.2">
      <c r="A23" s="176" t="s">
        <v>123</v>
      </c>
      <c r="B23" s="180">
        <v>69</v>
      </c>
      <c r="C23" s="180">
        <v>81</v>
      </c>
      <c r="D23" s="180">
        <v>73</v>
      </c>
      <c r="E23" s="180">
        <v>75</v>
      </c>
      <c r="F23" s="180">
        <v>76</v>
      </c>
      <c r="G23" s="180">
        <v>68</v>
      </c>
      <c r="H23" s="180">
        <v>72</v>
      </c>
      <c r="I23" s="180">
        <v>57</v>
      </c>
      <c r="J23" s="180">
        <v>83</v>
      </c>
    </row>
    <row r="24" spans="1:16" x14ac:dyDescent="0.2">
      <c r="A24" s="176" t="s">
        <v>4</v>
      </c>
      <c r="B24" s="180">
        <v>60</v>
      </c>
      <c r="C24" s="180">
        <v>64.484848484848484</v>
      </c>
      <c r="D24" s="180">
        <v>54</v>
      </c>
      <c r="E24" s="180">
        <v>71</v>
      </c>
      <c r="F24" s="180">
        <v>66</v>
      </c>
      <c r="G24" s="180">
        <v>65</v>
      </c>
      <c r="H24" s="180">
        <v>78</v>
      </c>
      <c r="I24" s="180">
        <v>67</v>
      </c>
      <c r="J24" s="180">
        <v>71</v>
      </c>
    </row>
    <row r="25" spans="1:16" x14ac:dyDescent="0.2">
      <c r="A25" s="176" t="s">
        <v>14</v>
      </c>
      <c r="B25" s="180">
        <v>76</v>
      </c>
      <c r="C25" s="180">
        <v>56.579335793357934</v>
      </c>
      <c r="D25" s="180">
        <v>66</v>
      </c>
      <c r="E25" s="180">
        <v>56.999999999999993</v>
      </c>
      <c r="F25" s="180">
        <v>83</v>
      </c>
      <c r="G25" s="180">
        <v>74</v>
      </c>
      <c r="H25" s="180">
        <v>68</v>
      </c>
      <c r="I25" s="180">
        <v>76</v>
      </c>
      <c r="J25" s="180">
        <v>86</v>
      </c>
    </row>
    <row r="26" spans="1:16" x14ac:dyDescent="0.2">
      <c r="A26" s="176" t="s">
        <v>13</v>
      </c>
      <c r="B26" s="180">
        <v>61</v>
      </c>
      <c r="C26" s="180">
        <v>75</v>
      </c>
      <c r="D26" s="180">
        <v>70</v>
      </c>
      <c r="E26" s="180">
        <v>90</v>
      </c>
      <c r="F26" s="180">
        <v>94</v>
      </c>
      <c r="G26" s="180">
        <v>95</v>
      </c>
      <c r="H26" s="180">
        <v>90</v>
      </c>
      <c r="I26" s="180">
        <v>117</v>
      </c>
      <c r="J26" s="180">
        <v>144</v>
      </c>
    </row>
    <row r="27" spans="1:16" x14ac:dyDescent="0.2">
      <c r="A27" s="176" t="s">
        <v>8</v>
      </c>
      <c r="B27" s="180">
        <v>63</v>
      </c>
      <c r="C27" s="180">
        <v>75</v>
      </c>
      <c r="D27" s="180">
        <v>89</v>
      </c>
      <c r="E27" s="180">
        <v>81</v>
      </c>
      <c r="F27" s="180">
        <v>79</v>
      </c>
      <c r="G27" s="180">
        <v>122</v>
      </c>
      <c r="H27" s="180">
        <v>85</v>
      </c>
      <c r="I27" s="180">
        <v>110</v>
      </c>
      <c r="J27" s="180">
        <v>113.99999999999999</v>
      </c>
    </row>
    <row r="28" spans="1:16" x14ac:dyDescent="0.2">
      <c r="A28" s="176" t="s">
        <v>12</v>
      </c>
      <c r="B28" s="180">
        <v>43</v>
      </c>
      <c r="C28" s="180">
        <v>72</v>
      </c>
      <c r="D28" s="180">
        <v>65</v>
      </c>
      <c r="E28" s="180">
        <v>77</v>
      </c>
      <c r="F28" s="180">
        <v>62.999999999999993</v>
      </c>
      <c r="G28" s="180">
        <v>82</v>
      </c>
      <c r="H28" s="180">
        <v>63</v>
      </c>
      <c r="I28" s="180">
        <v>84</v>
      </c>
      <c r="J28" s="180">
        <v>82</v>
      </c>
    </row>
    <row r="29" spans="1:16" ht="13.5" thickBot="1" x14ac:dyDescent="0.25">
      <c r="A29" s="387" t="s">
        <v>124</v>
      </c>
      <c r="B29" s="392">
        <v>33</v>
      </c>
      <c r="C29" s="392">
        <v>52</v>
      </c>
      <c r="D29" s="392">
        <v>35</v>
      </c>
      <c r="E29" s="392">
        <v>47</v>
      </c>
      <c r="F29" s="392">
        <v>50.999999999999993</v>
      </c>
      <c r="G29" s="392">
        <v>39</v>
      </c>
      <c r="H29" s="392">
        <v>43</v>
      </c>
      <c r="I29" s="392">
        <v>47</v>
      </c>
      <c r="J29" s="392">
        <v>41.999999999999993</v>
      </c>
    </row>
    <row r="30" spans="1:16" s="6" customFormat="1" x14ac:dyDescent="0.2">
      <c r="A30" s="385" t="s">
        <v>15</v>
      </c>
      <c r="B30" s="391">
        <v>431</v>
      </c>
      <c r="C30" s="391">
        <v>506.00000000000006</v>
      </c>
      <c r="D30" s="391">
        <v>485</v>
      </c>
      <c r="E30" s="391">
        <v>525</v>
      </c>
      <c r="F30" s="391">
        <v>543</v>
      </c>
      <c r="G30" s="391">
        <v>576</v>
      </c>
      <c r="H30" s="391">
        <v>530</v>
      </c>
      <c r="I30" s="391">
        <v>589</v>
      </c>
      <c r="J30" s="391">
        <v>657</v>
      </c>
    </row>
    <row r="31" spans="1:16" x14ac:dyDescent="0.2">
      <c r="A31" s="238" t="s">
        <v>160</v>
      </c>
      <c r="B31" s="239">
        <v>0</v>
      </c>
      <c r="C31" s="240">
        <v>6.4184278206369072E-2</v>
      </c>
      <c r="D31" s="239">
        <v>0</v>
      </c>
      <c r="E31" s="239">
        <v>0</v>
      </c>
      <c r="F31" s="240">
        <v>0</v>
      </c>
      <c r="G31" s="240">
        <v>0</v>
      </c>
      <c r="H31" s="240">
        <v>0</v>
      </c>
      <c r="I31" s="240">
        <v>0</v>
      </c>
      <c r="J31" s="240">
        <v>0</v>
      </c>
    </row>
    <row r="32" spans="1:16" x14ac:dyDescent="0.2">
      <c r="A32" s="116" t="s">
        <v>236</v>
      </c>
    </row>
    <row r="34" spans="1:13" ht="18.75" customHeight="1" x14ac:dyDescent="0.2">
      <c r="A34" s="36" t="s">
        <v>213</v>
      </c>
      <c r="B34" s="36"/>
      <c r="C34" s="36"/>
      <c r="D34" s="16"/>
    </row>
    <row r="35" spans="1:13" x14ac:dyDescent="0.2">
      <c r="A35" s="31" t="s">
        <v>90</v>
      </c>
      <c r="B35" s="33">
        <v>2013</v>
      </c>
      <c r="C35" s="33">
        <v>2014</v>
      </c>
      <c r="D35" s="33">
        <v>2015</v>
      </c>
      <c r="E35" s="33">
        <v>2016</v>
      </c>
      <c r="F35" s="33">
        <v>2017</v>
      </c>
      <c r="G35" s="33">
        <v>2018</v>
      </c>
      <c r="H35" s="33">
        <f t="shared" ref="H35:J35" si="1">H19</f>
        <v>2019</v>
      </c>
      <c r="I35" s="33">
        <f t="shared" si="1"/>
        <v>2020</v>
      </c>
      <c r="J35" s="150">
        <f t="shared" si="1"/>
        <v>2021</v>
      </c>
    </row>
    <row r="36" spans="1:13" x14ac:dyDescent="0.2">
      <c r="A36" s="35" t="s">
        <v>33</v>
      </c>
      <c r="B36" s="35">
        <v>231</v>
      </c>
      <c r="C36" s="245">
        <v>232.06418427820643</v>
      </c>
      <c r="D36" s="35">
        <v>226</v>
      </c>
      <c r="E36" s="35">
        <v>230</v>
      </c>
      <c r="F36" s="35">
        <v>256</v>
      </c>
      <c r="G36" s="35">
        <v>238</v>
      </c>
      <c r="H36" s="35">
        <v>249</v>
      </c>
      <c r="I36" s="35">
        <v>231</v>
      </c>
      <c r="J36" s="245">
        <v>275</v>
      </c>
    </row>
    <row r="37" spans="1:13" x14ac:dyDescent="0.2">
      <c r="A37" s="35" t="s">
        <v>67</v>
      </c>
      <c r="B37" s="35">
        <v>124</v>
      </c>
      <c r="C37" s="35">
        <v>150</v>
      </c>
      <c r="D37" s="35">
        <v>159</v>
      </c>
      <c r="E37" s="35">
        <v>171</v>
      </c>
      <c r="F37" s="35">
        <v>173</v>
      </c>
      <c r="G37" s="35">
        <v>217</v>
      </c>
      <c r="H37" s="35">
        <v>175</v>
      </c>
      <c r="I37" s="35">
        <v>227</v>
      </c>
      <c r="J37" s="35">
        <v>258</v>
      </c>
    </row>
    <row r="38" spans="1:13" ht="13.5" thickBot="1" x14ac:dyDescent="0.25">
      <c r="A38" s="86" t="s">
        <v>32</v>
      </c>
      <c r="B38" s="86">
        <v>76</v>
      </c>
      <c r="C38" s="86">
        <v>124</v>
      </c>
      <c r="D38" s="86">
        <v>100</v>
      </c>
      <c r="E38" s="86">
        <v>124</v>
      </c>
      <c r="F38" s="86">
        <v>113.99999999999999</v>
      </c>
      <c r="G38" s="86">
        <v>121</v>
      </c>
      <c r="H38" s="86">
        <v>106</v>
      </c>
      <c r="I38" s="86">
        <v>131</v>
      </c>
      <c r="J38" s="86">
        <v>124</v>
      </c>
    </row>
    <row r="39" spans="1:13" x14ac:dyDescent="0.2">
      <c r="A39" s="81" t="s">
        <v>15</v>
      </c>
      <c r="B39" s="330">
        <v>431</v>
      </c>
      <c r="C39" s="330">
        <v>506.00000000000006</v>
      </c>
      <c r="D39" s="330">
        <v>485</v>
      </c>
      <c r="E39" s="330">
        <v>525</v>
      </c>
      <c r="F39" s="330">
        <v>543</v>
      </c>
      <c r="G39" s="330">
        <v>576</v>
      </c>
      <c r="H39" s="330">
        <v>530</v>
      </c>
      <c r="I39" s="330">
        <v>589</v>
      </c>
      <c r="J39" s="330">
        <v>657</v>
      </c>
    </row>
    <row r="40" spans="1:13" x14ac:dyDescent="0.2">
      <c r="A40" s="116" t="s">
        <v>236</v>
      </c>
      <c r="K40" s="27"/>
      <c r="L40" s="470"/>
    </row>
    <row r="41" spans="1:13" ht="39" customHeight="1" x14ac:dyDescent="0.2">
      <c r="A41" s="36" t="s">
        <v>212</v>
      </c>
      <c r="B41" s="36"/>
      <c r="K41" s="507" t="str">
        <f>K2</f>
        <v xml:space="preserve">% de femmes 1ères inscriptions doctorat </v>
      </c>
      <c r="L41" s="507" t="str">
        <f>L2</f>
        <v>Ecart CIFRE total doctorants</v>
      </c>
      <c r="M41" s="505" t="s">
        <v>284</v>
      </c>
    </row>
    <row r="42" spans="1:13" x14ac:dyDescent="0.2">
      <c r="A42" s="31" t="s">
        <v>90</v>
      </c>
      <c r="B42" s="33">
        <v>2013</v>
      </c>
      <c r="C42" s="33">
        <v>2014</v>
      </c>
      <c r="D42" s="33">
        <v>2015</v>
      </c>
      <c r="E42" s="33">
        <v>2016</v>
      </c>
      <c r="F42" s="33">
        <v>2017</v>
      </c>
      <c r="G42" s="150">
        <v>2018</v>
      </c>
      <c r="H42" s="33">
        <f t="shared" ref="H42:J42" si="2">H35</f>
        <v>2019</v>
      </c>
      <c r="I42" s="150">
        <f t="shared" si="2"/>
        <v>2020</v>
      </c>
      <c r="J42" s="150">
        <f t="shared" si="2"/>
        <v>2021</v>
      </c>
      <c r="K42" s="508"/>
      <c r="L42" s="508"/>
      <c r="M42" s="506"/>
    </row>
    <row r="43" spans="1:13" x14ac:dyDescent="0.2">
      <c r="A43" s="35" t="s">
        <v>33</v>
      </c>
      <c r="B43" s="39">
        <v>0.28983688833124216</v>
      </c>
      <c r="C43" s="39">
        <v>0.28300510277830054</v>
      </c>
      <c r="D43" s="39">
        <v>0.26525821596244131</v>
      </c>
      <c r="E43" s="39">
        <v>0.28048780487804881</v>
      </c>
      <c r="F43" s="39">
        <v>0.29190421892816421</v>
      </c>
      <c r="G43" s="39">
        <v>0.27200000000000002</v>
      </c>
      <c r="H43" s="39">
        <v>0.27977528089887638</v>
      </c>
      <c r="I43" s="39">
        <v>0.25412541254125415</v>
      </c>
      <c r="J43" s="39">
        <v>0.27890466531440161</v>
      </c>
      <c r="K43" s="39">
        <v>0.31545253863134659</v>
      </c>
      <c r="L43" s="113">
        <v>-4.8434068974354483E-2</v>
      </c>
      <c r="M43" s="45">
        <v>0.26701846965699211</v>
      </c>
    </row>
    <row r="44" spans="1:13" x14ac:dyDescent="0.2">
      <c r="A44" s="35" t="s">
        <v>31</v>
      </c>
      <c r="B44" s="39">
        <v>0.40655737704918032</v>
      </c>
      <c r="C44" s="39">
        <v>0.44642857142857145</v>
      </c>
      <c r="D44" s="39">
        <v>0.46355685131195334</v>
      </c>
      <c r="E44" s="39">
        <v>0.46091644204851751</v>
      </c>
      <c r="F44" s="39">
        <v>0.47397260273972602</v>
      </c>
      <c r="G44" s="39">
        <v>0.51421800947867302</v>
      </c>
      <c r="H44" s="39">
        <v>0.47297297297297297</v>
      </c>
      <c r="I44" s="39">
        <v>0.52304147465437789</v>
      </c>
      <c r="J44" s="39">
        <v>0.53195876288659794</v>
      </c>
      <c r="K44" s="39">
        <v>0.53561139564660687</v>
      </c>
      <c r="L44" s="113">
        <v>-7.8638439599909571E-3</v>
      </c>
      <c r="M44" s="39">
        <v>0.52774755168661591</v>
      </c>
    </row>
    <row r="45" spans="1:13" ht="13.5" thickBot="1" x14ac:dyDescent="0.25">
      <c r="A45" s="86" t="s">
        <v>32</v>
      </c>
      <c r="B45" s="89">
        <v>0.562962962962963</v>
      </c>
      <c r="C45" s="89">
        <v>0.63265306122448983</v>
      </c>
      <c r="D45" s="89">
        <v>0.53191489361702127</v>
      </c>
      <c r="E45" s="89">
        <v>0.66666666666666663</v>
      </c>
      <c r="F45" s="89">
        <v>0.59685863874345546</v>
      </c>
      <c r="G45" s="89">
        <v>0.59605911330049266</v>
      </c>
      <c r="H45" s="89">
        <v>0.55789473684210522</v>
      </c>
      <c r="I45" s="89">
        <v>0.61502347417840375</v>
      </c>
      <c r="J45" s="89">
        <v>0.60194174757281549</v>
      </c>
      <c r="K45" s="89">
        <v>0.57719788754271517</v>
      </c>
      <c r="L45" s="114">
        <v>3.1393997898812254E-2</v>
      </c>
      <c r="M45" s="89">
        <v>0.60859188544152742</v>
      </c>
    </row>
    <row r="46" spans="1:13" x14ac:dyDescent="0.2">
      <c r="A46" s="81" t="s">
        <v>15</v>
      </c>
      <c r="B46" s="87">
        <v>0.34842360549717055</v>
      </c>
      <c r="C46" s="87">
        <v>0.37426035502958582</v>
      </c>
      <c r="D46" s="87">
        <v>0.35068691250903833</v>
      </c>
      <c r="E46" s="87">
        <v>0.38126361655773422</v>
      </c>
      <c r="F46" s="87">
        <v>0.37892533147243546</v>
      </c>
      <c r="G46" s="87">
        <v>0.38400000000000001</v>
      </c>
      <c r="H46" s="87">
        <v>0.36551724137931035</v>
      </c>
      <c r="I46" s="87">
        <v>0.37853470437017994</v>
      </c>
      <c r="J46" s="87">
        <v>0.39177101967799643</v>
      </c>
      <c r="K46" s="87">
        <v>0.45185094084368466</v>
      </c>
      <c r="L46" s="349">
        <v>-6.6450384085255942E-2</v>
      </c>
      <c r="M46" s="87">
        <v>0.38540055675842871</v>
      </c>
    </row>
    <row r="47" spans="1:13" x14ac:dyDescent="0.2">
      <c r="A47" s="116" t="s">
        <v>236</v>
      </c>
      <c r="B47" s="4"/>
      <c r="C47" s="4"/>
      <c r="D47" s="4"/>
      <c r="E47" s="4"/>
      <c r="F47" s="4"/>
      <c r="G47" s="4"/>
      <c r="H47" s="4"/>
      <c r="I47" s="4"/>
      <c r="J47" s="4"/>
    </row>
    <row r="48" spans="1:13" ht="12.75" customHeight="1" x14ac:dyDescent="0.2"/>
    <row r="49" spans="1:12" s="120" customFormat="1" ht="12.75" customHeight="1" x14ac:dyDescent="0.2">
      <c r="A49" s="472"/>
    </row>
    <row r="50" spans="1:12" s="472" customFormat="1" x14ac:dyDescent="0.2"/>
    <row r="51" spans="1:12" s="120" customFormat="1" x14ac:dyDescent="0.2">
      <c r="A51" s="473"/>
      <c r="B51" s="473"/>
      <c r="C51" s="473"/>
      <c r="D51" s="473"/>
      <c r="E51" s="473"/>
      <c r="F51" s="473"/>
      <c r="G51" s="473"/>
      <c r="H51" s="473"/>
      <c r="I51" s="473"/>
      <c r="J51" s="473"/>
      <c r="K51" s="473"/>
      <c r="L51" s="473"/>
    </row>
    <row r="52" spans="1:12" s="120" customFormat="1" x14ac:dyDescent="0.2">
      <c r="B52" s="474"/>
      <c r="C52" s="474"/>
      <c r="D52" s="474"/>
      <c r="E52" s="474"/>
      <c r="F52" s="474"/>
      <c r="G52" s="474"/>
      <c r="H52" s="474"/>
      <c r="I52" s="474"/>
      <c r="J52" s="474"/>
      <c r="K52" s="474"/>
      <c r="L52" s="474"/>
    </row>
    <row r="53" spans="1:12" s="120" customFormat="1" x14ac:dyDescent="0.2">
      <c r="B53" s="474"/>
      <c r="C53" s="474"/>
      <c r="D53" s="474"/>
      <c r="E53" s="474"/>
      <c r="F53" s="474"/>
      <c r="G53" s="474"/>
      <c r="H53" s="474"/>
      <c r="I53" s="474"/>
      <c r="J53" s="474"/>
      <c r="K53" s="474"/>
      <c r="L53" s="474"/>
    </row>
    <row r="54" spans="1:12" s="120" customFormat="1" x14ac:dyDescent="0.2">
      <c r="B54" s="474"/>
      <c r="C54" s="474"/>
      <c r="D54" s="474"/>
      <c r="E54" s="474"/>
      <c r="F54" s="474"/>
      <c r="G54" s="474"/>
      <c r="H54" s="474"/>
      <c r="I54" s="474"/>
      <c r="J54" s="474"/>
      <c r="K54" s="474"/>
      <c r="L54" s="474"/>
    </row>
    <row r="55" spans="1:12" s="120" customFormat="1" x14ac:dyDescent="0.2">
      <c r="B55" s="474"/>
      <c r="C55" s="474"/>
      <c r="D55" s="474"/>
      <c r="E55" s="474"/>
      <c r="F55" s="474"/>
      <c r="G55" s="474"/>
      <c r="H55" s="474"/>
      <c r="I55" s="474"/>
      <c r="J55" s="474"/>
      <c r="K55" s="474"/>
      <c r="L55" s="474"/>
    </row>
    <row r="56" spans="1:12" s="120" customFormat="1" x14ac:dyDescent="0.2">
      <c r="B56" s="474"/>
      <c r="C56" s="474"/>
      <c r="D56" s="474"/>
      <c r="E56" s="474"/>
      <c r="F56" s="474"/>
      <c r="G56" s="474"/>
      <c r="H56" s="474"/>
      <c r="I56" s="474"/>
      <c r="J56" s="474"/>
      <c r="K56" s="474"/>
      <c r="L56" s="474"/>
    </row>
    <row r="57" spans="1:12" s="120" customFormat="1" x14ac:dyDescent="0.2">
      <c r="A57" s="475"/>
      <c r="B57" s="476"/>
      <c r="C57" s="476"/>
      <c r="D57" s="476"/>
      <c r="E57" s="476"/>
      <c r="F57" s="476"/>
      <c r="G57" s="476"/>
      <c r="H57" s="476"/>
      <c r="I57" s="476"/>
      <c r="J57" s="476"/>
      <c r="K57" s="476"/>
      <c r="L57" s="476"/>
    </row>
    <row r="58" spans="1:12" s="120" customFormat="1" x14ac:dyDescent="0.2">
      <c r="B58" s="476"/>
      <c r="C58" s="476"/>
      <c r="D58" s="476"/>
      <c r="E58" s="476"/>
      <c r="F58" s="476"/>
      <c r="G58" s="476"/>
      <c r="H58" s="476"/>
      <c r="I58" s="476"/>
      <c r="J58" s="476"/>
      <c r="K58" s="476"/>
      <c r="L58" s="476"/>
    </row>
    <row r="59" spans="1:12" s="120" customFormat="1" x14ac:dyDescent="0.2">
      <c r="A59" s="475"/>
      <c r="B59" s="477"/>
      <c r="C59" s="477"/>
      <c r="D59" s="477"/>
      <c r="E59" s="477"/>
      <c r="F59" s="477"/>
      <c r="G59" s="477"/>
      <c r="H59" s="477"/>
      <c r="I59" s="477"/>
      <c r="J59" s="477"/>
      <c r="K59" s="477"/>
      <c r="L59" s="477"/>
    </row>
    <row r="60" spans="1:12" s="120" customFormat="1" x14ac:dyDescent="0.2">
      <c r="B60" s="476"/>
      <c r="C60" s="476"/>
      <c r="D60" s="476"/>
      <c r="E60" s="476"/>
      <c r="F60" s="476"/>
      <c r="G60" s="476"/>
      <c r="H60" s="476"/>
      <c r="I60" s="476"/>
      <c r="J60" s="476"/>
      <c r="K60" s="476"/>
      <c r="L60" s="476"/>
    </row>
    <row r="61" spans="1:12" s="120" customFormat="1" x14ac:dyDescent="0.2">
      <c r="A61" s="469"/>
      <c r="B61" s="474"/>
      <c r="C61" s="474"/>
      <c r="D61" s="474"/>
      <c r="E61" s="474"/>
      <c r="F61" s="474"/>
      <c r="G61" s="474"/>
      <c r="H61" s="474"/>
      <c r="I61" s="474"/>
      <c r="J61" s="474"/>
      <c r="K61" s="474"/>
    </row>
    <row r="62" spans="1:12" s="120" customFormat="1" x14ac:dyDescent="0.2"/>
    <row r="63" spans="1:12" s="120" customFormat="1" x14ac:dyDescent="0.2"/>
    <row r="64" spans="1:12" s="120" customFormat="1" x14ac:dyDescent="0.2"/>
    <row r="65" s="120" customFormat="1" x14ac:dyDescent="0.2"/>
    <row r="66" s="120" customFormat="1" x14ac:dyDescent="0.2"/>
    <row r="67" s="120" customFormat="1" x14ac:dyDescent="0.2"/>
    <row r="68" s="120" customFormat="1" x14ac:dyDescent="0.2"/>
    <row r="69" s="120" customFormat="1" x14ac:dyDescent="0.2"/>
    <row r="70" s="120" customFormat="1" x14ac:dyDescent="0.2"/>
    <row r="71" s="120" customFormat="1" x14ac:dyDescent="0.2"/>
    <row r="72" s="120" customFormat="1" x14ac:dyDescent="0.2"/>
    <row r="73" s="120" customFormat="1" x14ac:dyDescent="0.2"/>
    <row r="74" s="120" customFormat="1" x14ac:dyDescent="0.2"/>
    <row r="75" s="120" customFormat="1" x14ac:dyDescent="0.2"/>
    <row r="76" s="120" customFormat="1" x14ac:dyDescent="0.2"/>
    <row r="77" s="120" customFormat="1" x14ac:dyDescent="0.2"/>
  </sheetData>
  <mergeCells count="7">
    <mergeCell ref="P2:P3"/>
    <mergeCell ref="M41:M42"/>
    <mergeCell ref="K2:K3"/>
    <mergeCell ref="L2:L3"/>
    <mergeCell ref="K41:K42"/>
    <mergeCell ref="L41:L42"/>
    <mergeCell ref="M2:M3"/>
  </mergeCells>
  <pageMargins left="0.23622047244094491" right="0" top="0.35433070866141736" bottom="0.35433070866141736" header="0" footer="0.31496062992125984"/>
  <pageSetup paperSize="9" scale="73" fitToHeight="2" orientation="landscape" r:id="rId1"/>
  <rowBreaks count="1" manualBreakCount="1">
    <brk id="33"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26"/>
  <sheetViews>
    <sheetView showGridLines="0" zoomScaleNormal="100" workbookViewId="0"/>
  </sheetViews>
  <sheetFormatPr baseColWidth="10" defaultRowHeight="12.75" x14ac:dyDescent="0.2"/>
  <cols>
    <col min="1" max="1" width="24.85546875" customWidth="1"/>
    <col min="2" max="3" width="6.140625" customWidth="1"/>
    <col min="4" max="8" width="9.140625" customWidth="1"/>
    <col min="9" max="10" width="9.5703125" customWidth="1"/>
    <col min="11" max="11" width="11.140625" customWidth="1"/>
    <col min="12" max="12" width="11.85546875" customWidth="1"/>
    <col min="13" max="13" width="16.85546875" customWidth="1"/>
    <col min="14" max="14" width="10.85546875" customWidth="1"/>
  </cols>
  <sheetData>
    <row r="1" spans="1:18" ht="24.75" customHeight="1" x14ac:dyDescent="0.2">
      <c r="A1" s="443" t="s">
        <v>226</v>
      </c>
      <c r="B1" s="36"/>
      <c r="C1" s="36"/>
      <c r="D1" s="36"/>
      <c r="N1" s="511" t="s">
        <v>200</v>
      </c>
      <c r="O1" s="512"/>
    </row>
    <row r="2" spans="1:18" ht="21.75" customHeight="1" x14ac:dyDescent="0.2">
      <c r="A2" s="523" t="s">
        <v>74</v>
      </c>
      <c r="B2" s="518">
        <v>2012</v>
      </c>
      <c r="C2" s="518">
        <v>2013</v>
      </c>
      <c r="D2" s="518">
        <v>2014</v>
      </c>
      <c r="E2" s="518">
        <v>2015</v>
      </c>
      <c r="F2" s="518">
        <v>2016</v>
      </c>
      <c r="G2" s="518">
        <v>2017</v>
      </c>
      <c r="H2" s="518">
        <v>2018</v>
      </c>
      <c r="I2" s="518">
        <v>2019</v>
      </c>
      <c r="J2" s="518">
        <v>2020</v>
      </c>
      <c r="K2" s="516">
        <v>2021</v>
      </c>
      <c r="L2" s="517"/>
      <c r="M2" s="520" t="s">
        <v>178</v>
      </c>
      <c r="N2" s="520" t="s">
        <v>167</v>
      </c>
      <c r="O2" s="520" t="s">
        <v>179</v>
      </c>
    </row>
    <row r="3" spans="1:18" ht="16.5" customHeight="1" x14ac:dyDescent="0.2">
      <c r="A3" s="524"/>
      <c r="B3" s="519"/>
      <c r="C3" s="519"/>
      <c r="D3" s="519"/>
      <c r="E3" s="519"/>
      <c r="F3" s="519"/>
      <c r="G3" s="519"/>
      <c r="H3" s="519"/>
      <c r="I3" s="519"/>
      <c r="J3" s="519"/>
      <c r="K3" s="33" t="s">
        <v>75</v>
      </c>
      <c r="L3" s="259" t="s">
        <v>16</v>
      </c>
      <c r="M3" s="521"/>
      <c r="N3" s="521"/>
      <c r="O3" s="521"/>
    </row>
    <row r="4" spans="1:18" x14ac:dyDescent="0.2">
      <c r="A4" s="38" t="s">
        <v>19</v>
      </c>
      <c r="B4" s="70">
        <v>480</v>
      </c>
      <c r="C4" s="70">
        <v>460</v>
      </c>
      <c r="D4" s="70">
        <v>477</v>
      </c>
      <c r="E4" s="68">
        <v>558</v>
      </c>
      <c r="F4" s="68">
        <v>553</v>
      </c>
      <c r="G4" s="68">
        <v>598</v>
      </c>
      <c r="H4" s="68">
        <v>600</v>
      </c>
      <c r="I4" s="38">
        <v>520</v>
      </c>
      <c r="J4" s="307">
        <v>697</v>
      </c>
      <c r="K4" s="38">
        <v>698</v>
      </c>
      <c r="L4" s="152">
        <f>K4/K$8</f>
        <v>0.41621943947525342</v>
      </c>
      <c r="M4" s="153">
        <f>K4/Employeur!K4</f>
        <v>1.0855365474339036</v>
      </c>
      <c r="N4" s="39">
        <f>(B4+C4)/(B$8+C$8)</f>
        <v>0.35809523809523808</v>
      </c>
      <c r="O4" s="39">
        <f>L4-N4</f>
        <v>5.8124201380015339E-2</v>
      </c>
    </row>
    <row r="5" spans="1:18" x14ac:dyDescent="0.2">
      <c r="A5" s="38" t="s">
        <v>25</v>
      </c>
      <c r="B5" s="70">
        <v>137</v>
      </c>
      <c r="C5" s="70">
        <v>129</v>
      </c>
      <c r="D5" s="70">
        <v>171</v>
      </c>
      <c r="E5" s="68">
        <v>137</v>
      </c>
      <c r="F5" s="68">
        <v>170</v>
      </c>
      <c r="G5" s="68">
        <v>171</v>
      </c>
      <c r="H5" s="68">
        <v>208</v>
      </c>
      <c r="I5" s="38">
        <v>182</v>
      </c>
      <c r="J5" s="307">
        <v>136</v>
      </c>
      <c r="K5" s="38">
        <v>213</v>
      </c>
      <c r="L5" s="152">
        <f>K5/K$8</f>
        <v>0.12701252236135957</v>
      </c>
      <c r="M5" s="153">
        <f>K5/Employeur!K5</f>
        <v>1.2102272727272727</v>
      </c>
      <c r="N5" s="39">
        <f>(B5+C5)/(B$8+C$8)</f>
        <v>0.10133333333333333</v>
      </c>
      <c r="O5" s="39">
        <f t="shared" ref="O5:O8" si="0">L5-N5</f>
        <v>2.5679189028026239E-2</v>
      </c>
    </row>
    <row r="6" spans="1:18" ht="27" customHeight="1" x14ac:dyDescent="0.2">
      <c r="A6" s="69" t="s">
        <v>63</v>
      </c>
      <c r="B6" s="76">
        <v>700</v>
      </c>
      <c r="C6" s="76">
        <v>598</v>
      </c>
      <c r="D6" s="76">
        <v>629</v>
      </c>
      <c r="E6" s="68">
        <v>618</v>
      </c>
      <c r="F6" s="68">
        <v>598</v>
      </c>
      <c r="G6" s="68">
        <v>583</v>
      </c>
      <c r="H6" s="68">
        <v>611</v>
      </c>
      <c r="I6" s="38">
        <v>629</v>
      </c>
      <c r="J6" s="307">
        <v>591</v>
      </c>
      <c r="K6" s="38">
        <v>628</v>
      </c>
      <c r="L6" s="152">
        <f>K6/K$8</f>
        <v>0.3744782349433512</v>
      </c>
      <c r="M6" s="153">
        <f>K6/Employeur!K6</f>
        <v>5.064516129032258</v>
      </c>
      <c r="N6" s="39">
        <f>(B6+C6)/(B$8+C$8)</f>
        <v>0.49447619047619046</v>
      </c>
      <c r="O6" s="39">
        <f t="shared" si="0"/>
        <v>-0.11999795553283926</v>
      </c>
    </row>
    <row r="7" spans="1:18" ht="24.75" thickBot="1" x14ac:dyDescent="0.25">
      <c r="A7" s="94" t="s">
        <v>26</v>
      </c>
      <c r="B7" s="95">
        <v>69</v>
      </c>
      <c r="C7" s="95">
        <v>52</v>
      </c>
      <c r="D7" s="95">
        <v>75</v>
      </c>
      <c r="E7" s="96">
        <v>70</v>
      </c>
      <c r="F7" s="96">
        <v>56</v>
      </c>
      <c r="G7" s="96">
        <v>81</v>
      </c>
      <c r="H7" s="96">
        <v>81</v>
      </c>
      <c r="I7" s="148">
        <v>119</v>
      </c>
      <c r="J7" s="148">
        <v>132</v>
      </c>
      <c r="K7" s="148">
        <v>138</v>
      </c>
      <c r="L7" s="156">
        <f>K7/K$8</f>
        <v>8.2289803220035776E-2</v>
      </c>
      <c r="M7" s="154">
        <f>K7/Employeur!K7</f>
        <v>1.1596638655462186</v>
      </c>
      <c r="N7" s="39">
        <f>(B7+C7)/(B$8+C$8)</f>
        <v>4.6095238095238092E-2</v>
      </c>
      <c r="O7" s="39">
        <f t="shared" si="0"/>
        <v>3.6194565124797684E-2</v>
      </c>
    </row>
    <row r="8" spans="1:18" x14ac:dyDescent="0.2">
      <c r="A8" s="81" t="s">
        <v>84</v>
      </c>
      <c r="B8" s="130">
        <f t="shared" ref="B8:F8" si="1">SUM(B4:B7)</f>
        <v>1386</v>
      </c>
      <c r="C8" s="130">
        <f t="shared" si="1"/>
        <v>1239</v>
      </c>
      <c r="D8" s="130">
        <f t="shared" si="1"/>
        <v>1352</v>
      </c>
      <c r="E8" s="130">
        <f t="shared" si="1"/>
        <v>1383</v>
      </c>
      <c r="F8" s="130">
        <f t="shared" si="1"/>
        <v>1377</v>
      </c>
      <c r="G8" s="130">
        <f>SUM(G4:G7)</f>
        <v>1433</v>
      </c>
      <c r="H8" s="130">
        <v>1500</v>
      </c>
      <c r="I8" s="130">
        <f>SUM(I4:I7)</f>
        <v>1450</v>
      </c>
      <c r="J8" s="130">
        <v>1556</v>
      </c>
      <c r="K8" s="130">
        <v>1677</v>
      </c>
      <c r="L8" s="155">
        <f>K8/K$8</f>
        <v>1</v>
      </c>
      <c r="M8" s="394">
        <f>K8/Employeur!K8</f>
        <v>1.5805843543826579</v>
      </c>
      <c r="N8" s="395">
        <f>(B8+C8)/(B$8+C$8)</f>
        <v>1</v>
      </c>
      <c r="O8" s="395">
        <f t="shared" si="0"/>
        <v>0</v>
      </c>
    </row>
    <row r="9" spans="1:18" ht="23.25" customHeight="1" x14ac:dyDescent="0.2">
      <c r="A9" s="104" t="s">
        <v>83</v>
      </c>
      <c r="B9" s="105">
        <f>'Cifre Employeur'!B8/Employeur!B8</f>
        <v>1.9143646408839778</v>
      </c>
      <c r="C9" s="105">
        <f>C8/Employeur!C8</f>
        <v>1.7878787878787878</v>
      </c>
      <c r="D9" s="105">
        <f>D8/Employeur!D8</f>
        <v>1.8245614035087718</v>
      </c>
      <c r="E9" s="105">
        <f>E8/Employeur!E8</f>
        <v>1.7640306122448979</v>
      </c>
      <c r="F9" s="105">
        <f>F8/Employeur!F8</f>
        <v>1.7364438839848675</v>
      </c>
      <c r="G9" s="105">
        <f>G8/Employeur!G8</f>
        <v>1.6858823529411764</v>
      </c>
      <c r="H9" s="105">
        <f>H8/Employeur!H8</f>
        <v>1.7201834862385321</v>
      </c>
      <c r="I9" s="105">
        <f>I8/Employeur!I8</f>
        <v>1.7813267813267812</v>
      </c>
      <c r="J9" s="105">
        <f>J8/Employeur!J8</f>
        <v>1.5405940594059406</v>
      </c>
      <c r="K9" s="105">
        <f>K8/Employeur!K8</f>
        <v>1.5805843543826579</v>
      </c>
      <c r="L9" s="106"/>
      <c r="M9" s="107"/>
      <c r="O9" s="21"/>
      <c r="R9" s="23"/>
    </row>
    <row r="10" spans="1:18" x14ac:dyDescent="0.2">
      <c r="A10" s="116" t="s">
        <v>236</v>
      </c>
      <c r="B10" s="40"/>
      <c r="C10" s="40"/>
      <c r="D10" s="40"/>
      <c r="E10" s="40"/>
      <c r="F10" s="332">
        <f>F8-'Domaine sc'!F40</f>
        <v>0</v>
      </c>
      <c r="G10" s="332">
        <f>G8-'Domaine sc'!G40</f>
        <v>0</v>
      </c>
      <c r="H10" s="332">
        <f>H8-'Domaine sc'!H40</f>
        <v>0</v>
      </c>
      <c r="I10" s="332">
        <f>I8-'Domaine sc'!I40</f>
        <v>0</v>
      </c>
      <c r="J10" s="332">
        <f>J8-'Domaine sc'!J40</f>
        <v>0</v>
      </c>
      <c r="K10" s="332">
        <f>K8-'Domaine sc'!K40</f>
        <v>0</v>
      </c>
      <c r="L10" s="40"/>
      <c r="M10" s="41"/>
      <c r="N10" s="42"/>
      <c r="P10" s="21"/>
      <c r="R10" s="23"/>
    </row>
    <row r="11" spans="1:18" ht="18.75" x14ac:dyDescent="0.3">
      <c r="A11" s="116"/>
      <c r="B11" s="40"/>
      <c r="C11" s="40"/>
      <c r="D11" s="40"/>
      <c r="E11" s="40"/>
      <c r="F11" s="331"/>
      <c r="G11" s="40"/>
      <c r="H11" s="40"/>
      <c r="I11" s="40"/>
      <c r="J11" s="40"/>
      <c r="K11" s="40"/>
      <c r="L11" s="40"/>
      <c r="N11" s="42"/>
      <c r="P11" s="21"/>
      <c r="R11" s="23"/>
    </row>
    <row r="12" spans="1:18" ht="13.5" customHeight="1" x14ac:dyDescent="0.2">
      <c r="A12" s="522" t="s">
        <v>104</v>
      </c>
      <c r="B12" s="522"/>
      <c r="C12" s="522"/>
      <c r="D12" s="522"/>
      <c r="E12" s="522"/>
      <c r="N12" s="22"/>
      <c r="P12" s="21"/>
      <c r="R12" s="23"/>
    </row>
    <row r="13" spans="1:18" ht="40.5" customHeight="1" x14ac:dyDescent="0.2">
      <c r="A13" s="513" t="s">
        <v>74</v>
      </c>
      <c r="B13" s="514"/>
      <c r="C13" s="515"/>
      <c r="D13" s="44" t="s">
        <v>108</v>
      </c>
      <c r="E13" s="44" t="s">
        <v>109</v>
      </c>
      <c r="F13" s="44" t="s">
        <v>107</v>
      </c>
      <c r="G13" s="44" t="s">
        <v>114</v>
      </c>
      <c r="H13" s="306" t="s">
        <v>116</v>
      </c>
      <c r="I13" s="306" t="s">
        <v>180</v>
      </c>
      <c r="J13" s="306" t="s">
        <v>182</v>
      </c>
      <c r="K13" s="108" t="s">
        <v>181</v>
      </c>
      <c r="N13" s="22"/>
      <c r="P13" s="21"/>
      <c r="R13" s="23"/>
    </row>
    <row r="14" spans="1:18" x14ac:dyDescent="0.2">
      <c r="A14" s="525" t="s">
        <v>19</v>
      </c>
      <c r="B14" s="526"/>
      <c r="C14" s="527"/>
      <c r="D14" s="70">
        <v>398</v>
      </c>
      <c r="E14" s="70">
        <v>376</v>
      </c>
      <c r="F14" s="70">
        <v>431</v>
      </c>
      <c r="G14" s="133">
        <v>405</v>
      </c>
      <c r="H14" s="70">
        <v>329</v>
      </c>
      <c r="I14" s="133">
        <v>479</v>
      </c>
      <c r="J14" s="307">
        <v>480</v>
      </c>
      <c r="K14" s="3">
        <f>J14/K4</f>
        <v>0.68767908309455583</v>
      </c>
      <c r="N14" s="22"/>
      <c r="P14" s="21"/>
      <c r="R14" s="23"/>
    </row>
    <row r="15" spans="1:18" x14ac:dyDescent="0.2">
      <c r="A15" s="525" t="s">
        <v>25</v>
      </c>
      <c r="B15" s="526"/>
      <c r="C15" s="527"/>
      <c r="D15" s="70">
        <v>48</v>
      </c>
      <c r="E15" s="70">
        <v>72</v>
      </c>
      <c r="F15" s="70">
        <v>80</v>
      </c>
      <c r="G15" s="133">
        <v>84</v>
      </c>
      <c r="H15" s="70">
        <v>43</v>
      </c>
      <c r="I15" s="133">
        <v>61</v>
      </c>
      <c r="J15" s="307">
        <v>120</v>
      </c>
      <c r="K15" s="3">
        <f t="shared" ref="K15:K18" si="2">J15/K5</f>
        <v>0.56338028169014087</v>
      </c>
      <c r="N15" s="22"/>
      <c r="P15" s="21"/>
      <c r="R15" s="23"/>
    </row>
    <row r="16" spans="1:18" ht="24.75" customHeight="1" x14ac:dyDescent="0.2">
      <c r="A16" s="46" t="s">
        <v>63</v>
      </c>
      <c r="B16" s="47"/>
      <c r="C16" s="48"/>
      <c r="D16" s="76">
        <v>12</v>
      </c>
      <c r="E16" s="76">
        <v>19</v>
      </c>
      <c r="F16" s="76">
        <v>12</v>
      </c>
      <c r="G16" s="134">
        <v>23</v>
      </c>
      <c r="H16" s="76">
        <v>17</v>
      </c>
      <c r="I16" s="134">
        <v>93</v>
      </c>
      <c r="J16" s="307">
        <v>45</v>
      </c>
      <c r="K16" s="3">
        <f t="shared" si="2"/>
        <v>7.1656050955414011E-2</v>
      </c>
      <c r="N16" s="22"/>
      <c r="P16" s="21"/>
      <c r="R16" s="23"/>
    </row>
    <row r="17" spans="1:20" ht="13.5" thickBot="1" x14ac:dyDescent="0.25">
      <c r="A17" s="528" t="s">
        <v>26</v>
      </c>
      <c r="B17" s="529"/>
      <c r="C17" s="530"/>
      <c r="D17" s="95">
        <v>49</v>
      </c>
      <c r="E17" s="95">
        <v>36</v>
      </c>
      <c r="F17" s="95">
        <v>50</v>
      </c>
      <c r="G17" s="151">
        <v>46</v>
      </c>
      <c r="H17" s="95">
        <v>67</v>
      </c>
      <c r="I17" s="151">
        <v>95</v>
      </c>
      <c r="J17" s="151">
        <v>87</v>
      </c>
      <c r="K17" s="333">
        <f t="shared" si="2"/>
        <v>0.63043478260869568</v>
      </c>
      <c r="N17" s="22"/>
      <c r="P17" s="21"/>
      <c r="R17" s="23"/>
    </row>
    <row r="18" spans="1:20" x14ac:dyDescent="0.2">
      <c r="A18" s="531" t="s">
        <v>15</v>
      </c>
      <c r="B18" s="532"/>
      <c r="C18" s="533"/>
      <c r="D18" s="93">
        <f>SUM(D14:D17)</f>
        <v>507</v>
      </c>
      <c r="E18" s="93">
        <f>SUM(E14:E17)</f>
        <v>503</v>
      </c>
      <c r="F18" s="93">
        <f>SUM(F14:F17)</f>
        <v>573</v>
      </c>
      <c r="G18" s="93">
        <v>558</v>
      </c>
      <c r="H18" s="157">
        <f>SUM(H14:H17)</f>
        <v>456</v>
      </c>
      <c r="I18" s="93">
        <v>728</v>
      </c>
      <c r="J18" s="93">
        <v>732</v>
      </c>
      <c r="K18" s="334">
        <f t="shared" si="2"/>
        <v>0.43649373881932019</v>
      </c>
      <c r="N18" s="22"/>
      <c r="P18" s="21"/>
      <c r="R18" s="23"/>
    </row>
    <row r="19" spans="1:20" x14ac:dyDescent="0.2">
      <c r="A19" s="534" t="s">
        <v>82</v>
      </c>
      <c r="B19" s="535"/>
      <c r="C19" s="536"/>
      <c r="D19" s="103">
        <f t="shared" ref="D19:J19" si="3">D18/E8</f>
        <v>0.36659436008676788</v>
      </c>
      <c r="E19" s="103">
        <f t="shared" si="3"/>
        <v>0.36528685548293394</v>
      </c>
      <c r="F19" s="103">
        <f t="shared" si="3"/>
        <v>0.39986043265875787</v>
      </c>
      <c r="G19" s="103">
        <f t="shared" si="3"/>
        <v>0.372</v>
      </c>
      <c r="H19" s="103">
        <f t="shared" si="3"/>
        <v>0.31448275862068964</v>
      </c>
      <c r="I19" s="103">
        <f t="shared" si="3"/>
        <v>0.46786632390745503</v>
      </c>
      <c r="J19" s="103">
        <f t="shared" si="3"/>
        <v>0.43649373881932019</v>
      </c>
      <c r="K19" s="103"/>
      <c r="M19" s="7"/>
      <c r="N19" s="22"/>
      <c r="P19" s="21"/>
      <c r="R19" s="23"/>
      <c r="S19" s="7"/>
    </row>
    <row r="20" spans="1:20" x14ac:dyDescent="0.2">
      <c r="A20" s="55" t="s">
        <v>92</v>
      </c>
      <c r="B20" s="55"/>
      <c r="C20" s="55"/>
      <c r="D20" s="55"/>
    </row>
    <row r="21" spans="1:20" x14ac:dyDescent="0.2">
      <c r="A21" s="116" t="s">
        <v>236</v>
      </c>
    </row>
    <row r="26" spans="1:20" ht="15.75" x14ac:dyDescent="0.25">
      <c r="T26" s="236"/>
    </row>
  </sheetData>
  <mergeCells count="22">
    <mergeCell ref="I2:I3"/>
    <mergeCell ref="A15:C15"/>
    <mergeCell ref="A17:C17"/>
    <mergeCell ref="A18:C18"/>
    <mergeCell ref="A19:C19"/>
    <mergeCell ref="A14:C14"/>
    <mergeCell ref="N1:O1"/>
    <mergeCell ref="A13:C13"/>
    <mergeCell ref="K2:L2"/>
    <mergeCell ref="J2:J3"/>
    <mergeCell ref="M2:M3"/>
    <mergeCell ref="O2:O3"/>
    <mergeCell ref="A12:E12"/>
    <mergeCell ref="E2:E3"/>
    <mergeCell ref="F2:F3"/>
    <mergeCell ref="N2:N3"/>
    <mergeCell ref="A2:A3"/>
    <mergeCell ref="B2:B3"/>
    <mergeCell ref="C2:C3"/>
    <mergeCell ref="D2:D3"/>
    <mergeCell ref="G2:G3"/>
    <mergeCell ref="H2:H3"/>
  </mergeCells>
  <pageMargins left="0.23622047244094491" right="0" top="0.35433070866141736" bottom="0.35433070866141736" header="0" footer="0.31496062992125984"/>
  <pageSetup paperSize="9" scale="72" orientation="landscape" r:id="rId1"/>
  <ignoredErrors>
    <ignoredError sqref="B8:G8 I8" formulaRange="1"/>
    <ignoredError sqref="C9:G9" formulaRange="1" unlockedFormula="1"/>
    <ignoredError sqref="F10:K10 B9 H9:K9 G11:K11"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38"/>
  <sheetViews>
    <sheetView showGridLines="0" zoomScaleNormal="100" workbookViewId="0"/>
  </sheetViews>
  <sheetFormatPr baseColWidth="10" defaultRowHeight="12.75" x14ac:dyDescent="0.2"/>
  <cols>
    <col min="1" max="1" width="25" customWidth="1"/>
    <col min="2" max="12" width="6.28515625" customWidth="1"/>
    <col min="13" max="13" width="5.7109375" customWidth="1"/>
    <col min="14" max="14" width="23.7109375" customWidth="1"/>
    <col min="15" max="15" width="8.7109375" customWidth="1"/>
    <col min="16" max="16" width="9" customWidth="1"/>
    <col min="17" max="17" width="11.85546875" customWidth="1"/>
    <col min="18" max="18" width="9.7109375" customWidth="1"/>
    <col min="19" max="19" width="11.5703125" customWidth="1"/>
    <col min="20" max="20" width="11" customWidth="1"/>
  </cols>
  <sheetData>
    <row r="1" spans="1:20" x14ac:dyDescent="0.2">
      <c r="A1" s="6" t="s">
        <v>228</v>
      </c>
      <c r="B1" s="6"/>
      <c r="C1" s="6"/>
      <c r="N1" s="377" t="s">
        <v>229</v>
      </c>
      <c r="O1" s="377"/>
      <c r="P1" s="377"/>
      <c r="Q1" s="377"/>
      <c r="R1" s="43"/>
      <c r="S1" s="43"/>
      <c r="T1" s="43"/>
    </row>
    <row r="2" spans="1:20" ht="14.25" customHeight="1" x14ac:dyDescent="0.2">
      <c r="M2" s="24"/>
      <c r="N2" s="548" t="s">
        <v>74</v>
      </c>
      <c r="O2" s="505" t="s">
        <v>93</v>
      </c>
      <c r="P2" s="550" t="s">
        <v>16</v>
      </c>
      <c r="Q2" s="544" t="s">
        <v>76</v>
      </c>
      <c r="R2" s="545"/>
      <c r="S2" s="545"/>
      <c r="T2" s="546"/>
    </row>
    <row r="3" spans="1:20" ht="39" customHeight="1" x14ac:dyDescent="0.2">
      <c r="A3" s="77" t="s">
        <v>74</v>
      </c>
      <c r="B3" s="33">
        <v>2012</v>
      </c>
      <c r="C3" s="33">
        <v>2013</v>
      </c>
      <c r="D3" s="33">
        <v>2014</v>
      </c>
      <c r="E3" s="33">
        <v>2015</v>
      </c>
      <c r="F3" s="33">
        <v>2016</v>
      </c>
      <c r="G3" s="33">
        <v>2017</v>
      </c>
      <c r="H3" s="33">
        <v>2018</v>
      </c>
      <c r="I3" s="33">
        <v>2019</v>
      </c>
      <c r="J3" s="33">
        <v>2020</v>
      </c>
      <c r="K3" s="33">
        <v>2021</v>
      </c>
      <c r="L3" s="49" t="s">
        <v>177</v>
      </c>
      <c r="M3" s="24"/>
      <c r="N3" s="549"/>
      <c r="O3" s="547"/>
      <c r="P3" s="551"/>
      <c r="Q3" s="72" t="s">
        <v>183</v>
      </c>
      <c r="R3" s="33" t="s">
        <v>16</v>
      </c>
      <c r="S3" s="44" t="s">
        <v>184</v>
      </c>
      <c r="T3" s="44" t="s">
        <v>98</v>
      </c>
    </row>
    <row r="4" spans="1:20" ht="15" customHeight="1" x14ac:dyDescent="0.2">
      <c r="A4" s="52" t="s">
        <v>19</v>
      </c>
      <c r="B4" s="73">
        <v>446</v>
      </c>
      <c r="C4" s="73">
        <v>433</v>
      </c>
      <c r="D4" s="73">
        <v>451</v>
      </c>
      <c r="E4" s="73">
        <v>512</v>
      </c>
      <c r="F4" s="73">
        <v>510</v>
      </c>
      <c r="G4" s="73">
        <v>541</v>
      </c>
      <c r="H4" s="135">
        <v>556</v>
      </c>
      <c r="I4" s="73">
        <v>476</v>
      </c>
      <c r="J4" s="135">
        <v>641</v>
      </c>
      <c r="K4" s="73">
        <v>643</v>
      </c>
      <c r="L4" s="74">
        <f>K4/$K$8</f>
        <v>0.60603204524033927</v>
      </c>
      <c r="N4" s="50" t="s">
        <v>19</v>
      </c>
      <c r="O4" s="70">
        <f>'Cifre Employeur'!K4</f>
        <v>698</v>
      </c>
      <c r="P4" s="158">
        <f>O4/O$8</f>
        <v>0.41621943947525342</v>
      </c>
      <c r="Q4" s="70">
        <v>643</v>
      </c>
      <c r="R4" s="159">
        <f>Q4/Q$8</f>
        <v>0.60603204524033927</v>
      </c>
      <c r="S4" s="70">
        <f t="shared" ref="S4:S8" si="0">K22</f>
        <v>480</v>
      </c>
      <c r="T4" s="160">
        <f>K32</f>
        <v>0.74650077760497668</v>
      </c>
    </row>
    <row r="5" spans="1:20" ht="15.75" customHeight="1" x14ac:dyDescent="0.2">
      <c r="A5" s="50" t="s">
        <v>25</v>
      </c>
      <c r="B5" s="73">
        <v>102</v>
      </c>
      <c r="C5" s="73">
        <v>100</v>
      </c>
      <c r="D5" s="73">
        <v>132</v>
      </c>
      <c r="E5" s="73">
        <v>107</v>
      </c>
      <c r="F5" s="73">
        <v>127</v>
      </c>
      <c r="G5" s="73">
        <v>141</v>
      </c>
      <c r="H5" s="135">
        <v>159</v>
      </c>
      <c r="I5" s="73">
        <v>128</v>
      </c>
      <c r="J5" s="135">
        <v>104</v>
      </c>
      <c r="K5" s="73">
        <v>176</v>
      </c>
      <c r="L5" s="74">
        <f>K5/$K$8</f>
        <v>0.16588124410933083</v>
      </c>
      <c r="N5" s="70" t="s">
        <v>25</v>
      </c>
      <c r="O5" s="70">
        <f>'Cifre Employeur'!K5</f>
        <v>213</v>
      </c>
      <c r="P5" s="159">
        <f t="shared" ref="P5:R8" si="1">O5/O$8</f>
        <v>0.12701252236135957</v>
      </c>
      <c r="Q5" s="70">
        <v>176</v>
      </c>
      <c r="R5" s="159">
        <f>Q5/Q$8</f>
        <v>0.16588124410933083</v>
      </c>
      <c r="S5" s="70">
        <f t="shared" si="0"/>
        <v>120</v>
      </c>
      <c r="T5" s="160">
        <f>K33</f>
        <v>0.68181818181818177</v>
      </c>
    </row>
    <row r="6" spans="1:20" ht="23.25" customHeight="1" x14ac:dyDescent="0.2">
      <c r="A6" s="78" t="s">
        <v>63</v>
      </c>
      <c r="B6" s="309">
        <v>116</v>
      </c>
      <c r="C6" s="309">
        <v>112</v>
      </c>
      <c r="D6" s="309">
        <v>95</v>
      </c>
      <c r="E6" s="73">
        <v>105</v>
      </c>
      <c r="F6" s="73">
        <v>108</v>
      </c>
      <c r="G6" s="73">
        <v>98</v>
      </c>
      <c r="H6" s="135">
        <v>92</v>
      </c>
      <c r="I6" s="73">
        <v>113</v>
      </c>
      <c r="J6" s="135">
        <v>150</v>
      </c>
      <c r="K6" s="73">
        <v>124</v>
      </c>
      <c r="L6" s="74">
        <f>K6/$K$8</f>
        <v>0.11687087653157399</v>
      </c>
      <c r="N6" s="78" t="s">
        <v>63</v>
      </c>
      <c r="O6" s="161">
        <f>'Cifre Employeur'!K6</f>
        <v>628</v>
      </c>
      <c r="P6" s="159">
        <f t="shared" si="1"/>
        <v>0.3744782349433512</v>
      </c>
      <c r="Q6" s="70">
        <v>124</v>
      </c>
      <c r="R6" s="159">
        <f t="shared" si="1"/>
        <v>0.11687087653157399</v>
      </c>
      <c r="S6" s="70">
        <f t="shared" si="0"/>
        <v>45</v>
      </c>
      <c r="T6" s="160">
        <f>K34</f>
        <v>0.36290322580645162</v>
      </c>
    </row>
    <row r="7" spans="1:20" ht="26.25" customHeight="1" thickBot="1" x14ac:dyDescent="0.25">
      <c r="A7" s="94" t="s">
        <v>26</v>
      </c>
      <c r="B7" s="398">
        <v>60</v>
      </c>
      <c r="C7" s="398">
        <v>48</v>
      </c>
      <c r="D7" s="398">
        <v>63</v>
      </c>
      <c r="E7" s="398">
        <v>60</v>
      </c>
      <c r="F7" s="398">
        <v>48</v>
      </c>
      <c r="G7" s="398">
        <v>70</v>
      </c>
      <c r="H7" s="399">
        <v>65</v>
      </c>
      <c r="I7" s="398">
        <v>97</v>
      </c>
      <c r="J7" s="399">
        <v>115</v>
      </c>
      <c r="K7" s="398">
        <v>119</v>
      </c>
      <c r="L7" s="400">
        <f>K7/$K$8</f>
        <v>0.11215834118755891</v>
      </c>
      <c r="N7" s="405" t="s">
        <v>26</v>
      </c>
      <c r="O7" s="406">
        <f>'Cifre Employeur'!K7</f>
        <v>138</v>
      </c>
      <c r="P7" s="333">
        <f t="shared" si="1"/>
        <v>8.2289803220035776E-2</v>
      </c>
      <c r="Q7" s="398">
        <v>119</v>
      </c>
      <c r="R7" s="333">
        <f t="shared" si="1"/>
        <v>0.11215834118755891</v>
      </c>
      <c r="S7" s="406">
        <f t="shared" si="0"/>
        <v>87</v>
      </c>
      <c r="T7" s="390">
        <f>K35</f>
        <v>0.73109243697478987</v>
      </c>
    </row>
    <row r="8" spans="1:20" x14ac:dyDescent="0.2">
      <c r="A8" s="396" t="s">
        <v>15</v>
      </c>
      <c r="B8" s="130">
        <f t="shared" ref="B8:G8" si="2">SUM(B4:B7)</f>
        <v>724</v>
      </c>
      <c r="C8" s="130">
        <f t="shared" si="2"/>
        <v>693</v>
      </c>
      <c r="D8" s="130">
        <f t="shared" si="2"/>
        <v>741</v>
      </c>
      <c r="E8" s="130">
        <f t="shared" si="2"/>
        <v>784</v>
      </c>
      <c r="F8" s="130">
        <f t="shared" si="2"/>
        <v>793</v>
      </c>
      <c r="G8" s="130">
        <f t="shared" si="2"/>
        <v>850</v>
      </c>
      <c r="H8" s="130">
        <f>SUM(H4:H7)</f>
        <v>872</v>
      </c>
      <c r="I8" s="130">
        <f>SUM(I4:I7)</f>
        <v>814</v>
      </c>
      <c r="J8" s="130">
        <v>1010</v>
      </c>
      <c r="K8" s="130">
        <v>1061</v>
      </c>
      <c r="L8" s="397">
        <f t="shared" ref="L8" si="3">K8/$K$8</f>
        <v>1</v>
      </c>
      <c r="N8" s="401" t="s">
        <v>15</v>
      </c>
      <c r="O8" s="130">
        <f>'Cifre Employeur'!K8</f>
        <v>1677</v>
      </c>
      <c r="P8" s="402">
        <f t="shared" si="1"/>
        <v>1</v>
      </c>
      <c r="Q8" s="130">
        <v>1061</v>
      </c>
      <c r="R8" s="402">
        <f t="shared" si="1"/>
        <v>1</v>
      </c>
      <c r="S8" s="403">
        <f t="shared" si="0"/>
        <v>732</v>
      </c>
      <c r="T8" s="404">
        <f>SUM(T4:T7)</f>
        <v>2.5223146222044002</v>
      </c>
    </row>
    <row r="9" spans="1:20" x14ac:dyDescent="0.2">
      <c r="A9" s="116" t="s">
        <v>236</v>
      </c>
      <c r="B9" s="310"/>
      <c r="C9" s="310"/>
      <c r="D9" s="310"/>
      <c r="E9" s="310"/>
      <c r="F9" s="310"/>
      <c r="G9" s="310"/>
      <c r="H9" s="310"/>
      <c r="I9" s="310"/>
      <c r="J9" s="310"/>
      <c r="K9" s="310"/>
      <c r="L9" s="59"/>
      <c r="N9" s="553" t="s">
        <v>122</v>
      </c>
      <c r="O9" s="553"/>
      <c r="P9" s="553"/>
      <c r="Q9" s="61"/>
      <c r="R9" s="60"/>
      <c r="S9" s="61"/>
      <c r="T9" s="62"/>
    </row>
    <row r="10" spans="1:20" x14ac:dyDescent="0.2">
      <c r="A10" s="116"/>
      <c r="B10" s="310"/>
      <c r="C10" s="310"/>
      <c r="D10" s="310"/>
      <c r="E10" s="310"/>
      <c r="F10" s="310"/>
      <c r="G10" s="310"/>
      <c r="H10" s="310"/>
      <c r="I10" s="310"/>
      <c r="J10" s="310"/>
      <c r="K10" s="310"/>
      <c r="L10" s="59"/>
      <c r="N10" s="16" t="s">
        <v>121</v>
      </c>
      <c r="O10" s="376"/>
      <c r="P10" s="376"/>
      <c r="Q10" s="61"/>
      <c r="R10" s="60"/>
      <c r="S10" s="61"/>
      <c r="T10" s="62"/>
    </row>
    <row r="11" spans="1:20" ht="15" customHeight="1" x14ac:dyDescent="0.2">
      <c r="A11" s="552" t="s">
        <v>91</v>
      </c>
      <c r="B11" s="552"/>
      <c r="C11" s="552"/>
      <c r="N11" s="116" t="s">
        <v>236</v>
      </c>
    </row>
    <row r="12" spans="1:20" ht="23.25" customHeight="1" x14ac:dyDescent="0.2">
      <c r="A12" s="555" t="s">
        <v>74</v>
      </c>
      <c r="B12" s="556"/>
      <c r="C12" s="556"/>
      <c r="D12" s="557"/>
      <c r="E12" s="33">
        <v>2015</v>
      </c>
      <c r="F12" s="33">
        <v>2016</v>
      </c>
      <c r="G12" s="33">
        <v>2017</v>
      </c>
      <c r="H12" s="33">
        <v>2018</v>
      </c>
      <c r="I12" s="33">
        <v>2019</v>
      </c>
      <c r="J12" s="33">
        <v>2020</v>
      </c>
      <c r="K12" s="33">
        <v>2021</v>
      </c>
      <c r="L12" s="49" t="s">
        <v>177</v>
      </c>
      <c r="O12" s="117"/>
    </row>
    <row r="13" spans="1:20" x14ac:dyDescent="0.2">
      <c r="A13" s="558" t="s">
        <v>20</v>
      </c>
      <c r="B13" s="559"/>
      <c r="C13" s="559"/>
      <c r="D13" s="560"/>
      <c r="E13" s="35">
        <v>217</v>
      </c>
      <c r="F13" s="35">
        <v>206</v>
      </c>
      <c r="G13" s="35">
        <v>223</v>
      </c>
      <c r="H13" s="35">
        <v>217</v>
      </c>
      <c r="I13" s="38">
        <v>179</v>
      </c>
      <c r="J13" s="307">
        <v>266</v>
      </c>
      <c r="K13" s="307">
        <v>261</v>
      </c>
      <c r="L13" s="51">
        <f>K13/K$8</f>
        <v>0.24599434495758718</v>
      </c>
    </row>
    <row r="14" spans="1:20" x14ac:dyDescent="0.2">
      <c r="A14" s="558" t="s">
        <v>21</v>
      </c>
      <c r="B14" s="559"/>
      <c r="C14" s="559"/>
      <c r="D14" s="560"/>
      <c r="E14" s="35">
        <v>185</v>
      </c>
      <c r="F14" s="35">
        <v>200</v>
      </c>
      <c r="G14" s="35">
        <v>189</v>
      </c>
      <c r="H14" s="35">
        <v>216</v>
      </c>
      <c r="I14" s="38">
        <v>172</v>
      </c>
      <c r="J14" s="307">
        <v>237</v>
      </c>
      <c r="K14" s="307">
        <v>258</v>
      </c>
      <c r="L14" s="51">
        <f>K14/K$8</f>
        <v>0.24316682375117812</v>
      </c>
    </row>
    <row r="15" spans="1:20" x14ac:dyDescent="0.2">
      <c r="A15" s="558" t="s">
        <v>22</v>
      </c>
      <c r="B15" s="559"/>
      <c r="C15" s="559"/>
      <c r="D15" s="560"/>
      <c r="E15" s="35">
        <v>50</v>
      </c>
      <c r="F15" s="35">
        <v>50</v>
      </c>
      <c r="G15" s="35">
        <v>49</v>
      </c>
      <c r="H15" s="35">
        <v>54</v>
      </c>
      <c r="I15" s="38">
        <v>59</v>
      </c>
      <c r="J15" s="307">
        <v>70</v>
      </c>
      <c r="K15" s="307">
        <v>52</v>
      </c>
      <c r="L15" s="51">
        <f>K15/K$8</f>
        <v>4.9010367577756835E-2</v>
      </c>
    </row>
    <row r="16" spans="1:20" ht="13.5" thickBot="1" x14ac:dyDescent="0.25">
      <c r="A16" s="561" t="s">
        <v>23</v>
      </c>
      <c r="B16" s="561"/>
      <c r="C16" s="561"/>
      <c r="D16" s="561"/>
      <c r="E16" s="86">
        <v>60</v>
      </c>
      <c r="F16" s="86">
        <v>54</v>
      </c>
      <c r="G16" s="86">
        <v>80</v>
      </c>
      <c r="H16" s="86">
        <v>69</v>
      </c>
      <c r="I16" s="148">
        <v>66</v>
      </c>
      <c r="J16" s="407">
        <v>70</v>
      </c>
      <c r="K16" s="407">
        <v>63</v>
      </c>
      <c r="L16" s="98">
        <f>K16/K$8</f>
        <v>5.937794533459001E-2</v>
      </c>
    </row>
    <row r="17" spans="1:12" x14ac:dyDescent="0.2">
      <c r="A17" s="562" t="s">
        <v>15</v>
      </c>
      <c r="B17" s="563"/>
      <c r="C17" s="563"/>
      <c r="D17" s="564"/>
      <c r="E17" s="81">
        <f t="shared" ref="E17:K17" si="4">SUM(E13:E16)</f>
        <v>512</v>
      </c>
      <c r="F17" s="81">
        <f t="shared" si="4"/>
        <v>510</v>
      </c>
      <c r="G17" s="81">
        <f t="shared" si="4"/>
        <v>541</v>
      </c>
      <c r="H17" s="81">
        <f t="shared" si="4"/>
        <v>556</v>
      </c>
      <c r="I17" s="149">
        <f t="shared" si="4"/>
        <v>476</v>
      </c>
      <c r="J17" s="81">
        <f t="shared" si="4"/>
        <v>643</v>
      </c>
      <c r="K17" s="81">
        <f t="shared" si="4"/>
        <v>634</v>
      </c>
      <c r="L17" s="97">
        <f>K17/K$8</f>
        <v>0.59754948162111221</v>
      </c>
    </row>
    <row r="18" spans="1:12" ht="12.75" customHeight="1" x14ac:dyDescent="0.2">
      <c r="A18" s="116" t="s">
        <v>236</v>
      </c>
    </row>
    <row r="19" spans="1:12" ht="18.75" x14ac:dyDescent="0.2">
      <c r="A19" s="304"/>
    </row>
    <row r="20" spans="1:12" ht="12.75" customHeight="1" x14ac:dyDescent="0.2">
      <c r="A20" s="79" t="s">
        <v>230</v>
      </c>
      <c r="B20" s="80"/>
      <c r="C20" s="80"/>
      <c r="D20" s="71"/>
      <c r="E20" s="71"/>
      <c r="F20" s="71"/>
      <c r="G20" s="71"/>
      <c r="H20" s="71"/>
      <c r="I20" s="71"/>
      <c r="J20" s="71"/>
      <c r="K20" s="71"/>
    </row>
    <row r="21" spans="1:12" ht="21" customHeight="1" x14ac:dyDescent="0.2">
      <c r="A21" s="538" t="s">
        <v>74</v>
      </c>
      <c r="B21" s="539"/>
      <c r="C21" s="539"/>
      <c r="D21" s="540"/>
      <c r="E21" s="33">
        <v>2015</v>
      </c>
      <c r="F21" s="33">
        <v>2016</v>
      </c>
      <c r="G21" s="33">
        <v>2017</v>
      </c>
      <c r="H21" s="33">
        <v>2018</v>
      </c>
      <c r="I21" s="33">
        <v>2019</v>
      </c>
      <c r="J21" s="33">
        <v>2020</v>
      </c>
      <c r="K21" s="33">
        <v>2021</v>
      </c>
    </row>
    <row r="22" spans="1:12" x14ac:dyDescent="0.2">
      <c r="A22" s="541" t="s">
        <v>19</v>
      </c>
      <c r="B22" s="541"/>
      <c r="C22" s="541"/>
      <c r="D22" s="541"/>
      <c r="E22" s="35">
        <v>380</v>
      </c>
      <c r="F22" s="35">
        <v>362</v>
      </c>
      <c r="G22" s="35">
        <v>407</v>
      </c>
      <c r="H22" s="135">
        <v>397</v>
      </c>
      <c r="I22" s="70">
        <v>329</v>
      </c>
      <c r="J22" s="135">
        <v>479</v>
      </c>
      <c r="K22" s="307">
        <v>480</v>
      </c>
    </row>
    <row r="23" spans="1:12" x14ac:dyDescent="0.2">
      <c r="A23" s="541" t="s">
        <v>25</v>
      </c>
      <c r="B23" s="541"/>
      <c r="C23" s="541"/>
      <c r="D23" s="541"/>
      <c r="E23" s="35">
        <v>43</v>
      </c>
      <c r="F23" s="35">
        <v>68</v>
      </c>
      <c r="G23" s="35">
        <v>74</v>
      </c>
      <c r="H23" s="135">
        <v>77</v>
      </c>
      <c r="I23" s="70">
        <v>43</v>
      </c>
      <c r="J23" s="135">
        <v>61</v>
      </c>
      <c r="K23" s="307">
        <v>120</v>
      </c>
    </row>
    <row r="24" spans="1:12" ht="13.5" customHeight="1" x14ac:dyDescent="0.2">
      <c r="A24" s="542" t="s">
        <v>63</v>
      </c>
      <c r="B24" s="542"/>
      <c r="C24" s="542"/>
      <c r="D24" s="542"/>
      <c r="E24" s="35">
        <v>12</v>
      </c>
      <c r="F24" s="35">
        <v>14</v>
      </c>
      <c r="G24" s="35">
        <v>9</v>
      </c>
      <c r="H24" s="135">
        <v>9</v>
      </c>
      <c r="I24" s="76">
        <v>17</v>
      </c>
      <c r="J24" s="135">
        <v>93</v>
      </c>
      <c r="K24" s="307">
        <v>45</v>
      </c>
    </row>
    <row r="25" spans="1:12" ht="13.5" thickBot="1" x14ac:dyDescent="0.25">
      <c r="A25" s="543" t="s">
        <v>26</v>
      </c>
      <c r="B25" s="543"/>
      <c r="C25" s="543"/>
      <c r="D25" s="543"/>
      <c r="E25" s="86">
        <v>47</v>
      </c>
      <c r="F25" s="86">
        <v>35</v>
      </c>
      <c r="G25" s="86">
        <v>50</v>
      </c>
      <c r="H25" s="399">
        <v>45</v>
      </c>
      <c r="I25" s="95">
        <v>67</v>
      </c>
      <c r="J25" s="399">
        <v>95</v>
      </c>
      <c r="K25" s="407">
        <v>87</v>
      </c>
    </row>
    <row r="26" spans="1:12" x14ac:dyDescent="0.2">
      <c r="A26" s="537" t="s">
        <v>15</v>
      </c>
      <c r="B26" s="537"/>
      <c r="C26" s="537"/>
      <c r="D26" s="537"/>
      <c r="E26" s="81">
        <f>SUM(E22:E25)</f>
        <v>482</v>
      </c>
      <c r="F26" s="81">
        <f t="shared" ref="F26" si="5">SUM(F22:F25)</f>
        <v>479</v>
      </c>
      <c r="G26" s="81">
        <f>SUM(G22:G25)</f>
        <v>540</v>
      </c>
      <c r="H26" s="408">
        <f>SUM(H22:H25)</f>
        <v>528</v>
      </c>
      <c r="I26" s="149">
        <v>456</v>
      </c>
      <c r="J26" s="408">
        <v>728</v>
      </c>
      <c r="K26" s="409">
        <v>732</v>
      </c>
    </row>
    <row r="27" spans="1:12" x14ac:dyDescent="0.2">
      <c r="A27" s="554" t="s">
        <v>92</v>
      </c>
      <c r="B27" s="554"/>
      <c r="C27" s="554"/>
    </row>
    <row r="28" spans="1:12" x14ac:dyDescent="0.2">
      <c r="A28" s="116" t="s">
        <v>236</v>
      </c>
    </row>
    <row r="30" spans="1:12" x14ac:dyDescent="0.2">
      <c r="A30" s="79" t="s">
        <v>97</v>
      </c>
    </row>
    <row r="31" spans="1:12" x14ac:dyDescent="0.2">
      <c r="A31" s="538" t="s">
        <v>74</v>
      </c>
      <c r="B31" s="539"/>
      <c r="C31" s="539"/>
      <c r="D31" s="540"/>
      <c r="E31" s="33">
        <v>2015</v>
      </c>
      <c r="F31" s="33">
        <v>2016</v>
      </c>
      <c r="G31" s="33">
        <v>2017</v>
      </c>
      <c r="H31" s="33">
        <v>2018</v>
      </c>
      <c r="I31" s="33">
        <v>2019</v>
      </c>
      <c r="J31" s="33">
        <v>2020</v>
      </c>
      <c r="K31" s="33">
        <v>2021</v>
      </c>
    </row>
    <row r="32" spans="1:12" x14ac:dyDescent="0.2">
      <c r="A32" s="541" t="s">
        <v>19</v>
      </c>
      <c r="B32" s="541"/>
      <c r="C32" s="541"/>
      <c r="D32" s="541"/>
      <c r="E32" s="45">
        <f t="shared" ref="E32:H32" si="6">E22/E4</f>
        <v>0.7421875</v>
      </c>
      <c r="F32" s="45">
        <f t="shared" si="6"/>
        <v>0.70980392156862748</v>
      </c>
      <c r="G32" s="45">
        <f t="shared" si="6"/>
        <v>0.75231053604436227</v>
      </c>
      <c r="H32" s="45">
        <f t="shared" si="6"/>
        <v>0.71402877697841727</v>
      </c>
      <c r="I32" s="45">
        <f t="shared" ref="I32:J32" si="7">I22/I4</f>
        <v>0.69117647058823528</v>
      </c>
      <c r="J32" s="45">
        <f t="shared" si="7"/>
        <v>0.74726989079563177</v>
      </c>
      <c r="K32" s="45">
        <f>K22/K4</f>
        <v>0.74650077760497668</v>
      </c>
    </row>
    <row r="33" spans="1:11" x14ac:dyDescent="0.2">
      <c r="A33" s="541" t="s">
        <v>25</v>
      </c>
      <c r="B33" s="541"/>
      <c r="C33" s="541"/>
      <c r="D33" s="541"/>
      <c r="E33" s="45">
        <f t="shared" ref="E33:H33" si="8">E23/E5</f>
        <v>0.40186915887850466</v>
      </c>
      <c r="F33" s="45">
        <f t="shared" si="8"/>
        <v>0.53543307086614178</v>
      </c>
      <c r="G33" s="45">
        <f t="shared" si="8"/>
        <v>0.52482269503546097</v>
      </c>
      <c r="H33" s="45">
        <f t="shared" si="8"/>
        <v>0.48427672955974843</v>
      </c>
      <c r="I33" s="45">
        <f t="shared" ref="I33:J33" si="9">I23/I5</f>
        <v>0.3359375</v>
      </c>
      <c r="J33" s="45">
        <f t="shared" si="9"/>
        <v>0.58653846153846156</v>
      </c>
      <c r="K33" s="45">
        <f>K23/K5</f>
        <v>0.68181818181818177</v>
      </c>
    </row>
    <row r="34" spans="1:11" x14ac:dyDescent="0.2">
      <c r="A34" s="542" t="s">
        <v>63</v>
      </c>
      <c r="B34" s="542"/>
      <c r="C34" s="542"/>
      <c r="D34" s="542"/>
      <c r="E34" s="45">
        <f t="shared" ref="E34:H34" si="10">E24/E6</f>
        <v>0.11428571428571428</v>
      </c>
      <c r="F34" s="45">
        <f t="shared" si="10"/>
        <v>0.12962962962962962</v>
      </c>
      <c r="G34" s="45">
        <f t="shared" si="10"/>
        <v>9.1836734693877556E-2</v>
      </c>
      <c r="H34" s="45">
        <f t="shared" si="10"/>
        <v>9.7826086956521743E-2</v>
      </c>
      <c r="I34" s="45">
        <f t="shared" ref="I34:J34" si="11">I24/I6</f>
        <v>0.15044247787610621</v>
      </c>
      <c r="J34" s="45">
        <f t="shared" si="11"/>
        <v>0.62</v>
      </c>
      <c r="K34" s="45">
        <f>K24/K6</f>
        <v>0.36290322580645162</v>
      </c>
    </row>
    <row r="35" spans="1:11" ht="13.5" thickBot="1" x14ac:dyDescent="0.25">
      <c r="A35" s="543" t="s">
        <v>26</v>
      </c>
      <c r="B35" s="543"/>
      <c r="C35" s="543"/>
      <c r="D35" s="543"/>
      <c r="E35" s="389">
        <f t="shared" ref="E35:H35" si="12">E25/E7</f>
        <v>0.78333333333333333</v>
      </c>
      <c r="F35" s="389">
        <f t="shared" si="12"/>
        <v>0.72916666666666663</v>
      </c>
      <c r="G35" s="389">
        <f t="shared" si="12"/>
        <v>0.7142857142857143</v>
      </c>
      <c r="H35" s="389">
        <f t="shared" si="12"/>
        <v>0.69230769230769229</v>
      </c>
      <c r="I35" s="389">
        <f t="shared" ref="I35:J35" si="13">I25/I7</f>
        <v>0.69072164948453607</v>
      </c>
      <c r="J35" s="389">
        <f t="shared" si="13"/>
        <v>0.82608695652173914</v>
      </c>
      <c r="K35" s="389">
        <f>K25/K7</f>
        <v>0.73109243697478987</v>
      </c>
    </row>
    <row r="36" spans="1:11" x14ac:dyDescent="0.2">
      <c r="A36" s="537" t="s">
        <v>15</v>
      </c>
      <c r="B36" s="537"/>
      <c r="C36" s="537"/>
      <c r="D36" s="537"/>
      <c r="E36" s="87">
        <f t="shared" ref="E36:H36" si="14">E26/E8</f>
        <v>0.61479591836734693</v>
      </c>
      <c r="F36" s="87">
        <f t="shared" si="14"/>
        <v>0.60403530895334179</v>
      </c>
      <c r="G36" s="87">
        <f t="shared" si="14"/>
        <v>0.63529411764705879</v>
      </c>
      <c r="H36" s="87">
        <f t="shared" si="14"/>
        <v>0.60550458715596334</v>
      </c>
      <c r="I36" s="87">
        <f t="shared" ref="I36:J36" si="15">I26/I8</f>
        <v>0.56019656019656017</v>
      </c>
      <c r="J36" s="87">
        <f t="shared" si="15"/>
        <v>0.72079207920792077</v>
      </c>
      <c r="K36" s="87">
        <f>K26/K8</f>
        <v>0.68991517436380778</v>
      </c>
    </row>
    <row r="37" spans="1:11" x14ac:dyDescent="0.2">
      <c r="A37" s="16" t="s">
        <v>94</v>
      </c>
    </row>
    <row r="38" spans="1:11" x14ac:dyDescent="0.2">
      <c r="A38" s="116" t="s">
        <v>236</v>
      </c>
    </row>
  </sheetData>
  <mergeCells count="25">
    <mergeCell ref="A27:C27"/>
    <mergeCell ref="A21:D21"/>
    <mergeCell ref="A12:D12"/>
    <mergeCell ref="A13:D13"/>
    <mergeCell ref="A14:D14"/>
    <mergeCell ref="A15:D15"/>
    <mergeCell ref="A16:D16"/>
    <mergeCell ref="A17:D17"/>
    <mergeCell ref="A22:D22"/>
    <mergeCell ref="A23:D23"/>
    <mergeCell ref="A24:D24"/>
    <mergeCell ref="A25:D25"/>
    <mergeCell ref="A26:D26"/>
    <mergeCell ref="Q2:T2"/>
    <mergeCell ref="O2:O3"/>
    <mergeCell ref="N2:N3"/>
    <mergeCell ref="P2:P3"/>
    <mergeCell ref="A11:C11"/>
    <mergeCell ref="N9:P9"/>
    <mergeCell ref="A36:D36"/>
    <mergeCell ref="A31:D31"/>
    <mergeCell ref="A32:D32"/>
    <mergeCell ref="A33:D33"/>
    <mergeCell ref="A34:D34"/>
    <mergeCell ref="A35:D35"/>
  </mergeCells>
  <pageMargins left="0.23622047244094491" right="0" top="0.35433070866141736" bottom="0.35433070866141736" header="0" footer="0.31496062992125984"/>
  <pageSetup paperSize="9" scale="73" orientation="landscape" r:id="rId1"/>
  <ignoredErrors>
    <ignoredError sqref="E17:H17 B8:I8 I17:K17 E26:H26" formulaRange="1"/>
    <ignoredError sqref="O6" unlockedFormula="1"/>
    <ignoredError sqref="L3 L12"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E19"/>
  <sheetViews>
    <sheetView showGridLines="0" zoomScaleNormal="100" workbookViewId="0">
      <selection sqref="A1:C1"/>
    </sheetView>
  </sheetViews>
  <sheetFormatPr baseColWidth="10" defaultRowHeight="15" x14ac:dyDescent="0.25"/>
  <cols>
    <col min="1" max="1" width="35" style="10" customWidth="1"/>
    <col min="2" max="2" width="7.7109375" style="10" bestFit="1" customWidth="1"/>
    <col min="3" max="3" width="7.42578125" style="10" customWidth="1"/>
    <col min="4" max="16384" width="11.42578125" style="10"/>
  </cols>
  <sheetData>
    <row r="1" spans="1:3" ht="29.25" customHeight="1" x14ac:dyDescent="0.25">
      <c r="A1" s="565" t="s">
        <v>201</v>
      </c>
      <c r="B1" s="565"/>
      <c r="C1" s="565"/>
    </row>
    <row r="2" spans="1:3" ht="17.25" customHeight="1" x14ac:dyDescent="0.25">
      <c r="A2" s="109" t="s">
        <v>99</v>
      </c>
      <c r="B2" s="54" t="s">
        <v>75</v>
      </c>
      <c r="C2" s="44" t="s">
        <v>16</v>
      </c>
    </row>
    <row r="3" spans="1:3" ht="13.5" customHeight="1" x14ac:dyDescent="0.25">
      <c r="A3" s="53" t="s">
        <v>35</v>
      </c>
      <c r="B3" s="73">
        <v>133</v>
      </c>
      <c r="C3" s="74">
        <f t="shared" ref="C3:C16" si="0">B3/B$16</f>
        <v>7.9308288610614189E-2</v>
      </c>
    </row>
    <row r="4" spans="1:3" ht="13.5" customHeight="1" x14ac:dyDescent="0.25">
      <c r="A4" s="53" t="s">
        <v>36</v>
      </c>
      <c r="B4" s="100">
        <v>322</v>
      </c>
      <c r="C4" s="74">
        <f t="shared" si="0"/>
        <v>0.19200954084675015</v>
      </c>
    </row>
    <row r="5" spans="1:3" ht="25.5" customHeight="1" x14ac:dyDescent="0.25">
      <c r="A5" s="335" t="s">
        <v>202</v>
      </c>
      <c r="B5" s="336">
        <f>Secteur!P6+Secteur!P17</f>
        <v>73</v>
      </c>
      <c r="C5" s="337">
        <f t="shared" si="0"/>
        <v>4.3530113297555156E-2</v>
      </c>
    </row>
    <row r="6" spans="1:3" ht="13.5" customHeight="1" x14ac:dyDescent="0.25">
      <c r="A6" s="53" t="s">
        <v>38</v>
      </c>
      <c r="B6" s="100">
        <v>42</v>
      </c>
      <c r="C6" s="74">
        <f t="shared" si="0"/>
        <v>2.5044722719141325E-2</v>
      </c>
    </row>
    <row r="7" spans="1:3" ht="13.5" customHeight="1" x14ac:dyDescent="0.25">
      <c r="A7" s="53" t="s">
        <v>39</v>
      </c>
      <c r="B7" s="100">
        <v>29</v>
      </c>
      <c r="C7" s="74">
        <f t="shared" si="0"/>
        <v>1.7292784734645201E-2</v>
      </c>
    </row>
    <row r="8" spans="1:3" ht="13.5" customHeight="1" x14ac:dyDescent="0.25">
      <c r="A8" s="53" t="s">
        <v>40</v>
      </c>
      <c r="B8" s="100">
        <v>31</v>
      </c>
      <c r="C8" s="74">
        <f t="shared" si="0"/>
        <v>1.8485390578413835E-2</v>
      </c>
    </row>
    <row r="9" spans="1:3" ht="13.5" customHeight="1" x14ac:dyDescent="0.25">
      <c r="A9" s="53" t="s">
        <v>41</v>
      </c>
      <c r="B9" s="100">
        <v>20</v>
      </c>
      <c r="C9" s="74">
        <f t="shared" si="0"/>
        <v>1.1926058437686345E-2</v>
      </c>
    </row>
    <row r="10" spans="1:3" ht="13.5" customHeight="1" x14ac:dyDescent="0.25">
      <c r="A10" s="53" t="s">
        <v>42</v>
      </c>
      <c r="B10" s="100">
        <v>24</v>
      </c>
      <c r="C10" s="74">
        <f t="shared" si="0"/>
        <v>1.4311270125223614E-2</v>
      </c>
    </row>
    <row r="11" spans="1:3" ht="13.5" customHeight="1" x14ac:dyDescent="0.25">
      <c r="A11" s="53" t="s">
        <v>43</v>
      </c>
      <c r="B11" s="100">
        <v>391</v>
      </c>
      <c r="C11" s="74">
        <f t="shared" si="0"/>
        <v>0.23315444245676803</v>
      </c>
    </row>
    <row r="12" spans="1:3" ht="13.5" customHeight="1" x14ac:dyDescent="0.25">
      <c r="A12" s="53" t="s">
        <v>44</v>
      </c>
      <c r="B12" s="100">
        <v>194</v>
      </c>
      <c r="C12" s="74">
        <f t="shared" si="0"/>
        <v>0.11568276684555755</v>
      </c>
    </row>
    <row r="13" spans="1:3" ht="13.5" customHeight="1" x14ac:dyDescent="0.25">
      <c r="A13" s="53" t="s">
        <v>45</v>
      </c>
      <c r="B13" s="100">
        <v>349</v>
      </c>
      <c r="C13" s="74">
        <f t="shared" si="0"/>
        <v>0.20810971973762671</v>
      </c>
    </row>
    <row r="14" spans="1:3" ht="13.5" customHeight="1" x14ac:dyDescent="0.25">
      <c r="A14" s="53" t="s">
        <v>46</v>
      </c>
      <c r="B14" s="100">
        <v>54</v>
      </c>
      <c r="C14" s="74">
        <f t="shared" si="0"/>
        <v>3.2200357781753133E-2</v>
      </c>
    </row>
    <row r="15" spans="1:3" ht="13.5" customHeight="1" thickBot="1" x14ac:dyDescent="0.3">
      <c r="A15" s="82" t="s">
        <v>34</v>
      </c>
      <c r="B15" s="412">
        <v>15</v>
      </c>
      <c r="C15" s="400">
        <f t="shared" si="0"/>
        <v>8.9445438282647581E-3</v>
      </c>
    </row>
    <row r="16" spans="1:3" ht="13.5" customHeight="1" x14ac:dyDescent="0.25">
      <c r="A16" s="81" t="s">
        <v>15</v>
      </c>
      <c r="B16" s="410">
        <v>1677</v>
      </c>
      <c r="C16" s="411">
        <f t="shared" si="0"/>
        <v>1</v>
      </c>
    </row>
    <row r="17" spans="1:5" x14ac:dyDescent="0.25">
      <c r="A17" s="116" t="s">
        <v>236</v>
      </c>
    </row>
    <row r="18" spans="1:5" x14ac:dyDescent="0.25">
      <c r="D18" s="99"/>
      <c r="E18" s="99"/>
    </row>
    <row r="19" spans="1:5" ht="36" customHeight="1" x14ac:dyDescent="0.25">
      <c r="D19" s="99"/>
    </row>
  </sheetData>
  <mergeCells count="1">
    <mergeCell ref="A1:C1"/>
  </mergeCells>
  <pageMargins left="0.23622047244094491" right="0" top="0.35433070866141736" bottom="0.35433070866141736" header="0"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Q82"/>
  <sheetViews>
    <sheetView showGridLines="0" view="pageBreakPreview" zoomScaleNormal="100" zoomScaleSheetLayoutView="100" workbookViewId="0"/>
  </sheetViews>
  <sheetFormatPr baseColWidth="10" defaultRowHeight="15" x14ac:dyDescent="0.25"/>
  <cols>
    <col min="1" max="1" width="26.5703125" style="10" customWidth="1"/>
    <col min="2" max="2" width="8.85546875" style="10" customWidth="1"/>
    <col min="3" max="3" width="12.140625" style="10" customWidth="1"/>
    <col min="4" max="4" width="8.85546875" style="10" customWidth="1"/>
    <col min="5" max="5" width="12.140625" style="10" customWidth="1"/>
    <col min="6" max="6" width="8.85546875" style="10" customWidth="1"/>
    <col min="7" max="7" width="12.140625" style="10" customWidth="1"/>
    <col min="8" max="8" width="8.85546875" style="10" customWidth="1"/>
    <col min="9" max="9" width="12.140625" style="10" customWidth="1"/>
    <col min="10" max="10" width="8.85546875" style="10" customWidth="1"/>
    <col min="11" max="11" width="12.7109375" style="10" customWidth="1"/>
    <col min="12" max="12" width="9.28515625" style="10" customWidth="1"/>
    <col min="13" max="13" width="11.85546875" style="10" customWidth="1"/>
    <col min="14" max="14" width="9.28515625" style="10" customWidth="1"/>
    <col min="15" max="15" width="12.7109375" style="10" customWidth="1"/>
    <col min="16" max="16" width="8.85546875" style="10" customWidth="1"/>
    <col min="17" max="17" width="12.28515625" style="10" customWidth="1"/>
    <col min="18" max="16384" width="11.42578125" style="10"/>
  </cols>
  <sheetData>
    <row r="1" spans="1:17" x14ac:dyDescent="0.25">
      <c r="A1" s="5" t="s">
        <v>106</v>
      </c>
      <c r="B1" s="5"/>
      <c r="C1" s="5"/>
      <c r="D1" s="5"/>
      <c r="E1" s="5"/>
      <c r="F1" s="5"/>
      <c r="G1" s="5"/>
      <c r="H1" s="5"/>
    </row>
    <row r="2" spans="1:17" x14ac:dyDescent="0.25">
      <c r="A2" s="566" t="s">
        <v>99</v>
      </c>
      <c r="B2" s="568">
        <v>2013</v>
      </c>
      <c r="C2" s="569"/>
      <c r="D2" s="568">
        <v>2015</v>
      </c>
      <c r="E2" s="569"/>
      <c r="F2" s="568">
        <v>2016</v>
      </c>
      <c r="G2" s="569"/>
      <c r="H2" s="568">
        <v>2017</v>
      </c>
      <c r="I2" s="569"/>
      <c r="J2" s="568">
        <v>2018</v>
      </c>
      <c r="K2" s="569"/>
      <c r="L2" s="568">
        <v>2019</v>
      </c>
      <c r="M2" s="569"/>
      <c r="N2" s="568">
        <v>2020</v>
      </c>
      <c r="O2" s="569"/>
      <c r="P2" s="568">
        <v>2021</v>
      </c>
      <c r="Q2" s="569"/>
    </row>
    <row r="3" spans="1:17" ht="39" customHeight="1" x14ac:dyDescent="0.25">
      <c r="A3" s="567"/>
      <c r="B3" s="54" t="s">
        <v>77</v>
      </c>
      <c r="C3" s="372" t="s">
        <v>85</v>
      </c>
      <c r="D3" s="54" t="s">
        <v>77</v>
      </c>
      <c r="E3" s="44" t="s">
        <v>85</v>
      </c>
      <c r="F3" s="54" t="s">
        <v>77</v>
      </c>
      <c r="G3" s="44" t="s">
        <v>85</v>
      </c>
      <c r="H3" s="54" t="s">
        <v>77</v>
      </c>
      <c r="I3" s="44" t="s">
        <v>85</v>
      </c>
      <c r="J3" s="54" t="s">
        <v>77</v>
      </c>
      <c r="K3" s="44" t="s">
        <v>85</v>
      </c>
      <c r="L3" s="54" t="s">
        <v>77</v>
      </c>
      <c r="M3" s="308" t="s">
        <v>85</v>
      </c>
      <c r="N3" s="54" t="s">
        <v>77</v>
      </c>
      <c r="O3" s="308" t="s">
        <v>85</v>
      </c>
      <c r="P3" s="54" t="s">
        <v>77</v>
      </c>
      <c r="Q3" s="44" t="s">
        <v>85</v>
      </c>
    </row>
    <row r="4" spans="1:17" ht="13.5" customHeight="1" x14ac:dyDescent="0.25">
      <c r="A4" s="53" t="s">
        <v>35</v>
      </c>
      <c r="B4" s="100">
        <v>92</v>
      </c>
      <c r="C4" s="73">
        <v>92</v>
      </c>
      <c r="D4" s="100">
        <v>98</v>
      </c>
      <c r="E4" s="73">
        <v>98</v>
      </c>
      <c r="F4" s="73">
        <v>104</v>
      </c>
      <c r="G4" s="73">
        <v>104</v>
      </c>
      <c r="H4" s="73">
        <v>98</v>
      </c>
      <c r="I4" s="73">
        <v>98</v>
      </c>
      <c r="J4" s="314">
        <v>96</v>
      </c>
      <c r="K4" s="314">
        <v>96</v>
      </c>
      <c r="L4" s="315">
        <v>97</v>
      </c>
      <c r="M4" s="315">
        <v>97</v>
      </c>
      <c r="N4" s="315">
        <v>80</v>
      </c>
      <c r="O4" s="38">
        <v>29</v>
      </c>
      <c r="P4" s="315">
        <v>133</v>
      </c>
      <c r="Q4" s="315">
        <v>94</v>
      </c>
    </row>
    <row r="5" spans="1:17" ht="13.5" customHeight="1" x14ac:dyDescent="0.25">
      <c r="A5" s="53" t="s">
        <v>36</v>
      </c>
      <c r="B5" s="100">
        <v>258</v>
      </c>
      <c r="C5" s="73">
        <v>153</v>
      </c>
      <c r="D5" s="100">
        <v>267</v>
      </c>
      <c r="E5" s="73">
        <v>159</v>
      </c>
      <c r="F5" s="100">
        <v>246</v>
      </c>
      <c r="G5" s="73">
        <v>143</v>
      </c>
      <c r="H5" s="100">
        <v>276</v>
      </c>
      <c r="I5" s="73">
        <v>151</v>
      </c>
      <c r="J5" s="314">
        <v>282</v>
      </c>
      <c r="K5" s="314">
        <v>154</v>
      </c>
      <c r="L5" s="315">
        <v>261</v>
      </c>
      <c r="M5" s="315">
        <v>157</v>
      </c>
      <c r="N5" s="315">
        <v>320</v>
      </c>
      <c r="O5" s="38">
        <v>10</v>
      </c>
      <c r="P5" s="315">
        <v>322</v>
      </c>
      <c r="Q5" s="315">
        <v>156</v>
      </c>
    </row>
    <row r="6" spans="1:17" ht="13.5" customHeight="1" x14ac:dyDescent="0.25">
      <c r="A6" s="53" t="s">
        <v>37</v>
      </c>
      <c r="B6" s="100">
        <v>118</v>
      </c>
      <c r="C6" s="73">
        <v>110</v>
      </c>
      <c r="D6" s="100">
        <v>84</v>
      </c>
      <c r="E6" s="73">
        <v>82</v>
      </c>
      <c r="F6" s="100">
        <v>55</v>
      </c>
      <c r="G6" s="73">
        <v>49</v>
      </c>
      <c r="H6" s="100">
        <v>56</v>
      </c>
      <c r="I6" s="73">
        <v>47</v>
      </c>
      <c r="J6" s="314">
        <v>81</v>
      </c>
      <c r="K6" s="314">
        <v>73</v>
      </c>
      <c r="L6" s="315">
        <v>92</v>
      </c>
      <c r="M6" s="315">
        <v>88</v>
      </c>
      <c r="N6" s="315">
        <v>60</v>
      </c>
      <c r="O6" s="38">
        <v>2</v>
      </c>
      <c r="P6" s="315">
        <v>70</v>
      </c>
      <c r="Q6" s="315">
        <v>64</v>
      </c>
    </row>
    <row r="7" spans="1:17" ht="13.5" customHeight="1" x14ac:dyDescent="0.25">
      <c r="A7" s="53" t="s">
        <v>38</v>
      </c>
      <c r="B7" s="100">
        <v>96</v>
      </c>
      <c r="C7" s="73">
        <v>38</v>
      </c>
      <c r="D7" s="100">
        <v>96</v>
      </c>
      <c r="E7" s="73">
        <v>28</v>
      </c>
      <c r="F7" s="100">
        <v>100</v>
      </c>
      <c r="G7" s="73">
        <v>30</v>
      </c>
      <c r="H7" s="100">
        <v>121</v>
      </c>
      <c r="I7" s="73">
        <v>24</v>
      </c>
      <c r="J7" s="314">
        <v>131</v>
      </c>
      <c r="K7" s="314">
        <v>65</v>
      </c>
      <c r="L7" s="315">
        <v>196</v>
      </c>
      <c r="M7" s="315">
        <v>129</v>
      </c>
      <c r="N7" s="315">
        <v>117</v>
      </c>
      <c r="O7" s="38">
        <v>3</v>
      </c>
      <c r="P7" s="315">
        <v>42</v>
      </c>
      <c r="Q7" s="315">
        <v>8</v>
      </c>
    </row>
    <row r="8" spans="1:17" ht="13.5" customHeight="1" x14ac:dyDescent="0.25">
      <c r="A8" s="53" t="s">
        <v>39</v>
      </c>
      <c r="B8" s="100">
        <v>98</v>
      </c>
      <c r="C8" s="73">
        <v>95</v>
      </c>
      <c r="D8" s="100">
        <v>80</v>
      </c>
      <c r="E8" s="73">
        <v>76</v>
      </c>
      <c r="F8" s="100">
        <v>99</v>
      </c>
      <c r="G8" s="73">
        <v>98</v>
      </c>
      <c r="H8" s="100">
        <v>102</v>
      </c>
      <c r="I8" s="73">
        <v>96</v>
      </c>
      <c r="J8" s="314">
        <v>62</v>
      </c>
      <c r="K8" s="314">
        <v>53</v>
      </c>
      <c r="L8" s="315">
        <v>22</v>
      </c>
      <c r="M8" s="315">
        <v>17</v>
      </c>
      <c r="N8" s="315">
        <v>33</v>
      </c>
      <c r="O8" s="38">
        <v>79</v>
      </c>
      <c r="P8" s="315">
        <v>29</v>
      </c>
      <c r="Q8" s="315">
        <v>24</v>
      </c>
    </row>
    <row r="9" spans="1:17" ht="13.5" customHeight="1" x14ac:dyDescent="0.25">
      <c r="A9" s="53" t="s">
        <v>40</v>
      </c>
      <c r="B9" s="100">
        <v>68</v>
      </c>
      <c r="C9" s="73">
        <v>48</v>
      </c>
      <c r="D9" s="100">
        <v>100</v>
      </c>
      <c r="E9" s="73">
        <v>72</v>
      </c>
      <c r="F9" s="100">
        <v>96</v>
      </c>
      <c r="G9" s="73">
        <v>67</v>
      </c>
      <c r="H9" s="100">
        <v>105</v>
      </c>
      <c r="I9" s="73">
        <v>68</v>
      </c>
      <c r="J9" s="314">
        <v>84</v>
      </c>
      <c r="K9" s="314">
        <v>58</v>
      </c>
      <c r="L9" s="315">
        <v>61</v>
      </c>
      <c r="M9" s="315">
        <v>25</v>
      </c>
      <c r="N9" s="315">
        <v>37</v>
      </c>
      <c r="O9" s="38">
        <v>86</v>
      </c>
      <c r="P9" s="315">
        <v>31</v>
      </c>
      <c r="Q9" s="315">
        <v>8</v>
      </c>
    </row>
    <row r="10" spans="1:17" ht="13.5" customHeight="1" x14ac:dyDescent="0.25">
      <c r="A10" s="53" t="s">
        <v>41</v>
      </c>
      <c r="B10" s="100">
        <v>31</v>
      </c>
      <c r="C10" s="73">
        <v>20</v>
      </c>
      <c r="D10" s="100">
        <v>53</v>
      </c>
      <c r="E10" s="73">
        <v>45</v>
      </c>
      <c r="F10" s="100">
        <v>53</v>
      </c>
      <c r="G10" s="73">
        <v>39</v>
      </c>
      <c r="H10" s="100">
        <v>39</v>
      </c>
      <c r="I10" s="73">
        <v>30</v>
      </c>
      <c r="J10" s="314">
        <v>38</v>
      </c>
      <c r="K10" s="314">
        <v>25</v>
      </c>
      <c r="L10" s="315">
        <v>26</v>
      </c>
      <c r="M10" s="315">
        <v>19</v>
      </c>
      <c r="N10" s="315">
        <v>12</v>
      </c>
      <c r="O10" s="38">
        <v>30</v>
      </c>
      <c r="P10" s="315">
        <v>20</v>
      </c>
      <c r="Q10" s="315">
        <v>4</v>
      </c>
    </row>
    <row r="11" spans="1:17" ht="13.5" customHeight="1" x14ac:dyDescent="0.25">
      <c r="A11" s="53" t="s">
        <v>42</v>
      </c>
      <c r="B11" s="100">
        <v>25</v>
      </c>
      <c r="C11" s="73">
        <v>11</v>
      </c>
      <c r="D11" s="100">
        <v>42</v>
      </c>
      <c r="E11" s="73">
        <v>21</v>
      </c>
      <c r="F11" s="100">
        <v>54</v>
      </c>
      <c r="G11" s="73">
        <v>28</v>
      </c>
      <c r="H11" s="100">
        <v>43</v>
      </c>
      <c r="I11" s="73">
        <v>21</v>
      </c>
      <c r="J11" s="314">
        <v>29</v>
      </c>
      <c r="K11" s="314">
        <v>9</v>
      </c>
      <c r="L11" s="315">
        <v>30</v>
      </c>
      <c r="M11" s="315">
        <v>8</v>
      </c>
      <c r="N11" s="315">
        <v>29</v>
      </c>
      <c r="O11" s="38">
        <v>11</v>
      </c>
      <c r="P11" s="315">
        <v>24</v>
      </c>
      <c r="Q11" s="315">
        <v>1</v>
      </c>
    </row>
    <row r="12" spans="1:17" ht="13.5" customHeight="1" x14ac:dyDescent="0.25">
      <c r="A12" s="53" t="s">
        <v>43</v>
      </c>
      <c r="B12" s="100">
        <v>185</v>
      </c>
      <c r="C12" s="73">
        <v>12</v>
      </c>
      <c r="D12" s="100">
        <v>241</v>
      </c>
      <c r="E12" s="73">
        <v>8</v>
      </c>
      <c r="F12" s="100">
        <v>218</v>
      </c>
      <c r="G12" s="73">
        <v>5</v>
      </c>
      <c r="H12" s="100">
        <v>227</v>
      </c>
      <c r="I12" s="73">
        <v>9</v>
      </c>
      <c r="J12" s="314">
        <v>287</v>
      </c>
      <c r="K12" s="314">
        <v>43</v>
      </c>
      <c r="L12" s="315">
        <v>272</v>
      </c>
      <c r="M12" s="315">
        <v>39</v>
      </c>
      <c r="N12" s="315">
        <v>357</v>
      </c>
      <c r="O12" s="38">
        <v>7</v>
      </c>
      <c r="P12" s="315">
        <v>391</v>
      </c>
      <c r="Q12" s="315">
        <v>105</v>
      </c>
    </row>
    <row r="13" spans="1:17" ht="13.5" customHeight="1" x14ac:dyDescent="0.25">
      <c r="A13" s="53" t="s">
        <v>44</v>
      </c>
      <c r="B13" s="100">
        <v>82</v>
      </c>
      <c r="C13" s="73">
        <v>18</v>
      </c>
      <c r="D13" s="100">
        <v>105</v>
      </c>
      <c r="E13" s="73">
        <v>15</v>
      </c>
      <c r="F13" s="100">
        <v>104</v>
      </c>
      <c r="G13" s="73">
        <v>19</v>
      </c>
      <c r="H13" s="100">
        <v>105</v>
      </c>
      <c r="I13" s="73">
        <v>19</v>
      </c>
      <c r="J13" s="314">
        <v>127</v>
      </c>
      <c r="K13" s="314">
        <v>28</v>
      </c>
      <c r="L13" s="315">
        <v>120</v>
      </c>
      <c r="M13" s="315">
        <v>28</v>
      </c>
      <c r="N13" s="315">
        <v>195</v>
      </c>
      <c r="O13" s="38">
        <v>591</v>
      </c>
      <c r="P13" s="315">
        <v>194</v>
      </c>
      <c r="Q13" s="315">
        <v>97</v>
      </c>
    </row>
    <row r="14" spans="1:17" ht="13.5" customHeight="1" x14ac:dyDescent="0.25">
      <c r="A14" s="53" t="s">
        <v>45</v>
      </c>
      <c r="B14" s="100">
        <v>103</v>
      </c>
      <c r="C14" s="73">
        <v>6</v>
      </c>
      <c r="D14" s="100">
        <v>158</v>
      </c>
      <c r="E14" s="73">
        <v>5</v>
      </c>
      <c r="F14" s="100">
        <v>197</v>
      </c>
      <c r="G14" s="73">
        <v>12</v>
      </c>
      <c r="H14" s="100">
        <v>195</v>
      </c>
      <c r="I14" s="73">
        <v>15</v>
      </c>
      <c r="J14" s="314">
        <v>221</v>
      </c>
      <c r="K14" s="314">
        <v>3</v>
      </c>
      <c r="L14" s="315">
        <v>217</v>
      </c>
      <c r="M14" s="315">
        <v>10</v>
      </c>
      <c r="N14" s="315">
        <v>233</v>
      </c>
      <c r="O14" s="38">
        <v>0</v>
      </c>
      <c r="P14" s="315">
        <v>349</v>
      </c>
      <c r="Q14" s="315">
        <v>53</v>
      </c>
    </row>
    <row r="15" spans="1:17" ht="13.5" customHeight="1" x14ac:dyDescent="0.25">
      <c r="A15" s="53" t="s">
        <v>46</v>
      </c>
      <c r="B15" s="100">
        <v>35</v>
      </c>
      <c r="C15" s="73">
        <v>1</v>
      </c>
      <c r="D15" s="100">
        <v>50</v>
      </c>
      <c r="E15" s="73">
        <v>2</v>
      </c>
      <c r="F15" s="100">
        <v>38</v>
      </c>
      <c r="G15" s="73">
        <v>1</v>
      </c>
      <c r="H15" s="100">
        <v>53</v>
      </c>
      <c r="I15" s="73">
        <v>0</v>
      </c>
      <c r="J15" s="314">
        <v>51</v>
      </c>
      <c r="K15" s="314">
        <v>0</v>
      </c>
      <c r="L15" s="315">
        <v>43</v>
      </c>
      <c r="M15" s="315">
        <v>2</v>
      </c>
      <c r="N15" s="315">
        <v>70</v>
      </c>
      <c r="O15" s="38">
        <v>0</v>
      </c>
      <c r="P15" s="315">
        <v>54</v>
      </c>
      <c r="Q15" s="315">
        <v>5</v>
      </c>
    </row>
    <row r="16" spans="1:17" ht="13.5" customHeight="1" x14ac:dyDescent="0.25">
      <c r="A16" s="53" t="s">
        <v>34</v>
      </c>
      <c r="B16" s="100">
        <v>20</v>
      </c>
      <c r="C16" s="73">
        <v>17</v>
      </c>
      <c r="D16" s="100">
        <v>9</v>
      </c>
      <c r="E16" s="73">
        <v>7</v>
      </c>
      <c r="F16" s="100">
        <v>13</v>
      </c>
      <c r="G16" s="73">
        <v>3</v>
      </c>
      <c r="H16" s="100">
        <v>13</v>
      </c>
      <c r="I16" s="73">
        <v>5</v>
      </c>
      <c r="J16" s="314">
        <v>11</v>
      </c>
      <c r="K16" s="314">
        <v>4</v>
      </c>
      <c r="L16" s="315">
        <v>13</v>
      </c>
      <c r="M16" s="315">
        <v>10</v>
      </c>
      <c r="N16" s="315">
        <v>13</v>
      </c>
      <c r="O16" s="315">
        <v>0</v>
      </c>
      <c r="P16" s="315">
        <v>15</v>
      </c>
      <c r="Q16" s="315">
        <v>8</v>
      </c>
    </row>
    <row r="17" spans="1:17" ht="13.5" customHeight="1" thickBot="1" x14ac:dyDescent="0.3">
      <c r="A17" s="311" t="s">
        <v>175</v>
      </c>
      <c r="B17" s="312">
        <v>0</v>
      </c>
      <c r="C17" s="313">
        <v>0</v>
      </c>
      <c r="D17" s="312">
        <v>0</v>
      </c>
      <c r="E17" s="313">
        <v>0</v>
      </c>
      <c r="F17" s="312">
        <v>0</v>
      </c>
      <c r="G17" s="313">
        <v>0</v>
      </c>
      <c r="H17" s="312">
        <v>0</v>
      </c>
      <c r="I17" s="313">
        <v>0</v>
      </c>
      <c r="J17" s="318">
        <v>0</v>
      </c>
      <c r="K17" s="318">
        <v>0</v>
      </c>
      <c r="L17" s="320">
        <v>0</v>
      </c>
      <c r="M17" s="320">
        <v>0</v>
      </c>
      <c r="N17" s="320">
        <v>0</v>
      </c>
      <c r="O17" s="320">
        <v>0</v>
      </c>
      <c r="P17" s="320">
        <v>3</v>
      </c>
      <c r="Q17" s="320">
        <v>1</v>
      </c>
    </row>
    <row r="18" spans="1:17" ht="13.5" customHeight="1" x14ac:dyDescent="0.25">
      <c r="A18" s="316" t="s">
        <v>15</v>
      </c>
      <c r="B18" s="317">
        <v>1211</v>
      </c>
      <c r="C18" s="317">
        <v>621</v>
      </c>
      <c r="D18" s="317">
        <v>1383</v>
      </c>
      <c r="E18" s="317">
        <v>618</v>
      </c>
      <c r="F18" s="317">
        <v>1377</v>
      </c>
      <c r="G18" s="317">
        <v>598</v>
      </c>
      <c r="H18" s="317">
        <v>1433</v>
      </c>
      <c r="I18" s="317">
        <v>583</v>
      </c>
      <c r="J18" s="319">
        <v>1500</v>
      </c>
      <c r="K18" s="319">
        <v>611</v>
      </c>
      <c r="L18" s="321">
        <v>1450</v>
      </c>
      <c r="M18" s="321">
        <v>629</v>
      </c>
      <c r="N18" s="321">
        <v>1556</v>
      </c>
      <c r="O18" s="321">
        <v>848</v>
      </c>
      <c r="P18" s="321">
        <v>1677</v>
      </c>
      <c r="Q18" s="321">
        <v>628</v>
      </c>
    </row>
    <row r="19" spans="1:17" s="1" customFormat="1" ht="24" x14ac:dyDescent="0.2">
      <c r="A19" s="101" t="s">
        <v>112</v>
      </c>
      <c r="B19" s="570">
        <v>0.51279933938893474</v>
      </c>
      <c r="C19" s="570"/>
      <c r="D19" s="570">
        <v>0.44685466377440347</v>
      </c>
      <c r="E19" s="570"/>
      <c r="F19" s="570">
        <v>0.43427741466957154</v>
      </c>
      <c r="G19" s="570"/>
      <c r="H19" s="570">
        <v>0.40683879972086534</v>
      </c>
      <c r="I19" s="570"/>
      <c r="J19" s="570">
        <v>0.40733333333333333</v>
      </c>
      <c r="K19" s="570"/>
      <c r="L19" s="570">
        <v>0.43379310344827587</v>
      </c>
      <c r="M19" s="570"/>
      <c r="N19" s="570">
        <v>0.54498714652956293</v>
      </c>
      <c r="O19" s="570"/>
      <c r="P19" s="570">
        <v>0.3744782349433512</v>
      </c>
      <c r="Q19" s="570"/>
    </row>
    <row r="20" spans="1:17" x14ac:dyDescent="0.25">
      <c r="A20" s="116" t="s">
        <v>236</v>
      </c>
    </row>
    <row r="21" spans="1:17" x14ac:dyDescent="0.25">
      <c r="K21" s="99"/>
      <c r="L21" s="99"/>
      <c r="M21" s="99"/>
      <c r="N21" s="99"/>
      <c r="O21" s="99"/>
      <c r="P21" s="99"/>
    </row>
    <row r="22" spans="1:17" ht="15.75" x14ac:dyDescent="0.25">
      <c r="A22" s="338" t="str">
        <f>"Répartition des "&amp;P18&amp;" Cifre acceptées en "&amp;P2</f>
        <v>Répartition des 1677 Cifre acceptées en 2021</v>
      </c>
      <c r="K22" s="99"/>
      <c r="L22" s="99"/>
      <c r="M22" s="99"/>
      <c r="N22" s="99"/>
      <c r="O22" s="99"/>
      <c r="P22" s="99"/>
    </row>
    <row r="23" spans="1:17" ht="36" customHeight="1" x14ac:dyDescent="0.25">
      <c r="A23" s="338" t="s">
        <v>203</v>
      </c>
      <c r="J23" s="99"/>
    </row>
    <row r="42" spans="1:11" x14ac:dyDescent="0.25">
      <c r="A42" s="5" t="s">
        <v>106</v>
      </c>
      <c r="H42" s="233" t="s">
        <v>139</v>
      </c>
      <c r="I42" s="258"/>
      <c r="J42" s="258"/>
    </row>
    <row r="43" spans="1:11" x14ac:dyDescent="0.25">
      <c r="A43" s="216" t="s">
        <v>99</v>
      </c>
      <c r="B43" s="231">
        <f>B2</f>
        <v>2013</v>
      </c>
      <c r="C43" s="231">
        <v>2015</v>
      </c>
      <c r="D43" s="231">
        <v>2016</v>
      </c>
      <c r="E43" s="231">
        <v>2017</v>
      </c>
      <c r="F43" s="231">
        <v>2018</v>
      </c>
      <c r="G43" s="231">
        <v>2019</v>
      </c>
      <c r="H43" s="231">
        <v>2020</v>
      </c>
      <c r="I43" s="257">
        <v>2021</v>
      </c>
    </row>
    <row r="44" spans="1:11" ht="13.5" customHeight="1" x14ac:dyDescent="0.25">
      <c r="A44" s="53" t="s">
        <v>35</v>
      </c>
      <c r="B44" s="229">
        <v>7.5970272502064411</v>
      </c>
      <c r="C44" s="229">
        <v>7.0860448300795369</v>
      </c>
      <c r="D44" s="229">
        <v>7.5526506899055921</v>
      </c>
      <c r="E44" s="229">
        <v>6.8387997208653166</v>
      </c>
      <c r="F44" s="229">
        <v>6.4</v>
      </c>
      <c r="G44" s="229">
        <v>6.6896551724137927</v>
      </c>
      <c r="H44" s="229">
        <v>5.1413881748071981</v>
      </c>
      <c r="I44" s="322">
        <v>7.9308288610614186</v>
      </c>
      <c r="K44" s="232"/>
    </row>
    <row r="45" spans="1:11" ht="13.5" customHeight="1" x14ac:dyDescent="0.25">
      <c r="A45" s="53" t="s">
        <v>36</v>
      </c>
      <c r="B45" s="229">
        <v>21.304706853839804</v>
      </c>
      <c r="C45" s="229">
        <v>19.305856832971802</v>
      </c>
      <c r="D45" s="229">
        <v>17.864923747276691</v>
      </c>
      <c r="E45" s="229">
        <v>19.260293091416607</v>
      </c>
      <c r="F45" s="229">
        <v>18.8</v>
      </c>
      <c r="G45" s="229">
        <v>18</v>
      </c>
      <c r="H45" s="229">
        <v>20.565552699228792</v>
      </c>
      <c r="I45" s="229">
        <v>19.200954084675015</v>
      </c>
      <c r="K45" s="232"/>
    </row>
    <row r="46" spans="1:11" ht="13.5" customHeight="1" x14ac:dyDescent="0.25">
      <c r="A46" s="53" t="s">
        <v>37</v>
      </c>
      <c r="B46" s="229">
        <v>9.7440132122213043</v>
      </c>
      <c r="C46" s="229">
        <v>6.0737527114967458</v>
      </c>
      <c r="D46" s="229">
        <v>3.994190268700073</v>
      </c>
      <c r="E46" s="229">
        <v>3.9078855547801812</v>
      </c>
      <c r="F46" s="229">
        <v>5.4</v>
      </c>
      <c r="G46" s="229">
        <v>6.3448275862068968</v>
      </c>
      <c r="H46" s="229">
        <v>3.8560411311053984</v>
      </c>
      <c r="I46" s="229">
        <v>4.1741204531902207</v>
      </c>
      <c r="K46" s="232"/>
    </row>
    <row r="47" spans="1:11" ht="13.5" customHeight="1" x14ac:dyDescent="0.25">
      <c r="A47" s="53" t="s">
        <v>38</v>
      </c>
      <c r="B47" s="229">
        <v>7.927332782824112</v>
      </c>
      <c r="C47" s="229">
        <v>6.9414316702819958</v>
      </c>
      <c r="D47" s="229">
        <v>7.2621641249092237</v>
      </c>
      <c r="E47" s="229">
        <v>8.4438241451500353</v>
      </c>
      <c r="F47" s="229">
        <v>8.7333333333333325</v>
      </c>
      <c r="G47" s="229">
        <v>13.517241379310343</v>
      </c>
      <c r="H47" s="229">
        <v>7.5192802056555266</v>
      </c>
      <c r="I47" s="229">
        <v>2.5044722719141324</v>
      </c>
      <c r="K47" s="232"/>
    </row>
    <row r="48" spans="1:11" ht="13.5" customHeight="1" x14ac:dyDescent="0.25">
      <c r="A48" s="53" t="s">
        <v>39</v>
      </c>
      <c r="B48" s="229">
        <v>8.0924855491329488</v>
      </c>
      <c r="C48" s="229">
        <v>5.7845263919016627</v>
      </c>
      <c r="D48" s="229">
        <v>7.18954248366013</v>
      </c>
      <c r="E48" s="229">
        <v>7.1179344033496159</v>
      </c>
      <c r="F48" s="229">
        <v>4.1333333333333329</v>
      </c>
      <c r="G48" s="229">
        <v>1.5172413793103448</v>
      </c>
      <c r="H48" s="229">
        <v>2.1208226221079691</v>
      </c>
      <c r="I48" s="229">
        <v>1.7292784734645201</v>
      </c>
      <c r="K48" s="232"/>
    </row>
    <row r="49" spans="1:12" ht="13.5" customHeight="1" x14ac:dyDescent="0.25">
      <c r="A49" s="53" t="s">
        <v>40</v>
      </c>
      <c r="B49" s="229">
        <v>5.6151940545004129</v>
      </c>
      <c r="C49" s="229">
        <v>7.2306579898770789</v>
      </c>
      <c r="D49" s="229">
        <v>6.9716775599128544</v>
      </c>
      <c r="E49" s="229">
        <v>7.3272854152128408</v>
      </c>
      <c r="F49" s="229">
        <v>5.6000000000000005</v>
      </c>
      <c r="G49" s="229">
        <v>4.2068965517241379</v>
      </c>
      <c r="H49" s="229">
        <v>2.3778920308483289</v>
      </c>
      <c r="I49" s="229">
        <v>1.8485390578413834</v>
      </c>
      <c r="K49" s="232"/>
    </row>
    <row r="50" spans="1:12" ht="13.5" customHeight="1" x14ac:dyDescent="0.25">
      <c r="A50" s="53" t="s">
        <v>41</v>
      </c>
      <c r="B50" s="229">
        <v>2.559867877786953</v>
      </c>
      <c r="C50" s="229">
        <v>3.8322487346348515</v>
      </c>
      <c r="D50" s="229">
        <v>3.8489469862018879</v>
      </c>
      <c r="E50" s="229">
        <v>2.7215631542219123</v>
      </c>
      <c r="F50" s="229">
        <v>2.5333333333333332</v>
      </c>
      <c r="G50" s="229">
        <v>1.7931034482758619</v>
      </c>
      <c r="H50" s="229">
        <v>0.77120822622107965</v>
      </c>
      <c r="I50" s="229">
        <v>1.1926058437686344</v>
      </c>
      <c r="K50" s="232"/>
    </row>
    <row r="51" spans="1:12" ht="13.5" customHeight="1" x14ac:dyDescent="0.25">
      <c r="A51" s="53" t="s">
        <v>42</v>
      </c>
      <c r="B51" s="229">
        <v>2.0644095788604462</v>
      </c>
      <c r="C51" s="229">
        <v>3.0368763557483729</v>
      </c>
      <c r="D51" s="229">
        <v>3.9215686274509802</v>
      </c>
      <c r="E51" s="229">
        <v>3.0006978367062107</v>
      </c>
      <c r="F51" s="229">
        <v>1.9333333333333333</v>
      </c>
      <c r="G51" s="229">
        <v>2.0689655172413794</v>
      </c>
      <c r="H51" s="229">
        <v>1.8637532133676094</v>
      </c>
      <c r="I51" s="229">
        <v>1.4311270125223614</v>
      </c>
      <c r="K51" s="232"/>
    </row>
    <row r="52" spans="1:12" ht="13.5" customHeight="1" x14ac:dyDescent="0.25">
      <c r="A52" s="53" t="s">
        <v>43</v>
      </c>
      <c r="B52" s="229">
        <v>15.2766308835673</v>
      </c>
      <c r="C52" s="229">
        <v>17.425885755603758</v>
      </c>
      <c r="D52" s="229">
        <v>15.831517792302105</v>
      </c>
      <c r="E52" s="229">
        <v>15.84089323098395</v>
      </c>
      <c r="F52" s="229">
        <v>19.133333333333333</v>
      </c>
      <c r="G52" s="229">
        <v>18.758620689655174</v>
      </c>
      <c r="H52" s="229">
        <v>22.943444730077118</v>
      </c>
      <c r="I52" s="229">
        <v>23.315444245676805</v>
      </c>
      <c r="K52" s="232"/>
    </row>
    <row r="53" spans="1:12" ht="13.5" customHeight="1" x14ac:dyDescent="0.25">
      <c r="A53" s="53" t="s">
        <v>44</v>
      </c>
      <c r="B53" s="229">
        <v>6.7712634186622624</v>
      </c>
      <c r="C53" s="229">
        <v>7.5921908893709329</v>
      </c>
      <c r="D53" s="229">
        <v>7.5526506899055921</v>
      </c>
      <c r="E53" s="229">
        <v>7.3272854152128408</v>
      </c>
      <c r="F53" s="229">
        <v>8.4666666666666668</v>
      </c>
      <c r="G53" s="229">
        <v>8.2758620689655178</v>
      </c>
      <c r="H53" s="229">
        <v>12.532133676092544</v>
      </c>
      <c r="I53" s="229">
        <v>11.568276684555755</v>
      </c>
      <c r="K53" s="232"/>
    </row>
    <row r="54" spans="1:12" ht="13.5" customHeight="1" x14ac:dyDescent="0.25">
      <c r="A54" s="53" t="s">
        <v>45</v>
      </c>
      <c r="B54" s="229">
        <v>8.5053674649050368</v>
      </c>
      <c r="C54" s="229">
        <v>11.424439624005785</v>
      </c>
      <c r="D54" s="229">
        <v>14.306463326071169</v>
      </c>
      <c r="E54" s="229">
        <v>13.607815771109561</v>
      </c>
      <c r="F54" s="229">
        <v>14.733333333333334</v>
      </c>
      <c r="G54" s="229">
        <v>14.965517241379311</v>
      </c>
      <c r="H54" s="229">
        <v>14.974293059125966</v>
      </c>
      <c r="I54" s="229">
        <v>20.810971973762669</v>
      </c>
      <c r="K54" s="232"/>
    </row>
    <row r="55" spans="1:12" ht="13.5" customHeight="1" x14ac:dyDescent="0.25">
      <c r="A55" s="53" t="s">
        <v>46</v>
      </c>
      <c r="B55" s="229">
        <v>2.8901734104046244</v>
      </c>
      <c r="C55" s="229">
        <v>3.6153289949385394</v>
      </c>
      <c r="D55" s="229">
        <v>2.7596223674655045</v>
      </c>
      <c r="E55" s="229">
        <v>3.6985345429169576</v>
      </c>
      <c r="F55" s="229">
        <v>3.4000000000000004</v>
      </c>
      <c r="G55" s="229">
        <v>2.9655172413793105</v>
      </c>
      <c r="H55" s="229">
        <v>4.4987146529562985</v>
      </c>
      <c r="I55" s="229">
        <v>3.2200357781753133</v>
      </c>
      <c r="K55" s="232"/>
    </row>
    <row r="56" spans="1:12" ht="13.5" customHeight="1" x14ac:dyDescent="0.25">
      <c r="A56" s="53" t="s">
        <v>34</v>
      </c>
      <c r="B56" s="229">
        <v>1.6515276630883566</v>
      </c>
      <c r="C56" s="229">
        <v>0.65075921908893708</v>
      </c>
      <c r="D56" s="229">
        <v>0.94408133623819901</v>
      </c>
      <c r="E56" s="229">
        <v>0.90718771807397069</v>
      </c>
      <c r="F56" s="229">
        <v>0.73333333333333328</v>
      </c>
      <c r="G56" s="229">
        <v>0.89655172413793094</v>
      </c>
      <c r="H56" s="229">
        <v>0.83547557840616959</v>
      </c>
      <c r="I56" s="229">
        <v>0.89445438282647582</v>
      </c>
      <c r="K56" s="232"/>
    </row>
    <row r="57" spans="1:12" ht="13.5" customHeight="1" thickBot="1" x14ac:dyDescent="0.3">
      <c r="A57" s="82" t="s">
        <v>175</v>
      </c>
      <c r="B57" s="229">
        <v>0</v>
      </c>
      <c r="C57" s="229">
        <v>0</v>
      </c>
      <c r="D57" s="229">
        <v>0</v>
      </c>
      <c r="E57" s="229">
        <v>0</v>
      </c>
      <c r="F57" s="229">
        <v>0</v>
      </c>
      <c r="G57" s="229">
        <v>0</v>
      </c>
      <c r="H57" s="229">
        <v>0</v>
      </c>
      <c r="I57" s="229">
        <v>0.17889087656529518</v>
      </c>
      <c r="K57" s="232"/>
    </row>
    <row r="58" spans="1:12" ht="13.5" customHeight="1" x14ac:dyDescent="0.25">
      <c r="A58" s="81" t="s">
        <v>15</v>
      </c>
      <c r="B58" s="230">
        <v>100</v>
      </c>
      <c r="C58" s="230">
        <v>100</v>
      </c>
      <c r="D58" s="230">
        <v>100</v>
      </c>
      <c r="E58" s="230">
        <v>100</v>
      </c>
      <c r="F58" s="230">
        <v>100</v>
      </c>
      <c r="G58" s="229">
        <v>100</v>
      </c>
      <c r="H58" s="229">
        <v>100</v>
      </c>
      <c r="I58" s="230">
        <v>100</v>
      </c>
      <c r="K58" s="232"/>
    </row>
    <row r="59" spans="1:12" x14ac:dyDescent="0.25">
      <c r="A59" s="116" t="s">
        <v>236</v>
      </c>
      <c r="H59" s="232"/>
      <c r="I59" s="232"/>
      <c r="J59" s="232"/>
      <c r="K59" s="374"/>
      <c r="L59" s="375"/>
    </row>
    <row r="60" spans="1:12" x14ac:dyDescent="0.25">
      <c r="K60" s="375"/>
      <c r="L60" s="375"/>
    </row>
    <row r="61" spans="1:12" x14ac:dyDescent="0.25">
      <c r="A61" s="463"/>
      <c r="B61" s="464"/>
      <c r="C61" s="464"/>
      <c r="D61" s="463"/>
      <c r="E61" s="463"/>
      <c r="F61" s="463"/>
      <c r="G61" s="463"/>
      <c r="K61" s="375"/>
      <c r="L61" s="375"/>
    </row>
    <row r="62" spans="1:12" x14ac:dyDescent="0.25">
      <c r="A62" s="462"/>
      <c r="B62" s="463"/>
      <c r="C62" s="465"/>
      <c r="D62" s="463"/>
      <c r="E62" s="465"/>
      <c r="F62" s="466"/>
      <c r="G62" s="463"/>
    </row>
    <row r="63" spans="1:12" x14ac:dyDescent="0.25">
      <c r="A63" s="462"/>
      <c r="B63" s="463"/>
      <c r="C63" s="465"/>
      <c r="D63" s="463"/>
      <c r="E63" s="465"/>
      <c r="F63" s="466"/>
      <c r="G63" s="463"/>
    </row>
    <row r="64" spans="1:12" x14ac:dyDescent="0.25">
      <c r="A64" s="462"/>
      <c r="B64" s="463"/>
      <c r="C64" s="465"/>
      <c r="D64" s="463"/>
      <c r="E64" s="465"/>
      <c r="F64" s="467"/>
      <c r="G64" s="463"/>
    </row>
    <row r="65" spans="1:7" x14ac:dyDescent="0.25">
      <c r="A65" s="462"/>
      <c r="B65" s="463"/>
      <c r="C65" s="465"/>
      <c r="D65" s="463"/>
      <c r="E65" s="465"/>
      <c r="F65" s="467"/>
      <c r="G65" s="463"/>
    </row>
    <row r="66" spans="1:7" x14ac:dyDescent="0.25">
      <c r="A66" s="462"/>
      <c r="B66" s="463"/>
      <c r="C66" s="465"/>
      <c r="D66" s="463"/>
      <c r="E66" s="465"/>
      <c r="F66" s="467"/>
      <c r="G66" s="463"/>
    </row>
    <row r="67" spans="1:7" x14ac:dyDescent="0.25">
      <c r="A67" s="462"/>
      <c r="B67" s="463"/>
      <c r="C67" s="465"/>
      <c r="D67" s="463"/>
      <c r="E67" s="465"/>
      <c r="F67" s="467"/>
      <c r="G67" s="463"/>
    </row>
    <row r="68" spans="1:7" x14ac:dyDescent="0.25">
      <c r="A68" s="462"/>
      <c r="B68" s="463"/>
      <c r="C68" s="465"/>
      <c r="D68" s="463"/>
      <c r="E68" s="465"/>
      <c r="F68" s="467"/>
      <c r="G68" s="463"/>
    </row>
    <row r="69" spans="1:7" x14ac:dyDescent="0.25">
      <c r="A69" s="462"/>
      <c r="B69" s="463"/>
      <c r="C69" s="465"/>
      <c r="D69" s="463"/>
      <c r="E69" s="465"/>
      <c r="F69" s="466"/>
      <c r="G69" s="463"/>
    </row>
    <row r="70" spans="1:7" x14ac:dyDescent="0.25">
      <c r="A70" s="462"/>
      <c r="B70" s="463"/>
      <c r="C70" s="465"/>
      <c r="D70" s="463"/>
      <c r="E70" s="465"/>
      <c r="F70" s="467"/>
      <c r="G70" s="463"/>
    </row>
    <row r="71" spans="1:7" x14ac:dyDescent="0.25">
      <c r="A71" s="462"/>
      <c r="B71" s="463"/>
      <c r="C71" s="465"/>
      <c r="D71" s="463"/>
      <c r="E71" s="465"/>
      <c r="F71" s="467"/>
      <c r="G71" s="463"/>
    </row>
    <row r="72" spans="1:7" x14ac:dyDescent="0.25">
      <c r="A72" s="462"/>
      <c r="B72" s="463"/>
      <c r="C72" s="465"/>
      <c r="D72" s="463"/>
      <c r="E72" s="465"/>
      <c r="F72" s="467"/>
      <c r="G72" s="466"/>
    </row>
    <row r="73" spans="1:7" x14ac:dyDescent="0.25">
      <c r="A73" s="462"/>
      <c r="B73" s="463"/>
      <c r="C73" s="465"/>
      <c r="D73" s="463"/>
      <c r="E73" s="465"/>
      <c r="F73" s="466"/>
      <c r="G73" s="463"/>
    </row>
    <row r="74" spans="1:7" x14ac:dyDescent="0.25">
      <c r="A74" s="462"/>
      <c r="B74" s="463"/>
      <c r="C74" s="465"/>
      <c r="D74" s="463"/>
      <c r="E74" s="465"/>
      <c r="F74" s="466"/>
      <c r="G74" s="463"/>
    </row>
    <row r="75" spans="1:7" x14ac:dyDescent="0.25">
      <c r="A75" s="462"/>
      <c r="B75" s="463"/>
      <c r="C75" s="465"/>
      <c r="D75" s="463"/>
      <c r="E75" s="465"/>
      <c r="F75" s="466"/>
      <c r="G75" s="463"/>
    </row>
    <row r="76" spans="1:7" x14ac:dyDescent="0.25">
      <c r="A76" s="468"/>
      <c r="B76" s="463"/>
      <c r="C76" s="465"/>
      <c r="D76" s="463"/>
      <c r="E76" s="465"/>
      <c r="F76" s="466"/>
      <c r="G76" s="463"/>
    </row>
    <row r="77" spans="1:7" x14ac:dyDescent="0.25">
      <c r="A77" s="469"/>
      <c r="B77" s="463"/>
      <c r="C77" s="465"/>
      <c r="D77" s="463"/>
      <c r="E77" s="465"/>
      <c r="F77" s="466"/>
      <c r="G77" s="463"/>
    </row>
    <row r="78" spans="1:7" x14ac:dyDescent="0.25">
      <c r="A78" s="463"/>
      <c r="B78" s="463"/>
      <c r="C78" s="463"/>
      <c r="D78" s="463"/>
      <c r="E78" s="466"/>
      <c r="F78" s="466"/>
      <c r="G78" s="463"/>
    </row>
    <row r="79" spans="1:7" x14ac:dyDescent="0.25">
      <c r="A79" s="463"/>
      <c r="B79" s="463"/>
      <c r="C79" s="466"/>
      <c r="D79" s="463"/>
      <c r="E79" s="466"/>
      <c r="F79" s="466"/>
      <c r="G79" s="463"/>
    </row>
    <row r="80" spans="1:7" x14ac:dyDescent="0.25">
      <c r="A80" s="463"/>
      <c r="B80" s="463"/>
      <c r="C80" s="463"/>
      <c r="D80" s="463"/>
      <c r="E80" s="463"/>
      <c r="F80" s="463"/>
      <c r="G80" s="463"/>
    </row>
    <row r="81" spans="1:7" x14ac:dyDescent="0.25">
      <c r="A81" s="463"/>
      <c r="B81" s="463"/>
      <c r="C81" s="463"/>
      <c r="D81" s="463"/>
      <c r="E81" s="463"/>
      <c r="F81" s="463"/>
      <c r="G81" s="463"/>
    </row>
    <row r="82" spans="1:7" x14ac:dyDescent="0.25">
      <c r="A82" s="463"/>
      <c r="B82" s="463"/>
      <c r="C82" s="463"/>
      <c r="D82" s="463"/>
      <c r="E82" s="463"/>
      <c r="F82" s="463"/>
      <c r="G82" s="463"/>
    </row>
  </sheetData>
  <mergeCells count="17">
    <mergeCell ref="B19:C19"/>
    <mergeCell ref="D19:E19"/>
    <mergeCell ref="F19:G19"/>
    <mergeCell ref="H19:I19"/>
    <mergeCell ref="J19:K19"/>
    <mergeCell ref="P19:Q19"/>
    <mergeCell ref="L19:M19"/>
    <mergeCell ref="N19:O19"/>
    <mergeCell ref="J2:K2"/>
    <mergeCell ref="P2:Q2"/>
    <mergeCell ref="N2:O2"/>
    <mergeCell ref="A2:A3"/>
    <mergeCell ref="D2:E2"/>
    <mergeCell ref="F2:G2"/>
    <mergeCell ref="H2:I2"/>
    <mergeCell ref="L2:M2"/>
    <mergeCell ref="B2:C2"/>
  </mergeCells>
  <pageMargins left="0.23622047244094491" right="0" top="0.35433070866141736" bottom="0.35433070866141736" header="0" footer="0.31496062992125984"/>
  <pageSetup paperSize="9" scale="74" fitToHeight="2" orientation="landscape" r:id="rId1"/>
  <rowBreaks count="1" manualBreakCount="1">
    <brk id="41" max="10"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I23"/>
  <sheetViews>
    <sheetView showGridLines="0" zoomScaleNormal="100" workbookViewId="0">
      <selection activeCell="K40" sqref="K40"/>
    </sheetView>
  </sheetViews>
  <sheetFormatPr baseColWidth="10" defaultRowHeight="12.75" x14ac:dyDescent="0.2"/>
  <cols>
    <col min="1" max="1" width="20.85546875" style="1" customWidth="1"/>
    <col min="2" max="3" width="7.85546875" style="1" customWidth="1"/>
    <col min="4" max="4" width="7.7109375" style="1" bestFit="1" customWidth="1"/>
    <col min="5" max="5" width="7" style="1" bestFit="1" customWidth="1"/>
    <col min="6" max="6" width="7.42578125" style="1" customWidth="1"/>
    <col min="7" max="16384" width="11.42578125" style="1"/>
  </cols>
  <sheetData>
    <row r="1" spans="1:8" ht="17.25" customHeight="1" x14ac:dyDescent="0.2">
      <c r="A1" s="129" t="s">
        <v>256</v>
      </c>
      <c r="B1" s="129"/>
      <c r="C1" s="129"/>
    </row>
    <row r="2" spans="1:8" ht="27" customHeight="1" x14ac:dyDescent="0.2">
      <c r="A2" s="548" t="s">
        <v>78</v>
      </c>
      <c r="B2" s="571">
        <v>2013</v>
      </c>
      <c r="C2" s="572"/>
      <c r="D2" s="571">
        <f>'Origine geo'!R2</f>
        <v>2021</v>
      </c>
      <c r="E2" s="572"/>
      <c r="F2" s="505" t="s">
        <v>206</v>
      </c>
      <c r="H2" s="17"/>
    </row>
    <row r="3" spans="1:8" ht="15" customHeight="1" x14ac:dyDescent="0.2">
      <c r="A3" s="549"/>
      <c r="B3" s="54" t="s">
        <v>75</v>
      </c>
      <c r="C3" s="54" t="s">
        <v>16</v>
      </c>
      <c r="D3" s="54" t="s">
        <v>75</v>
      </c>
      <c r="E3" s="54" t="s">
        <v>16</v>
      </c>
      <c r="F3" s="547"/>
      <c r="H3" s="18"/>
    </row>
    <row r="4" spans="1:8" x14ac:dyDescent="0.2">
      <c r="A4" s="63" t="s">
        <v>0</v>
      </c>
      <c r="B4" s="343">
        <v>28</v>
      </c>
      <c r="C4" s="163">
        <f t="shared" ref="C4:C14" si="0">B4/$B$14</f>
        <v>2.2635408245755859E-2</v>
      </c>
      <c r="D4" s="344">
        <f>'Origine geo'!$R$4</f>
        <v>38</v>
      </c>
      <c r="E4" s="136">
        <f t="shared" ref="E4:E14" si="1">D4/$D$14</f>
        <v>2.2659511031604056E-2</v>
      </c>
      <c r="F4" s="175">
        <f t="shared" ref="F4:F14" si="2">E4-C4</f>
        <v>2.4102785848197084E-5</v>
      </c>
      <c r="H4" s="18"/>
    </row>
    <row r="5" spans="1:8" x14ac:dyDescent="0.2">
      <c r="A5" s="63" t="s">
        <v>7</v>
      </c>
      <c r="B5" s="343">
        <v>6</v>
      </c>
      <c r="C5" s="163">
        <f t="shared" si="0"/>
        <v>4.850444624090542E-3</v>
      </c>
      <c r="D5" s="344">
        <f>'Origine geo'!$R$5</f>
        <v>6</v>
      </c>
      <c r="E5" s="136">
        <f t="shared" si="1"/>
        <v>3.5778175313059034E-3</v>
      </c>
      <c r="F5" s="175">
        <f t="shared" si="2"/>
        <v>-1.2726270927846386E-3</v>
      </c>
      <c r="H5" s="18"/>
    </row>
    <row r="6" spans="1:8" x14ac:dyDescent="0.2">
      <c r="A6" s="63" t="s">
        <v>5</v>
      </c>
      <c r="B6" s="343">
        <v>29</v>
      </c>
      <c r="C6" s="163">
        <f t="shared" si="0"/>
        <v>2.3443815683104285E-2</v>
      </c>
      <c r="D6" s="344">
        <f>'Origine geo'!$R$6</f>
        <v>57</v>
      </c>
      <c r="E6" s="136">
        <f t="shared" si="1"/>
        <v>3.3989266547406083E-2</v>
      </c>
      <c r="F6" s="175">
        <f t="shared" si="2"/>
        <v>1.0545450864301798E-2</v>
      </c>
      <c r="H6" s="18"/>
    </row>
    <row r="7" spans="1:8" x14ac:dyDescent="0.2">
      <c r="A7" s="63" t="s">
        <v>1</v>
      </c>
      <c r="B7" s="343">
        <v>34</v>
      </c>
      <c r="C7" s="163">
        <f t="shared" si="0"/>
        <v>2.7485852869846401E-2</v>
      </c>
      <c r="D7" s="344">
        <f>'Origine geo'!$R$7</f>
        <v>62</v>
      </c>
      <c r="E7" s="136">
        <f t="shared" si="1"/>
        <v>3.697078115682767E-2</v>
      </c>
      <c r="F7" s="175">
        <f t="shared" si="2"/>
        <v>9.4849282869812687E-3</v>
      </c>
      <c r="H7" s="18"/>
    </row>
    <row r="8" spans="1:8" x14ac:dyDescent="0.2">
      <c r="A8" s="63" t="s">
        <v>30</v>
      </c>
      <c r="B8" s="343">
        <v>933</v>
      </c>
      <c r="C8" s="163">
        <f t="shared" si="0"/>
        <v>0.75424413904607923</v>
      </c>
      <c r="D8" s="344">
        <f>'Origine geo'!$R$8</f>
        <v>1258</v>
      </c>
      <c r="E8" s="136">
        <f t="shared" si="1"/>
        <v>0.75014907573047107</v>
      </c>
      <c r="F8" s="175">
        <f t="shared" si="2"/>
        <v>-4.0950633156081606E-3</v>
      </c>
      <c r="H8" s="18"/>
    </row>
    <row r="9" spans="1:8" x14ac:dyDescent="0.2">
      <c r="A9" s="63" t="s">
        <v>66</v>
      </c>
      <c r="B9" s="343">
        <v>81</v>
      </c>
      <c r="C9" s="163">
        <f t="shared" si="0"/>
        <v>6.5481002425222312E-2</v>
      </c>
      <c r="D9" s="344">
        <f>'Origine geo'!$R$9</f>
        <v>59</v>
      </c>
      <c r="E9" s="136">
        <f t="shared" si="1"/>
        <v>3.5181872391174714E-2</v>
      </c>
      <c r="F9" s="175">
        <f t="shared" si="2"/>
        <v>-3.0299130034047599E-2</v>
      </c>
      <c r="H9" s="18"/>
    </row>
    <row r="10" spans="1:8" x14ac:dyDescent="0.2">
      <c r="A10" s="63" t="s">
        <v>6</v>
      </c>
      <c r="B10" s="343">
        <v>14</v>
      </c>
      <c r="C10" s="163">
        <f t="shared" si="0"/>
        <v>1.131770412287793E-2</v>
      </c>
      <c r="D10" s="344">
        <f>'Origine geo'!$R$10</f>
        <v>19</v>
      </c>
      <c r="E10" s="136">
        <f t="shared" si="1"/>
        <v>1.1329755515802028E-2</v>
      </c>
      <c r="F10" s="175">
        <f t="shared" si="2"/>
        <v>1.2051392924098542E-5</v>
      </c>
      <c r="H10" s="18"/>
    </row>
    <row r="11" spans="1:8" x14ac:dyDescent="0.2">
      <c r="A11" s="63" t="s">
        <v>3</v>
      </c>
      <c r="B11" s="343">
        <v>85</v>
      </c>
      <c r="C11" s="163">
        <f t="shared" si="0"/>
        <v>6.8714632174616E-2</v>
      </c>
      <c r="D11" s="344">
        <f>'Origine geo'!$R$11</f>
        <v>130</v>
      </c>
      <c r="E11" s="136">
        <f t="shared" si="1"/>
        <v>7.7519379844961239E-2</v>
      </c>
      <c r="F11" s="175">
        <f t="shared" si="2"/>
        <v>8.8047476703452393E-3</v>
      </c>
      <c r="H11" s="18"/>
    </row>
    <row r="12" spans="1:8" ht="11.25" customHeight="1" x14ac:dyDescent="0.2">
      <c r="A12" s="63" t="s">
        <v>2</v>
      </c>
      <c r="B12" s="343">
        <v>26</v>
      </c>
      <c r="C12" s="163">
        <f t="shared" si="0"/>
        <v>2.1018593371059015E-2</v>
      </c>
      <c r="D12" s="344">
        <f>'Origine geo'!$R$12</f>
        <v>46</v>
      </c>
      <c r="E12" s="136">
        <f t="shared" si="1"/>
        <v>2.7429934406678593E-2</v>
      </c>
      <c r="F12" s="175">
        <f t="shared" si="2"/>
        <v>6.4113410356195777E-3</v>
      </c>
      <c r="H12" s="19"/>
    </row>
    <row r="13" spans="1:8" ht="13.5" thickBot="1" x14ac:dyDescent="0.25">
      <c r="A13" s="418" t="s">
        <v>24</v>
      </c>
      <c r="B13" s="419">
        <v>1</v>
      </c>
      <c r="C13" s="420">
        <f t="shared" si="0"/>
        <v>8.0840743734842356E-4</v>
      </c>
      <c r="D13" s="421">
        <f>'Origine geo'!$R$13</f>
        <v>2</v>
      </c>
      <c r="E13" s="422">
        <f t="shared" si="1"/>
        <v>1.1926058437686344E-3</v>
      </c>
      <c r="F13" s="423">
        <f t="shared" si="2"/>
        <v>3.8419840642021084E-4</v>
      </c>
      <c r="H13" s="20"/>
    </row>
    <row r="14" spans="1:8" x14ac:dyDescent="0.2">
      <c r="A14" s="93" t="s">
        <v>15</v>
      </c>
      <c r="B14" s="413">
        <f>SUM(B4:B13)</f>
        <v>1237</v>
      </c>
      <c r="C14" s="414">
        <f t="shared" si="0"/>
        <v>1</v>
      </c>
      <c r="D14" s="415">
        <f>SUM(D4:D13)</f>
        <v>1677</v>
      </c>
      <c r="E14" s="416">
        <f t="shared" si="1"/>
        <v>1</v>
      </c>
      <c r="F14" s="417">
        <f t="shared" si="2"/>
        <v>0</v>
      </c>
      <c r="H14" s="11"/>
    </row>
    <row r="15" spans="1:8" ht="24" x14ac:dyDescent="0.2">
      <c r="A15" s="101" t="s">
        <v>105</v>
      </c>
      <c r="B15" s="570">
        <f>(B14-B8)/B14</f>
        <v>0.24575586095392077</v>
      </c>
      <c r="C15" s="570"/>
      <c r="D15" s="570">
        <f t="shared" ref="D15" si="3">(D14-D8)/D14</f>
        <v>0.24985092426952893</v>
      </c>
      <c r="E15" s="570"/>
    </row>
    <row r="16" spans="1:8" x14ac:dyDescent="0.2">
      <c r="A16" s="116" t="s">
        <v>236</v>
      </c>
    </row>
    <row r="23" spans="9:9" x14ac:dyDescent="0.2">
      <c r="I23" s="162"/>
    </row>
  </sheetData>
  <mergeCells count="6">
    <mergeCell ref="F2:F3"/>
    <mergeCell ref="A2:A3"/>
    <mergeCell ref="B2:C2"/>
    <mergeCell ref="B15:C15"/>
    <mergeCell ref="D2:E2"/>
    <mergeCell ref="D15:E15"/>
  </mergeCells>
  <pageMargins left="0.23622047244094491" right="0" top="0.35433070866141736" bottom="0.35433070866141736" header="0.31496062992125984" footer="0"/>
  <pageSetup paperSize="9" orientation="landscape" r:id="rId1"/>
  <ignoredErrors>
    <ignoredError sqref="C14" 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14</vt:i4>
      </vt:variant>
    </vt:vector>
  </HeadingPairs>
  <TitlesOfParts>
    <vt:vector size="28" baseType="lpstr">
      <vt:lpstr>Sommaire</vt:lpstr>
      <vt:lpstr>Evol Cifre</vt:lpstr>
      <vt:lpstr>Domaine sc</vt:lpstr>
      <vt:lpstr>Domaine sc fem</vt:lpstr>
      <vt:lpstr>Cifre Employeur</vt:lpstr>
      <vt:lpstr>Employeur</vt:lpstr>
      <vt:lpstr>Secteur 21</vt:lpstr>
      <vt:lpstr>Secteur</vt:lpstr>
      <vt:lpstr>Origine geo 21</vt:lpstr>
      <vt:lpstr>Origine geo</vt:lpstr>
      <vt:lpstr>Diplômes</vt:lpstr>
      <vt:lpstr>Salaire</vt:lpstr>
      <vt:lpstr>Soutenance</vt:lpstr>
      <vt:lpstr>Publications</vt:lpstr>
      <vt:lpstr>'Cifre Employeur'!Zone_d_impression</vt:lpstr>
      <vt:lpstr>Diplômes!Zone_d_impression</vt:lpstr>
      <vt:lpstr>'Domaine sc'!Zone_d_impression</vt:lpstr>
      <vt:lpstr>'Domaine sc fem'!Zone_d_impression</vt:lpstr>
      <vt:lpstr>Employeur!Zone_d_impression</vt:lpstr>
      <vt:lpstr>'Evol Cifre'!Zone_d_impression</vt:lpstr>
      <vt:lpstr>'Origine geo'!Zone_d_impression</vt:lpstr>
      <vt:lpstr>'Origine geo 21'!Zone_d_impression</vt:lpstr>
      <vt:lpstr>Publications!Zone_d_impression</vt:lpstr>
      <vt:lpstr>Salaire!Zone_d_impression</vt:lpstr>
      <vt:lpstr>Secteur!Zone_d_impression</vt:lpstr>
      <vt:lpstr>'Secteur 21'!Zone_d_impression</vt:lpstr>
      <vt:lpstr>Sommaire!Zone_d_impression</vt:lpstr>
      <vt:lpstr>Soutenance!Zone_d_impression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2015-01-09T13:54:16Z</dcterms:created>
  <dcterms:modified xsi:type="dcterms:W3CDTF">2023-03-25T15:44:25Z</dcterms:modified>
</cp:coreProperties>
</file>