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grh-a1-1\@@Bureau Dgrha1-1\2022\Contractuels enseignants\Note DGRH\"/>
    </mc:Choice>
  </mc:AlternateContent>
  <bookViews>
    <workbookView xWindow="-1770" yWindow="1845" windowWidth="16305" windowHeight="10620" tabRatio="902"/>
  </bookViews>
  <sheets>
    <sheet name="PG_0" sheetId="2" r:id="rId1"/>
    <sheet name="TAB_MAT" sheetId="50" r:id="rId2"/>
    <sheet name="PG_1" sheetId="3" r:id="rId3"/>
    <sheet name="TAB_1" sheetId="42" r:id="rId4"/>
    <sheet name="TAB_2" sheetId="40" r:id="rId5"/>
    <sheet name="TAB_3" sheetId="41" r:id="rId6"/>
    <sheet name="PG_2" sheetId="5" r:id="rId7"/>
    <sheet name="TAB_4" sheetId="6" r:id="rId8"/>
    <sheet name="TAB_5" sheetId="8" r:id="rId9"/>
    <sheet name="Page" sheetId="9" r:id="rId10"/>
    <sheet name="TAB_6" sheetId="10" r:id="rId11"/>
    <sheet name="TAB_7" sheetId="49" r:id="rId12"/>
    <sheet name="TAB_8" sheetId="20" r:id="rId13"/>
    <sheet name="TAB_9" sheetId="21" r:id="rId14"/>
    <sheet name="TAB_10_1" sheetId="38" r:id="rId15"/>
    <sheet name="TAB_10_2" sheetId="39" r:id="rId16"/>
    <sheet name="PG_3" sheetId="22" r:id="rId17"/>
    <sheet name="TAB_11" sheetId="23" r:id="rId18"/>
    <sheet name="TAB_12" sheetId="24" r:id="rId19"/>
    <sheet name="TAB_13" sheetId="37" r:id="rId20"/>
    <sheet name="PG_4" sheetId="25" r:id="rId21"/>
    <sheet name="TAB_14" sheetId="26" r:id="rId22"/>
    <sheet name="TAB_15" sheetId="27" r:id="rId23"/>
    <sheet name="PG_5" sheetId="30" r:id="rId24"/>
    <sheet name="TAB_16" sheetId="51" r:id="rId25"/>
    <sheet name="PG_6" sheetId="52" r:id="rId26"/>
    <sheet name="TAB_17" sheetId="31" r:id="rId27"/>
    <sheet name="TAB_18" sheetId="56" r:id="rId28"/>
    <sheet name="TAB_19" sheetId="32" r:id="rId29"/>
    <sheet name="PG_7" sheetId="55" r:id="rId30"/>
    <sheet name="CNU" sheetId="34" r:id="rId31"/>
  </sheets>
  <externalReferences>
    <externalReference r:id="rId32"/>
    <externalReference r:id="rId33"/>
  </externalReferences>
  <definedNames>
    <definedName name="_xlnm._FilterDatabase" localSheetId="9" hidden="1">Page!#REF!</definedName>
    <definedName name="_xlnm._FilterDatabase" localSheetId="3" hidden="1">TAB_1!#REF!</definedName>
    <definedName name="_xlnm._FilterDatabase" localSheetId="17" hidden="1">TAB_11!$X$13:$AB$95</definedName>
    <definedName name="_xlnm._FilterDatabase" localSheetId="21" hidden="1">TAB_14!$C$7:$O$66</definedName>
    <definedName name="_xlnm._FilterDatabase" localSheetId="22" hidden="1">TAB_15!$C$7:$O$76</definedName>
    <definedName name="_xlnm._FilterDatabase" localSheetId="24" hidden="1">TAB_16!$A$6:$G$80</definedName>
    <definedName name="_xlnm._FilterDatabase" localSheetId="26" hidden="1">TAB_17!$A$7:$I$121</definedName>
    <definedName name="_xlnm._FilterDatabase" localSheetId="27" hidden="1">TAB_18!$A$8:$R$122</definedName>
    <definedName name="_xlnm._FilterDatabase" localSheetId="28" hidden="1">TAB_19!#REF!</definedName>
    <definedName name="_xlnm._FilterDatabase" localSheetId="4" hidden="1">TAB_2!$A$9:$AL$176</definedName>
    <definedName name="_xlnm._FilterDatabase" localSheetId="5" hidden="1">TAB_3!$A$8:$AM$86</definedName>
    <definedName name="_xlnm._FilterDatabase" localSheetId="7" hidden="1">TAB_4!$A$7:$K$84</definedName>
    <definedName name="_xlnm._FilterDatabase" localSheetId="8" hidden="1">TAB_5!#REF!</definedName>
    <definedName name="_xlnm._FilterDatabase" localSheetId="10" hidden="1">TAB_6!#REF!</definedName>
    <definedName name="_xlnm._FilterDatabase" localSheetId="11" hidden="1">TAB_7!#REF!</definedName>
    <definedName name="_xlnm._FilterDatabase" localSheetId="12" hidden="1">TAB_8!$A$6:$H$148</definedName>
    <definedName name="_xlnm._FilterDatabase" localSheetId="13" hidden="1">TAB_9!#REF!</definedName>
    <definedName name="ASSOCIE_GD">'[1]4_NON_PERMANENTS'!$AD$15:$AE$18</definedName>
    <definedName name="ASSOCIE_GROUPE">'[1]4_NON_PERMANENTS'!$AD$1:$AE$12</definedName>
    <definedName name="ASSOCIE_SECTION">'[1]4_NON_PERMANENTS'!$AA$1:$AB$54</definedName>
    <definedName name="ATER_GD">'[1]4_NON_PERMANENTS'!$L$15:$M$18</definedName>
    <definedName name="ATER_GROUPE">'[1]4_NON_PERMANENTS'!$L$1:$M$13</definedName>
    <definedName name="ATER_SECTION">'[1]4_NON_PERMANENTS'!$I$1:$J$56</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'[1]3_2_CANDIDATS_MCF'!$A$65:$U$78</definedName>
    <definedName name="CANDIDATS_MCF_SECTION">'[1]3_2_CANDIDATS_MCF'!$A$2:$U$59</definedName>
    <definedName name="CANDIDATS_PR_GD">'[1]3_2_CANDIDATS_PR'!$A$80:$U$85</definedName>
    <definedName name="CANDIDATS_PR_GROUPE">'[1]3_2_CANDIDATS_PR'!$A$63:$U$75</definedName>
    <definedName name="CANDIDATS_PR_SECTION">'[1]3_2_CANDIDATS_PR'!$A$1:$U$59</definedName>
    <definedName name="DC_GD">'[1]4_NON_PERMANENTS'!$E$19:$G$24</definedName>
    <definedName name="DC_GROUPE">'[1]4_NON_PERMANENTS'!$E$3:$G$17</definedName>
    <definedName name="DC_SECTION">'[1]4_NON_PERMANENTS'!$A$3:$C$60</definedName>
    <definedName name="EFF_PR_ETAB">'[1]5_EFFECTIF_PR'!$A$3:$EQ$61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[1]HISTORI!$N$20:$X$26</definedName>
    <definedName name="HISTO_GROUPE">[1]HISTORI!$N$1:$X$16</definedName>
    <definedName name="HISTO_SECTION">[1]HISTORI!$A$3:$K$60</definedName>
    <definedName name="_xlnm.Print_Titles" localSheetId="17">TAB_11!$6:$7</definedName>
    <definedName name="_xlnm.Print_Titles" localSheetId="24">TAB_16!$6:$7</definedName>
    <definedName name="_xlnm.Print_Titles" localSheetId="26">TAB_17!$5:$7</definedName>
    <definedName name="_xlnm.Print_Titles" localSheetId="28">TAB_19!#REF!</definedName>
    <definedName name="_xlnm.Print_Titles" localSheetId="4">TAB_2!$6:$8</definedName>
    <definedName name="_xlnm.Print_Titles" localSheetId="5">TAB_3!$6:$8</definedName>
    <definedName name="_xlnm.Print_Titles" localSheetId="7">TAB_4!$6:$8</definedName>
    <definedName name="_xlnm.Print_Titles" localSheetId="8">TAB_5!$6:$8</definedName>
    <definedName name="_xlnm.Print_Titles" localSheetId="12">TAB_8!$5:$7</definedName>
    <definedName name="INVITE_GD">'[1]4_NON_PERMANENTS'!$X$15:$Y$18</definedName>
    <definedName name="INVITE_GROUPE">'[1]4_NON_PERMANENTS'!$X$1:$Y$13</definedName>
    <definedName name="INVITE_SECTION">'[1]4_NON_PERMANENTS'!$U$1:$V$56</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PLOT_MCF_SECTION">'[1]2_2_BOXPLOT'!$O$2:$W$58</definedName>
    <definedName name="PLOT_PR_SECTION">'[1]2_2_BOXPLOT'!$C$2:$K$58</definedName>
    <definedName name="POSTES_PUBLIES">'[1]3_2_PUBLIES'!$A$2:$L$63</definedName>
    <definedName name="POSTES_PUBLIES_GD">'[1]3_2_PUBLIES'!$A$67:$K$72</definedName>
    <definedName name="POSTES_PUBLIES_GROUPE">'[1]3_2_PUBLIES'!$A$76:$K$89</definedName>
    <definedName name="POURVUS_MCF_GD">'[1]3_2_POURVUS_MCF'!$A$80:$U$86</definedName>
    <definedName name="POURVUS_MCF_GROUPE">'[1]3_2_POURVUS_MCF'!$A$63:$U$78</definedName>
    <definedName name="POURVUS_MCF_SECTION">'[1]3_2_POURVUS_MCF'!$A$1:$U$60</definedName>
    <definedName name="POURVUS_PR_GD">'[1]3_2_POURVUS_PR'!$A$85:$U$89</definedName>
    <definedName name="POURVUS_PR_GROUPE">'[1]3_2_POURVUS_PR'!$A$68:$U$82</definedName>
    <definedName name="POURVUS_PR_SECTION">'[1]3_2_POURVUS_PR'!$A$1:$U$63</definedName>
    <definedName name="PREVISION_RETRAITE_GD">'[1]2_3_PREVISION_AGE'!$N$19:$X$25</definedName>
    <definedName name="PREVISION_RETRAITE_GROUPE">'[1]2_3_PREVISION_AGE'!$N$1:$X$15</definedName>
    <definedName name="PREVISION_RETRAITE_SECTION">'[1]2_3_PREVISION_AGE'!$A$1:$K$59</definedName>
    <definedName name="PYRAMIDE_MCF">'[1]2_1_PYRAMIDE'!$L$1:$U$59</definedName>
    <definedName name="PYRAMIDE_PR">'[1]2_1_PYRAMIDE'!$A$1:$J$59</definedName>
    <definedName name="QUALIF_CANDID_MCF_GD">'[1]3_1_QUALIF_MCF'!$A$79:$U$85</definedName>
    <definedName name="QUALIF_CANDID_MCF_GROUPE">'[1]3_1_QUALIF_MCF'!$A$62:$U$76</definedName>
    <definedName name="QUALIF_CANDID_MCF_SECTION">'[1]3_1_QUALIF_MCF'!$A$1:$U$59</definedName>
    <definedName name="QUALIF_CANDID_PR_GD">'[1]3_1_QUALIF_PR'!$A$83:$U$89</definedName>
    <definedName name="QUALIF_CANDID_PR_GROUPE">'[1]3_1_QUALIF_PR'!$A$65:$U$80</definedName>
    <definedName name="QUALIF_CANDID_PR_SECTION">'[1]3_1_QUALIF_PR'!$A$1:$U$60</definedName>
    <definedName name="QUALIF_OK_MCF_GD">'[1]3_1_RESULT_MCF'!$A$79:$U$85</definedName>
    <definedName name="QUALIF_OK_MCF_GROUPE">'[1]3_1_RESULT_MCF'!$A$62:$U$76</definedName>
    <definedName name="QUALIF_OK_MCF_SECTION">'[1]3_1_RESULT_MCF'!$A$1:$U$59</definedName>
    <definedName name="QUALIF_OK_PR_GD">'[1]3_1_RESULT_PR'!$A$78:$U$84</definedName>
    <definedName name="QUALIF_OK_PR_GROUPE">'[1]3_1_RESULT_PR'!$A$60:$U$74</definedName>
    <definedName name="QUALIF_OK_PR_SECTION">'[1]3_1_RESULT_PR'!$A$1:$U$57</definedName>
    <definedName name="redeploiement_typo">[2]REDEPLOIEMENT_TYPO!$A$2:$B$11</definedName>
    <definedName name="RETRAITES_GD">'[1]2_3_RETRAITES'!$F$18:$H$22</definedName>
    <definedName name="RETRAITES_GROUPE">'[1]2_3_RETRAITES'!$F$1:$H$14</definedName>
    <definedName name="RETRAITES_SECTION">'[1]2_3_RETRAITES'!$A$1:$C$61</definedName>
    <definedName name="TRANCHE_MCF">'[1]2_2_TRANCHE'!$U$2:$AM$60</definedName>
    <definedName name="TRANCHE_PR">'[1]2_2_TRANCHE'!$A$1:$S$61</definedName>
    <definedName name="_xlnm.Print_Area" localSheetId="30">CNU!$A$1:$E$67</definedName>
    <definedName name="_xlnm.Print_Area" localSheetId="9">Page!$A$1:$H$25</definedName>
    <definedName name="_xlnm.Print_Area" localSheetId="0">PG_0!$A$1:$J$59</definedName>
    <definedName name="_xlnm.Print_Area" localSheetId="2">PG_1!$A$1:$J$59</definedName>
    <definedName name="_xlnm.Print_Area" localSheetId="6">PG_2!$A$1:$J$59</definedName>
    <definedName name="_xlnm.Print_Area" localSheetId="16">PG_3!$A$1:$J$59</definedName>
    <definedName name="_xlnm.Print_Area" localSheetId="20">PG_4!$A$1:$J$59</definedName>
    <definedName name="_xlnm.Print_Area" localSheetId="23">PG_5!$A$1:$J$59</definedName>
    <definedName name="_xlnm.Print_Area" localSheetId="25">PG_6!$A$1:$J$59</definedName>
    <definedName name="_xlnm.Print_Area" localSheetId="29">PG_7!$A$1:$J$59</definedName>
    <definedName name="_xlnm.Print_Area" localSheetId="3">TAB_1!$A$1:$AH$41</definedName>
    <definedName name="_xlnm.Print_Area" localSheetId="14">TAB_10_1!$A$1:$I$62</definedName>
    <definedName name="_xlnm.Print_Area" localSheetId="15">TAB_10_2!$A$1:$I$43</definedName>
    <definedName name="_xlnm.Print_Area" localSheetId="17">TAB_11!$A$1:$K$88</definedName>
    <definedName name="_xlnm.Print_Area" localSheetId="18">TAB_12!$A$1:$J$70</definedName>
    <definedName name="_xlnm.Print_Area" localSheetId="19">TAB_13!$A$1:$I$61</definedName>
    <definedName name="_xlnm.Print_Area" localSheetId="21">TAB_14!$A$1:$O$86</definedName>
    <definedName name="_xlnm.Print_Area" localSheetId="22">TAB_15!$A$1:$O$88</definedName>
    <definedName name="_xlnm.Print_Area" localSheetId="24">TAB_16!$A$3:$G$89</definedName>
    <definedName name="_xlnm.Print_Area" localSheetId="26">TAB_17!$A$1:$H$126</definedName>
    <definedName name="_xlnm.Print_Area" localSheetId="27">TAB_18!$A$1:$M$122</definedName>
    <definedName name="_xlnm.Print_Area" localSheetId="28">TAB_19!$A$1:$C$21</definedName>
    <definedName name="_xlnm.Print_Area" localSheetId="4">TAB_2!$A$1:$U$178</definedName>
    <definedName name="_xlnm.Print_Area" localSheetId="5">TAB_3!$A$1:$S$99</definedName>
    <definedName name="_xlnm.Print_Area" localSheetId="7">TAB_4!$A$1:$K$88</definedName>
    <definedName name="_xlnm.Print_Area" localSheetId="8">TAB_5!$A$1:$H$74</definedName>
    <definedName name="_xlnm.Print_Area" localSheetId="10">TAB_6!$A$1:$S$18</definedName>
    <definedName name="_xlnm.Print_Area" localSheetId="11">TAB_7!$A$1:$S$18</definedName>
    <definedName name="_xlnm.Print_Area" localSheetId="12">TAB_8!$A$1:$P$154</definedName>
    <definedName name="_xlnm.Print_Area" localSheetId="13">TAB_9!$A$1:$G$66</definedName>
    <definedName name="_xlnm.Print_Area" localSheetId="1">TAB_MAT!$A$1:$B$42</definedName>
  </definedNames>
  <calcPr calcId="162913"/>
</workbook>
</file>

<file path=xl/calcChain.xml><?xml version="1.0" encoding="utf-8"?>
<calcChain xmlns="http://schemas.openxmlformats.org/spreadsheetml/2006/main">
  <c r="AD176" i="40" l="1"/>
  <c r="AE176" i="40"/>
  <c r="AF176" i="40"/>
  <c r="AC176" i="40"/>
  <c r="AG9" i="40"/>
  <c r="L176"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G99" i="40"/>
  <c r="AG100" i="40"/>
  <c r="AG101" i="40"/>
  <c r="AG102" i="40"/>
  <c r="AG103" i="40"/>
  <c r="AG104" i="40"/>
  <c r="AG105" i="40"/>
  <c r="AG106" i="40"/>
  <c r="AG107" i="40"/>
  <c r="AG108" i="40"/>
  <c r="AG109" i="40"/>
  <c r="AG110" i="40"/>
  <c r="AG111" i="40"/>
  <c r="AG112" i="40"/>
  <c r="AG113" i="40"/>
  <c r="AG114" i="40"/>
  <c r="AG115" i="40"/>
  <c r="AG116" i="40"/>
  <c r="AG117" i="40"/>
  <c r="AG118" i="40"/>
  <c r="AG119" i="40"/>
  <c r="AG120" i="40"/>
  <c r="AG121" i="40"/>
  <c r="AG122" i="40"/>
  <c r="AG123" i="40"/>
  <c r="AG124" i="40"/>
  <c r="AG125" i="40"/>
  <c r="AG126" i="40"/>
  <c r="AG127" i="40"/>
  <c r="AG128" i="40"/>
  <c r="AG129" i="40"/>
  <c r="AG130" i="40"/>
  <c r="AG131" i="40"/>
  <c r="AG132" i="40"/>
  <c r="AG133" i="40"/>
  <c r="AG134" i="40"/>
  <c r="AG135" i="40"/>
  <c r="AG136" i="40"/>
  <c r="AG137" i="40"/>
  <c r="AG138" i="40"/>
  <c r="AG139" i="40"/>
  <c r="AG140" i="40"/>
  <c r="AG141" i="40"/>
  <c r="AG142" i="40"/>
  <c r="AG143" i="40"/>
  <c r="AG144" i="40"/>
  <c r="AG145" i="40"/>
  <c r="AG146" i="40"/>
  <c r="AG147" i="40"/>
  <c r="AG148" i="40"/>
  <c r="AG149" i="40"/>
  <c r="AG150" i="40"/>
  <c r="AG151" i="40"/>
  <c r="AG152" i="40"/>
  <c r="AG153" i="40"/>
  <c r="AG154" i="40"/>
  <c r="AG155" i="40"/>
  <c r="AG156" i="40"/>
  <c r="AG157" i="40"/>
  <c r="AG158" i="40"/>
  <c r="AG159" i="40"/>
  <c r="AG160" i="40"/>
  <c r="AG161" i="40"/>
  <c r="AG162" i="40"/>
  <c r="AG163" i="40"/>
  <c r="AG164" i="40"/>
  <c r="AG165" i="40"/>
  <c r="AG166" i="40"/>
  <c r="AG167" i="40"/>
  <c r="AG168" i="40"/>
  <c r="AG169" i="40"/>
  <c r="AG170" i="40"/>
  <c r="AG171" i="40"/>
  <c r="AG172" i="40"/>
  <c r="AG173" i="40"/>
  <c r="AG174" i="40"/>
  <c r="M174" i="40"/>
  <c r="M173" i="40"/>
  <c r="M172"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B176" i="40"/>
  <c r="E97" i="56" l="1"/>
  <c r="H123" i="31" l="1"/>
  <c r="D86" i="26" l="1"/>
  <c r="L80" i="26"/>
  <c r="K80" i="26"/>
  <c r="I80" i="26"/>
  <c r="F80" i="26"/>
  <c r="L81" i="26"/>
  <c r="K81" i="26"/>
  <c r="I81" i="26"/>
  <c r="F81" i="26"/>
  <c r="L79" i="26"/>
  <c r="K79" i="26"/>
  <c r="I79" i="26"/>
  <c r="F79" i="26"/>
  <c r="D56" i="37"/>
  <c r="D55" i="37"/>
  <c r="D54" i="37"/>
  <c r="D53" i="37"/>
  <c r="D52" i="37"/>
  <c r="D51" i="37"/>
  <c r="D50" i="37"/>
  <c r="D49" i="37"/>
  <c r="D48" i="37"/>
  <c r="D47" i="37"/>
  <c r="I37" i="37"/>
  <c r="I36" i="37"/>
  <c r="I35" i="37"/>
  <c r="I34" i="37"/>
  <c r="I33" i="37"/>
  <c r="I32" i="37"/>
  <c r="I31" i="37"/>
  <c r="I30" i="37"/>
  <c r="I29" i="37"/>
  <c r="I28" i="37"/>
  <c r="D37" i="37"/>
  <c r="D36" i="37"/>
  <c r="D35" i="37"/>
  <c r="D34" i="37"/>
  <c r="D33" i="37"/>
  <c r="D32" i="37"/>
  <c r="D31" i="37"/>
  <c r="D30" i="37"/>
  <c r="D29" i="37"/>
  <c r="D28" i="37"/>
  <c r="I18" i="37"/>
  <c r="I17" i="37"/>
  <c r="I16" i="37"/>
  <c r="I15" i="37"/>
  <c r="I14" i="37"/>
  <c r="I13" i="37"/>
  <c r="I12" i="37"/>
  <c r="I11" i="37"/>
  <c r="I10" i="37"/>
  <c r="I9" i="37"/>
  <c r="D10" i="37"/>
  <c r="D11" i="37"/>
  <c r="D12" i="37"/>
  <c r="D13" i="37"/>
  <c r="D14" i="37"/>
  <c r="D15" i="37"/>
  <c r="D16" i="37"/>
  <c r="D17" i="37"/>
  <c r="D18" i="37"/>
  <c r="D9" i="37"/>
  <c r="M79" i="26" l="1"/>
  <c r="M81" i="26"/>
  <c r="M80" i="26"/>
  <c r="E87" i="23"/>
  <c r="G87" i="23"/>
  <c r="H87" i="23"/>
  <c r="D87" i="23"/>
  <c r="D88" i="23"/>
  <c r="D20" i="39" l="1"/>
  <c r="C20" i="39"/>
  <c r="B20" i="39"/>
  <c r="D147" i="20" l="1"/>
  <c r="G147" i="20"/>
  <c r="J147" i="20"/>
  <c r="L147" i="20"/>
  <c r="M147" i="20"/>
  <c r="D124" i="20"/>
  <c r="G124" i="20"/>
  <c r="J124" i="20"/>
  <c r="L124" i="20"/>
  <c r="M124" i="20"/>
  <c r="D103" i="20"/>
  <c r="G103" i="20"/>
  <c r="J103" i="20"/>
  <c r="L103" i="20"/>
  <c r="M103" i="20"/>
  <c r="D104" i="20"/>
  <c r="G104" i="20"/>
  <c r="J104" i="20"/>
  <c r="L104" i="20"/>
  <c r="M104" i="20"/>
  <c r="D105" i="20"/>
  <c r="G105" i="20"/>
  <c r="J105" i="20"/>
  <c r="L105" i="20"/>
  <c r="M105" i="20"/>
  <c r="M94" i="20"/>
  <c r="L94" i="20"/>
  <c r="J94" i="20"/>
  <c r="G94" i="20"/>
  <c r="D94" i="20"/>
  <c r="M93" i="20"/>
  <c r="L93" i="20"/>
  <c r="J93" i="20"/>
  <c r="G93" i="20"/>
  <c r="D93" i="20"/>
  <c r="M92" i="20"/>
  <c r="L92" i="20"/>
  <c r="J92" i="20"/>
  <c r="G92" i="20"/>
  <c r="D92" i="20"/>
  <c r="M91" i="20"/>
  <c r="L91" i="20"/>
  <c r="J91" i="20"/>
  <c r="G91" i="20"/>
  <c r="D91" i="20"/>
  <c r="D73" i="20"/>
  <c r="G73" i="20"/>
  <c r="J73" i="20"/>
  <c r="L73" i="20"/>
  <c r="M73" i="20"/>
  <c r="M53" i="20"/>
  <c r="L53" i="20"/>
  <c r="J53" i="20"/>
  <c r="G53" i="20"/>
  <c r="D53" i="20"/>
  <c r="M52" i="20"/>
  <c r="L52" i="20"/>
  <c r="J52" i="20"/>
  <c r="G52" i="20"/>
  <c r="D52" i="20"/>
  <c r="M51" i="20"/>
  <c r="L51" i="20"/>
  <c r="J51" i="20"/>
  <c r="G51" i="20"/>
  <c r="D51" i="20"/>
  <c r="D41" i="20"/>
  <c r="G41" i="20"/>
  <c r="J41" i="20"/>
  <c r="L41" i="20"/>
  <c r="M41" i="20"/>
  <c r="D28" i="20"/>
  <c r="G28" i="20"/>
  <c r="J28" i="20"/>
  <c r="L28" i="20"/>
  <c r="M28" i="20"/>
  <c r="N147" i="20" l="1"/>
  <c r="N104" i="20"/>
  <c r="P124" i="20"/>
  <c r="P147" i="20"/>
  <c r="N124" i="20"/>
  <c r="N103" i="20"/>
  <c r="N105" i="20"/>
  <c r="P92" i="20"/>
  <c r="P104" i="20"/>
  <c r="P103" i="20"/>
  <c r="P105" i="20"/>
  <c r="P91" i="20"/>
  <c r="P94" i="20"/>
  <c r="P93" i="20"/>
  <c r="N91" i="20"/>
  <c r="N92" i="20"/>
  <c r="N94" i="20"/>
  <c r="N93" i="20"/>
  <c r="N73" i="20"/>
  <c r="P52" i="20"/>
  <c r="P73" i="20"/>
  <c r="P41" i="20"/>
  <c r="P53" i="20"/>
  <c r="P51" i="20"/>
  <c r="N52" i="20"/>
  <c r="N51" i="20"/>
  <c r="N53" i="20"/>
  <c r="P28" i="20"/>
  <c r="N41" i="20"/>
  <c r="N28" i="20"/>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90" i="41"/>
  <c r="AD92" i="41"/>
  <c r="AB92" i="41" l="1"/>
  <c r="U92" i="41" l="1"/>
  <c r="X92" i="41"/>
  <c r="Y92" i="41"/>
  <c r="Z92" i="41"/>
  <c r="AA92" i="41"/>
  <c r="AC92" i="41"/>
  <c r="AE92" i="41"/>
  <c r="AF92" i="41"/>
  <c r="V92" i="41"/>
  <c r="J174" i="40" l="1"/>
  <c r="J173" i="40"/>
  <c r="J172" i="40"/>
  <c r="J171" i="40"/>
  <c r="J170" i="40"/>
  <c r="J169" i="40"/>
  <c r="J168" i="40"/>
  <c r="J167" i="40"/>
  <c r="J166" i="40"/>
  <c r="J165" i="40"/>
  <c r="J164" i="40"/>
  <c r="J163" i="40"/>
  <c r="J162" i="40"/>
  <c r="J161" i="40"/>
  <c r="J160" i="40"/>
  <c r="J159" i="40"/>
  <c r="J158" i="40"/>
  <c r="J157" i="40"/>
  <c r="J156" i="40"/>
  <c r="J155" i="40"/>
  <c r="J154" i="40"/>
  <c r="J153" i="40"/>
  <c r="J152" i="40"/>
  <c r="J151" i="40"/>
  <c r="J150" i="40"/>
  <c r="J149" i="40"/>
  <c r="J148" i="40"/>
  <c r="J147" i="40"/>
  <c r="J146" i="40"/>
  <c r="J145" i="40"/>
  <c r="J144" i="40"/>
  <c r="J143" i="40"/>
  <c r="J142" i="40"/>
  <c r="J141" i="40"/>
  <c r="J140" i="4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105" i="40"/>
  <c r="J104" i="40"/>
  <c r="J103" i="40"/>
  <c r="J102" i="40"/>
  <c r="J101" i="40"/>
  <c r="J100" i="40"/>
  <c r="J99" i="40"/>
  <c r="J98" i="40"/>
  <c r="J97" i="40"/>
  <c r="J9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61" i="40"/>
  <c r="J60" i="40"/>
  <c r="J59" i="40"/>
  <c r="J58" i="40"/>
  <c r="J57" i="40"/>
  <c r="J56" i="40"/>
  <c r="J55" i="40"/>
  <c r="J54" i="40"/>
  <c r="J53" i="40"/>
  <c r="J52" i="40"/>
  <c r="J51" i="40"/>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E174" i="40"/>
  <c r="E173" i="40"/>
  <c r="E172" i="40"/>
  <c r="E171" i="40"/>
  <c r="E170" i="40"/>
  <c r="E169" i="40"/>
  <c r="E16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Q107" i="40" l="1"/>
  <c r="D107" i="40"/>
  <c r="L107" i="40" l="1"/>
  <c r="S107" i="40"/>
  <c r="U107" i="40" s="1"/>
  <c r="O176" i="40" l="1"/>
  <c r="P176" i="40"/>
  <c r="N176" i="40"/>
  <c r="Q174" i="40"/>
  <c r="D174" i="40"/>
  <c r="Q173" i="40"/>
  <c r="D173" i="40"/>
  <c r="Q172" i="40"/>
  <c r="D172" i="40"/>
  <c r="Q171" i="40"/>
  <c r="D171" i="40"/>
  <c r="Q170" i="40"/>
  <c r="D170" i="40"/>
  <c r="Q169" i="40"/>
  <c r="D169" i="40"/>
  <c r="Q168" i="40"/>
  <c r="D168" i="40"/>
  <c r="Q167" i="40"/>
  <c r="D167" i="40"/>
  <c r="Q166" i="40"/>
  <c r="D166" i="40"/>
  <c r="Q165" i="40"/>
  <c r="D165" i="40"/>
  <c r="Q164" i="40"/>
  <c r="D164" i="40"/>
  <c r="Q163" i="40"/>
  <c r="D163" i="40"/>
  <c r="Q162" i="40"/>
  <c r="D162" i="40"/>
  <c r="Q161" i="40"/>
  <c r="D161" i="40"/>
  <c r="Q160" i="40"/>
  <c r="D160" i="40"/>
  <c r="Q159" i="40"/>
  <c r="D159" i="40"/>
  <c r="Q158" i="40"/>
  <c r="L158" i="40"/>
  <c r="D158" i="40"/>
  <c r="Q157" i="40"/>
  <c r="D157" i="40"/>
  <c r="Q156" i="40"/>
  <c r="D156" i="40"/>
  <c r="Q155" i="40"/>
  <c r="D155" i="40"/>
  <c r="Q154" i="40"/>
  <c r="D154" i="40"/>
  <c r="Q153" i="40"/>
  <c r="D153" i="40"/>
  <c r="Q152" i="40"/>
  <c r="D152" i="40"/>
  <c r="Q151" i="40"/>
  <c r="D151" i="40"/>
  <c r="Q150" i="40"/>
  <c r="D150" i="40"/>
  <c r="Q149" i="40"/>
  <c r="D149" i="40"/>
  <c r="Q148" i="40"/>
  <c r="D148" i="40"/>
  <c r="Q147" i="40"/>
  <c r="D147" i="40"/>
  <c r="Q146" i="40"/>
  <c r="L146" i="40"/>
  <c r="D146" i="40"/>
  <c r="Q145" i="40"/>
  <c r="D145" i="40"/>
  <c r="Q144" i="40"/>
  <c r="D144" i="40"/>
  <c r="Q143" i="40"/>
  <c r="D143" i="40"/>
  <c r="Q142" i="40"/>
  <c r="D142" i="40"/>
  <c r="Q141" i="40"/>
  <c r="D141" i="40"/>
  <c r="Q140" i="40"/>
  <c r="D140" i="40"/>
  <c r="Q139" i="40"/>
  <c r="D139" i="40"/>
  <c r="Q138" i="40"/>
  <c r="D138" i="40"/>
  <c r="Q137" i="40"/>
  <c r="D137" i="40"/>
  <c r="Q136" i="40"/>
  <c r="D136" i="40"/>
  <c r="Q135" i="40"/>
  <c r="D135" i="40"/>
  <c r="Q134" i="40"/>
  <c r="D134" i="40"/>
  <c r="Q133" i="40"/>
  <c r="D133" i="40"/>
  <c r="Q132" i="40"/>
  <c r="D132" i="40"/>
  <c r="Q131" i="40"/>
  <c r="S131" i="40"/>
  <c r="D131" i="40"/>
  <c r="Q130" i="40"/>
  <c r="D130" i="40"/>
  <c r="Q129" i="40"/>
  <c r="D129" i="40"/>
  <c r="Q128" i="40"/>
  <c r="S128" i="40"/>
  <c r="D128" i="40"/>
  <c r="Q127" i="40"/>
  <c r="D127" i="40"/>
  <c r="Q126" i="40"/>
  <c r="D126" i="40"/>
  <c r="Q125" i="40"/>
  <c r="S125" i="40"/>
  <c r="U125" i="40" s="1"/>
  <c r="D125" i="40"/>
  <c r="Q124" i="40"/>
  <c r="D124" i="40"/>
  <c r="Q123" i="40"/>
  <c r="S123" i="40"/>
  <c r="D123" i="40"/>
  <c r="Q122" i="40"/>
  <c r="D122" i="40"/>
  <c r="Q121" i="40"/>
  <c r="D121" i="40"/>
  <c r="Q120" i="40"/>
  <c r="S120" i="40"/>
  <c r="D120" i="40"/>
  <c r="Q119" i="40"/>
  <c r="D119" i="40"/>
  <c r="Q118" i="40"/>
  <c r="D118" i="40"/>
  <c r="Q117" i="40"/>
  <c r="S117" i="40"/>
  <c r="D117" i="40"/>
  <c r="Q116" i="40"/>
  <c r="D116" i="40"/>
  <c r="Q115" i="40"/>
  <c r="D115" i="40"/>
  <c r="Q114" i="40"/>
  <c r="S114" i="40"/>
  <c r="D114" i="40"/>
  <c r="Q113" i="40"/>
  <c r="D113" i="40"/>
  <c r="Q112" i="40"/>
  <c r="D112" i="40"/>
  <c r="Q111" i="40"/>
  <c r="S111" i="40"/>
  <c r="D111" i="40"/>
  <c r="Q110" i="40"/>
  <c r="D110" i="40"/>
  <c r="Q109" i="40"/>
  <c r="D109" i="40"/>
  <c r="Q108" i="40"/>
  <c r="S108" i="40"/>
  <c r="D108" i="40"/>
  <c r="Q106" i="40"/>
  <c r="D106" i="40"/>
  <c r="Q105" i="40"/>
  <c r="D105" i="40"/>
  <c r="Q104" i="40"/>
  <c r="S104" i="40"/>
  <c r="D104" i="40"/>
  <c r="Q103" i="40"/>
  <c r="D103" i="40"/>
  <c r="Q102" i="40"/>
  <c r="D102" i="40"/>
  <c r="Q101" i="40"/>
  <c r="S101" i="40"/>
  <c r="D101" i="40"/>
  <c r="Q100" i="40"/>
  <c r="D100" i="40"/>
  <c r="Q99" i="40"/>
  <c r="D99" i="40"/>
  <c r="Q98" i="40"/>
  <c r="D98" i="40"/>
  <c r="Q97" i="40"/>
  <c r="D97" i="40"/>
  <c r="Q96" i="40"/>
  <c r="D96" i="40"/>
  <c r="Q95" i="40"/>
  <c r="D95" i="40"/>
  <c r="Q94" i="40"/>
  <c r="D94" i="40"/>
  <c r="Q93" i="40"/>
  <c r="D93" i="40"/>
  <c r="Q92" i="40"/>
  <c r="D92" i="40"/>
  <c r="Q91" i="40"/>
  <c r="D91" i="40"/>
  <c r="Q90" i="40"/>
  <c r="D90" i="40"/>
  <c r="Q89" i="40"/>
  <c r="D89" i="40"/>
  <c r="Q88" i="40"/>
  <c r="D88" i="40"/>
  <c r="Q87" i="40"/>
  <c r="D87" i="40"/>
  <c r="Q86" i="40"/>
  <c r="D86" i="40"/>
  <c r="Q85" i="40"/>
  <c r="D85" i="40"/>
  <c r="Q84" i="40"/>
  <c r="D84" i="40"/>
  <c r="Q83" i="40"/>
  <c r="D83" i="40"/>
  <c r="Q82" i="40"/>
  <c r="D82" i="40"/>
  <c r="Q81" i="40"/>
  <c r="D81" i="40"/>
  <c r="Q80" i="40"/>
  <c r="D80" i="40"/>
  <c r="Q79" i="40"/>
  <c r="D79" i="40"/>
  <c r="Q78" i="40"/>
  <c r="D78" i="40"/>
  <c r="Q77" i="40"/>
  <c r="D77" i="40"/>
  <c r="Q76" i="40"/>
  <c r="D76" i="40"/>
  <c r="Q75" i="40"/>
  <c r="D75" i="40"/>
  <c r="Q74" i="40"/>
  <c r="D74" i="40"/>
  <c r="Q73" i="40"/>
  <c r="D73" i="40"/>
  <c r="Q72" i="40"/>
  <c r="D72" i="40"/>
  <c r="Q71" i="40"/>
  <c r="D71" i="40"/>
  <c r="Q70" i="40"/>
  <c r="D70" i="40"/>
  <c r="Q69" i="40"/>
  <c r="D69" i="40"/>
  <c r="Q68" i="40"/>
  <c r="D68" i="40"/>
  <c r="Q67" i="40"/>
  <c r="D67" i="40"/>
  <c r="Q66" i="40"/>
  <c r="D66" i="40"/>
  <c r="Q65" i="40"/>
  <c r="D65" i="40"/>
  <c r="Q64" i="40"/>
  <c r="D64" i="40"/>
  <c r="Q63" i="40"/>
  <c r="D63" i="40"/>
  <c r="Q62" i="40"/>
  <c r="D62" i="40"/>
  <c r="Q61" i="40"/>
  <c r="D61" i="40"/>
  <c r="Q60" i="40"/>
  <c r="D60" i="40"/>
  <c r="Q59" i="40"/>
  <c r="D59" i="40"/>
  <c r="Q58" i="40"/>
  <c r="D58" i="40"/>
  <c r="Q57" i="40"/>
  <c r="D57" i="40"/>
  <c r="Q56" i="40"/>
  <c r="D56" i="40"/>
  <c r="Q55" i="40"/>
  <c r="D55" i="40"/>
  <c r="Q54" i="40"/>
  <c r="D54" i="40"/>
  <c r="Q53" i="40"/>
  <c r="D53" i="40"/>
  <c r="Q52" i="40"/>
  <c r="D52" i="40"/>
  <c r="Q51" i="40"/>
  <c r="D51" i="40"/>
  <c r="Q50" i="40"/>
  <c r="D50" i="40"/>
  <c r="Q49" i="40"/>
  <c r="D49" i="40"/>
  <c r="Q48" i="40"/>
  <c r="D48" i="40"/>
  <c r="Q47" i="40"/>
  <c r="S47" i="40"/>
  <c r="U47" i="40" s="1"/>
  <c r="D47" i="40"/>
  <c r="Q46" i="40"/>
  <c r="S46" i="40"/>
  <c r="D46" i="40"/>
  <c r="Q45" i="40"/>
  <c r="D45" i="40"/>
  <c r="Q44" i="40"/>
  <c r="S44" i="40"/>
  <c r="U44" i="40" s="1"/>
  <c r="D44" i="40"/>
  <c r="Q43" i="40"/>
  <c r="S43" i="40"/>
  <c r="D43" i="40"/>
  <c r="Q42" i="40"/>
  <c r="D42" i="40"/>
  <c r="Q41" i="40"/>
  <c r="S41" i="40"/>
  <c r="U41" i="40" s="1"/>
  <c r="D41" i="40"/>
  <c r="Q40" i="40"/>
  <c r="S40" i="40"/>
  <c r="D40" i="40"/>
  <c r="Q39" i="40"/>
  <c r="D39" i="40"/>
  <c r="Q38" i="40"/>
  <c r="S38" i="40"/>
  <c r="U38" i="40" s="1"/>
  <c r="D38" i="40"/>
  <c r="Q37" i="40"/>
  <c r="D37" i="40"/>
  <c r="Q36" i="40"/>
  <c r="D36" i="40"/>
  <c r="Q35" i="40"/>
  <c r="D35" i="40"/>
  <c r="Q34" i="40"/>
  <c r="D34" i="40"/>
  <c r="Q33" i="40"/>
  <c r="D33" i="40"/>
  <c r="Q32" i="40"/>
  <c r="S32" i="40"/>
  <c r="D32" i="40"/>
  <c r="Q31" i="40"/>
  <c r="D31" i="40"/>
  <c r="Q30" i="40"/>
  <c r="D30" i="40"/>
  <c r="Q29" i="40"/>
  <c r="S29" i="40"/>
  <c r="D29" i="40"/>
  <c r="Q28" i="40"/>
  <c r="D28" i="40"/>
  <c r="Q27" i="40"/>
  <c r="D27" i="40"/>
  <c r="Q26" i="40"/>
  <c r="S26" i="40"/>
  <c r="D26" i="40"/>
  <c r="Q25" i="40"/>
  <c r="D25" i="40"/>
  <c r="Q24" i="40"/>
  <c r="D24" i="40"/>
  <c r="Q23" i="40"/>
  <c r="S23" i="40"/>
  <c r="D23" i="40"/>
  <c r="Q22" i="40"/>
  <c r="D22" i="40"/>
  <c r="Q21" i="40"/>
  <c r="D21" i="40"/>
  <c r="Q20" i="40"/>
  <c r="S20" i="40"/>
  <c r="D20" i="40"/>
  <c r="Q19" i="40"/>
  <c r="D19" i="40"/>
  <c r="Q18" i="40"/>
  <c r="D18" i="40"/>
  <c r="Q17" i="40"/>
  <c r="D17" i="40"/>
  <c r="Q16" i="40"/>
  <c r="D16" i="40"/>
  <c r="Q15" i="40"/>
  <c r="D15" i="40"/>
  <c r="Q14" i="40"/>
  <c r="S14" i="40"/>
  <c r="D14" i="40"/>
  <c r="Q13" i="40"/>
  <c r="D13" i="40"/>
  <c r="Q12" i="40"/>
  <c r="D12" i="40"/>
  <c r="Q11" i="40"/>
  <c r="S11" i="40"/>
  <c r="D11" i="40"/>
  <c r="Q10" i="40"/>
  <c r="D10" i="40"/>
  <c r="L18" i="40" l="1"/>
  <c r="L30" i="40"/>
  <c r="L114" i="40"/>
  <c r="L12" i="40"/>
  <c r="L36" i="40"/>
  <c r="L48" i="40"/>
  <c r="L60" i="40"/>
  <c r="L71" i="40"/>
  <c r="L83" i="40"/>
  <c r="L108" i="40"/>
  <c r="L14" i="40"/>
  <c r="L50" i="40"/>
  <c r="L170" i="40"/>
  <c r="L37" i="40"/>
  <c r="L132" i="40"/>
  <c r="L144" i="40"/>
  <c r="L156" i="40"/>
  <c r="L168" i="40"/>
  <c r="L66" i="40"/>
  <c r="L78" i="40"/>
  <c r="L90" i="40"/>
  <c r="L102" i="40"/>
  <c r="L126" i="40"/>
  <c r="L15" i="40"/>
  <c r="L27" i="40"/>
  <c r="L39" i="40"/>
  <c r="L51" i="40"/>
  <c r="L62" i="40"/>
  <c r="L74" i="40"/>
  <c r="L134" i="40"/>
  <c r="L125" i="40"/>
  <c r="L41" i="40"/>
  <c r="L23" i="40"/>
  <c r="L174" i="40"/>
  <c r="L43" i="40"/>
  <c r="L46" i="40"/>
  <c r="L58" i="40"/>
  <c r="L69" i="40"/>
  <c r="L81" i="40"/>
  <c r="L93" i="40"/>
  <c r="L118" i="40"/>
  <c r="L73" i="40"/>
  <c r="L85" i="40"/>
  <c r="L97" i="40"/>
  <c r="L110" i="40"/>
  <c r="L122" i="40"/>
  <c r="L133" i="40"/>
  <c r="L145" i="40"/>
  <c r="L169" i="40"/>
  <c r="L120" i="40"/>
  <c r="L32" i="40"/>
  <c r="L44" i="40"/>
  <c r="L116" i="40"/>
  <c r="L127" i="40"/>
  <c r="L142" i="40"/>
  <c r="L154" i="40"/>
  <c r="L166" i="40"/>
  <c r="L21" i="40"/>
  <c r="L52" i="40"/>
  <c r="L63" i="40"/>
  <c r="L75" i="40"/>
  <c r="L87" i="40"/>
  <c r="L99" i="40"/>
  <c r="L124" i="40"/>
  <c r="L143" i="40"/>
  <c r="L155" i="40"/>
  <c r="L167" i="40"/>
  <c r="L86" i="40"/>
  <c r="L98" i="40"/>
  <c r="L111" i="40"/>
  <c r="L123" i="40"/>
  <c r="L141" i="40"/>
  <c r="L153" i="40"/>
  <c r="L165" i="40"/>
  <c r="U131" i="40"/>
  <c r="L28" i="40"/>
  <c r="L35" i="40"/>
  <c r="L42" i="40"/>
  <c r="L49" i="40"/>
  <c r="L61" i="40"/>
  <c r="L72" i="40"/>
  <c r="L84" i="40"/>
  <c r="L96" i="40"/>
  <c r="L121" i="40"/>
  <c r="L139" i="40"/>
  <c r="L151" i="40"/>
  <c r="L163" i="40"/>
  <c r="L19" i="40"/>
  <c r="L26" i="40"/>
  <c r="L33" i="40"/>
  <c r="L40" i="40"/>
  <c r="L106" i="40"/>
  <c r="L119" i="40"/>
  <c r="L130" i="40"/>
  <c r="L137" i="40"/>
  <c r="L149" i="40"/>
  <c r="L161" i="40"/>
  <c r="L173" i="40"/>
  <c r="Q176" i="40"/>
  <c r="L10" i="40"/>
  <c r="L17" i="40"/>
  <c r="L24" i="40"/>
  <c r="L45" i="40"/>
  <c r="L57" i="40"/>
  <c r="L68" i="40"/>
  <c r="L80" i="40"/>
  <c r="L92" i="40"/>
  <c r="L104" i="40"/>
  <c r="L117" i="40"/>
  <c r="L128" i="40"/>
  <c r="L135" i="40"/>
  <c r="L147" i="40"/>
  <c r="L159" i="40"/>
  <c r="L171" i="40"/>
  <c r="L94" i="40"/>
  <c r="L59" i="40"/>
  <c r="U111" i="40"/>
  <c r="L55" i="40"/>
  <c r="L112" i="40"/>
  <c r="L95" i="40"/>
  <c r="L13" i="40"/>
  <c r="L22" i="40"/>
  <c r="L31" i="40"/>
  <c r="L53" i="40"/>
  <c r="L64" i="40"/>
  <c r="L76" i="40"/>
  <c r="L88" i="40"/>
  <c r="L100" i="40"/>
  <c r="L105" i="40"/>
  <c r="L115" i="40"/>
  <c r="L140" i="40"/>
  <c r="L152" i="40"/>
  <c r="L164" i="40"/>
  <c r="L11" i="40"/>
  <c r="S17" i="40"/>
  <c r="U17" i="40" s="1"/>
  <c r="L20" i="40"/>
  <c r="L29" i="40"/>
  <c r="S35" i="40"/>
  <c r="U35" i="40" s="1"/>
  <c r="L38" i="40"/>
  <c r="L157" i="40"/>
  <c r="L70" i="40"/>
  <c r="U26" i="40"/>
  <c r="L56" i="40"/>
  <c r="L67" i="40"/>
  <c r="L79" i="40"/>
  <c r="L91" i="40"/>
  <c r="L103" i="40"/>
  <c r="L113" i="40"/>
  <c r="L131" i="40"/>
  <c r="L138" i="40"/>
  <c r="L150" i="40"/>
  <c r="L162" i="40"/>
  <c r="L82" i="40"/>
  <c r="U20" i="40"/>
  <c r="U29" i="40"/>
  <c r="U11" i="40"/>
  <c r="L16" i="40"/>
  <c r="L25" i="40"/>
  <c r="L34" i="40"/>
  <c r="L47" i="40"/>
  <c r="L54" i="40"/>
  <c r="L65" i="40"/>
  <c r="L77" i="40"/>
  <c r="L89" i="40"/>
  <c r="L101" i="40"/>
  <c r="L109" i="40"/>
  <c r="L129" i="40"/>
  <c r="L136" i="40"/>
  <c r="L148" i="40"/>
  <c r="L160" i="40"/>
  <c r="L172" i="40"/>
  <c r="U14" i="40"/>
  <c r="U23" i="40"/>
  <c r="U32" i="40"/>
  <c r="U43" i="40"/>
  <c r="U46" i="40"/>
  <c r="U40" i="40"/>
  <c r="S109" i="40"/>
  <c r="U109" i="40" s="1"/>
  <c r="S127" i="40"/>
  <c r="U127" i="40" s="1"/>
  <c r="S136" i="40"/>
  <c r="U136" i="40" s="1"/>
  <c r="S122" i="40"/>
  <c r="U122" i="40" s="1"/>
  <c r="S49" i="40"/>
  <c r="U49" i="40" s="1"/>
  <c r="S53" i="40"/>
  <c r="U53" i="40" s="1"/>
  <c r="S55" i="40"/>
  <c r="U55" i="40" s="1"/>
  <c r="S59" i="40"/>
  <c r="U59" i="40" s="1"/>
  <c r="S61" i="40"/>
  <c r="U61" i="40" s="1"/>
  <c r="S64" i="40"/>
  <c r="U64" i="40" s="1"/>
  <c r="S66" i="40"/>
  <c r="U66" i="40" s="1"/>
  <c r="S70" i="40"/>
  <c r="U70" i="40" s="1"/>
  <c r="S72" i="40"/>
  <c r="U72" i="40" s="1"/>
  <c r="S76" i="40"/>
  <c r="U76" i="40" s="1"/>
  <c r="S78" i="40"/>
  <c r="U78" i="40" s="1"/>
  <c r="S82" i="40"/>
  <c r="U82" i="40" s="1"/>
  <c r="S84" i="40"/>
  <c r="U84" i="40" s="1"/>
  <c r="S88" i="40"/>
  <c r="U88" i="40" s="1"/>
  <c r="S90" i="40"/>
  <c r="U90" i="40" s="1"/>
  <c r="S94" i="40"/>
  <c r="U94" i="40" s="1"/>
  <c r="S96" i="40"/>
  <c r="U96" i="40" s="1"/>
  <c r="S100" i="40"/>
  <c r="U100" i="40" s="1"/>
  <c r="U104" i="40"/>
  <c r="S118" i="40"/>
  <c r="U118" i="40" s="1"/>
  <c r="S106" i="40"/>
  <c r="U106" i="40" s="1"/>
  <c r="S134" i="40"/>
  <c r="U134" i="40" s="1"/>
  <c r="S51" i="40"/>
  <c r="U51" i="40" s="1"/>
  <c r="S57" i="40"/>
  <c r="U57" i="40" s="1"/>
  <c r="S62" i="40"/>
  <c r="U62" i="40" s="1"/>
  <c r="S68" i="40"/>
  <c r="U68" i="40" s="1"/>
  <c r="S74" i="40"/>
  <c r="U74" i="40" s="1"/>
  <c r="S80" i="40"/>
  <c r="U80" i="40" s="1"/>
  <c r="S86" i="40"/>
  <c r="U86" i="40" s="1"/>
  <c r="S92" i="40"/>
  <c r="U92" i="40" s="1"/>
  <c r="S98" i="40"/>
  <c r="U98" i="40" s="1"/>
  <c r="S116" i="40"/>
  <c r="U116" i="40" s="1"/>
  <c r="U120" i="40"/>
  <c r="S112" i="40"/>
  <c r="U112" i="40" s="1"/>
  <c r="S130" i="40"/>
  <c r="U130" i="40" s="1"/>
  <c r="S137" i="40"/>
  <c r="U137" i="40" s="1"/>
  <c r="S149" i="40"/>
  <c r="U149" i="40" s="1"/>
  <c r="S161" i="40"/>
  <c r="U161" i="40" s="1"/>
  <c r="S10" i="40"/>
  <c r="U10" i="40" s="1"/>
  <c r="S13" i="40"/>
  <c r="U13" i="40" s="1"/>
  <c r="S28" i="40"/>
  <c r="U28" i="40" s="1"/>
  <c r="S31" i="40"/>
  <c r="U31" i="40" s="1"/>
  <c r="S110" i="40"/>
  <c r="U110" i="40" s="1"/>
  <c r="U114" i="40"/>
  <c r="S102" i="40"/>
  <c r="U102" i="40" s="1"/>
  <c r="S16" i="40"/>
  <c r="U16" i="40" s="1"/>
  <c r="S19" i="40"/>
  <c r="U19" i="40" s="1"/>
  <c r="S22" i="40"/>
  <c r="U22" i="40" s="1"/>
  <c r="S25" i="40"/>
  <c r="U25" i="40" s="1"/>
  <c r="S34" i="40"/>
  <c r="U34" i="40" s="1"/>
  <c r="S37" i="40"/>
  <c r="U37" i="40" s="1"/>
  <c r="S105" i="40"/>
  <c r="U105" i="40" s="1"/>
  <c r="U128" i="40"/>
  <c r="S146" i="40"/>
  <c r="U146" i="40" s="1"/>
  <c r="S103" i="40"/>
  <c r="U103" i="40" s="1"/>
  <c r="U108" i="40"/>
  <c r="S140" i="40"/>
  <c r="U140" i="40" s="1"/>
  <c r="S152" i="40"/>
  <c r="U152" i="40" s="1"/>
  <c r="S164" i="40"/>
  <c r="U164" i="40" s="1"/>
  <c r="S50" i="40"/>
  <c r="U50" i="40" s="1"/>
  <c r="S56" i="40"/>
  <c r="U56" i="40" s="1"/>
  <c r="S67" i="40"/>
  <c r="U67" i="40" s="1"/>
  <c r="S69" i="40"/>
  <c r="U69" i="40" s="1"/>
  <c r="S73" i="40"/>
  <c r="U73" i="40" s="1"/>
  <c r="S75" i="40"/>
  <c r="U75" i="40" s="1"/>
  <c r="S79" i="40"/>
  <c r="U79" i="40" s="1"/>
  <c r="S81" i="40"/>
  <c r="U81" i="40" s="1"/>
  <c r="S85" i="40"/>
  <c r="U85" i="40" s="1"/>
  <c r="S87" i="40"/>
  <c r="U87" i="40" s="1"/>
  <c r="S91" i="40"/>
  <c r="U91" i="40" s="1"/>
  <c r="S93" i="40"/>
  <c r="U93" i="40" s="1"/>
  <c r="S97" i="40"/>
  <c r="U97" i="40" s="1"/>
  <c r="S99" i="40"/>
  <c r="U99" i="40" s="1"/>
  <c r="S119" i="40"/>
  <c r="U119" i="40" s="1"/>
  <c r="U123" i="40"/>
  <c r="S133" i="40"/>
  <c r="U133" i="40" s="1"/>
  <c r="S58" i="40"/>
  <c r="U58" i="40" s="1"/>
  <c r="S12" i="40"/>
  <c r="U12" i="40" s="1"/>
  <c r="S15" i="40"/>
  <c r="U15" i="40" s="1"/>
  <c r="S18" i="40"/>
  <c r="U18" i="40" s="1"/>
  <c r="S21" i="40"/>
  <c r="U21" i="40" s="1"/>
  <c r="S24" i="40"/>
  <c r="U24" i="40" s="1"/>
  <c r="S27" i="40"/>
  <c r="U27" i="40" s="1"/>
  <c r="S30" i="40"/>
  <c r="U30" i="40" s="1"/>
  <c r="S33" i="40"/>
  <c r="U33" i="40" s="1"/>
  <c r="S36" i="40"/>
  <c r="U36" i="40" s="1"/>
  <c r="S39" i="40"/>
  <c r="U39" i="40" s="1"/>
  <c r="S42" i="40"/>
  <c r="U42" i="40" s="1"/>
  <c r="S45" i="40"/>
  <c r="U45" i="40" s="1"/>
  <c r="S48" i="40"/>
  <c r="U48" i="40" s="1"/>
  <c r="S54" i="40"/>
  <c r="U54" i="40" s="1"/>
  <c r="S60" i="40"/>
  <c r="U60" i="40" s="1"/>
  <c r="S65" i="40"/>
  <c r="U65" i="40" s="1"/>
  <c r="S71" i="40"/>
  <c r="U71" i="40" s="1"/>
  <c r="S77" i="40"/>
  <c r="U77" i="40" s="1"/>
  <c r="S83" i="40"/>
  <c r="U83" i="40" s="1"/>
  <c r="S89" i="40"/>
  <c r="U89" i="40" s="1"/>
  <c r="S95" i="40"/>
  <c r="U95" i="40" s="1"/>
  <c r="U101" i="40"/>
  <c r="S115" i="40"/>
  <c r="U115" i="40" s="1"/>
  <c r="S158" i="40"/>
  <c r="U158" i="40" s="1"/>
  <c r="S52" i="40"/>
  <c r="U52" i="40" s="1"/>
  <c r="S63" i="40"/>
  <c r="U63" i="40" s="1"/>
  <c r="S113" i="40"/>
  <c r="U113" i="40" s="1"/>
  <c r="U117" i="40"/>
  <c r="S143" i="40"/>
  <c r="U143" i="40" s="1"/>
  <c r="S155" i="40"/>
  <c r="U155" i="40" s="1"/>
  <c r="S167" i="40"/>
  <c r="U167" i="40" s="1"/>
  <c r="S170" i="40"/>
  <c r="U170" i="40" s="1"/>
  <c r="S173" i="40"/>
  <c r="U173" i="40" s="1"/>
  <c r="S139" i="40"/>
  <c r="U139" i="40" s="1"/>
  <c r="S142" i="40"/>
  <c r="U142" i="40" s="1"/>
  <c r="S145" i="40"/>
  <c r="U145" i="40" s="1"/>
  <c r="S148" i="40"/>
  <c r="U148" i="40" s="1"/>
  <c r="S151" i="40"/>
  <c r="U151" i="40" s="1"/>
  <c r="S154" i="40"/>
  <c r="U154" i="40" s="1"/>
  <c r="S157" i="40"/>
  <c r="U157" i="40" s="1"/>
  <c r="S160" i="40"/>
  <c r="U160" i="40" s="1"/>
  <c r="S163" i="40"/>
  <c r="U163" i="40" s="1"/>
  <c r="S166" i="40"/>
  <c r="U166" i="40" s="1"/>
  <c r="S169" i="40"/>
  <c r="U169" i="40" s="1"/>
  <c r="S172" i="40"/>
  <c r="U172" i="40" s="1"/>
  <c r="S121" i="40"/>
  <c r="U121" i="40" s="1"/>
  <c r="S124" i="40"/>
  <c r="U124" i="40" s="1"/>
  <c r="S126" i="40"/>
  <c r="U126" i="40" s="1"/>
  <c r="S129" i="40"/>
  <c r="U129" i="40" s="1"/>
  <c r="S132" i="40"/>
  <c r="U132" i="40" s="1"/>
  <c r="S135" i="40"/>
  <c r="U135" i="40" s="1"/>
  <c r="S138" i="40"/>
  <c r="U138" i="40" s="1"/>
  <c r="S141" i="40"/>
  <c r="U141" i="40" s="1"/>
  <c r="S144" i="40"/>
  <c r="U144" i="40" s="1"/>
  <c r="S147" i="40"/>
  <c r="U147" i="40" s="1"/>
  <c r="S150" i="40"/>
  <c r="U150" i="40" s="1"/>
  <c r="S153" i="40"/>
  <c r="U153" i="40" s="1"/>
  <c r="S156" i="40"/>
  <c r="U156" i="40" s="1"/>
  <c r="S159" i="40"/>
  <c r="U159" i="40" s="1"/>
  <c r="S162" i="40"/>
  <c r="U162" i="40" s="1"/>
  <c r="S165" i="40"/>
  <c r="U165" i="40" s="1"/>
  <c r="S168" i="40"/>
  <c r="U168" i="40" s="1"/>
  <c r="S171" i="40"/>
  <c r="U171" i="40" s="1"/>
  <c r="S174" i="40"/>
  <c r="U174" i="40" s="1"/>
  <c r="C19" i="32" l="1"/>
  <c r="B19" i="32"/>
  <c r="G83" i="51" l="1"/>
  <c r="G82" i="51"/>
  <c r="G84" i="51"/>
  <c r="G81" i="51"/>
  <c r="D87" i="27" l="1"/>
  <c r="L81" i="27"/>
  <c r="K81" i="27"/>
  <c r="I81" i="27"/>
  <c r="F81" i="27"/>
  <c r="L80" i="27"/>
  <c r="K80" i="27"/>
  <c r="I80" i="27"/>
  <c r="F80" i="27"/>
  <c r="L82" i="27"/>
  <c r="K82" i="27"/>
  <c r="I82" i="27"/>
  <c r="F82" i="27"/>
  <c r="L79" i="27"/>
  <c r="K79" i="27"/>
  <c r="I79" i="27"/>
  <c r="F79" i="27"/>
  <c r="M79" i="27" l="1"/>
  <c r="M81" i="27"/>
  <c r="M82" i="27"/>
  <c r="M80" i="27"/>
  <c r="H8" i="24" l="1"/>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D39" i="39" l="1"/>
  <c r="C39" i="39"/>
  <c r="B39" i="39"/>
  <c r="D58" i="38"/>
  <c r="C58" i="38"/>
  <c r="B58" i="38"/>
  <c r="D39" i="38"/>
  <c r="C39" i="38"/>
  <c r="B39" i="38"/>
  <c r="D20" i="38"/>
  <c r="C20" i="38"/>
  <c r="B20" i="38"/>
  <c r="O15" i="38" l="1"/>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50" i="38"/>
  <c r="O52" i="38"/>
  <c r="O53" i="38"/>
  <c r="J152" i="20" l="1"/>
  <c r="J151" i="20"/>
  <c r="J150" i="20"/>
  <c r="J149" i="20"/>
  <c r="J148" i="20"/>
  <c r="J146" i="20"/>
  <c r="J145" i="20"/>
  <c r="J144" i="20"/>
  <c r="J143" i="20"/>
  <c r="J142" i="20"/>
  <c r="J141" i="20"/>
  <c r="J140" i="20"/>
  <c r="J139" i="20"/>
  <c r="J138" i="20"/>
  <c r="J137" i="20"/>
  <c r="J136" i="20"/>
  <c r="J135" i="20"/>
  <c r="J134" i="20"/>
  <c r="J133" i="20"/>
  <c r="J132" i="20"/>
  <c r="J131" i="20"/>
  <c r="J130" i="20"/>
  <c r="J129" i="20"/>
  <c r="J128" i="20"/>
  <c r="J127" i="20"/>
  <c r="J126" i="20"/>
  <c r="J125" i="20"/>
  <c r="J123" i="20"/>
  <c r="J122" i="20"/>
  <c r="J121" i="20"/>
  <c r="J120" i="20"/>
  <c r="J119" i="20"/>
  <c r="J118" i="20"/>
  <c r="J117" i="20"/>
  <c r="J116" i="20"/>
  <c r="J115" i="20"/>
  <c r="J114" i="20"/>
  <c r="J113" i="20"/>
  <c r="J112" i="20"/>
  <c r="J111" i="20"/>
  <c r="J110" i="20"/>
  <c r="J109" i="20"/>
  <c r="J108" i="20"/>
  <c r="J107" i="20"/>
  <c r="J106" i="20"/>
  <c r="J102" i="20"/>
  <c r="J101" i="20"/>
  <c r="J100" i="20"/>
  <c r="J99" i="20"/>
  <c r="J98" i="20"/>
  <c r="J97" i="20"/>
  <c r="J96" i="20"/>
  <c r="J95" i="20"/>
  <c r="J90" i="20"/>
  <c r="J89" i="20"/>
  <c r="J88" i="20"/>
  <c r="J87" i="20"/>
  <c r="J86" i="20"/>
  <c r="J85" i="20"/>
  <c r="J84" i="20"/>
  <c r="J83" i="20"/>
  <c r="J82" i="20"/>
  <c r="J81" i="20"/>
  <c r="J80" i="20"/>
  <c r="J79" i="20"/>
  <c r="J78" i="20"/>
  <c r="J77" i="20"/>
  <c r="J76" i="20"/>
  <c r="J75" i="20"/>
  <c r="J74" i="20"/>
  <c r="J72" i="20"/>
  <c r="J71" i="20"/>
  <c r="J70" i="20"/>
  <c r="J69" i="20"/>
  <c r="J68" i="20"/>
  <c r="J67" i="20"/>
  <c r="J66" i="20"/>
  <c r="J65" i="20"/>
  <c r="J64" i="20"/>
  <c r="J63" i="20"/>
  <c r="J62" i="20"/>
  <c r="J61" i="20"/>
  <c r="J60" i="20"/>
  <c r="J59" i="20"/>
  <c r="J58" i="20"/>
  <c r="J57" i="20"/>
  <c r="J56" i="20"/>
  <c r="J55" i="20"/>
  <c r="J54" i="20"/>
  <c r="J50" i="20"/>
  <c r="J49" i="20"/>
  <c r="J48" i="20"/>
  <c r="J47" i="20"/>
  <c r="J46" i="20"/>
  <c r="J45" i="20"/>
  <c r="J44" i="20"/>
  <c r="J43" i="20"/>
  <c r="J42" i="20"/>
  <c r="J40" i="20"/>
  <c r="J39" i="20"/>
  <c r="J38" i="20"/>
  <c r="J37" i="20"/>
  <c r="J36" i="20"/>
  <c r="J35" i="20"/>
  <c r="J34" i="20"/>
  <c r="J33" i="20"/>
  <c r="J32" i="20"/>
  <c r="J31" i="20"/>
  <c r="J30" i="20"/>
  <c r="J29" i="20"/>
  <c r="J27" i="20"/>
  <c r="J26" i="20"/>
  <c r="J25" i="20"/>
  <c r="J24" i="20"/>
  <c r="J23" i="20"/>
  <c r="J22" i="20"/>
  <c r="J21" i="20"/>
  <c r="J20" i="20"/>
  <c r="J19" i="20"/>
  <c r="J18" i="20"/>
  <c r="J17" i="20"/>
  <c r="J16" i="20"/>
  <c r="J15" i="20"/>
  <c r="J14" i="20"/>
  <c r="J13" i="20"/>
  <c r="J12" i="20"/>
  <c r="J11" i="20"/>
  <c r="J10" i="20"/>
  <c r="J9" i="20"/>
  <c r="J8" i="20"/>
  <c r="G152" i="20"/>
  <c r="G151" i="20"/>
  <c r="G150" i="20"/>
  <c r="G149" i="20"/>
  <c r="G148" i="20"/>
  <c r="G146" i="20"/>
  <c r="G145" i="20"/>
  <c r="G144" i="20"/>
  <c r="G143" i="20"/>
  <c r="G142" i="20"/>
  <c r="G141" i="20"/>
  <c r="G140" i="20"/>
  <c r="G139" i="20"/>
  <c r="G138" i="20"/>
  <c r="G137" i="20"/>
  <c r="G136" i="20"/>
  <c r="G135" i="20"/>
  <c r="G134" i="20"/>
  <c r="G133" i="20"/>
  <c r="G132" i="20"/>
  <c r="G131" i="20"/>
  <c r="G130" i="20"/>
  <c r="G129" i="20"/>
  <c r="G128" i="20"/>
  <c r="G127" i="20"/>
  <c r="G126" i="20"/>
  <c r="G125" i="20"/>
  <c r="G123" i="20"/>
  <c r="G122" i="20"/>
  <c r="G121" i="20"/>
  <c r="G120" i="20"/>
  <c r="G119" i="20"/>
  <c r="G118" i="20"/>
  <c r="G117" i="20"/>
  <c r="G116" i="20"/>
  <c r="G115" i="20"/>
  <c r="G114" i="20"/>
  <c r="G113" i="20"/>
  <c r="G112" i="20"/>
  <c r="G111" i="20"/>
  <c r="G110" i="20"/>
  <c r="G109" i="20"/>
  <c r="G108" i="20"/>
  <c r="G107" i="20"/>
  <c r="G106" i="20"/>
  <c r="G102" i="20"/>
  <c r="G101" i="20"/>
  <c r="G100" i="20"/>
  <c r="G99" i="20"/>
  <c r="G98" i="20"/>
  <c r="G97" i="20"/>
  <c r="G96" i="20"/>
  <c r="G95" i="20"/>
  <c r="G90" i="20"/>
  <c r="G89" i="20"/>
  <c r="G88" i="20"/>
  <c r="G87" i="20"/>
  <c r="G86" i="20"/>
  <c r="G85" i="20"/>
  <c r="G84" i="20"/>
  <c r="G83" i="20"/>
  <c r="G82" i="20"/>
  <c r="G81" i="20"/>
  <c r="G80" i="20"/>
  <c r="G79" i="20"/>
  <c r="G78" i="20"/>
  <c r="G77" i="20"/>
  <c r="G76" i="20"/>
  <c r="G75" i="20"/>
  <c r="G74" i="20"/>
  <c r="G72" i="20"/>
  <c r="G71" i="20"/>
  <c r="G70" i="20"/>
  <c r="G69" i="20"/>
  <c r="G68" i="20"/>
  <c r="G67" i="20"/>
  <c r="G66" i="20"/>
  <c r="G65" i="20"/>
  <c r="G64" i="20"/>
  <c r="G63" i="20"/>
  <c r="G62" i="20"/>
  <c r="G61" i="20"/>
  <c r="G60" i="20"/>
  <c r="G59" i="20"/>
  <c r="G58" i="20"/>
  <c r="G57" i="20"/>
  <c r="G56" i="20"/>
  <c r="G55" i="20"/>
  <c r="G54" i="20"/>
  <c r="G50" i="20"/>
  <c r="G49" i="20"/>
  <c r="G48" i="20"/>
  <c r="G47" i="20"/>
  <c r="G46" i="20"/>
  <c r="G45" i="20"/>
  <c r="G44" i="20"/>
  <c r="G43" i="20"/>
  <c r="G42" i="20"/>
  <c r="G40" i="20"/>
  <c r="G39" i="20"/>
  <c r="G38" i="20"/>
  <c r="G37" i="20"/>
  <c r="G36" i="20"/>
  <c r="G35" i="20"/>
  <c r="G34" i="20"/>
  <c r="G33" i="20"/>
  <c r="G32" i="20"/>
  <c r="G31" i="20"/>
  <c r="G30" i="20"/>
  <c r="G29" i="20"/>
  <c r="G27" i="20"/>
  <c r="G26" i="20"/>
  <c r="G25" i="20"/>
  <c r="G24" i="20"/>
  <c r="G23" i="20"/>
  <c r="G22" i="20"/>
  <c r="G21" i="20"/>
  <c r="G20" i="20"/>
  <c r="G19" i="20"/>
  <c r="G18" i="20"/>
  <c r="G17" i="20"/>
  <c r="G16" i="20"/>
  <c r="G15" i="20"/>
  <c r="G14" i="20"/>
  <c r="G13" i="20"/>
  <c r="G12" i="20"/>
  <c r="G11" i="20"/>
  <c r="G10" i="20"/>
  <c r="G9" i="20"/>
  <c r="G8" i="20"/>
  <c r="D152" i="20"/>
  <c r="D151" i="20"/>
  <c r="D150" i="20"/>
  <c r="D149" i="20"/>
  <c r="D148" i="20"/>
  <c r="D146" i="20"/>
  <c r="D145" i="20"/>
  <c r="D144" i="20"/>
  <c r="D143" i="20"/>
  <c r="D142" i="20"/>
  <c r="D141" i="20"/>
  <c r="D140" i="20"/>
  <c r="D139" i="20"/>
  <c r="D138" i="20"/>
  <c r="D137" i="20"/>
  <c r="D136" i="20"/>
  <c r="D135" i="20"/>
  <c r="D134" i="20"/>
  <c r="D133" i="20"/>
  <c r="D132" i="20"/>
  <c r="D131" i="20"/>
  <c r="D130" i="20"/>
  <c r="D129" i="20"/>
  <c r="D128" i="20"/>
  <c r="D127" i="20"/>
  <c r="D126" i="20"/>
  <c r="D125" i="20"/>
  <c r="D123" i="20"/>
  <c r="D122" i="20"/>
  <c r="D121" i="20"/>
  <c r="D120" i="20"/>
  <c r="D119" i="20"/>
  <c r="D118" i="20"/>
  <c r="D117" i="20"/>
  <c r="D116" i="20"/>
  <c r="D115" i="20"/>
  <c r="D114" i="20"/>
  <c r="D113" i="20"/>
  <c r="D112" i="20"/>
  <c r="D111" i="20"/>
  <c r="D110" i="20"/>
  <c r="D109" i="20"/>
  <c r="D108" i="20"/>
  <c r="D107" i="20"/>
  <c r="D106" i="20"/>
  <c r="D102" i="20"/>
  <c r="D101" i="20"/>
  <c r="D100" i="20"/>
  <c r="D99" i="20"/>
  <c r="D98" i="20"/>
  <c r="D97" i="20"/>
  <c r="D96" i="20"/>
  <c r="D95" i="20"/>
  <c r="D90" i="20"/>
  <c r="D89" i="20"/>
  <c r="D88" i="20"/>
  <c r="D87" i="20"/>
  <c r="D86" i="20"/>
  <c r="D85" i="20"/>
  <c r="D84" i="20"/>
  <c r="D83" i="20"/>
  <c r="D82" i="20"/>
  <c r="D81" i="20"/>
  <c r="D80" i="20"/>
  <c r="D79" i="20"/>
  <c r="D78" i="20"/>
  <c r="D77" i="20"/>
  <c r="D76" i="20"/>
  <c r="D75" i="20"/>
  <c r="D74" i="20"/>
  <c r="D72" i="20"/>
  <c r="D71" i="20"/>
  <c r="D70" i="20"/>
  <c r="D69" i="20"/>
  <c r="D68" i="20"/>
  <c r="D67" i="20"/>
  <c r="D66" i="20"/>
  <c r="D65" i="20"/>
  <c r="D64" i="20"/>
  <c r="D63" i="20"/>
  <c r="D62" i="20"/>
  <c r="D61" i="20"/>
  <c r="D60" i="20"/>
  <c r="D59" i="20"/>
  <c r="D58" i="20"/>
  <c r="D57" i="20"/>
  <c r="D56" i="20"/>
  <c r="D55" i="20"/>
  <c r="D54" i="20"/>
  <c r="D50" i="20"/>
  <c r="D49" i="20"/>
  <c r="D48" i="20"/>
  <c r="D47" i="20"/>
  <c r="D46" i="20"/>
  <c r="D45" i="20"/>
  <c r="D44" i="20"/>
  <c r="D43" i="20"/>
  <c r="D42" i="20"/>
  <c r="D40" i="20"/>
  <c r="D39" i="20"/>
  <c r="D38" i="20"/>
  <c r="D37" i="20"/>
  <c r="D36" i="20"/>
  <c r="D35" i="20"/>
  <c r="D34" i="20"/>
  <c r="D33" i="20"/>
  <c r="D32" i="20"/>
  <c r="D31" i="20"/>
  <c r="D30" i="20"/>
  <c r="D29" i="20"/>
  <c r="D27" i="20"/>
  <c r="D26" i="20"/>
  <c r="D25" i="20"/>
  <c r="D24" i="20"/>
  <c r="D23" i="20"/>
  <c r="D22" i="20"/>
  <c r="D21" i="20"/>
  <c r="D20" i="20"/>
  <c r="D19" i="20"/>
  <c r="D18" i="20"/>
  <c r="D17" i="20"/>
  <c r="D16" i="20"/>
  <c r="D15" i="20"/>
  <c r="D14" i="20"/>
  <c r="D13" i="20"/>
  <c r="D12" i="20"/>
  <c r="D11" i="20"/>
  <c r="D10" i="20"/>
  <c r="D9" i="20"/>
  <c r="D8" i="20"/>
  <c r="L141" i="20"/>
  <c r="M141" i="20"/>
  <c r="L87" i="20"/>
  <c r="M87" i="20"/>
  <c r="B154" i="20"/>
  <c r="N141" i="20" l="1"/>
  <c r="J154" i="20"/>
  <c r="N87" i="20"/>
  <c r="P141" i="20"/>
  <c r="P87" i="20"/>
  <c r="E64" i="8" l="1"/>
  <c r="E63" i="8"/>
  <c r="E62" i="8"/>
  <c r="E61" i="8"/>
  <c r="E60" i="8"/>
  <c r="E59" i="8"/>
  <c r="E58" i="8"/>
  <c r="E57" i="8"/>
  <c r="E56" i="8"/>
  <c r="E55" i="8"/>
  <c r="E54" i="8"/>
  <c r="E53" i="8"/>
  <c r="E52" i="8"/>
  <c r="E51" i="8"/>
  <c r="E50" i="8"/>
  <c r="E49" i="8"/>
  <c r="E48" i="8"/>
  <c r="E47" i="8"/>
  <c r="E46" i="8"/>
  <c r="E45" i="8"/>
  <c r="E44" i="8"/>
  <c r="E43" i="8"/>
  <c r="E42" i="8"/>
  <c r="E69" i="8" l="1"/>
  <c r="H69" i="8" s="1"/>
  <c r="I83" i="6" l="1"/>
  <c r="F83" i="6"/>
  <c r="I82" i="6"/>
  <c r="F82" i="6"/>
  <c r="I81" i="6"/>
  <c r="F81" i="6"/>
  <c r="Q88" i="41"/>
  <c r="Q9" i="41"/>
  <c r="K81" i="6" l="1"/>
  <c r="K82" i="6"/>
  <c r="K83" i="6"/>
  <c r="W83" i="41"/>
  <c r="Q83" i="41"/>
  <c r="D83" i="41" l="1"/>
  <c r="W10" i="41" l="1"/>
  <c r="W11" i="41"/>
  <c r="W12" i="41"/>
  <c r="W13" i="41"/>
  <c r="W14" i="41"/>
  <c r="W15" i="41"/>
  <c r="W16" i="41"/>
  <c r="W17" i="41"/>
  <c r="W18" i="41"/>
  <c r="W19" i="41"/>
  <c r="W20" i="41"/>
  <c r="W21" i="41"/>
  <c r="W22" i="41"/>
  <c r="W23" i="41"/>
  <c r="W24" i="41"/>
  <c r="W25" i="41"/>
  <c r="W26" i="41"/>
  <c r="W27" i="41"/>
  <c r="W28" i="41"/>
  <c r="W29" i="41"/>
  <c r="W30" i="41"/>
  <c r="W31" i="41"/>
  <c r="W32" i="41"/>
  <c r="W33" i="41"/>
  <c r="W34" i="41"/>
  <c r="W35" i="41"/>
  <c r="W36" i="41"/>
  <c r="W37" i="41"/>
  <c r="W38" i="41"/>
  <c r="W39" i="41"/>
  <c r="W40" i="41"/>
  <c r="W41" i="41"/>
  <c r="W42" i="41"/>
  <c r="W43" i="41"/>
  <c r="W44" i="41"/>
  <c r="W45" i="41"/>
  <c r="W46" i="41"/>
  <c r="W47" i="41"/>
  <c r="W48" i="41"/>
  <c r="W49" i="41"/>
  <c r="W50" i="41"/>
  <c r="W51" i="41"/>
  <c r="W52" i="41"/>
  <c r="W53" i="41"/>
  <c r="W54" i="41"/>
  <c r="W55" i="41"/>
  <c r="W56" i="41"/>
  <c r="W57" i="41"/>
  <c r="W58" i="41"/>
  <c r="W59" i="41"/>
  <c r="W60" i="41"/>
  <c r="W61" i="41"/>
  <c r="W62" i="41"/>
  <c r="W63" i="41"/>
  <c r="W64" i="41"/>
  <c r="W65" i="41"/>
  <c r="W66" i="41"/>
  <c r="W67" i="41"/>
  <c r="W68" i="41"/>
  <c r="W69" i="41"/>
  <c r="W70" i="41"/>
  <c r="W71" i="41"/>
  <c r="W72" i="41"/>
  <c r="W73" i="41"/>
  <c r="W74" i="41"/>
  <c r="W75" i="41"/>
  <c r="W76" i="41"/>
  <c r="W77" i="41"/>
  <c r="W78" i="41"/>
  <c r="W79" i="41"/>
  <c r="W80" i="41"/>
  <c r="W81" i="41"/>
  <c r="W82" i="41"/>
  <c r="W84" i="41"/>
  <c r="W85" i="41"/>
  <c r="W86" i="41"/>
  <c r="W87" i="41"/>
  <c r="W88" i="41"/>
  <c r="W89" i="41"/>
  <c r="W90" i="41"/>
  <c r="W9" i="41"/>
  <c r="W92" i="41" l="1"/>
  <c r="E9" i="40" l="1"/>
  <c r="E176" i="40" l="1"/>
  <c r="E92" i="41"/>
  <c r="AG176" i="40" l="1"/>
  <c r="Q9" i="40"/>
  <c r="D58" i="37" l="1"/>
  <c r="H65" i="24"/>
  <c r="J65" i="24"/>
  <c r="H66" i="24"/>
  <c r="J68" i="24" l="1"/>
  <c r="I83" i="23" l="1"/>
  <c r="F83" i="23"/>
  <c r="I81" i="23"/>
  <c r="F81" i="23"/>
  <c r="I82" i="23"/>
  <c r="F82" i="23"/>
  <c r="K82" i="23" l="1"/>
  <c r="K83" i="23"/>
  <c r="K81" i="23"/>
  <c r="O4" i="39" l="1"/>
  <c r="O5" i="39"/>
  <c r="O6" i="39"/>
  <c r="O7" i="39"/>
  <c r="O8" i="39"/>
  <c r="O9" i="39"/>
  <c r="O10" i="39"/>
  <c r="O11" i="39"/>
  <c r="O12" i="39"/>
  <c r="O13" i="39"/>
  <c r="O14" i="39"/>
  <c r="O15" i="39"/>
  <c r="O16" i="39"/>
  <c r="O17" i="39"/>
  <c r="O21" i="39"/>
  <c r="O23" i="39"/>
  <c r="O25" i="39"/>
  <c r="I154" i="20" l="1"/>
  <c r="H154" i="20"/>
  <c r="G154" i="20"/>
  <c r="F154" i="20"/>
  <c r="E154" i="20"/>
  <c r="D154" i="20"/>
  <c r="C154" i="20"/>
  <c r="L110" i="20"/>
  <c r="M110" i="20"/>
  <c r="O14" i="49"/>
  <c r="N14" i="49"/>
  <c r="M14" i="49"/>
  <c r="L14" i="49"/>
  <c r="K14" i="49"/>
  <c r="J14" i="49"/>
  <c r="I14" i="49"/>
  <c r="H14" i="49"/>
  <c r="G14" i="49"/>
  <c r="F14" i="49"/>
  <c r="E14" i="49"/>
  <c r="D14" i="49"/>
  <c r="C14" i="49"/>
  <c r="B14" i="49"/>
  <c r="P110" i="20" l="1"/>
  <c r="N110" i="20"/>
  <c r="D74" i="8"/>
  <c r="N92" i="41" l="1"/>
  <c r="D81" i="41"/>
  <c r="Q82" i="41"/>
  <c r="D84" i="41"/>
  <c r="D85" i="41"/>
  <c r="Q81" i="41" l="1"/>
  <c r="Q85" i="41"/>
  <c r="Q84" i="41"/>
  <c r="D82" i="41"/>
  <c r="J9" i="40" l="1"/>
  <c r="J176" i="40" l="1"/>
  <c r="C176" i="40" l="1"/>
  <c r="Q10" i="42" l="1"/>
  <c r="S10" i="42" l="1"/>
  <c r="Q9" i="42"/>
  <c r="S9" i="42" s="1"/>
  <c r="V5" i="39" l="1"/>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40" i="39"/>
  <c r="V42" i="39"/>
  <c r="V43" i="39"/>
  <c r="W16" i="38"/>
  <c r="W18" i="38"/>
  <c r="W19" i="38"/>
  <c r="W20" i="38"/>
  <c r="W21" i="38"/>
  <c r="W22" i="38"/>
  <c r="W23" i="38"/>
  <c r="W24" i="38"/>
  <c r="W25" i="38"/>
  <c r="W26" i="38"/>
  <c r="W27" i="38"/>
  <c r="W28" i="38"/>
  <c r="W29" i="38"/>
  <c r="W30" i="38"/>
  <c r="W31" i="38"/>
  <c r="W32" i="38"/>
  <c r="W33" i="38"/>
  <c r="W34" i="38"/>
  <c r="W35" i="38"/>
  <c r="W36" i="38"/>
  <c r="W37" i="38"/>
  <c r="W38" i="38"/>
  <c r="W39" i="38"/>
  <c r="W40" i="38"/>
  <c r="W41" i="38"/>
  <c r="W42" i="38"/>
  <c r="W43" i="38"/>
  <c r="W44" i="38"/>
  <c r="W45" i="38"/>
  <c r="W46" i="38"/>
  <c r="W47" i="38"/>
  <c r="W48" i="38"/>
  <c r="W50" i="38"/>
  <c r="W52" i="38"/>
  <c r="W53" i="38"/>
  <c r="S16"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50" i="38"/>
  <c r="S52" i="38"/>
  <c r="S53" i="38"/>
  <c r="O14" i="38"/>
  <c r="R8" i="21"/>
  <c r="S8" i="21"/>
  <c r="C8" i="21" s="1"/>
  <c r="T8" i="21"/>
  <c r="U8" i="21"/>
  <c r="V8" i="21"/>
  <c r="W8" i="21"/>
  <c r="R9" i="21"/>
  <c r="S9" i="21"/>
  <c r="T9" i="21"/>
  <c r="U9" i="21"/>
  <c r="V9" i="21"/>
  <c r="W9" i="21"/>
  <c r="R10" i="21"/>
  <c r="S10" i="21"/>
  <c r="T10" i="21"/>
  <c r="U10" i="21"/>
  <c r="V10" i="21"/>
  <c r="W10" i="21"/>
  <c r="R11" i="21"/>
  <c r="S11" i="21"/>
  <c r="T11" i="21"/>
  <c r="U11" i="21"/>
  <c r="V11" i="21"/>
  <c r="W11" i="21"/>
  <c r="R12" i="21"/>
  <c r="S12" i="21"/>
  <c r="T12" i="21"/>
  <c r="U12" i="21"/>
  <c r="V12" i="21"/>
  <c r="W12" i="21"/>
  <c r="R13" i="21"/>
  <c r="S13" i="21"/>
  <c r="T13" i="21"/>
  <c r="U13" i="21"/>
  <c r="V13" i="21"/>
  <c r="W13" i="21"/>
  <c r="R14" i="21"/>
  <c r="S14" i="21"/>
  <c r="T14" i="21"/>
  <c r="U14" i="21"/>
  <c r="V14" i="21"/>
  <c r="W14" i="21"/>
  <c r="R15" i="21"/>
  <c r="S15" i="21"/>
  <c r="T15" i="21"/>
  <c r="U15" i="21"/>
  <c r="V15" i="21"/>
  <c r="W15" i="21"/>
  <c r="R20" i="21"/>
  <c r="S20" i="21"/>
  <c r="T20" i="21"/>
  <c r="U20" i="21"/>
  <c r="V20" i="21"/>
  <c r="W20" i="21"/>
  <c r="R21" i="21"/>
  <c r="S21" i="21"/>
  <c r="T21" i="21"/>
  <c r="U21" i="21"/>
  <c r="V21" i="21"/>
  <c r="W21" i="21"/>
  <c r="R22" i="21"/>
  <c r="S22" i="21"/>
  <c r="T22" i="21"/>
  <c r="U22" i="21"/>
  <c r="V22" i="21"/>
  <c r="W22" i="21"/>
  <c r="R23" i="21"/>
  <c r="S23" i="21"/>
  <c r="T23" i="21"/>
  <c r="U23" i="21"/>
  <c r="V23" i="21"/>
  <c r="W23" i="21"/>
  <c r="R24" i="21"/>
  <c r="S24" i="21"/>
  <c r="T24" i="21"/>
  <c r="U24" i="21"/>
  <c r="V24" i="21"/>
  <c r="W24" i="21"/>
  <c r="R25" i="21"/>
  <c r="S25" i="21"/>
  <c r="T25" i="21"/>
  <c r="U25" i="21"/>
  <c r="V25" i="21"/>
  <c r="W25" i="21"/>
  <c r="R26" i="21"/>
  <c r="S26" i="21"/>
  <c r="T26" i="21"/>
  <c r="U26" i="21"/>
  <c r="V26" i="21"/>
  <c r="W26" i="21"/>
  <c r="R27" i="21"/>
  <c r="S27" i="21"/>
  <c r="T27" i="21"/>
  <c r="U27" i="21"/>
  <c r="V27" i="21"/>
  <c r="W27" i="21"/>
  <c r="R32" i="21"/>
  <c r="S32" i="21"/>
  <c r="T32" i="21"/>
  <c r="U32" i="21"/>
  <c r="V32" i="21"/>
  <c r="W32" i="21"/>
  <c r="R33" i="21"/>
  <c r="S33" i="21"/>
  <c r="T33" i="21"/>
  <c r="U33" i="21"/>
  <c r="V33" i="21"/>
  <c r="W33" i="21"/>
  <c r="R34" i="21"/>
  <c r="S34" i="21"/>
  <c r="T34" i="21"/>
  <c r="U34" i="21"/>
  <c r="V34" i="21"/>
  <c r="W34" i="21"/>
  <c r="R35" i="21"/>
  <c r="S35" i="21"/>
  <c r="T35" i="21"/>
  <c r="U35" i="21"/>
  <c r="V35" i="21"/>
  <c r="W35" i="21"/>
  <c r="R36" i="21"/>
  <c r="S36" i="21"/>
  <c r="T36" i="21"/>
  <c r="U36" i="21"/>
  <c r="V36" i="21"/>
  <c r="W36" i="21"/>
  <c r="R37" i="21"/>
  <c r="S37" i="21"/>
  <c r="T37" i="21"/>
  <c r="U37" i="21"/>
  <c r="V37" i="21"/>
  <c r="W37" i="21"/>
  <c r="R38" i="21"/>
  <c r="S38" i="21"/>
  <c r="T38" i="21"/>
  <c r="U38" i="21"/>
  <c r="V38" i="21"/>
  <c r="W38" i="21"/>
  <c r="R39" i="21"/>
  <c r="S39" i="21"/>
  <c r="T39" i="21"/>
  <c r="U39" i="21"/>
  <c r="V39" i="21"/>
  <c r="W39" i="21"/>
  <c r="R47" i="21"/>
  <c r="S47" i="21"/>
  <c r="T47" i="21"/>
  <c r="U47" i="21"/>
  <c r="V47" i="21"/>
  <c r="W47" i="21"/>
  <c r="R48" i="21"/>
  <c r="S48" i="21"/>
  <c r="T48" i="21"/>
  <c r="U48" i="21"/>
  <c r="V48" i="21"/>
  <c r="W48" i="21"/>
  <c r="R49" i="21"/>
  <c r="S49" i="21"/>
  <c r="T49" i="21"/>
  <c r="U49" i="21"/>
  <c r="V49" i="21"/>
  <c r="W49" i="21"/>
  <c r="R50" i="21"/>
  <c r="S50" i="21"/>
  <c r="T50" i="21"/>
  <c r="U50" i="21"/>
  <c r="V50" i="21"/>
  <c r="W50" i="21"/>
  <c r="R51" i="21"/>
  <c r="S51" i="21"/>
  <c r="T51" i="21"/>
  <c r="U51" i="21"/>
  <c r="V51" i="21"/>
  <c r="W51" i="21"/>
  <c r="R44" i="21"/>
  <c r="S44" i="21"/>
  <c r="T44" i="21"/>
  <c r="U44" i="21"/>
  <c r="V44" i="21"/>
  <c r="W44" i="21"/>
  <c r="R45" i="21"/>
  <c r="S45" i="21"/>
  <c r="T45" i="21"/>
  <c r="U45" i="21"/>
  <c r="V45" i="21"/>
  <c r="W45" i="21"/>
  <c r="R46" i="21"/>
  <c r="S46" i="21"/>
  <c r="T46" i="21"/>
  <c r="U46" i="21"/>
  <c r="V46" i="21"/>
  <c r="W46" i="21"/>
  <c r="R56" i="21"/>
  <c r="S56" i="21"/>
  <c r="T56" i="21"/>
  <c r="U56" i="21"/>
  <c r="V56" i="21"/>
  <c r="W56" i="21"/>
  <c r="G56" i="21" s="1"/>
  <c r="R57" i="21"/>
  <c r="S57" i="21"/>
  <c r="T57" i="21"/>
  <c r="U57" i="21"/>
  <c r="V57" i="21"/>
  <c r="W57" i="21"/>
  <c r="R58" i="21"/>
  <c r="S58" i="21"/>
  <c r="T58" i="21"/>
  <c r="U58" i="21"/>
  <c r="V58" i="21"/>
  <c r="W58" i="21"/>
  <c r="R59" i="21"/>
  <c r="S59" i="21"/>
  <c r="T59" i="21"/>
  <c r="U59" i="21"/>
  <c r="V59" i="21"/>
  <c r="W59" i="21"/>
  <c r="R60" i="21"/>
  <c r="S60" i="21"/>
  <c r="T60" i="21"/>
  <c r="U60" i="21"/>
  <c r="V60" i="21"/>
  <c r="W60" i="21"/>
  <c r="R61" i="21"/>
  <c r="S61" i="21"/>
  <c r="T61" i="21"/>
  <c r="U61" i="21"/>
  <c r="V61" i="21"/>
  <c r="W61" i="21"/>
  <c r="R62" i="21"/>
  <c r="S62" i="21"/>
  <c r="T62" i="21"/>
  <c r="U62" i="21"/>
  <c r="V62" i="21"/>
  <c r="W62" i="21"/>
  <c r="R63" i="21"/>
  <c r="S63" i="21"/>
  <c r="T63" i="21"/>
  <c r="U63" i="21"/>
  <c r="V63" i="21"/>
  <c r="W63" i="21"/>
  <c r="M152" i="20"/>
  <c r="L152" i="20"/>
  <c r="M151" i="20"/>
  <c r="L151" i="20"/>
  <c r="M150" i="20"/>
  <c r="L150" i="20"/>
  <c r="M149" i="20"/>
  <c r="L149" i="20"/>
  <c r="M148" i="20"/>
  <c r="L148" i="20"/>
  <c r="M146" i="20"/>
  <c r="L146" i="20"/>
  <c r="M145" i="20"/>
  <c r="L145" i="20"/>
  <c r="M144" i="20"/>
  <c r="L144" i="20"/>
  <c r="M143" i="20"/>
  <c r="L143" i="20"/>
  <c r="M142" i="20"/>
  <c r="L142" i="20"/>
  <c r="M140" i="20"/>
  <c r="L140" i="20"/>
  <c r="M139" i="20"/>
  <c r="L139" i="20"/>
  <c r="M138" i="20"/>
  <c r="L138" i="20"/>
  <c r="M137" i="20"/>
  <c r="L137" i="20"/>
  <c r="M136" i="20"/>
  <c r="L136" i="20"/>
  <c r="M135" i="20"/>
  <c r="L135" i="20"/>
  <c r="M134" i="20"/>
  <c r="L134" i="20"/>
  <c r="M133" i="20"/>
  <c r="L133" i="20"/>
  <c r="M132" i="20"/>
  <c r="L132" i="20"/>
  <c r="M131" i="20"/>
  <c r="L131" i="20"/>
  <c r="M130" i="20"/>
  <c r="L130" i="20"/>
  <c r="M129" i="20"/>
  <c r="L129" i="20"/>
  <c r="M128" i="20"/>
  <c r="L128" i="20"/>
  <c r="M127" i="20"/>
  <c r="L127" i="20"/>
  <c r="M126" i="20"/>
  <c r="L126" i="20"/>
  <c r="M125" i="20"/>
  <c r="L125" i="20"/>
  <c r="M123" i="20"/>
  <c r="L123" i="20"/>
  <c r="M122" i="20"/>
  <c r="L122" i="20"/>
  <c r="M121" i="20"/>
  <c r="L121" i="20"/>
  <c r="M120" i="20"/>
  <c r="L120" i="20"/>
  <c r="M119" i="20"/>
  <c r="L119" i="20"/>
  <c r="M118" i="20"/>
  <c r="L118" i="20"/>
  <c r="M117" i="20"/>
  <c r="L117" i="20"/>
  <c r="M116" i="20"/>
  <c r="L116" i="20"/>
  <c r="M115" i="20"/>
  <c r="L115" i="20"/>
  <c r="M114" i="20"/>
  <c r="L114" i="20"/>
  <c r="M113" i="20"/>
  <c r="L113" i="20"/>
  <c r="M112" i="20"/>
  <c r="L112" i="20"/>
  <c r="M111" i="20"/>
  <c r="L111" i="20"/>
  <c r="M109" i="20"/>
  <c r="L109" i="20"/>
  <c r="M108" i="20"/>
  <c r="L108" i="20"/>
  <c r="M107" i="20"/>
  <c r="L107" i="20"/>
  <c r="M106" i="20"/>
  <c r="L106" i="20"/>
  <c r="M102" i="20"/>
  <c r="L102" i="20"/>
  <c r="M101" i="20"/>
  <c r="L101" i="20"/>
  <c r="M100" i="20"/>
  <c r="L100" i="20"/>
  <c r="M99" i="20"/>
  <c r="L99" i="20"/>
  <c r="M98" i="20"/>
  <c r="L98" i="20"/>
  <c r="M97" i="20"/>
  <c r="L97" i="20"/>
  <c r="M96" i="20"/>
  <c r="L96" i="20"/>
  <c r="M95" i="20"/>
  <c r="L95" i="20"/>
  <c r="M90" i="20"/>
  <c r="L90" i="20"/>
  <c r="M89" i="20"/>
  <c r="L89" i="20"/>
  <c r="M88" i="20"/>
  <c r="L88" i="20"/>
  <c r="M86" i="20"/>
  <c r="L86" i="20"/>
  <c r="M85" i="20"/>
  <c r="L85" i="20"/>
  <c r="M84" i="20"/>
  <c r="L84" i="20"/>
  <c r="M83" i="20"/>
  <c r="L83" i="20"/>
  <c r="M82" i="20"/>
  <c r="L82" i="20"/>
  <c r="M81" i="20"/>
  <c r="L81" i="20"/>
  <c r="M80" i="20"/>
  <c r="L80" i="20"/>
  <c r="M79" i="20"/>
  <c r="L79" i="20"/>
  <c r="M78" i="20"/>
  <c r="L78" i="20"/>
  <c r="M77" i="20"/>
  <c r="L77" i="20"/>
  <c r="M76" i="20"/>
  <c r="L76" i="20"/>
  <c r="M75" i="20"/>
  <c r="L75" i="20"/>
  <c r="M74" i="20"/>
  <c r="L74" i="20"/>
  <c r="M72" i="20"/>
  <c r="L72" i="20"/>
  <c r="M71" i="20"/>
  <c r="L71" i="20"/>
  <c r="M70" i="20"/>
  <c r="L70" i="20"/>
  <c r="M69" i="20"/>
  <c r="L69" i="20"/>
  <c r="M68" i="20"/>
  <c r="L68" i="20"/>
  <c r="M67" i="20"/>
  <c r="L67" i="20"/>
  <c r="M66" i="20"/>
  <c r="L66" i="20"/>
  <c r="M65" i="20"/>
  <c r="L65" i="20"/>
  <c r="M64" i="20"/>
  <c r="L64" i="20"/>
  <c r="M63" i="20"/>
  <c r="L63" i="20"/>
  <c r="M62" i="20"/>
  <c r="L62" i="20"/>
  <c r="M61" i="20"/>
  <c r="L61" i="20"/>
  <c r="M60" i="20"/>
  <c r="L60" i="20"/>
  <c r="M59" i="20"/>
  <c r="L59" i="20"/>
  <c r="M58" i="20"/>
  <c r="L58" i="20"/>
  <c r="M57" i="20"/>
  <c r="L57" i="20"/>
  <c r="M56" i="20"/>
  <c r="L56" i="20"/>
  <c r="M55" i="20"/>
  <c r="L55" i="20"/>
  <c r="M54" i="20"/>
  <c r="L54" i="20"/>
  <c r="M50" i="20"/>
  <c r="L50" i="20"/>
  <c r="M49" i="20"/>
  <c r="L49" i="20"/>
  <c r="M48" i="20"/>
  <c r="L48" i="20"/>
  <c r="M47" i="20"/>
  <c r="L47" i="20"/>
  <c r="M46" i="20"/>
  <c r="L46" i="20"/>
  <c r="M45" i="20"/>
  <c r="L45" i="20"/>
  <c r="M44" i="20"/>
  <c r="L44" i="20"/>
  <c r="M43" i="20"/>
  <c r="L43" i="20"/>
  <c r="M42" i="20"/>
  <c r="L42" i="20"/>
  <c r="M40" i="20"/>
  <c r="L40" i="20"/>
  <c r="M39" i="20"/>
  <c r="L39" i="20"/>
  <c r="M38" i="20"/>
  <c r="L38" i="20"/>
  <c r="M37" i="20"/>
  <c r="L37" i="20"/>
  <c r="M36" i="20"/>
  <c r="L36" i="20"/>
  <c r="M35" i="20"/>
  <c r="L35" i="20"/>
  <c r="M34" i="20"/>
  <c r="L34" i="20"/>
  <c r="M33" i="20"/>
  <c r="L33" i="20"/>
  <c r="M32" i="20"/>
  <c r="L32" i="20"/>
  <c r="M31" i="20"/>
  <c r="L31" i="20"/>
  <c r="M30" i="20"/>
  <c r="L30" i="20"/>
  <c r="M29" i="20"/>
  <c r="L29" i="20"/>
  <c r="M27" i="20"/>
  <c r="L27" i="20"/>
  <c r="M26" i="20"/>
  <c r="L26" i="20"/>
  <c r="M25" i="20"/>
  <c r="L25" i="20"/>
  <c r="M24" i="20"/>
  <c r="L24" i="20"/>
  <c r="M23" i="20"/>
  <c r="L23" i="20"/>
  <c r="M22" i="20"/>
  <c r="L22" i="20"/>
  <c r="M21" i="20"/>
  <c r="L21" i="20"/>
  <c r="M20" i="20"/>
  <c r="L20" i="20"/>
  <c r="M19" i="20"/>
  <c r="L19" i="20"/>
  <c r="M18" i="20"/>
  <c r="L18" i="20"/>
  <c r="M17" i="20"/>
  <c r="L17" i="20"/>
  <c r="M16" i="20"/>
  <c r="L16" i="20"/>
  <c r="M15" i="20"/>
  <c r="L15" i="20"/>
  <c r="M14" i="20"/>
  <c r="L14" i="20"/>
  <c r="M13" i="20"/>
  <c r="L13" i="20"/>
  <c r="M12" i="20"/>
  <c r="L12" i="20"/>
  <c r="M11" i="20"/>
  <c r="L11" i="20"/>
  <c r="M10" i="20"/>
  <c r="L10" i="20"/>
  <c r="M9" i="20"/>
  <c r="L9" i="20"/>
  <c r="M8" i="20"/>
  <c r="L8" i="20"/>
  <c r="P26" i="20" l="1"/>
  <c r="P42" i="20"/>
  <c r="P48" i="20"/>
  <c r="P59" i="20"/>
  <c r="P65" i="20"/>
  <c r="P71" i="20"/>
  <c r="P76" i="20"/>
  <c r="P82" i="20"/>
  <c r="P89" i="20"/>
  <c r="P95" i="20"/>
  <c r="P101" i="20"/>
  <c r="P113" i="20"/>
  <c r="P119" i="20"/>
  <c r="P125" i="20"/>
  <c r="P131" i="20"/>
  <c r="P137" i="20"/>
  <c r="P144" i="20"/>
  <c r="P151" i="20"/>
  <c r="P31" i="20"/>
  <c r="P36" i="20"/>
  <c r="P13" i="20"/>
  <c r="P19" i="20"/>
  <c r="P25" i="20"/>
  <c r="P9" i="20"/>
  <c r="P15" i="20"/>
  <c r="P21" i="20"/>
  <c r="P27" i="20"/>
  <c r="P33" i="20"/>
  <c r="P38" i="20"/>
  <c r="P44" i="20"/>
  <c r="P50" i="20"/>
  <c r="P55" i="20"/>
  <c r="P61" i="20"/>
  <c r="P67" i="20"/>
  <c r="P78" i="20"/>
  <c r="P84" i="20"/>
  <c r="P97" i="20"/>
  <c r="P106" i="20"/>
  <c r="P109" i="20"/>
  <c r="P115" i="20"/>
  <c r="P121" i="20"/>
  <c r="P127" i="20"/>
  <c r="P133" i="20"/>
  <c r="P139" i="20"/>
  <c r="P146" i="20"/>
  <c r="P152" i="20"/>
  <c r="P11" i="20"/>
  <c r="P17" i="20"/>
  <c r="P23" i="20"/>
  <c r="P29" i="20"/>
  <c r="P40" i="20"/>
  <c r="P46" i="20"/>
  <c r="P57" i="20"/>
  <c r="P63" i="20"/>
  <c r="P69" i="20"/>
  <c r="P74" i="20"/>
  <c r="P80" i="20"/>
  <c r="P86" i="20"/>
  <c r="P99" i="20"/>
  <c r="P107" i="20"/>
  <c r="P111" i="20"/>
  <c r="P117" i="20"/>
  <c r="P129" i="20"/>
  <c r="P135" i="20"/>
  <c r="P142" i="20"/>
  <c r="P149" i="20"/>
  <c r="M154" i="20"/>
  <c r="L154" i="20"/>
  <c r="P8" i="20"/>
  <c r="P10" i="20"/>
  <c r="P12" i="20"/>
  <c r="P14" i="20"/>
  <c r="P16" i="20"/>
  <c r="P18" i="20"/>
  <c r="P20" i="20"/>
  <c r="P22" i="20"/>
  <c r="P24" i="20"/>
  <c r="P30" i="20"/>
  <c r="P32" i="20"/>
  <c r="P34" i="20"/>
  <c r="P35" i="20"/>
  <c r="P37" i="20"/>
  <c r="P39" i="20"/>
  <c r="P43" i="20"/>
  <c r="P45" i="20"/>
  <c r="P47" i="20"/>
  <c r="P49" i="20"/>
  <c r="P54" i="20"/>
  <c r="P56" i="20"/>
  <c r="P58" i="20"/>
  <c r="P60" i="20"/>
  <c r="P62" i="20"/>
  <c r="P64" i="20"/>
  <c r="P66" i="20"/>
  <c r="P68" i="20"/>
  <c r="P70" i="20"/>
  <c r="P72" i="20"/>
  <c r="P75" i="20"/>
  <c r="P77" i="20"/>
  <c r="P79" i="20"/>
  <c r="P81" i="20"/>
  <c r="P83" i="20"/>
  <c r="P85" i="20"/>
  <c r="P88" i="20"/>
  <c r="P90" i="20"/>
  <c r="P96" i="20"/>
  <c r="P98" i="20"/>
  <c r="P100" i="20"/>
  <c r="P102" i="20"/>
  <c r="P108" i="20"/>
  <c r="P112" i="20"/>
  <c r="P114" i="20"/>
  <c r="P116" i="20"/>
  <c r="P118" i="20"/>
  <c r="P120" i="20"/>
  <c r="P122" i="20"/>
  <c r="P123" i="20"/>
  <c r="P126" i="20"/>
  <c r="P128" i="20"/>
  <c r="P130" i="20"/>
  <c r="P132" i="20"/>
  <c r="P134" i="20"/>
  <c r="P136" i="20"/>
  <c r="P138" i="20"/>
  <c r="P140" i="20"/>
  <c r="P143" i="20"/>
  <c r="P145" i="20"/>
  <c r="P148" i="20"/>
  <c r="P150" i="20"/>
  <c r="N106" i="20"/>
  <c r="N117" i="20"/>
  <c r="N119" i="20"/>
  <c r="N121" i="20"/>
  <c r="N125" i="20"/>
  <c r="N72" i="20"/>
  <c r="N75" i="20"/>
  <c r="N77" i="20"/>
  <c r="N79" i="20"/>
  <c r="N81" i="20"/>
  <c r="N83" i="20"/>
  <c r="N85" i="20"/>
  <c r="N88" i="20"/>
  <c r="N90" i="20"/>
  <c r="N96" i="20"/>
  <c r="N98" i="20"/>
  <c r="N100" i="20"/>
  <c r="N108" i="20"/>
  <c r="N112" i="20"/>
  <c r="N114" i="20"/>
  <c r="N116" i="20"/>
  <c r="N127" i="20"/>
  <c r="N129" i="20"/>
  <c r="N131" i="20"/>
  <c r="N133" i="20"/>
  <c r="N135" i="20"/>
  <c r="N136" i="20"/>
  <c r="N138" i="20"/>
  <c r="N140" i="20"/>
  <c r="N142" i="20"/>
  <c r="N144" i="20"/>
  <c r="N146" i="20"/>
  <c r="N149" i="20"/>
  <c r="N151" i="20"/>
  <c r="N152" i="20"/>
  <c r="N61" i="20"/>
  <c r="N63" i="20"/>
  <c r="N65" i="20"/>
  <c r="N67" i="20"/>
  <c r="N69" i="20"/>
  <c r="N71" i="20"/>
  <c r="N8" i="20"/>
  <c r="N10" i="20"/>
  <c r="N12" i="20"/>
  <c r="N14" i="20"/>
  <c r="N16" i="20"/>
  <c r="N18" i="20"/>
  <c r="N20" i="20"/>
  <c r="N22" i="20"/>
  <c r="N24" i="20"/>
  <c r="N26" i="20"/>
  <c r="N30" i="20"/>
  <c r="N34" i="20"/>
  <c r="N35" i="20"/>
  <c r="N37" i="20"/>
  <c r="N39" i="20"/>
  <c r="N43" i="20"/>
  <c r="N45" i="20"/>
  <c r="N47" i="20"/>
  <c r="N49" i="20"/>
  <c r="N54" i="20"/>
  <c r="N56" i="20"/>
  <c r="N58" i="20"/>
  <c r="N9" i="20"/>
  <c r="N11" i="20"/>
  <c r="N13" i="20"/>
  <c r="N15" i="20"/>
  <c r="N17" i="20"/>
  <c r="N19" i="20"/>
  <c r="N21" i="20"/>
  <c r="N23" i="20"/>
  <c r="N25" i="20"/>
  <c r="N27" i="20"/>
  <c r="N29" i="20"/>
  <c r="N31" i="20"/>
  <c r="N33" i="20"/>
  <c r="N36" i="20"/>
  <c r="N38" i="20"/>
  <c r="N40" i="20"/>
  <c r="N42" i="20"/>
  <c r="N44" i="20"/>
  <c r="N46" i="20"/>
  <c r="N48" i="20"/>
  <c r="N50" i="20"/>
  <c r="N55" i="20"/>
  <c r="N57" i="20"/>
  <c r="N59" i="20"/>
  <c r="N60" i="20"/>
  <c r="N62" i="20"/>
  <c r="N64" i="20"/>
  <c r="N66" i="20"/>
  <c r="N68" i="20"/>
  <c r="N70" i="20"/>
  <c r="N74" i="20"/>
  <c r="N76" i="20"/>
  <c r="N78" i="20"/>
  <c r="N80" i="20"/>
  <c r="N82" i="20"/>
  <c r="N84" i="20"/>
  <c r="N86" i="20"/>
  <c r="N89" i="20"/>
  <c r="N95" i="20"/>
  <c r="N97" i="20"/>
  <c r="N99" i="20"/>
  <c r="N101" i="20"/>
  <c r="N102" i="20"/>
  <c r="N107" i="20"/>
  <c r="N109" i="20"/>
  <c r="N111" i="20"/>
  <c r="N113" i="20"/>
  <c r="N115" i="20"/>
  <c r="N118" i="20"/>
  <c r="N120" i="20"/>
  <c r="N122" i="20"/>
  <c r="N123" i="20"/>
  <c r="N126" i="20"/>
  <c r="N128" i="20"/>
  <c r="N130" i="20"/>
  <c r="N132" i="20"/>
  <c r="N134" i="20"/>
  <c r="N137" i="20"/>
  <c r="N139" i="20"/>
  <c r="N143" i="20"/>
  <c r="N145" i="20"/>
  <c r="N148" i="20"/>
  <c r="N150" i="20"/>
  <c r="E72" i="8"/>
  <c r="E68" i="8"/>
  <c r="E67" i="8"/>
  <c r="E66" i="8"/>
  <c r="E40" i="8"/>
  <c r="H40" i="8" s="1"/>
  <c r="E39" i="8"/>
  <c r="E38" i="8"/>
  <c r="E37" i="8"/>
  <c r="E36" i="8"/>
  <c r="E35" i="8"/>
  <c r="E34" i="8"/>
  <c r="E33" i="8"/>
  <c r="E32" i="8"/>
  <c r="E31" i="8"/>
  <c r="E30" i="8"/>
  <c r="E29" i="8"/>
  <c r="E28" i="8"/>
  <c r="E27" i="8"/>
  <c r="E26" i="8"/>
  <c r="E25" i="8"/>
  <c r="E24" i="8"/>
  <c r="E23" i="8"/>
  <c r="E22" i="8"/>
  <c r="E21" i="8"/>
  <c r="E20" i="8"/>
  <c r="E19" i="8"/>
  <c r="E18" i="8"/>
  <c r="E17" i="8"/>
  <c r="E16" i="8"/>
  <c r="E14" i="8"/>
  <c r="E13" i="8"/>
  <c r="E12" i="8"/>
  <c r="E11" i="8"/>
  <c r="E10" i="8"/>
  <c r="E9" i="8"/>
  <c r="I86" i="6"/>
  <c r="I84"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F86" i="6"/>
  <c r="F84"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D88" i="6"/>
  <c r="E88" i="6"/>
  <c r="G88" i="6"/>
  <c r="H88" i="6"/>
  <c r="E70" i="8" l="1"/>
  <c r="E41" i="8"/>
  <c r="E15" i="8"/>
  <c r="N154" i="20"/>
  <c r="E65" i="8"/>
  <c r="E74" i="8" l="1"/>
  <c r="G87" i="51"/>
  <c r="G85" i="51"/>
  <c r="G80" i="51"/>
  <c r="G79" i="51"/>
  <c r="G78" i="51"/>
  <c r="G77" i="51"/>
  <c r="G76" i="51"/>
  <c r="G75" i="51"/>
  <c r="G74" i="51"/>
  <c r="G73" i="51"/>
  <c r="G72" i="51"/>
  <c r="G71" i="51"/>
  <c r="G70" i="51"/>
  <c r="G69" i="51"/>
  <c r="G68" i="51"/>
  <c r="G67" i="51"/>
  <c r="G66" i="51"/>
  <c r="G65" i="51"/>
  <c r="G64" i="51"/>
  <c r="G63" i="51"/>
  <c r="G62" i="51"/>
  <c r="G61" i="51"/>
  <c r="G60" i="51"/>
  <c r="G59"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G26" i="51"/>
  <c r="G25" i="51"/>
  <c r="G24" i="51"/>
  <c r="G23" i="51"/>
  <c r="G22" i="51"/>
  <c r="G21" i="51"/>
  <c r="G20" i="51"/>
  <c r="G19" i="51"/>
  <c r="G18" i="51"/>
  <c r="G17" i="51"/>
  <c r="G16" i="51"/>
  <c r="G15" i="51"/>
  <c r="G14" i="51"/>
  <c r="G13" i="51"/>
  <c r="G12" i="51"/>
  <c r="G11" i="51"/>
  <c r="G10" i="51"/>
  <c r="G9" i="51"/>
  <c r="I85" i="27"/>
  <c r="I83"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2" i="27"/>
  <c r="I11" i="27"/>
  <c r="I10" i="27"/>
  <c r="I9" i="27"/>
  <c r="I8" i="27"/>
  <c r="I7" i="27"/>
  <c r="F85" i="27"/>
  <c r="F83"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I84" i="26"/>
  <c r="I82"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F84" i="26"/>
  <c r="F82"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I86" i="23" l="1"/>
  <c r="I85" i="23"/>
  <c r="I84"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F86" i="23"/>
  <c r="F85" i="23"/>
  <c r="F84"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I87" i="23" l="1"/>
  <c r="F87" i="23"/>
  <c r="H68" i="24"/>
  <c r="H70" i="24" l="1"/>
  <c r="K86" i="23"/>
  <c r="K85" i="23"/>
  <c r="K84"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7" i="23" l="1"/>
  <c r="J92" i="41" l="1"/>
  <c r="D42" i="41" l="1"/>
  <c r="L92" i="41"/>
  <c r="D21" i="38" l="1"/>
  <c r="B21" i="38"/>
  <c r="C21" i="38"/>
  <c r="H72" i="8"/>
  <c r="H70"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I20" i="37" l="1"/>
  <c r="H20" i="37"/>
  <c r="C20" i="37"/>
  <c r="G20" i="37"/>
  <c r="D20" i="37"/>
  <c r="B20" i="37"/>
  <c r="F86" i="26" l="1"/>
  <c r="L84" i="26"/>
  <c r="K84" i="26"/>
  <c r="L78" i="26"/>
  <c r="K77" i="26"/>
  <c r="L76" i="26"/>
  <c r="L75" i="26"/>
  <c r="K75" i="26"/>
  <c r="L74" i="26"/>
  <c r="L73" i="26"/>
  <c r="K73" i="26"/>
  <c r="L72" i="26"/>
  <c r="L70" i="26"/>
  <c r="K69" i="26"/>
  <c r="L68" i="26"/>
  <c r="L67" i="26"/>
  <c r="K67" i="26"/>
  <c r="L66" i="26"/>
  <c r="L65" i="26"/>
  <c r="K65" i="26"/>
  <c r="L64" i="26"/>
  <c r="L62" i="26"/>
  <c r="K61" i="26"/>
  <c r="L60" i="26"/>
  <c r="L59" i="26"/>
  <c r="K59" i="26"/>
  <c r="L58" i="26"/>
  <c r="L57" i="26"/>
  <c r="K57" i="26"/>
  <c r="L56" i="26"/>
  <c r="L54" i="26"/>
  <c r="K53" i="26"/>
  <c r="L52" i="26"/>
  <c r="L51" i="26"/>
  <c r="K51" i="26"/>
  <c r="L50" i="26"/>
  <c r="L49" i="26"/>
  <c r="K49" i="26"/>
  <c r="L48" i="26"/>
  <c r="L46" i="26"/>
  <c r="K45" i="26"/>
  <c r="L44" i="26"/>
  <c r="L43" i="26"/>
  <c r="K43" i="26"/>
  <c r="L42" i="26"/>
  <c r="L41" i="26"/>
  <c r="K41" i="26"/>
  <c r="L40" i="26"/>
  <c r="L38" i="26"/>
  <c r="K37" i="26"/>
  <c r="L36" i="26"/>
  <c r="L35" i="26"/>
  <c r="K35" i="26"/>
  <c r="L34" i="26"/>
  <c r="L33" i="26"/>
  <c r="K33" i="26"/>
  <c r="L31" i="26"/>
  <c r="K31" i="26"/>
  <c r="L28" i="26"/>
  <c r="L26" i="26"/>
  <c r="K25" i="26"/>
  <c r="L24" i="26"/>
  <c r="K23" i="26"/>
  <c r="L22" i="26"/>
  <c r="L21" i="26"/>
  <c r="K21" i="26"/>
  <c r="L20" i="26"/>
  <c r="L19" i="26"/>
  <c r="K19" i="26"/>
  <c r="L18" i="26"/>
  <c r="L17" i="26"/>
  <c r="K17" i="26"/>
  <c r="L15" i="26"/>
  <c r="K15" i="26"/>
  <c r="L12" i="26"/>
  <c r="L10" i="26"/>
  <c r="K9" i="26"/>
  <c r="L8" i="26"/>
  <c r="L82" i="26"/>
  <c r="K82" i="26"/>
  <c r="K78" i="26"/>
  <c r="L77" i="26"/>
  <c r="K76" i="26"/>
  <c r="K74" i="26"/>
  <c r="K72" i="26"/>
  <c r="L71" i="26"/>
  <c r="K71" i="26"/>
  <c r="K70" i="26"/>
  <c r="L69" i="26"/>
  <c r="K68" i="26"/>
  <c r="K66" i="26"/>
  <c r="K64" i="26"/>
  <c r="L63" i="26"/>
  <c r="K63" i="26"/>
  <c r="K62" i="26"/>
  <c r="L61" i="26"/>
  <c r="K60" i="26"/>
  <c r="K58" i="26"/>
  <c r="K56" i="26"/>
  <c r="L55" i="26"/>
  <c r="K55" i="26"/>
  <c r="K54" i="26"/>
  <c r="L53" i="26"/>
  <c r="K52" i="26"/>
  <c r="K50" i="26"/>
  <c r="K48" i="26"/>
  <c r="L47" i="26"/>
  <c r="K47" i="26"/>
  <c r="K46" i="26"/>
  <c r="L45" i="26"/>
  <c r="K44" i="26"/>
  <c r="K42" i="26"/>
  <c r="K40" i="26"/>
  <c r="L39" i="26"/>
  <c r="K39" i="26"/>
  <c r="K38" i="26"/>
  <c r="L37" i="26"/>
  <c r="K36" i="26"/>
  <c r="K34" i="26"/>
  <c r="L32" i="26"/>
  <c r="K32" i="26"/>
  <c r="L30" i="26"/>
  <c r="K30" i="26"/>
  <c r="L29" i="26"/>
  <c r="K29" i="26"/>
  <c r="K28" i="26"/>
  <c r="L27" i="26"/>
  <c r="K27" i="26"/>
  <c r="K26" i="26"/>
  <c r="L25" i="26"/>
  <c r="K24" i="26"/>
  <c r="L23" i="26"/>
  <c r="K22" i="26"/>
  <c r="K20" i="26"/>
  <c r="K18" i="26"/>
  <c r="L16" i="26"/>
  <c r="K16" i="26"/>
  <c r="L14" i="26"/>
  <c r="K14" i="26"/>
  <c r="L13" i="26"/>
  <c r="K13" i="26"/>
  <c r="K12" i="26"/>
  <c r="L11" i="26"/>
  <c r="K11" i="26"/>
  <c r="K10" i="26"/>
  <c r="L9" i="26"/>
  <c r="K8" i="26"/>
  <c r="L7" i="26"/>
  <c r="M56" i="26" l="1"/>
  <c r="M66" i="26"/>
  <c r="M38" i="26"/>
  <c r="M42" i="26"/>
  <c r="M52" i="26"/>
  <c r="M64" i="26"/>
  <c r="M70" i="26"/>
  <c r="M74" i="26"/>
  <c r="M14" i="26"/>
  <c r="M30" i="26"/>
  <c r="M8" i="26"/>
  <c r="M24" i="26"/>
  <c r="M34" i="26"/>
  <c r="M44" i="26"/>
  <c r="M62" i="26"/>
  <c r="M76" i="26"/>
  <c r="M23" i="26"/>
  <c r="M61" i="26"/>
  <c r="M13" i="26"/>
  <c r="M16" i="26"/>
  <c r="M29" i="26"/>
  <c r="M32" i="26"/>
  <c r="M10" i="26"/>
  <c r="M22" i="26"/>
  <c r="M26" i="26"/>
  <c r="M40" i="26"/>
  <c r="M46" i="26"/>
  <c r="M50" i="26"/>
  <c r="M60" i="26"/>
  <c r="M72" i="26"/>
  <c r="M78" i="26"/>
  <c r="M53" i="26"/>
  <c r="M12" i="26"/>
  <c r="M20" i="26"/>
  <c r="M28" i="26"/>
  <c r="M36" i="26"/>
  <c r="M48" i="26"/>
  <c r="M54" i="26"/>
  <c r="M58" i="26"/>
  <c r="M68" i="26"/>
  <c r="M9" i="26"/>
  <c r="M25" i="26"/>
  <c r="M45" i="26"/>
  <c r="M77" i="26"/>
  <c r="M18" i="26"/>
  <c r="M15" i="26"/>
  <c r="M17" i="26"/>
  <c r="M19" i="26"/>
  <c r="M21" i="26"/>
  <c r="M31" i="26"/>
  <c r="M33" i="26"/>
  <c r="M35" i="26"/>
  <c r="M41" i="26"/>
  <c r="M43" i="26"/>
  <c r="M49" i="26"/>
  <c r="M51" i="26"/>
  <c r="M57" i="26"/>
  <c r="M59" i="26"/>
  <c r="M65" i="26"/>
  <c r="M67" i="26"/>
  <c r="M73" i="26"/>
  <c r="M75" i="26"/>
  <c r="M84" i="26"/>
  <c r="M37" i="26"/>
  <c r="M69" i="26"/>
  <c r="M11" i="26"/>
  <c r="M27" i="26"/>
  <c r="M39" i="26"/>
  <c r="M47" i="26"/>
  <c r="M71" i="26"/>
  <c r="M82" i="26"/>
  <c r="K7" i="26"/>
  <c r="M7" i="26" s="1"/>
  <c r="M55" i="26"/>
  <c r="M63" i="26"/>
  <c r="C56" i="21"/>
  <c r="E57" i="21"/>
  <c r="C58" i="21"/>
  <c r="G58" i="21"/>
  <c r="E59" i="21"/>
  <c r="C60" i="21"/>
  <c r="G60" i="21"/>
  <c r="E61" i="21"/>
  <c r="C62" i="21"/>
  <c r="G62" i="21"/>
  <c r="E63" i="21"/>
  <c r="D51" i="21"/>
  <c r="G63" i="21"/>
  <c r="F63" i="21"/>
  <c r="D63" i="21"/>
  <c r="C63" i="21"/>
  <c r="B63" i="21"/>
  <c r="F62" i="21"/>
  <c r="E62" i="21"/>
  <c r="D62" i="21"/>
  <c r="B62" i="21"/>
  <c r="G61" i="21"/>
  <c r="F61" i="21"/>
  <c r="D61" i="21"/>
  <c r="C61" i="21"/>
  <c r="B61" i="21"/>
  <c r="F60" i="21"/>
  <c r="E60" i="21"/>
  <c r="D60" i="21"/>
  <c r="B60" i="21"/>
  <c r="G59" i="21"/>
  <c r="F59" i="21"/>
  <c r="D59" i="21"/>
  <c r="C59" i="21"/>
  <c r="B59" i="21"/>
  <c r="F58" i="21"/>
  <c r="E58" i="21"/>
  <c r="D58" i="21"/>
  <c r="B58" i="21"/>
  <c r="G57" i="21"/>
  <c r="F57" i="21"/>
  <c r="D57" i="21"/>
  <c r="C57" i="21"/>
  <c r="B57" i="21"/>
  <c r="F56" i="21"/>
  <c r="E56" i="21"/>
  <c r="D56" i="21"/>
  <c r="B56" i="21"/>
  <c r="G51" i="21"/>
  <c r="F51" i="21"/>
  <c r="E51" i="21"/>
  <c r="C51" i="21"/>
  <c r="B51" i="21"/>
  <c r="G50" i="21"/>
  <c r="F50" i="21"/>
  <c r="E50" i="21"/>
  <c r="D50" i="21"/>
  <c r="C50" i="21"/>
  <c r="B50" i="21"/>
  <c r="G49" i="21"/>
  <c r="F49" i="21"/>
  <c r="E49" i="21"/>
  <c r="D49" i="21"/>
  <c r="C49" i="21"/>
  <c r="B49" i="21"/>
  <c r="G48" i="21"/>
  <c r="F48" i="21"/>
  <c r="E48" i="21"/>
  <c r="D48" i="21"/>
  <c r="C48" i="21"/>
  <c r="B48" i="21"/>
  <c r="G47" i="21"/>
  <c r="F47" i="21"/>
  <c r="E47" i="21"/>
  <c r="D47" i="21"/>
  <c r="C47" i="21"/>
  <c r="B47" i="21"/>
  <c r="G46" i="21"/>
  <c r="F46" i="21"/>
  <c r="E46" i="21"/>
  <c r="D46" i="21"/>
  <c r="C46" i="21"/>
  <c r="B46" i="21"/>
  <c r="G45" i="21"/>
  <c r="F45" i="21"/>
  <c r="E45" i="21"/>
  <c r="D45" i="21"/>
  <c r="C45" i="21"/>
  <c r="B45" i="21"/>
  <c r="G44" i="21"/>
  <c r="F44" i="21"/>
  <c r="E44" i="21"/>
  <c r="D44" i="21"/>
  <c r="C44" i="21"/>
  <c r="B44" i="21"/>
  <c r="G39" i="21"/>
  <c r="F39" i="21"/>
  <c r="E39" i="21"/>
  <c r="D39" i="21"/>
  <c r="C39" i="21"/>
  <c r="B39" i="21"/>
  <c r="G38" i="21"/>
  <c r="F38" i="21"/>
  <c r="E38" i="21"/>
  <c r="D38" i="21"/>
  <c r="C38" i="21"/>
  <c r="B38" i="21"/>
  <c r="G37" i="21"/>
  <c r="F37" i="21"/>
  <c r="E37" i="21"/>
  <c r="D37" i="21"/>
  <c r="C37" i="21"/>
  <c r="B37" i="21"/>
  <c r="G36" i="21"/>
  <c r="F36" i="21"/>
  <c r="E36" i="21"/>
  <c r="D36" i="21"/>
  <c r="C36" i="21"/>
  <c r="B36" i="21"/>
  <c r="G35" i="21"/>
  <c r="F35" i="21"/>
  <c r="E35" i="21"/>
  <c r="D35" i="21"/>
  <c r="C35" i="21"/>
  <c r="B35" i="21"/>
  <c r="G34" i="21"/>
  <c r="F34" i="21"/>
  <c r="E34" i="21"/>
  <c r="D34" i="21"/>
  <c r="C34" i="21"/>
  <c r="B34" i="21"/>
  <c r="G33" i="21"/>
  <c r="F33" i="21"/>
  <c r="E33" i="21"/>
  <c r="D33" i="21"/>
  <c r="C33" i="21"/>
  <c r="B33" i="21"/>
  <c r="G32" i="21"/>
  <c r="F32" i="21"/>
  <c r="E32" i="21"/>
  <c r="D32" i="21"/>
  <c r="C32" i="21"/>
  <c r="B32" i="21"/>
  <c r="G27" i="21"/>
  <c r="F27" i="21"/>
  <c r="E27" i="21"/>
  <c r="D27" i="21"/>
  <c r="C27" i="21"/>
  <c r="B27" i="21"/>
  <c r="G26" i="21"/>
  <c r="F26" i="21"/>
  <c r="E26" i="21"/>
  <c r="D26" i="21"/>
  <c r="C26" i="21"/>
  <c r="B26" i="21"/>
  <c r="G25" i="21"/>
  <c r="F25" i="21"/>
  <c r="E25" i="21"/>
  <c r="D25" i="21"/>
  <c r="C25" i="21"/>
  <c r="B25" i="21"/>
  <c r="G24" i="21"/>
  <c r="F24" i="21"/>
  <c r="E24" i="21"/>
  <c r="D24" i="21"/>
  <c r="C24" i="21"/>
  <c r="B24" i="21"/>
  <c r="G23" i="21"/>
  <c r="F23" i="21"/>
  <c r="E23" i="21"/>
  <c r="D23" i="21"/>
  <c r="C23" i="21"/>
  <c r="B23" i="21"/>
  <c r="G22" i="21"/>
  <c r="F22" i="21"/>
  <c r="E22" i="21"/>
  <c r="D22" i="21"/>
  <c r="C22" i="21"/>
  <c r="B22" i="21"/>
  <c r="G21" i="21"/>
  <c r="F21" i="21"/>
  <c r="E21" i="21"/>
  <c r="D21" i="21"/>
  <c r="C21" i="21"/>
  <c r="B21" i="21"/>
  <c r="G20" i="21"/>
  <c r="F20" i="21"/>
  <c r="E20" i="21"/>
  <c r="D20" i="21"/>
  <c r="C20" i="21"/>
  <c r="B20" i="21"/>
  <c r="B9" i="21"/>
  <c r="C9" i="21"/>
  <c r="D9" i="21"/>
  <c r="E9" i="21"/>
  <c r="F9" i="21"/>
  <c r="G9" i="21"/>
  <c r="B10" i="21"/>
  <c r="C10" i="21"/>
  <c r="D10" i="21"/>
  <c r="E10" i="21"/>
  <c r="F10" i="21"/>
  <c r="G10" i="21"/>
  <c r="B11" i="21"/>
  <c r="C11" i="21"/>
  <c r="D11" i="21"/>
  <c r="E11" i="21"/>
  <c r="F11" i="21"/>
  <c r="G11" i="21"/>
  <c r="B12" i="21"/>
  <c r="C12" i="21"/>
  <c r="D12" i="21"/>
  <c r="E12" i="21"/>
  <c r="F12" i="21"/>
  <c r="G12" i="21"/>
  <c r="B13" i="21"/>
  <c r="C13" i="21"/>
  <c r="D13" i="21"/>
  <c r="E13" i="21"/>
  <c r="F13" i="21"/>
  <c r="G13" i="21"/>
  <c r="B14" i="21"/>
  <c r="C14" i="21"/>
  <c r="D14" i="21"/>
  <c r="E14" i="21"/>
  <c r="F14" i="21"/>
  <c r="G14" i="21"/>
  <c r="B15" i="21"/>
  <c r="C15" i="21"/>
  <c r="D15" i="21"/>
  <c r="E15" i="21"/>
  <c r="F15" i="21"/>
  <c r="G15" i="21"/>
  <c r="D8" i="21"/>
  <c r="E8" i="21"/>
  <c r="F8" i="21"/>
  <c r="G8" i="21"/>
  <c r="B8" i="21"/>
  <c r="H14" i="10" l="1"/>
  <c r="I14" i="10"/>
  <c r="K9" i="6" l="1"/>
  <c r="H92" i="41"/>
  <c r="D88" i="41" l="1"/>
  <c r="Q13" i="41" l="1"/>
  <c r="L9" i="40" l="1"/>
  <c r="Q28" i="42" l="1"/>
  <c r="S28" i="42" s="1"/>
  <c r="Q27" i="42"/>
  <c r="S27" i="42" s="1"/>
  <c r="H176" i="40"/>
  <c r="G176" i="40"/>
  <c r="D9" i="40"/>
  <c r="Q14" i="42" l="1"/>
  <c r="S14" i="42" s="1"/>
  <c r="D176" i="40"/>
  <c r="Q15" i="42"/>
  <c r="S15" i="42" s="1"/>
  <c r="Q26" i="42"/>
  <c r="S26" i="42" l="1"/>
  <c r="S9" i="40"/>
  <c r="U9" i="40" l="1"/>
  <c r="I88" i="6" l="1"/>
  <c r="F88" i="6"/>
  <c r="F92" i="41"/>
  <c r="F74" i="8" l="1"/>
  <c r="C74" i="8"/>
  <c r="H9" i="8"/>
  <c r="H74" i="8" l="1"/>
  <c r="M92" i="41"/>
  <c r="Q29" i="42" l="1"/>
  <c r="S29" i="42" s="1"/>
  <c r="G89" i="51" l="1"/>
  <c r="F89" i="51"/>
  <c r="E89" i="51"/>
  <c r="D89" i="51"/>
  <c r="K86" i="26" l="1"/>
  <c r="I87" i="27" l="1"/>
  <c r="H87" i="27"/>
  <c r="G87" i="27"/>
  <c r="K87" i="27" s="1"/>
  <c r="F87" i="27"/>
  <c r="E87" i="27"/>
  <c r="L85" i="27"/>
  <c r="K85" i="27"/>
  <c r="L83" i="27"/>
  <c r="K83" i="27"/>
  <c r="L78" i="27"/>
  <c r="K78" i="27"/>
  <c r="L77" i="27"/>
  <c r="K77" i="27"/>
  <c r="L76" i="27"/>
  <c r="K76" i="27"/>
  <c r="L75" i="27"/>
  <c r="K75" i="27"/>
  <c r="L74" i="27"/>
  <c r="K74" i="27"/>
  <c r="L73" i="27"/>
  <c r="K73" i="27"/>
  <c r="L72" i="27"/>
  <c r="K72" i="27"/>
  <c r="L71" i="27"/>
  <c r="K71" i="27"/>
  <c r="L70" i="27"/>
  <c r="K70" i="27"/>
  <c r="L69" i="27"/>
  <c r="K69" i="27"/>
  <c r="L68" i="27"/>
  <c r="K68" i="27"/>
  <c r="L67" i="27"/>
  <c r="K67" i="27"/>
  <c r="L66" i="27"/>
  <c r="K66" i="27"/>
  <c r="L65" i="27"/>
  <c r="K65" i="27"/>
  <c r="L64" i="27"/>
  <c r="K64" i="27"/>
  <c r="L63" i="27"/>
  <c r="K63" i="27"/>
  <c r="L62" i="27"/>
  <c r="K62" i="27"/>
  <c r="L61" i="27"/>
  <c r="K61" i="27"/>
  <c r="L60" i="27"/>
  <c r="K60" i="27"/>
  <c r="L59" i="27"/>
  <c r="K59" i="27"/>
  <c r="L58" i="27"/>
  <c r="K58" i="27"/>
  <c r="L57" i="27"/>
  <c r="K57" i="27"/>
  <c r="L56" i="27"/>
  <c r="K56" i="27"/>
  <c r="L55" i="27"/>
  <c r="K55" i="27"/>
  <c r="L54" i="27"/>
  <c r="K54" i="27"/>
  <c r="L53" i="27"/>
  <c r="K53" i="27"/>
  <c r="L52" i="27"/>
  <c r="K52" i="27"/>
  <c r="L51" i="27"/>
  <c r="K51" i="27"/>
  <c r="L50" i="27"/>
  <c r="K50" i="27"/>
  <c r="M50" i="27" s="1"/>
  <c r="L49" i="27"/>
  <c r="K49" i="27"/>
  <c r="L48" i="27"/>
  <c r="K48" i="27"/>
  <c r="L47" i="27"/>
  <c r="K47" i="27"/>
  <c r="L46" i="27"/>
  <c r="K46" i="27"/>
  <c r="L45" i="27"/>
  <c r="K45" i="27"/>
  <c r="L44" i="27"/>
  <c r="K44" i="27"/>
  <c r="M44" i="27" s="1"/>
  <c r="L43" i="27"/>
  <c r="K43" i="27"/>
  <c r="L42" i="27"/>
  <c r="K42" i="27"/>
  <c r="L41" i="27"/>
  <c r="K41" i="27"/>
  <c r="L40" i="27"/>
  <c r="K40" i="27"/>
  <c r="L39" i="27"/>
  <c r="K39" i="27"/>
  <c r="L38" i="27"/>
  <c r="K38" i="27"/>
  <c r="M38" i="27" s="1"/>
  <c r="L37" i="27"/>
  <c r="K37" i="27"/>
  <c r="L36" i="27"/>
  <c r="K36" i="27"/>
  <c r="L35" i="27"/>
  <c r="K35" i="27"/>
  <c r="L34" i="27"/>
  <c r="K34" i="27"/>
  <c r="L33" i="27"/>
  <c r="K33" i="27"/>
  <c r="L32" i="27"/>
  <c r="K32" i="27"/>
  <c r="M32" i="27" s="1"/>
  <c r="L31" i="27"/>
  <c r="K31" i="27"/>
  <c r="L30" i="27"/>
  <c r="K30" i="27"/>
  <c r="M30" i="27" s="1"/>
  <c r="L29" i="27"/>
  <c r="K29" i="27"/>
  <c r="L28" i="27"/>
  <c r="K28" i="27"/>
  <c r="L27" i="27"/>
  <c r="K27" i="27"/>
  <c r="L26" i="27"/>
  <c r="K26" i="27"/>
  <c r="L25" i="27"/>
  <c r="K25" i="27"/>
  <c r="L24" i="27"/>
  <c r="K24" i="27"/>
  <c r="L23" i="27"/>
  <c r="K23" i="27"/>
  <c r="L22" i="27"/>
  <c r="K22" i="27"/>
  <c r="L21" i="27"/>
  <c r="K21" i="27"/>
  <c r="L20" i="27"/>
  <c r="K20" i="27"/>
  <c r="M20" i="27" s="1"/>
  <c r="L19" i="27"/>
  <c r="K19" i="27"/>
  <c r="L18" i="27"/>
  <c r="K18" i="27"/>
  <c r="M18" i="27" s="1"/>
  <c r="L17" i="27"/>
  <c r="K17" i="27"/>
  <c r="L16" i="27"/>
  <c r="K16" i="27"/>
  <c r="L15" i="27"/>
  <c r="K15" i="27"/>
  <c r="L14" i="27"/>
  <c r="K14" i="27"/>
  <c r="M14" i="27" s="1"/>
  <c r="L13" i="27"/>
  <c r="K13" i="27"/>
  <c r="L12" i="27"/>
  <c r="K12" i="27"/>
  <c r="M12" i="27" s="1"/>
  <c r="L11" i="27"/>
  <c r="K11" i="27"/>
  <c r="L10" i="27"/>
  <c r="K10" i="27"/>
  <c r="L9" i="27"/>
  <c r="K9" i="27"/>
  <c r="L8" i="27"/>
  <c r="K8" i="27"/>
  <c r="L7" i="27"/>
  <c r="K7" i="27"/>
  <c r="I86" i="26"/>
  <c r="H86" i="26"/>
  <c r="G86" i="26"/>
  <c r="E86" i="26"/>
  <c r="L86" i="26"/>
  <c r="L87" i="27" l="1"/>
  <c r="M87" i="27" s="1"/>
  <c r="M16" i="27"/>
  <c r="M22" i="27"/>
  <c r="M28" i="27"/>
  <c r="M34" i="27"/>
  <c r="M46" i="27"/>
  <c r="M52" i="27"/>
  <c r="M48" i="27"/>
  <c r="M54" i="27"/>
  <c r="M33" i="27"/>
  <c r="M55" i="27"/>
  <c r="M59" i="27"/>
  <c r="M67" i="27"/>
  <c r="M71" i="27"/>
  <c r="M58" i="27"/>
  <c r="M70" i="27"/>
  <c r="M76" i="27"/>
  <c r="M78" i="27"/>
  <c r="M7" i="27"/>
  <c r="M11" i="27"/>
  <c r="M19" i="27"/>
  <c r="M39" i="27"/>
  <c r="M43" i="27"/>
  <c r="M51" i="27"/>
  <c r="M17" i="27"/>
  <c r="M23" i="27"/>
  <c r="M27" i="27"/>
  <c r="M35" i="27"/>
  <c r="M42" i="27"/>
  <c r="M60" i="27"/>
  <c r="M62" i="27"/>
  <c r="M64" i="27"/>
  <c r="M66" i="27"/>
  <c r="M68" i="27"/>
  <c r="M85" i="27"/>
  <c r="M10" i="27"/>
  <c r="M36" i="27"/>
  <c r="M49" i="27"/>
  <c r="M74" i="27"/>
  <c r="M26" i="27"/>
  <c r="M65" i="27"/>
  <c r="M75" i="27"/>
  <c r="M21" i="27"/>
  <c r="M37" i="27"/>
  <c r="M53" i="27"/>
  <c r="M69" i="27"/>
  <c r="M8" i="27"/>
  <c r="M13" i="27"/>
  <c r="M15" i="27"/>
  <c r="M24" i="27"/>
  <c r="M29" i="27"/>
  <c r="M31" i="27"/>
  <c r="M40" i="27"/>
  <c r="M45" i="27"/>
  <c r="M47" i="27"/>
  <c r="M56" i="27"/>
  <c r="M61" i="27"/>
  <c r="M63" i="27"/>
  <c r="M72" i="27"/>
  <c r="M77" i="27"/>
  <c r="M83" i="27"/>
  <c r="M9" i="27"/>
  <c r="M25" i="27"/>
  <c r="M41" i="27"/>
  <c r="M57" i="27"/>
  <c r="M73" i="27"/>
  <c r="M86" i="26"/>
  <c r="O7" i="26" l="1"/>
  <c r="O79" i="26"/>
  <c r="O80" i="26"/>
  <c r="O81" i="26"/>
  <c r="O29" i="27"/>
  <c r="O62" i="27"/>
  <c r="O50" i="27"/>
  <c r="O48" i="27"/>
  <c r="O73" i="27"/>
  <c r="O9" i="27"/>
  <c r="O72" i="27"/>
  <c r="O47" i="27"/>
  <c r="O39" i="27"/>
  <c r="O85" i="27"/>
  <c r="O41" i="27"/>
  <c r="O83" i="27"/>
  <c r="O61" i="27"/>
  <c r="O40" i="27"/>
  <c r="O84" i="26"/>
  <c r="O76" i="26"/>
  <c r="O72" i="26"/>
  <c r="O68" i="26"/>
  <c r="O64" i="26"/>
  <c r="O60" i="26"/>
  <c r="O56" i="26"/>
  <c r="O52" i="26"/>
  <c r="O48" i="26"/>
  <c r="O44" i="26"/>
  <c r="O40" i="26"/>
  <c r="O36" i="26"/>
  <c r="O32" i="26"/>
  <c r="O28" i="26"/>
  <c r="O24" i="26"/>
  <c r="O19" i="26"/>
  <c r="O15" i="26"/>
  <c r="O11" i="26"/>
  <c r="O82" i="26"/>
  <c r="O71" i="26"/>
  <c r="O67" i="26"/>
  <c r="O63" i="26"/>
  <c r="O59" i="26"/>
  <c r="O55" i="26"/>
  <c r="O51" i="26"/>
  <c r="O47" i="26"/>
  <c r="O43" i="26"/>
  <c r="O39" i="26"/>
  <c r="O35" i="26"/>
  <c r="O31" i="26"/>
  <c r="O27" i="26"/>
  <c r="O23" i="26"/>
  <c r="O18" i="26"/>
  <c r="O10" i="26"/>
  <c r="O78" i="26"/>
  <c r="O70" i="26"/>
  <c r="O62" i="26"/>
  <c r="O54" i="26"/>
  <c r="O46" i="26"/>
  <c r="O38" i="26"/>
  <c r="O30" i="26"/>
  <c r="O26" i="26"/>
  <c r="O17" i="26"/>
  <c r="O13" i="26"/>
  <c r="O77" i="26"/>
  <c r="O69" i="26"/>
  <c r="O61" i="26"/>
  <c r="O53" i="26"/>
  <c r="O45" i="26"/>
  <c r="O37" i="26"/>
  <c r="O29" i="26"/>
  <c r="O20" i="26"/>
  <c r="O12" i="26"/>
  <c r="O75" i="26"/>
  <c r="O14" i="26"/>
  <c r="O74" i="26"/>
  <c r="O66" i="26"/>
  <c r="O58" i="26"/>
  <c r="O50" i="26"/>
  <c r="O42" i="26"/>
  <c r="O34" i="26"/>
  <c r="O21" i="26"/>
  <c r="O9" i="26"/>
  <c r="O86" i="26"/>
  <c r="O73" i="26"/>
  <c r="O65" i="26"/>
  <c r="O57" i="26"/>
  <c r="O49" i="26"/>
  <c r="O41" i="26"/>
  <c r="O33" i="26"/>
  <c r="O25" i="26"/>
  <c r="O16" i="26"/>
  <c r="O8" i="26"/>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G70" i="24"/>
  <c r="J70" i="24" s="1"/>
  <c r="F70" i="24"/>
  <c r="E70" i="24"/>
  <c r="D70" i="24"/>
  <c r="H88" i="23"/>
  <c r="G88" i="23"/>
  <c r="E88" i="23"/>
  <c r="F88" i="23" s="1"/>
  <c r="O44" i="27" l="1"/>
  <c r="O65" i="27"/>
  <c r="O31" i="27"/>
  <c r="O55" i="27"/>
  <c r="O71" i="27"/>
  <c r="O75" i="27"/>
  <c r="O11" i="27"/>
  <c r="O15" i="27"/>
  <c r="O56" i="27"/>
  <c r="O77" i="27"/>
  <c r="O18" i="27"/>
  <c r="O24" i="27"/>
  <c r="O59" i="27"/>
  <c r="O38" i="27"/>
  <c r="O25" i="27"/>
  <c r="O19" i="27"/>
  <c r="O27" i="27"/>
  <c r="O14" i="27"/>
  <c r="O10" i="27"/>
  <c r="O67" i="27"/>
  <c r="O34" i="27"/>
  <c r="O20" i="27"/>
  <c r="O70" i="27"/>
  <c r="O74" i="27"/>
  <c r="O37" i="27"/>
  <c r="O28" i="27"/>
  <c r="O54" i="27"/>
  <c r="O76" i="27"/>
  <c r="O42" i="27"/>
  <c r="O36" i="27"/>
  <c r="O32" i="27"/>
  <c r="O30" i="27"/>
  <c r="O53" i="27"/>
  <c r="O69" i="27"/>
  <c r="O13" i="27"/>
  <c r="O35" i="27"/>
  <c r="O64" i="27"/>
  <c r="O7" i="27"/>
  <c r="O57" i="27"/>
  <c r="O66" i="27"/>
  <c r="O45" i="27"/>
  <c r="O52" i="27"/>
  <c r="O12" i="27"/>
  <c r="O16" i="27"/>
  <c r="O46" i="27"/>
  <c r="O63" i="27"/>
  <c r="O68" i="27"/>
  <c r="O58" i="27"/>
  <c r="O21" i="27"/>
  <c r="O51" i="27"/>
  <c r="O17" i="27"/>
  <c r="O23" i="27"/>
  <c r="O87" i="27"/>
  <c r="O49" i="27"/>
  <c r="O8" i="27"/>
  <c r="O78" i="27"/>
  <c r="O60" i="27"/>
  <c r="O43" i="27"/>
  <c r="O33" i="27"/>
  <c r="O26" i="27"/>
  <c r="O81" i="27"/>
  <c r="O79" i="27"/>
  <c r="O80" i="27"/>
  <c r="O82" i="27"/>
  <c r="I88" i="23"/>
  <c r="K88" i="23" s="1"/>
  <c r="W14" i="38"/>
  <c r="S14" i="38"/>
  <c r="R11" i="49" l="1"/>
  <c r="R12" i="49"/>
  <c r="R10" i="49"/>
  <c r="Q12" i="49"/>
  <c r="Q11" i="49"/>
  <c r="Q10" i="49"/>
  <c r="R16" i="49"/>
  <c r="Q16" i="49"/>
  <c r="R16" i="10"/>
  <c r="Q16" i="10"/>
  <c r="S11" i="49" l="1"/>
  <c r="S10" i="49"/>
  <c r="P154" i="20"/>
  <c r="S12" i="49"/>
  <c r="R12" i="10"/>
  <c r="R11" i="10"/>
  <c r="R10" i="10"/>
  <c r="Q12" i="10"/>
  <c r="Q11" i="10"/>
  <c r="Q10" i="10"/>
  <c r="O14" i="10"/>
  <c r="N14" i="10"/>
  <c r="M14" i="10"/>
  <c r="L14" i="10"/>
  <c r="K14" i="10"/>
  <c r="J14" i="10"/>
  <c r="G14" i="10"/>
  <c r="F14" i="10"/>
  <c r="E14" i="10"/>
  <c r="D14" i="10"/>
  <c r="C14" i="10"/>
  <c r="B14" i="10"/>
  <c r="S10" i="10" l="1"/>
  <c r="D90" i="41"/>
  <c r="D86"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6" i="41"/>
  <c r="D45" i="41"/>
  <c r="D44" i="41"/>
  <c r="D43"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O92" i="41"/>
  <c r="K92" i="41"/>
  <c r="I92" i="41"/>
  <c r="G92" i="41"/>
  <c r="D9" i="41" l="1"/>
  <c r="Q92" i="41"/>
  <c r="D47" i="41"/>
  <c r="D92" i="41" s="1"/>
  <c r="K176" i="40"/>
  <c r="F176" i="40"/>
  <c r="Q12" i="42" l="1"/>
  <c r="Q17" i="42"/>
  <c r="S17" i="42" s="1"/>
  <c r="Q18" i="42"/>
  <c r="Q13" i="42"/>
  <c r="I176" i="40"/>
  <c r="Q16" i="42" l="1"/>
  <c r="S16" i="42" s="1"/>
  <c r="M176" i="40"/>
  <c r="S18" i="42"/>
  <c r="S13" i="42"/>
  <c r="Q19" i="42"/>
  <c r="S12" i="42"/>
  <c r="Q44" i="42" l="1"/>
  <c r="S19" i="42"/>
  <c r="S176" i="40"/>
  <c r="Q86"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2" i="41"/>
  <c r="Q11" i="41"/>
  <c r="Q10" i="41"/>
  <c r="Q37" i="42" l="1"/>
  <c r="Q43" i="42"/>
  <c r="Q36" i="42" s="1"/>
  <c r="U176" i="40"/>
  <c r="Q31" i="42"/>
  <c r="D59" i="37"/>
  <c r="C58" i="37"/>
  <c r="B58" i="37"/>
  <c r="I39" i="37"/>
  <c r="I40" i="37" s="1"/>
  <c r="H39" i="37"/>
  <c r="G39" i="37"/>
  <c r="D39" i="37"/>
  <c r="D40" i="37" s="1"/>
  <c r="C39" i="37"/>
  <c r="B39" i="37"/>
  <c r="I21" i="37"/>
  <c r="D21" i="37"/>
  <c r="S31" i="42" l="1"/>
  <c r="Q33" i="42"/>
  <c r="Q34" i="42"/>
  <c r="B59" i="37"/>
  <c r="B21" i="37"/>
  <c r="H21" i="37"/>
  <c r="H40" i="37"/>
  <c r="C59" i="37"/>
  <c r="C21" i="37"/>
  <c r="G40" i="37"/>
  <c r="G21" i="37"/>
  <c r="B40" i="37"/>
  <c r="C40" i="37"/>
  <c r="O3" i="39"/>
  <c r="R14" i="49" l="1"/>
  <c r="Q14" i="49"/>
  <c r="S16" i="49"/>
  <c r="S12" i="10"/>
  <c r="Q14" i="10"/>
  <c r="S11" i="10"/>
  <c r="S16" i="10"/>
  <c r="R14" i="10"/>
  <c r="K86"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73" i="6"/>
  <c r="K63" i="6"/>
  <c r="K59" i="6"/>
  <c r="K55" i="6"/>
  <c r="K53" i="6"/>
  <c r="K46" i="6"/>
  <c r="K39" i="6"/>
  <c r="K34" i="6"/>
  <c r="K28" i="6"/>
  <c r="K22" i="6"/>
  <c r="K17" i="6"/>
  <c r="S14" i="49" l="1"/>
  <c r="S14" i="10"/>
  <c r="K50" i="6"/>
  <c r="K84" i="6" l="1"/>
  <c r="K88" i="6" s="1"/>
  <c r="D21" i="39"/>
  <c r="D59" i="38"/>
  <c r="D40" i="38"/>
  <c r="C40" i="38" l="1"/>
  <c r="C40" i="39"/>
  <c r="B40" i="38"/>
  <c r="C21" i="39"/>
  <c r="B21" i="39"/>
  <c r="B40" i="39"/>
  <c r="D40" i="39"/>
  <c r="B59" i="38"/>
  <c r="C59" i="38"/>
  <c r="V4" i="39" l="1"/>
</calcChain>
</file>

<file path=xl/sharedStrings.xml><?xml version="1.0" encoding="utf-8"?>
<sst xmlns="http://schemas.openxmlformats.org/spreadsheetml/2006/main" count="2444" uniqueCount="695">
  <si>
    <t>© www.enseignementsup-recherche.gouv.fr</t>
  </si>
  <si>
    <t>Total général</t>
  </si>
  <si>
    <t>CNU</t>
  </si>
  <si>
    <t>DROIT</t>
  </si>
  <si>
    <t>01</t>
  </si>
  <si>
    <t>02</t>
  </si>
  <si>
    <t>03</t>
  </si>
  <si>
    <t>04</t>
  </si>
  <si>
    <t>Total 01</t>
  </si>
  <si>
    <t>05</t>
  </si>
  <si>
    <t>06</t>
  </si>
  <si>
    <t>Total 02</t>
  </si>
  <si>
    <t>Total DROIT</t>
  </si>
  <si>
    <t>LETTRES</t>
  </si>
  <si>
    <t>07</t>
  </si>
  <si>
    <t>08</t>
  </si>
  <si>
    <t>09</t>
  </si>
  <si>
    <t>10</t>
  </si>
  <si>
    <t>11</t>
  </si>
  <si>
    <t>12</t>
  </si>
  <si>
    <t>13</t>
  </si>
  <si>
    <t>14</t>
  </si>
  <si>
    <t>15</t>
  </si>
  <si>
    <t>16</t>
  </si>
  <si>
    <t>17</t>
  </si>
  <si>
    <t>18</t>
  </si>
  <si>
    <t>19</t>
  </si>
  <si>
    <t>20</t>
  </si>
  <si>
    <t>21</t>
  </si>
  <si>
    <t>22</t>
  </si>
  <si>
    <t>23</t>
  </si>
  <si>
    <t>24</t>
  </si>
  <si>
    <t>70</t>
  </si>
  <si>
    <t>71</t>
  </si>
  <si>
    <t>72</t>
  </si>
  <si>
    <t>73</t>
  </si>
  <si>
    <t>74</t>
  </si>
  <si>
    <t>Théologie</t>
  </si>
  <si>
    <t>76</t>
  </si>
  <si>
    <t>Total Théologie</t>
  </si>
  <si>
    <t>Total LETTRES</t>
  </si>
  <si>
    <t>SCIENCES</t>
  </si>
  <si>
    <t>25</t>
  </si>
  <si>
    <t>26</t>
  </si>
  <si>
    <t>27</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</si>
  <si>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</si>
  <si>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</si>
  <si>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</si>
  <si>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</si>
  <si>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</si>
  <si>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</si>
  <si>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</si>
  <si>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</si>
  <si>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</si>
  <si>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</si>
  <si>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</si>
  <si>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</si>
  <si>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</si>
  <si>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</si>
  <si>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</si>
  <si>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</si>
  <si>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</si>
  <si>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</si>
  <si>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</si>
  <si>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</si>
  <si>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</si>
  <si>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</si>
  <si>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</si>
  <si>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</si>
  <si>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</si>
  <si>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</si>
  <si>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</si>
  <si>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</si>
  <si>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</si>
  <si>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</si>
  <si>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</si>
  <si>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</si>
  <si>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</si>
  <si>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</si>
  <si>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</si>
  <si>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</si>
  <si>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</si>
  <si>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</si>
  <si>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</si>
  <si>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</si>
  <si>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</si>
  <si>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</si>
  <si>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</si>
  <si>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</si>
  <si>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</si>
  <si>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</si>
  <si>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</si>
  <si>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</si>
  <si>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</si>
  <si>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</si>
  <si>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</si>
  <si>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2-5 :</t>
  </si>
  <si>
    <t>Etudiants en dernière année de doctorat</t>
  </si>
  <si>
    <t>Art 2-6 :</t>
  </si>
  <si>
    <t>Titulaires d'un doctorat ou d'une habilitation à diriger des recherches</t>
  </si>
  <si>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</si>
  <si>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</si>
  <si>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</si>
  <si>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</si>
  <si>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</si>
  <si>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</si>
  <si>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</si>
  <si>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</si>
  <si>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</si>
  <si>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</si>
  <si>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</si>
  <si>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</si>
  <si>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</si>
  <si>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AVIGNON</t>
  </si>
  <si>
    <t>AMIENS</t>
  </si>
  <si>
    <t>COMPIEGNE UTC</t>
  </si>
  <si>
    <t>BESANCON</t>
  </si>
  <si>
    <t>BELFORT UTBM</t>
  </si>
  <si>
    <t>BORDEAUX</t>
  </si>
  <si>
    <t>BORDEAUX 3</t>
  </si>
  <si>
    <t>BORDEAUX IEP</t>
  </si>
  <si>
    <t>BORDEAUX IP</t>
  </si>
  <si>
    <t>PAU</t>
  </si>
  <si>
    <t>CAEN</t>
  </si>
  <si>
    <t>CORTE</t>
  </si>
  <si>
    <t>PARIS 12</t>
  </si>
  <si>
    <t>PARIS 13</t>
  </si>
  <si>
    <t>DIJON</t>
  </si>
  <si>
    <t>DIJON AGROSUP</t>
  </si>
  <si>
    <t>CHAMBERY</t>
  </si>
  <si>
    <t>GRENOBLE IEP</t>
  </si>
  <si>
    <t>GRENOBLE IP</t>
  </si>
  <si>
    <t>NOUVELLE CALEDONIE</t>
  </si>
  <si>
    <t>POLYNESIE</t>
  </si>
  <si>
    <t>LA REUNION</t>
  </si>
  <si>
    <t>ARTOIS</t>
  </si>
  <si>
    <t>LILLE IEP</t>
  </si>
  <si>
    <t>LITTORAL</t>
  </si>
  <si>
    <t>ROUBAIX ENSAIT</t>
  </si>
  <si>
    <t>LIMOGES</t>
  </si>
  <si>
    <t>LYON 1</t>
  </si>
  <si>
    <t>LYON 2</t>
  </si>
  <si>
    <t>LYON 3</t>
  </si>
  <si>
    <t>LYON ENS</t>
  </si>
  <si>
    <t>LYON ENSSIB</t>
  </si>
  <si>
    <t>LYON IEP</t>
  </si>
  <si>
    <t>LYON INSA</t>
  </si>
  <si>
    <t>ST ETIENNE</t>
  </si>
  <si>
    <t>MONTPELLIER 3</t>
  </si>
  <si>
    <t>MONTPELLIER ENSC</t>
  </si>
  <si>
    <t>NIMES</t>
  </si>
  <si>
    <t>PERPIGNAN</t>
  </si>
  <si>
    <t>LORRAINE</t>
  </si>
  <si>
    <t>NANTES</t>
  </si>
  <si>
    <t>ANGERS</t>
  </si>
  <si>
    <t>LE MANS</t>
  </si>
  <si>
    <t>TOULON</t>
  </si>
  <si>
    <t>ORLEANS</t>
  </si>
  <si>
    <t>TOURS</t>
  </si>
  <si>
    <t>PARIS CNAM</t>
  </si>
  <si>
    <t>PARIS DAUPHINE</t>
  </si>
  <si>
    <t>PARIS EHESS</t>
  </si>
  <si>
    <t>PARIS ENS</t>
  </si>
  <si>
    <t>PARIS ENSAM</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</si>
  <si>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</si>
  <si>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</si>
  <si>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</si>
  <si>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</si>
  <si>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</si>
  <si>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</si>
  <si>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</si>
  <si>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</si>
  <si>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</si>
  <si>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</si>
  <si>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</si>
  <si>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</si>
  <si>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</si>
  <si>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</si>
  <si>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</si>
  <si>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</si>
  <si>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</si>
  <si>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IEP</t>
  </si>
  <si>
    <t>RENNES INSA</t>
  </si>
  <si>
    <t>ROUEN</t>
  </si>
  <si>
    <t>LE HAVRE</t>
  </si>
  <si>
    <t>ROUEN INSA</t>
  </si>
  <si>
    <t>STRASBOURG</t>
  </si>
  <si>
    <t>MULHOUSE</t>
  </si>
  <si>
    <t>STRASBOURG INSA</t>
  </si>
  <si>
    <t>TARBES ENI</t>
  </si>
  <si>
    <t>TOULOUSE 1</t>
  </si>
  <si>
    <t>TOULOUSE 2</t>
  </si>
  <si>
    <t>TOULOUSE 3</t>
  </si>
  <si>
    <t>TOULOUSE IEP</t>
  </si>
  <si>
    <t>TOULOUSE INP</t>
  </si>
  <si>
    <t>TOULOUSE INSA</t>
  </si>
  <si>
    <t>CERGY ENSEA</t>
  </si>
  <si>
    <t>EVRY</t>
  </si>
  <si>
    <t>EVRY ENSIIE</t>
  </si>
  <si>
    <t>PARIS 10</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</si>
  <si>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</si>
  <si>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</si>
  <si>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</si>
  <si>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</si>
  <si>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</si>
  <si>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</si>
  <si>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</si>
  <si>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</si>
  <si>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</si>
  <si>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</si>
  <si>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</si>
  <si>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</si>
  <si>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</si>
  <si>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</si>
  <si>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</si>
  <si>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</si>
  <si>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</si>
  <si>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</si>
  <si>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</si>
  <si>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</si>
  <si>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</si>
  <si>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</si>
  <si>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</si>
  <si>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</si>
  <si>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</si>
  <si>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</si>
  <si>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</si>
  <si>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</si>
  <si>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</si>
  <si>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</si>
  <si>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</si>
  <si>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</si>
  <si>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</si>
  <si>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</si>
  <si>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</si>
  <si>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</si>
  <si>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</si>
  <si>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</si>
  <si>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</si>
  <si>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t>Sans enseignement</t>
  </si>
  <si>
    <t>Avec enseignement</t>
  </si>
  <si>
    <t>Section du CNU</t>
  </si>
  <si>
    <t>Grande discipline</t>
  </si>
  <si>
    <t>Taux de renouvellement de la section
(B/A)*100</t>
  </si>
  <si>
    <t>Année de recrutement</t>
  </si>
  <si>
    <t>77</t>
  </si>
  <si>
    <t>Données sur les enseignants associés</t>
  </si>
  <si>
    <t>MCF AS</t>
  </si>
  <si>
    <t>PR AS</t>
  </si>
  <si>
    <t>FEMMES</t>
  </si>
  <si>
    <t>HOMMES</t>
  </si>
  <si>
    <t>MCF ASMT</t>
  </si>
  <si>
    <t>PR ASMT</t>
  </si>
  <si>
    <t>TOTAL</t>
  </si>
  <si>
    <t>Tranches d'âges</t>
  </si>
  <si>
    <t>Moins de 30 ans</t>
  </si>
  <si>
    <t>30-34 ans</t>
  </si>
  <si>
    <t>35-39 ans</t>
  </si>
  <si>
    <t>40-44 ans</t>
  </si>
  <si>
    <t>45-49 ans</t>
  </si>
  <si>
    <t>50-54 ans</t>
  </si>
  <si>
    <t>55-59 ans</t>
  </si>
  <si>
    <t>60-64 ans</t>
  </si>
  <si>
    <t>65 ans et plus</t>
  </si>
  <si>
    <t>%</t>
  </si>
  <si>
    <t>Données sur les chargés d'enseignement temporaires et agents temporaires vacataires</t>
  </si>
  <si>
    <t>LYON ENSATT</t>
  </si>
  <si>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</si>
  <si>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</si>
  <si>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</si>
  <si>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</si>
  <si>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</si>
  <si>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</si>
  <si>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</si>
  <si>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</si>
  <si>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</si>
  <si>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</si>
  <si>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</si>
  <si>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</si>
  <si>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</si>
  <si>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</si>
  <si>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</si>
  <si>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</si>
  <si>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</si>
  <si>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</si>
  <si>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</si>
  <si>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</si>
  <si>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</si>
  <si>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</si>
  <si>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</si>
  <si>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</si>
  <si>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</si>
  <si>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</si>
  <si>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</si>
  <si>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</si>
  <si>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</si>
  <si>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</si>
  <si>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</si>
  <si>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</si>
  <si>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</si>
  <si>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</si>
  <si>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</si>
  <si>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</si>
  <si>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</si>
  <si>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</si>
  <si>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</si>
  <si>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</si>
  <si>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</si>
  <si>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</si>
  <si>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</si>
  <si>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</si>
  <si>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</si>
  <si>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</si>
  <si>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</si>
  <si>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</si>
  <si>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</si>
  <si>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</si>
  <si>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</si>
  <si>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</si>
  <si>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</si>
  <si>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</si>
  <si>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</si>
  <si>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</si>
  <si>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</si>
  <si>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</si>
  <si>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</si>
  <si>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</si>
  <si>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</si>
  <si>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</si>
  <si>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</si>
  <si>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</si>
  <si>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</si>
  <si>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</si>
  <si>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</si>
  <si>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</si>
  <si>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</si>
  <si>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</si>
  <si>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</si>
  <si>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</si>
  <si>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</si>
  <si>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</si>
  <si>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</si>
  <si>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</si>
  <si>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</si>
  <si>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</si>
  <si>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</si>
  <si>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</si>
  <si>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</si>
  <si>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</si>
  <si>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</si>
  <si>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t>
  </si>
  <si>
    <t>Total TOUTE 
DISCIPLINE</t>
  </si>
  <si>
    <t>30 ans</t>
  </si>
  <si>
    <t>ATER</t>
  </si>
  <si>
    <t>Contractuels sur emplois du 2nd degré</t>
  </si>
  <si>
    <t>Lecteurs</t>
  </si>
  <si>
    <t>Maîtres de langues</t>
  </si>
  <si>
    <t>Enseignants invités</t>
  </si>
  <si>
    <t>Enseignants associés</t>
  </si>
  <si>
    <t>DC avec mission d'enseignement</t>
  </si>
  <si>
    <t>Total DC</t>
  </si>
  <si>
    <t>PR et assimilés</t>
  </si>
  <si>
    <t>MCF et assimilés</t>
  </si>
  <si>
    <t>Enseignants du 2nd degré</t>
  </si>
  <si>
    <t>Enseignants titulaires</t>
  </si>
  <si>
    <t>MAYOTTE CUFR</t>
  </si>
  <si>
    <t>PARIS EFEO</t>
  </si>
  <si>
    <t>PARIS IAE</t>
  </si>
  <si>
    <t>RENNES ENS</t>
  </si>
  <si>
    <t>SURESNES INSHEA</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</si>
  <si>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</si>
  <si>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</si>
  <si>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</si>
  <si>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</si>
  <si>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</si>
  <si>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</si>
  <si>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</si>
  <si>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</si>
  <si>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</si>
  <si>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</si>
  <si>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</si>
  <si>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</si>
  <si>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</si>
  <si>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</si>
  <si>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Variations</t>
  </si>
  <si>
    <t>Professeurs des universités et assimilés</t>
  </si>
  <si>
    <t>Sous-total enseignants titulaires</t>
  </si>
  <si>
    <t>2013/
2014</t>
  </si>
  <si>
    <t>2013/
2012</t>
  </si>
  <si>
    <t>2012/
2011</t>
  </si>
  <si>
    <t>2011/
2010</t>
  </si>
  <si>
    <t>2010/
2009</t>
  </si>
  <si>
    <t>2009/
2008</t>
  </si>
  <si>
    <t>2008/
2007</t>
  </si>
  <si>
    <t>2007/
2006</t>
  </si>
  <si>
    <t>Femme</t>
  </si>
  <si>
    <t>Homme</t>
  </si>
  <si>
    <t>Taux de renouvellement
(A)/(A+B)</t>
  </si>
  <si>
    <t>(*) Ce ratio ne comprend pas les invités en raison de la faible durée relative des "invitations", mais intègre les lecteurs et les maîtres de langues.</t>
  </si>
  <si>
    <t>-</t>
  </si>
  <si>
    <t>TEMPS PLEIN</t>
  </si>
  <si>
    <t>TEMPS PARTIEL</t>
  </si>
  <si>
    <t>MONTPELLIER</t>
  </si>
  <si>
    <t>BOURGES INSA CVL</t>
  </si>
  <si>
    <t>Part dans l'ensemble de la population</t>
  </si>
  <si>
    <r>
      <t xml:space="preserve">03
</t>
    </r>
    <r>
      <rPr>
        <i/>
        <sz val="8"/>
        <color theme="1"/>
        <rFont val="Times New Roman"/>
        <family val="1"/>
      </rPr>
      <t>Langues et littératures</t>
    </r>
  </si>
  <si>
    <r>
      <t xml:space="preserve">04
</t>
    </r>
    <r>
      <rPr>
        <i/>
        <sz val="8"/>
        <color theme="1"/>
        <rFont val="Times New Roman"/>
        <family val="1"/>
      </rPr>
      <t>Sciences humaines</t>
    </r>
  </si>
  <si>
    <t>32 ans</t>
  </si>
  <si>
    <t>31 ans</t>
  </si>
  <si>
    <t>CENTRALESUPELEC</t>
  </si>
  <si>
    <t>ENS LOUIS LUMIERE</t>
  </si>
  <si>
    <t>2014/
2015</t>
  </si>
  <si>
    <t>ATER en remplacement de titulaire</t>
  </si>
  <si>
    <t>ATER "réservé"</t>
  </si>
  <si>
    <t>TABLEAU I :</t>
  </si>
  <si>
    <t>TABLEAU II :</t>
  </si>
  <si>
    <t>TABLEAU III :</t>
  </si>
  <si>
    <t>TABLEAU IV :</t>
  </si>
  <si>
    <t>TABLEAU V :</t>
  </si>
  <si>
    <t>TABLEAU VI :</t>
  </si>
  <si>
    <t>TABLEAU VII :</t>
  </si>
  <si>
    <t>TABLEAU VIII :</t>
  </si>
  <si>
    <t>TABLEAU XII :</t>
  </si>
  <si>
    <t>TABLEAU XIV :</t>
  </si>
  <si>
    <t>TABLEAU XVII :</t>
  </si>
  <si>
    <t>GRENOBLE ALPES</t>
  </si>
  <si>
    <t>ANTILLES</t>
  </si>
  <si>
    <t>Académie de GUYANE</t>
  </si>
  <si>
    <t>GUYANE</t>
  </si>
  <si>
    <t>2015/ 2016</t>
  </si>
  <si>
    <t>28 ans</t>
  </si>
  <si>
    <t>26 ans</t>
  </si>
  <si>
    <t>Données sur les contractuels de l'article L 954-3 du code de l'éducation</t>
  </si>
  <si>
    <t>Fonctions d'enseignement</t>
  </si>
  <si>
    <t>Fonctions de recherche</t>
  </si>
  <si>
    <t>Fonctions d'enseignement et de recherche</t>
  </si>
  <si>
    <t>Maîtres de conférences et assimilés</t>
  </si>
  <si>
    <t>* Le taux de variation pour la période 2015-2016 ne prend pas en compte les contractuels L 954-3.</t>
  </si>
  <si>
    <t>Contractuels
L 954-3</t>
  </si>
  <si>
    <t>CAEN ENSI</t>
  </si>
  <si>
    <t>CLERMONT AUVERGNE</t>
  </si>
  <si>
    <t>Hors académie</t>
  </si>
  <si>
    <t>LETTRES ET SCIENCES HUMAINES</t>
  </si>
  <si>
    <t>SCIENCES ET TECHNIQUES</t>
  </si>
  <si>
    <t>Mathématiques et Informatique</t>
  </si>
  <si>
    <t>Mécanique, Génie mécanique, Génie informatique, Energétique</t>
  </si>
  <si>
    <t>Biologie et Biochimie</t>
  </si>
  <si>
    <t>NR</t>
  </si>
  <si>
    <t>Total 03</t>
  </si>
  <si>
    <t>Total 04</t>
  </si>
  <si>
    <r>
      <t xml:space="preserve">20
</t>
    </r>
    <r>
      <rPr>
        <i/>
        <sz val="10"/>
        <color theme="1"/>
        <rFont val="Times New Roman"/>
        <family val="1"/>
      </rPr>
      <t>Théologie</t>
    </r>
  </si>
  <si>
    <t>Total LETTRES ET SCIENCES HUMAINES</t>
  </si>
  <si>
    <t>Total SCIENCES ET TECHNIQUES</t>
  </si>
  <si>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</si>
  <si>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Total 05</t>
  </si>
  <si>
    <t>Droit et Science politique</t>
  </si>
  <si>
    <t>Sciences économique et de gestion</t>
  </si>
  <si>
    <t>Langues et Littératures</t>
  </si>
  <si>
    <t>Féminin</t>
  </si>
  <si>
    <t>Masculin</t>
  </si>
  <si>
    <t>TOUTE DISCIPLINE CONFONDUE + NON RENSEIGNE</t>
  </si>
  <si>
    <t>2016/ 2017</t>
  </si>
  <si>
    <t>Ater MT</t>
  </si>
  <si>
    <t>Associés TP</t>
  </si>
  <si>
    <t>PARIS EC. NAT. CHARTES</t>
  </si>
  <si>
    <t>RENNES EHESP</t>
  </si>
  <si>
    <r>
      <t>Contractuels L 954-3</t>
    </r>
    <r>
      <rPr>
        <vertAlign val="superscript"/>
        <sz val="10"/>
        <color theme="1"/>
        <rFont val="Times New Roman"/>
        <family val="1"/>
      </rPr>
      <t>1)</t>
    </r>
  </si>
  <si>
    <r>
      <rPr>
        <i/>
        <vertAlign val="superscript"/>
        <sz val="8"/>
        <color theme="1"/>
        <rFont val="Times New Roman"/>
        <family val="1"/>
      </rPr>
      <t>2)</t>
    </r>
    <r>
      <rPr>
        <i/>
        <sz val="8"/>
        <color theme="1"/>
        <rFont val="Times New Roman"/>
        <family val="1"/>
      </rPr>
      <t xml:space="preserve"> Ce total n'inclut pas les doctorants contractuels n'assurant aucun service d'enseignement (1ère ligne). A partir de 2016 le total inclut les contractuels L 954-3, données dont nous ne pouvions pas garantir la fiabilité les années précédentes.</t>
    </r>
  </si>
  <si>
    <r>
      <rPr>
        <i/>
        <vertAlign val="superscript"/>
        <sz val="8"/>
        <color theme="1"/>
        <rFont val="Times New Roman"/>
        <family val="1"/>
      </rPr>
      <t>1)</t>
    </r>
    <r>
      <rPr>
        <i/>
        <sz val="8"/>
        <color theme="1"/>
        <rFont val="Times New Roman"/>
        <family val="1"/>
      </rPr>
      <t xml:space="preserve"> Contractuels L 954-3 avec enseignement ou recherche et enseignement</t>
    </r>
  </si>
  <si>
    <t>TABLEAUX X-a, X-b, X-c :</t>
  </si>
  <si>
    <t>TABLEAUX X-d, X-e :</t>
  </si>
  <si>
    <t>TABLEAU XI :</t>
  </si>
  <si>
    <t>Non renseignée</t>
  </si>
  <si>
    <t>10
Biologie et biochimie</t>
  </si>
  <si>
    <t>Total enseignants titulaires</t>
  </si>
  <si>
    <t>PE HORS LRU *2</t>
  </si>
  <si>
    <r>
      <rPr>
        <i/>
        <vertAlign val="superscript"/>
        <sz val="8"/>
        <rFont val="Times New Roman"/>
        <family val="1"/>
      </rPr>
      <t xml:space="preserve">3) </t>
    </r>
    <r>
      <rPr>
        <i/>
        <sz val="8"/>
        <rFont val="Times New Roman"/>
        <family val="1"/>
      </rPr>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r>
  </si>
  <si>
    <t>-3,4%*</t>
  </si>
  <si>
    <t>2017/ 2018</t>
  </si>
  <si>
    <t>LILLE</t>
  </si>
  <si>
    <t>PARIS ISM</t>
  </si>
  <si>
    <t>BESANCON ENSM</t>
  </si>
  <si>
    <t>SORBONNE UNIVERSITE</t>
  </si>
  <si>
    <r>
      <rPr>
        <b/>
        <sz val="10"/>
        <color theme="0"/>
        <rFont val="Times New Roman"/>
        <family val="1"/>
      </rPr>
      <t>2-1</t>
    </r>
    <r>
      <rPr>
        <sz val="10"/>
        <color theme="0"/>
        <rFont val="Times New Roman"/>
        <family val="1"/>
      </rPr>
      <t xml:space="preserve">
</t>
    </r>
    <r>
      <rPr>
        <i/>
        <sz val="8"/>
        <color theme="0"/>
        <rFont val="Times New Roman"/>
        <family val="1"/>
      </rPr>
      <t>Sans précision</t>
    </r>
  </si>
  <si>
    <r>
      <rPr>
        <b/>
        <sz val="10"/>
        <color theme="1"/>
        <rFont val="Times New Roman"/>
        <family val="1"/>
      </rPr>
      <t>2-1</t>
    </r>
    <r>
      <rPr>
        <sz val="10"/>
        <color theme="1"/>
        <rFont val="Times New Roman"/>
        <family val="2"/>
      </rPr>
      <t xml:space="preserve">  - </t>
    </r>
    <r>
      <rPr>
        <i/>
        <sz val="8"/>
        <color theme="1"/>
        <rFont val="Times New Roman"/>
        <family val="1"/>
      </rPr>
      <t>Sans précision</t>
    </r>
  </si>
  <si>
    <t>2-1a - Enseignants du second degré</t>
  </si>
  <si>
    <t>2-1b  - Autres fonctionnaires</t>
  </si>
  <si>
    <t>2-1  - Sans précision</t>
  </si>
  <si>
    <t>2-3 - Enseignants ou chercheurs étrangers</t>
  </si>
  <si>
    <t>2-5 - Etudiant en dernière année de doctorat</t>
  </si>
  <si>
    <t>2-6 - Titulaires d'un doctorat ou d'une habilitation à diriger des recherches</t>
  </si>
  <si>
    <t>ATHENES EC FR</t>
  </si>
  <si>
    <t>MADRID CASA VEL</t>
  </si>
  <si>
    <t>Etranger</t>
  </si>
  <si>
    <t>Par ailleurs, les contractuels sur emplois du 2nd degré ne sont pas présentés dans ce tableau dans la mesure où leur répartition entre les disciplines du CNU est peu ou pas connue.</t>
  </si>
  <si>
    <t>Total ATER, DC, associés et
L 954-3
(1)</t>
  </si>
  <si>
    <t>TABLEAU XIII-a : DROIT</t>
  </si>
  <si>
    <t>TABLEAU XIII-b : LETTRES</t>
  </si>
  <si>
    <t>TABLEAU XIII-c : SCIENCES</t>
  </si>
  <si>
    <t>TABLEAU XIII-d : PHARMACIE</t>
  </si>
  <si>
    <t>TABLEAU XIII-e : TOUTES DISCIPLINES</t>
  </si>
  <si>
    <t>TABLEAU XIX :</t>
  </si>
  <si>
    <t>lecteurs</t>
  </si>
  <si>
    <t>maitre de langue</t>
  </si>
  <si>
    <t>Ensemble ASMT*</t>
  </si>
  <si>
    <t>LYON EC</t>
  </si>
  <si>
    <t>33 ans</t>
  </si>
  <si>
    <t>ENS PARIS-SACLAY</t>
  </si>
  <si>
    <t>PARIS ENSC</t>
  </si>
  <si>
    <t>RENNES ENSC</t>
  </si>
  <si>
    <t>Associés MT+NR</t>
  </si>
  <si>
    <t>PR</t>
  </si>
  <si>
    <t>MCF</t>
  </si>
  <si>
    <t>AM2D</t>
  </si>
  <si>
    <t>DIRECTION GÉNÉRALE DES RESSOURCES HUMAINES
Service des personnels enseignants de l'enseignement supérieur et de la recherche
Sous-direction de la gestion prévisionnelle et des affaires statutaires, indemnitaires et réglementaires
Département des études et analyses prévisionnelles des ressources humaines
- DGRH A1-1 -</t>
  </si>
  <si>
    <t>DIRECTION GÉNÉRALE DES RESSOURCES HUMAINES
Service des personnels enseignants de l'enseignement supérieur et de la recherche
Sous-direction des études de gestion prévisionnelle, statutaires et des affaires communes
Département des études et analyses prévisionnelles des ressources humaines
- DGRH A1-1 -</t>
  </si>
  <si>
    <t>TABLEAU IX :</t>
  </si>
  <si>
    <t xml:space="preserve"> Répartition des ATER par grande discipline, groupe, section du CNU, quotité de service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</si>
  <si>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</si>
  <si>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</si>
  <si>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</si>
  <si>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Caractéristiques démographiques des ATER (répartition par tranches d'âges, sexe, âge moyen) par grande discipline</t>
  </si>
  <si>
    <t xml:space="preserve"> Âge moyen des ATER par grande discipline, article de recrutement et sexe</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</si>
  <si>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</si>
  <si>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</si>
  <si>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Caractéristiques démographiques des doctorants contractuels (répartition par tranches d'âges, sexe, âge moyen) par grande discipline</t>
  </si>
  <si>
    <t xml:space="preserve"> Répartition des associés à temps plein (AS) par section du CNU, grande discipline, corps et sexe</t>
  </si>
  <si>
    <t xml:space="preserve"> Répartition des associés à mi-temps (ASMT) par section du CNU, grande discipline, corps et sexe</t>
  </si>
  <si>
    <t xml:space="preserve"> Répartition des contractuels L 954-3 par grande discipline, groupe, section CNU et type de fonction</t>
  </si>
  <si>
    <t>Table des matières</t>
  </si>
  <si>
    <r>
      <t xml:space="preserve">II / </t>
    </r>
    <r>
      <rPr>
        <b/>
        <u/>
        <sz val="14"/>
        <color theme="1"/>
        <rFont val="Times New Roman"/>
        <family val="1"/>
      </rPr>
      <t>Étude de la population des ATER</t>
    </r>
  </si>
  <si>
    <r>
      <t xml:space="preserve">III / </t>
    </r>
    <r>
      <rPr>
        <b/>
        <u/>
        <sz val="14"/>
        <color theme="1"/>
        <rFont val="Times New Roman"/>
        <family val="1"/>
      </rPr>
      <t>Données sur les doctorants contractuels</t>
    </r>
  </si>
  <si>
    <r>
      <t xml:space="preserve">IV / </t>
    </r>
    <r>
      <rPr>
        <b/>
        <u/>
        <sz val="14"/>
        <color theme="1"/>
        <rFont val="Times New Roman"/>
        <family val="1"/>
      </rPr>
      <t>Données sur les enseignants associés</t>
    </r>
  </si>
  <si>
    <r>
      <t xml:space="preserve">V / </t>
    </r>
    <r>
      <rPr>
        <b/>
        <u/>
        <sz val="14"/>
        <color theme="1"/>
        <rFont val="Times New Roman"/>
        <family val="1"/>
      </rPr>
      <t>Données sur les contractuels de l'article L 954-3 du code de l'éducation</t>
    </r>
  </si>
  <si>
    <r>
      <t xml:space="preserve">VI / </t>
    </r>
    <r>
      <rPr>
        <b/>
        <u/>
        <sz val="14"/>
        <color theme="1"/>
        <rFont val="Times New Roman"/>
        <family val="1"/>
      </rPr>
      <t>Données sur les chargés d'enseignement temporaires et agents temporaires vacataires</t>
    </r>
  </si>
  <si>
    <r>
      <t xml:space="preserve">VII / </t>
    </r>
    <r>
      <rPr>
        <b/>
        <u/>
        <sz val="14"/>
        <color theme="1"/>
        <rFont val="Times New Roman"/>
        <family val="1"/>
      </rPr>
      <t>Nomenclatures des sections du CNU</t>
    </r>
  </si>
  <si>
    <t>2018/ 2019</t>
  </si>
  <si>
    <r>
      <t>Total général PE</t>
    </r>
    <r>
      <rPr>
        <b/>
        <vertAlign val="superscript"/>
        <sz val="10"/>
        <color theme="0"/>
        <rFont val="Times New Roman"/>
        <family val="2"/>
      </rPr>
      <t>2)</t>
    </r>
  </si>
  <si>
    <r>
      <rPr>
        <b/>
        <i/>
        <u/>
        <sz val="10"/>
        <rFont val="Times New Roman"/>
        <family val="2"/>
      </rPr>
      <t>Pour information</t>
    </r>
    <r>
      <rPr>
        <b/>
        <i/>
        <sz val="10"/>
        <rFont val="Times New Roman"/>
        <family val="2"/>
      </rPr>
      <t>: Doctorants contractuels (DC) sans mission d'enseignement</t>
    </r>
  </si>
  <si>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enseignants associés à mi-temps : 96 heures ; enseignants invités : 24 heures ; enseignants du 2nd degré (titulaires et contractuels) : 384 heures. </t>
  </si>
  <si>
    <t>Étude de la population des ATER</t>
  </si>
  <si>
    <r>
      <rPr>
        <b/>
        <u/>
        <sz val="11"/>
        <color theme="0"/>
        <rFont val="Times New Roman"/>
        <family val="1"/>
      </rPr>
      <t xml:space="preserve">TABLEAU IV </t>
    </r>
    <r>
      <rPr>
        <b/>
        <sz val="11"/>
        <color theme="0"/>
        <rFont val="Times New Roman"/>
        <family val="1"/>
      </rPr>
      <t>:  Répartition des ATER par grande discipline, groupe, section du CNU, quotité de service et sexe</t>
    </r>
  </si>
  <si>
    <r>
      <t xml:space="preserve">et notamment aux articles du </t>
    </r>
    <r>
      <rPr>
        <b/>
        <sz val="11"/>
        <color theme="1"/>
        <rFont val="Times New Roman"/>
        <family val="2"/>
      </rPr>
      <t xml:space="preserve">décret n°88-654 du 7 mai 1988 modifié. </t>
    </r>
  </si>
  <si>
    <t xml:space="preserve">et, par conséquent, définit des durées maximales, variables, d'exercice des fonctions d'ATER. </t>
  </si>
  <si>
    <r>
      <rPr>
        <i/>
        <u/>
        <sz val="12"/>
        <color theme="1"/>
        <rFont val="Times New Roman"/>
        <family val="1"/>
      </rPr>
      <t>Note</t>
    </r>
    <r>
      <rPr>
        <i/>
        <sz val="12"/>
        <color theme="1"/>
        <rFont val="Times New Roman"/>
        <family val="1"/>
      </rPr>
      <t xml:space="preserve"> : Un ATER "en remplacement de titulaire" correspond à "l'ex titre 2" et un ATER "réservé" à "l'ex titre 3"</t>
    </r>
  </si>
  <si>
    <r>
      <rPr>
        <b/>
        <u/>
        <sz val="14"/>
        <color theme="0"/>
        <rFont val="Times New Roman"/>
        <family val="1"/>
      </rPr>
      <t>TABLEAU VIII :</t>
    </r>
    <r>
      <rPr>
        <b/>
        <sz val="14"/>
        <color theme="0"/>
        <rFont val="Times New Roman"/>
        <family val="1"/>
      </rPr>
      <t xml:space="preserve">  Répartition des ATER par établissement, académie, type de recrutement et quotité de service</t>
    </r>
  </si>
  <si>
    <r>
      <rPr>
        <b/>
        <u/>
        <sz val="14"/>
        <color theme="0"/>
        <rFont val="Times New Roman"/>
        <family val="1"/>
      </rPr>
      <t xml:space="preserve">TABLEAU VII </t>
    </r>
    <r>
      <rPr>
        <b/>
        <sz val="14"/>
        <color theme="0"/>
        <rFont val="Times New Roman"/>
        <family val="1"/>
      </rPr>
      <t>:  Répartition des ATER par type de recrutement, article de recrutement et sexe</t>
    </r>
  </si>
  <si>
    <r>
      <rPr>
        <b/>
        <u/>
        <sz val="14"/>
        <color theme="0"/>
        <rFont val="Times New Roman"/>
        <family val="1"/>
      </rPr>
      <t>TABLEAU VI</t>
    </r>
    <r>
      <rPr>
        <b/>
        <sz val="14"/>
        <color theme="0"/>
        <rFont val="Times New Roman"/>
        <family val="1"/>
      </rPr>
      <t xml:space="preserve"> :  Répartition des ATER par type de recrutement, article de recrutement et quotité de service</t>
    </r>
  </si>
  <si>
    <r>
      <rPr>
        <b/>
        <u/>
        <sz val="13"/>
        <color theme="0"/>
        <rFont val="Times New Roman"/>
        <family val="1"/>
      </rPr>
      <t>TABLEAU IX</t>
    </r>
    <r>
      <rPr>
        <b/>
        <sz val="13"/>
        <color theme="0"/>
        <rFont val="Times New Roman"/>
        <family val="1"/>
      </rPr>
      <t>:  Age moyen des ATER par grande discipline, article de recrutement et sexe</t>
    </r>
  </si>
  <si>
    <r>
      <rPr>
        <b/>
        <u/>
        <sz val="12"/>
        <color theme="0"/>
        <rFont val="Times New Roman"/>
        <family val="1"/>
      </rPr>
      <t xml:space="preserve">TABLEAUX X-a, X-b, X-c </t>
    </r>
    <r>
      <rPr>
        <b/>
        <sz val="12"/>
        <color theme="0"/>
        <rFont val="Times New Roman"/>
        <family val="1"/>
      </rPr>
      <t>:   Caractéristiques démographiques des ATER (répartition par tranches d'âges, sexe et âge moyen) par grande discipline</t>
    </r>
  </si>
  <si>
    <t>TABLEAU X-a : DROIT - PYRAMIDE DES ÂGES -</t>
  </si>
  <si>
    <r>
      <rPr>
        <b/>
        <u/>
        <sz val="12"/>
        <color theme="0"/>
        <rFont val="Times New Roman"/>
        <family val="1"/>
      </rPr>
      <t xml:space="preserve">TABLEAUX X-d, X-e </t>
    </r>
    <r>
      <rPr>
        <b/>
        <sz val="12"/>
        <color theme="0"/>
        <rFont val="Times New Roman"/>
        <family val="1"/>
      </rPr>
      <t>:   Caractéristiques démographiques des ATER (répartition par tranches d'âges, sexe et âge moyen) par grande discipline</t>
    </r>
  </si>
  <si>
    <t>TABLEAU X-e : TOUTES DISCIPLINES + NON RENSEIGNÉ - PYRAMIDE DES ÂGES -</t>
  </si>
  <si>
    <t>01
Droit et science politique</t>
  </si>
  <si>
    <t>02
Sciences économiques et de gestion</t>
  </si>
  <si>
    <t>03
Langues et littératures</t>
  </si>
  <si>
    <t>04
Sciences humaines</t>
  </si>
  <si>
    <t>20
Théologie</t>
  </si>
  <si>
    <t>05
Mathématiques et Informatique</t>
  </si>
  <si>
    <t>06
Physique</t>
  </si>
  <si>
    <t>07
Chimie</t>
  </si>
  <si>
    <t>08
Sciences de la terre</t>
  </si>
  <si>
    <t>09
Mécanique, génie mécanique, génie informatique, énergétique</t>
  </si>
  <si>
    <r>
      <t xml:space="preserve">12
</t>
    </r>
    <r>
      <rPr>
        <i/>
        <sz val="8"/>
        <color theme="1"/>
        <rFont val="Times New Roman"/>
        <family val="1"/>
      </rPr>
      <t>Groupe interdisciplinaire</t>
    </r>
  </si>
  <si>
    <t>Total 12</t>
  </si>
  <si>
    <r>
      <t xml:space="preserve">12
</t>
    </r>
    <r>
      <rPr>
        <sz val="8"/>
        <color theme="1"/>
        <rFont val="Times New Roman"/>
        <family val="1"/>
      </rPr>
      <t>Groupe interdisciplinaire</t>
    </r>
  </si>
  <si>
    <r>
      <rPr>
        <sz val="10"/>
        <color theme="1"/>
        <rFont val="Times New Roman"/>
        <family val="1"/>
      </rPr>
      <t>12</t>
    </r>
    <r>
      <rPr>
        <b/>
        <sz val="10"/>
        <color theme="1"/>
        <rFont val="Times New Roman"/>
        <family val="1"/>
      </rPr>
      <t xml:space="preserve">
</t>
    </r>
    <r>
      <rPr>
        <i/>
        <sz val="8"/>
        <color theme="1"/>
        <rFont val="Times New Roman"/>
        <family val="1"/>
      </rPr>
      <t>Groupe interdisciplinaire</t>
    </r>
  </si>
  <si>
    <t>2019/ 2020</t>
  </si>
  <si>
    <t>AIX-MARSEILLE EC</t>
  </si>
  <si>
    <t>CLERMONT SIGMA</t>
  </si>
  <si>
    <t>GUSTAVE EIFFEL UNIVERSITE</t>
  </si>
  <si>
    <t>PARIS 08</t>
  </si>
  <si>
    <t>CENTRALE LILLE INSTITUT</t>
  </si>
  <si>
    <t>NANTES EC</t>
  </si>
  <si>
    <t>COTE D’AZUR UNIVERSITE</t>
  </si>
  <si>
    <t>NICE OBSERVATOIRE</t>
  </si>
  <si>
    <t>PARIS 01</t>
  </si>
  <si>
    <t>PARIS 02</t>
  </si>
  <si>
    <t>PARIS 03</t>
  </si>
  <si>
    <t>PARIS COL.DE FRANCE</t>
  </si>
  <si>
    <t>ALBI INU JF CHAMPOLLION</t>
  </si>
  <si>
    <t>PARIS-SACLAY UNIVERSITE</t>
  </si>
  <si>
    <t>VERSAILLES ST QUENT.</t>
  </si>
  <si>
    <t>Effectifs</t>
  </si>
  <si>
    <t>PHARMACIE ET AUTRE SANTE</t>
  </si>
  <si>
    <t>Autres sections Santé</t>
  </si>
  <si>
    <t>88</t>
  </si>
  <si>
    <t>91</t>
  </si>
  <si>
    <t>Total pharmacie</t>
  </si>
  <si>
    <t>Total autre santé</t>
  </si>
  <si>
    <t>Total PHARMACIE ET AUTRE SANTE</t>
  </si>
  <si>
    <t>Total Pharmacie</t>
  </si>
  <si>
    <t>Total Autres sections Santé</t>
  </si>
  <si>
    <t>2018-2019</t>
  </si>
  <si>
    <t>27 ans</t>
  </si>
  <si>
    <t>Autre santé</t>
  </si>
  <si>
    <t>Maïeutique</t>
  </si>
  <si>
    <t xml:space="preserve">Sciences de la rééducation et de réadaptation </t>
  </si>
  <si>
    <t xml:space="preserve">Sciences infirmières </t>
  </si>
  <si>
    <t>SITUATION DES PERSONNELS ENSEIGNANTS CONTRACTUELS AFFECTÉS DANS L'ENSEIGNEMENT SUPÉRIEUR</t>
  </si>
  <si>
    <t>Panorama national sur les enseignants contractuels</t>
  </si>
  <si>
    <r>
      <t xml:space="preserve">I / </t>
    </r>
    <r>
      <rPr>
        <b/>
        <u/>
        <sz val="14"/>
        <color theme="1"/>
        <rFont val="Times New Roman"/>
        <family val="1"/>
      </rPr>
      <t>Panorama national sur les enseignants contractuels</t>
    </r>
  </si>
  <si>
    <t xml:space="preserve"> Répartition des personnels enseignants contractuels et titulaires de l'enseignement supérieur</t>
  </si>
  <si>
    <t xml:space="preserve"> Répartition par établissement, académie et fonction des personnels enseignants contractuels et titulaires de l'enseignement supérieur</t>
  </si>
  <si>
    <t xml:space="preserve"> Répartition des enseignants contractuels par discipline. Comparaison avec les enseignants-chercheurs</t>
  </si>
  <si>
    <t>Enseignants contractuels</t>
  </si>
  <si>
    <t>Sous-total enseignants contractuels 2)</t>
  </si>
  <si>
    <t>Part des contractuels (en effectifs physiques, hors contractuels L 954-3)</t>
  </si>
  <si>
    <t>Part des contractuels (en effectifs physiques, avec contractuels L 954-3)</t>
  </si>
  <si>
    <t>Part des contractuels (en PE, hors contractuels L 954-3) 3)</t>
  </si>
  <si>
    <t>Part des contractuels (en PE, avec contractuels L 954-3) 3)</t>
  </si>
  <si>
    <t>TABLEAU I : Répartition des personnels enseignants contractuels et titulaires de l'enseignement supérieur
(Hors disciplines médicales et odontologiques &amp; hors chargés d’enseignement et agents temporaires vacataires)</t>
  </si>
  <si>
    <t>TABLEAU II : Répartition par établissement, académie et fonction des personnels enseignants contractuels et titulaires de l'enseignement supérieur
(Hors disciplines médicales et odontologiques)</t>
  </si>
  <si>
    <t>Total enseignants contractuels (DC sans enseignement non inclus)</t>
  </si>
  <si>
    <t>Total enseignants contractuels en PE*</t>
  </si>
  <si>
    <t>Ratio PE contractuels / total PE</t>
  </si>
  <si>
    <t>TABLEAU III : Répartition des enseignants contractuels par discipline. Comparaison avec les enseignants-chercheurs</t>
  </si>
  <si>
    <t>2020/ 2021</t>
  </si>
  <si>
    <t>2019-2020</t>
  </si>
  <si>
    <t>Total Autre santé</t>
  </si>
  <si>
    <t>Total vacataires</t>
  </si>
  <si>
    <t>CEV</t>
  </si>
  <si>
    <t>Fonctionnaire</t>
  </si>
  <si>
    <t>Non fonctionnaire</t>
  </si>
  <si>
    <t>Etudiant</t>
  </si>
  <si>
    <t>Retraité</t>
  </si>
  <si>
    <t>ATV</t>
  </si>
  <si>
    <t>ND</t>
  </si>
  <si>
    <t>ND : données non disponibles</t>
  </si>
  <si>
    <t>Santé</t>
  </si>
  <si>
    <t>Etablissement</t>
  </si>
  <si>
    <t>Nb d'h. TOTAL</t>
  </si>
  <si>
    <t>* Les sous totaux ne correspondent pas au total car certains établissements ne renseignent pas toutes les données détaillées.</t>
  </si>
  <si>
    <t>Total général*</t>
  </si>
  <si>
    <r>
      <rPr>
        <i/>
        <vertAlign val="superscript"/>
        <sz val="10"/>
        <color theme="5" tint="-0.249977111117893"/>
        <rFont val="Times New Roman"/>
        <family val="1"/>
      </rPr>
      <t xml:space="preserve">* </t>
    </r>
    <r>
      <rPr>
        <i/>
        <sz val="10"/>
        <color theme="5" tint="-0.249977111117893"/>
        <rFont val="Times New Roman"/>
        <family val="1"/>
      </rPr>
      <t>Les sous totaux ne correspondent pas au total car certains établissements ne renseignent pas toutes les données détaillées.</t>
    </r>
  </si>
  <si>
    <t>Total général *</t>
  </si>
  <si>
    <t xml:space="preserve"> Répartition des chargés d'enseignement vacataires (CEV) et agents temporaires vacataires (ATV) par discipline</t>
  </si>
  <si>
    <t>Répartition des chargés d'enseignement vacataires (CEV) et agents temporaires vacataires (ATV) par établissement</t>
  </si>
  <si>
    <t>Nombre d'heures réparties par type de cours, par type de contrat et par établissement</t>
  </si>
  <si>
    <t>Total *</t>
  </si>
  <si>
    <t>* Les totaux ne correpondent pas au tableau 19 car car certains établissements ne renseignent pas les disciplines ou fournissent des données différentes.</t>
  </si>
  <si>
    <t>CY CERGY PARIS UNIVERSITE</t>
  </si>
  <si>
    <t>Année universitaire 2021-2022</t>
  </si>
  <si>
    <t>2021/ 2022</t>
  </si>
  <si>
    <t>Académie de MAYOTTE</t>
  </si>
  <si>
    <t>ATER TP + nr</t>
  </si>
  <si>
    <t>PARIS CITE UNIVERSITE</t>
  </si>
  <si>
    <t>UNIV POLYTECHNIQUE HAUTS-DE-France (dont INSA)</t>
  </si>
  <si>
    <r>
      <rPr>
        <b/>
        <u/>
        <sz val="12"/>
        <color theme="0"/>
        <rFont val="Times New Roman"/>
        <family val="1"/>
      </rPr>
      <t>TABLEAU V</t>
    </r>
    <r>
      <rPr>
        <b/>
        <sz val="12"/>
        <color theme="0"/>
        <rFont val="Times New Roman"/>
        <family val="1"/>
      </rPr>
      <t>:  Répartition des ATER en début de contrat en 2021-2022 par grande discipline, section du CNU et sexe</t>
    </r>
  </si>
  <si>
    <t>ATER en début de contrat en 2021-2022</t>
  </si>
  <si>
    <r>
      <rPr>
        <i/>
        <u/>
        <sz val="12"/>
        <rFont val="Times New Roman"/>
        <family val="1"/>
      </rPr>
      <t>Note</t>
    </r>
    <r>
      <rPr>
        <i/>
        <sz val="12"/>
        <rFont val="Times New Roman"/>
        <family val="1"/>
      </rPr>
      <t xml:space="preserve"> : 568 ATER ont une discipline non renseignée sont inclus dans le tableau total</t>
    </r>
  </si>
  <si>
    <t>TABLEAU X-d : PHARMACIE ET AUTRE SANTE - PYRAMIDE DES ÂGES -</t>
  </si>
  <si>
    <t>Effectif au cours de l'année
2020-2021
(A)</t>
  </si>
  <si>
    <t>2020-2021</t>
  </si>
  <si>
    <t>2021-2022
(B)</t>
  </si>
  <si>
    <r>
      <rPr>
        <i/>
        <u/>
        <sz val="12"/>
        <rFont val="Times New Roman"/>
        <family val="1"/>
      </rPr>
      <t>Note</t>
    </r>
    <r>
      <rPr>
        <i/>
        <sz val="12"/>
        <rFont val="Times New Roman"/>
        <family val="1"/>
      </rPr>
      <t xml:space="preserve"> : Le tableau "Toutes disciplines" inclus les 3 290 doctorants contractuels dont la discipline n'est pas renseignée.</t>
    </r>
  </si>
  <si>
    <t>Ensemble AS</t>
  </si>
  <si>
    <t>* incluant les 34 associés qui ont une quotité non renseignée</t>
  </si>
  <si>
    <t>PARIS EC</t>
  </si>
  <si>
    <r>
      <rPr>
        <b/>
        <u/>
        <sz val="13"/>
        <color theme="0"/>
        <rFont val="Times New Roman"/>
        <family val="1"/>
      </rPr>
      <t xml:space="preserve">TABLEAU XI </t>
    </r>
    <r>
      <rPr>
        <b/>
        <sz val="13"/>
        <color theme="0"/>
        <rFont val="Times New Roman"/>
        <family val="1"/>
      </rPr>
      <t>:  Répartition des doctorants contractuels par grande discipline, groupe, section du CNU, mission d'enseignement et sexe</t>
    </r>
  </si>
  <si>
    <r>
      <rPr>
        <b/>
        <u/>
        <sz val="14"/>
        <color theme="0"/>
        <rFont val="Times New Roman"/>
        <family val="1"/>
      </rPr>
      <t xml:space="preserve">TABLEAU XII </t>
    </r>
    <r>
      <rPr>
        <b/>
        <sz val="14"/>
        <color theme="0"/>
        <rFont val="Times New Roman"/>
        <family val="1"/>
      </rPr>
      <t>:  Répartition des doctorants contractuels par grande discipline, section du CNU et année de recrutement</t>
    </r>
  </si>
  <si>
    <t>TABLEAUX XIII-a, XIII-b, XIII-c, XIII-d et XIII-e :   Caractéristiques démographiques des doctorants contractuels (répartition par tranches d'âges, sexe, âge moyen et médian) par grande discipline</t>
  </si>
  <si>
    <r>
      <rPr>
        <b/>
        <u/>
        <sz val="14"/>
        <color theme="0"/>
        <rFont val="Times New Roman"/>
        <family val="1"/>
      </rPr>
      <t xml:space="preserve">TABLEAU XIV </t>
    </r>
    <r>
      <rPr>
        <b/>
        <sz val="14"/>
        <color theme="0"/>
        <rFont val="Times New Roman"/>
        <family val="1"/>
      </rPr>
      <t>:  Répartition des associés à temps plein (AS) par section du CNU, grande discipline, corps et sexe</t>
    </r>
  </si>
  <si>
    <r>
      <rPr>
        <b/>
        <u/>
        <sz val="14"/>
        <color theme="0"/>
        <rFont val="Times New Roman"/>
        <family val="1"/>
      </rPr>
      <t>TABLEAU XV :</t>
    </r>
    <r>
      <rPr>
        <b/>
        <sz val="14"/>
        <color theme="0"/>
        <rFont val="Times New Roman"/>
        <family val="1"/>
      </rPr>
      <t xml:space="preserve">  Répartition des associés à mi-temps (ASMT) par section du CNU, grande discipline, corps et sexe</t>
    </r>
  </si>
  <si>
    <r>
      <rPr>
        <b/>
        <u/>
        <sz val="14"/>
        <color theme="0"/>
        <rFont val="Times New Roman"/>
        <family val="1"/>
      </rPr>
      <t xml:space="preserve">TABLEAU XVI </t>
    </r>
    <r>
      <rPr>
        <b/>
        <sz val="14"/>
        <color theme="0"/>
        <rFont val="Times New Roman"/>
        <family val="1"/>
      </rPr>
      <t>:  Répartition des contractuels L 954-3 par grande discipline, groupe, section CNU et type de fonction</t>
    </r>
  </si>
  <si>
    <r>
      <rPr>
        <b/>
        <u/>
        <sz val="10"/>
        <color theme="0"/>
        <rFont val="Times New Roman"/>
        <family val="1"/>
      </rPr>
      <t xml:space="preserve">TABLEAU XVII </t>
    </r>
    <r>
      <rPr>
        <b/>
        <sz val="10"/>
        <color theme="0"/>
        <rFont val="Times New Roman"/>
        <family val="1"/>
      </rPr>
      <t>:  Répartition des chargés d'enseignement vacataires (CEV) et agents temporaires vacataires (ATV) par établissement</t>
    </r>
  </si>
  <si>
    <r>
      <rPr>
        <b/>
        <u/>
        <sz val="11"/>
        <color theme="0"/>
        <rFont val="Times New Roman"/>
        <family val="1"/>
      </rPr>
      <t xml:space="preserve">TABLEAU XVIII </t>
    </r>
    <r>
      <rPr>
        <b/>
        <sz val="11"/>
        <color theme="0"/>
        <rFont val="Times New Roman"/>
        <family val="1"/>
      </rPr>
      <t>:  Nombre d'heures réparties par type de cours, par type de contrat et par établissement</t>
    </r>
  </si>
  <si>
    <r>
      <rPr>
        <b/>
        <u/>
        <sz val="14"/>
        <color theme="0"/>
        <rFont val="Times New Roman"/>
        <family val="1"/>
      </rPr>
      <t xml:space="preserve">TABLEAU XIX </t>
    </r>
    <r>
      <rPr>
        <b/>
        <sz val="14"/>
        <color theme="0"/>
        <rFont val="Times New Roman"/>
        <family val="1"/>
      </rPr>
      <t>:  Répartition des chargés d'enseignement vacataires (CEV) et agents temporaires vacataires (ATV) par discipline</t>
    </r>
  </si>
  <si>
    <t>TABLEAUX XIII-a, XIII-b, XIII-c, XIII-d et XIII-e :</t>
  </si>
  <si>
    <t>TABLEAU XV :</t>
  </si>
  <si>
    <t>TABLEAU XVI  :</t>
  </si>
  <si>
    <t>TABLEAU XVIII :</t>
  </si>
  <si>
    <t>sert pour le calcul du PE</t>
  </si>
  <si>
    <t>UTILE POUR LE CALCUL DU PE</t>
  </si>
  <si>
    <t>(Voir la " Note de la DGRH n°4 de Mai 2023 " pour un commentaire de ces données)</t>
  </si>
  <si>
    <t xml:space="preserve"> Répartition des ATER en premier contrat en 2021-2022 par grande discipline, section du CNU et sexe</t>
  </si>
  <si>
    <t>Total LETTRES SCIENCES HUMAINES</t>
  </si>
  <si>
    <t>INP CLERMONT AUVERGNE</t>
  </si>
  <si>
    <t>VERSAILLES ST QUENTIN en YVELINES</t>
  </si>
  <si>
    <t>Total  TOUTES DISCIPLINES</t>
  </si>
  <si>
    <t>TABLEAU X-b : LETTRES SCIENCES HUMAINES - PYRAMIDE DES ÂGES -</t>
  </si>
  <si>
    <t>TABLEAU X-c : SCIENCES ET TECHNIQUES - PYRAMIDE DES ÂGES</t>
  </si>
  <si>
    <t>LETTRES SCIENCES HUMAINES</t>
  </si>
  <si>
    <t>Effectif au cours de l'année
2021-2022</t>
  </si>
  <si>
    <t>VERSAILLES ST QUENTIN EN YVELINES</t>
  </si>
  <si>
    <t>UNIV POLYTECHNIQUE HAUTS-DE-France/INSA HAUTS-DE-FRANCE</t>
  </si>
  <si>
    <t>Droit, Science politique</t>
  </si>
  <si>
    <t>Économie, Gestion, AES</t>
  </si>
  <si>
    <t>Arts, Lettres, Langues, SHS</t>
  </si>
  <si>
    <t>Sciences et Techniques</t>
  </si>
  <si>
    <t xml:space="preserve">Enveloppes fluides du système Terre et autres planètes </t>
  </si>
  <si>
    <t>Nombre  d'heures (HETD)</t>
  </si>
  <si>
    <t xml:space="preserve"> Cours</t>
  </si>
  <si>
    <t>Travaux dirigés</t>
  </si>
  <si>
    <t>Travaux pratiques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</si>
</sst>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_-* #,##0.00\ [$€-1]_-;\-* #,##0.00\ [$€-1]_-;_-* &quot;-&quot;??\ [$€-1]_-"/>
    <numFmt numFmtId="166" formatCode="0&quot;        &quot;"/>
    <numFmt numFmtId="167" formatCode="0&quot;    &quot;"/>
    <numFmt numFmtId="168" formatCode="0.0%"/>
    <numFmt numFmtId="169" formatCode="#,##0.0"/>
    <numFmt numFmtId="170" formatCode="_-* #,##0.00\ _F_-;\-* #,##0.00\ _F_-;_-* &quot;-&quot;??\ _F_-;_-@_-"/>
    <numFmt numFmtId="171" formatCode="[$-40C]General"/>
    <numFmt numFmtId="172" formatCode="_-* #,##0_-;\-* #,##0_-;_-* &quot;-&quot;??_-;_-@_-"/>
  </numFmts>
  <fonts count="137" x14ac:knownFonts="1">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b/>
      <sz val="8"/>
      <color theme="1"/>
      <name val="Times New Roman"/>
      <family val="1"/>
    </font>
    <font>
      <b/>
      <u/>
      <sz val="10"/>
      <color theme="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i/>
      <vertAlign val="superscript"/>
      <sz val="8"/>
      <color theme="1"/>
      <name val="Times New Roman"/>
      <family val="1"/>
    </font>
    <font>
      <sz val="10"/>
      <color theme="0"/>
      <name val="Times New Roman"/>
      <family val="2"/>
    </font>
    <font>
      <vertAlign val="superscript"/>
      <sz val="10"/>
      <color theme="1"/>
      <name val="Times New Roman"/>
      <family val="1"/>
    </font>
    <font>
      <b/>
      <sz val="12"/>
      <color theme="0"/>
      <name val="Times New Roman"/>
      <family val="1"/>
    </font>
    <font>
      <i/>
      <sz val="10"/>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sz val="10"/>
      <color rgb="FFFF0000"/>
      <name val="Times New Roman"/>
      <family val="1"/>
    </font>
    <font>
      <sz val="10"/>
      <color rgb="FFFF0000"/>
      <name val="Times New Roman"/>
      <family val="2"/>
    </font>
    <font>
      <b/>
      <sz val="10"/>
      <color rgb="FFFF0000"/>
      <name val="Times New Roman"/>
      <family val="2"/>
    </font>
    <font>
      <i/>
      <vertAlign val="superscript"/>
      <sz val="8"/>
      <name val="Times New Roman"/>
      <family val="1"/>
    </font>
    <font>
      <b/>
      <i/>
      <sz val="10"/>
      <name val="Times New Roman"/>
      <family val="1"/>
    </font>
    <font>
      <sz val="8"/>
      <color theme="1"/>
      <name val="Times New Roman"/>
      <family val="1"/>
    </font>
    <font>
      <b/>
      <sz val="9"/>
      <color theme="0"/>
      <name val="Times New Roman"/>
      <family val="1"/>
    </font>
    <font>
      <i/>
      <sz val="10"/>
      <name val="Times New Roman"/>
      <family val="2"/>
    </font>
    <font>
      <i/>
      <sz val="10"/>
      <color rgb="FFFF0000"/>
      <name val="Times New Roman"/>
      <family val="1"/>
    </font>
    <font>
      <sz val="10"/>
      <color rgb="FF000000"/>
      <name val="Arial"/>
      <family val="2"/>
    </font>
    <font>
      <sz val="11"/>
      <color indexed="8"/>
      <name val="Calibri"/>
      <family val="2"/>
      <scheme val="minor"/>
    </font>
    <font>
      <b/>
      <sz val="16"/>
      <color theme="1"/>
      <name val="Times New Roman"/>
      <family val="1"/>
    </font>
    <font>
      <b/>
      <sz val="14"/>
      <color theme="1"/>
      <name val="Times New Roman"/>
      <family val="1"/>
    </font>
    <font>
      <b/>
      <u/>
      <sz val="14"/>
      <color theme="1"/>
      <name val="Times New Roman"/>
      <family val="1"/>
    </font>
    <font>
      <sz val="14"/>
      <color theme="1"/>
      <name val="Times New Roman"/>
      <family val="1"/>
    </font>
    <font>
      <b/>
      <sz val="10"/>
      <color rgb="FFFF0000"/>
      <name val="Times New Roman"/>
      <family val="1"/>
    </font>
    <font>
      <b/>
      <sz val="14"/>
      <color theme="0"/>
      <name val="Times New Roman"/>
      <family val="1"/>
    </font>
    <font>
      <b/>
      <u/>
      <sz val="14"/>
      <color theme="0"/>
      <name val="Times New Roman"/>
      <family val="1"/>
    </font>
    <font>
      <b/>
      <sz val="14"/>
      <name val="Times New Roman"/>
      <family val="1"/>
    </font>
    <font>
      <b/>
      <sz val="10"/>
      <color rgb="FF00B050"/>
      <name val="Times New Roman"/>
      <family val="1"/>
    </font>
    <font>
      <b/>
      <sz val="10"/>
      <color theme="1"/>
      <name val="Times New Roman"/>
      <family val="2"/>
    </font>
    <font>
      <b/>
      <i/>
      <sz val="10"/>
      <name val="Times New Roman"/>
      <family val="2"/>
    </font>
    <font>
      <b/>
      <i/>
      <u/>
      <sz val="10"/>
      <name val="Times New Roman"/>
      <family val="2"/>
    </font>
    <font>
      <b/>
      <vertAlign val="superscript"/>
      <sz val="10"/>
      <color theme="0"/>
      <name val="Times New Roman"/>
      <family val="2"/>
    </font>
    <font>
      <i/>
      <sz val="12"/>
      <name val="Times New Roman"/>
      <family val="1"/>
    </font>
    <font>
      <b/>
      <sz val="11"/>
      <color theme="0"/>
      <name val="Times New Roman"/>
      <family val="1"/>
    </font>
    <font>
      <b/>
      <u/>
      <sz val="11"/>
      <color theme="0"/>
      <name val="Times New Roman"/>
      <family val="1"/>
    </font>
    <font>
      <b/>
      <u/>
      <sz val="12"/>
      <color theme="0"/>
      <name val="Times New Roman"/>
      <family val="1"/>
    </font>
    <font>
      <sz val="11"/>
      <color theme="1"/>
      <name val="Times New Roman"/>
      <family val="1"/>
    </font>
    <font>
      <sz val="11"/>
      <color theme="1"/>
      <name val="Times New Roman"/>
      <family val="2"/>
    </font>
    <font>
      <b/>
      <sz val="11"/>
      <color theme="1"/>
      <name val="Times New Roman"/>
      <family val="2"/>
    </font>
    <font>
      <sz val="12"/>
      <color theme="1"/>
      <name val="Times New Roman"/>
      <family val="2"/>
    </font>
    <font>
      <i/>
      <sz val="12"/>
      <color theme="1"/>
      <name val="Times New Roman"/>
      <family val="1"/>
    </font>
    <font>
      <i/>
      <u/>
      <sz val="12"/>
      <color theme="1"/>
      <name val="Times New Roman"/>
      <family val="1"/>
    </font>
    <font>
      <sz val="12"/>
      <color theme="1"/>
      <name val="Times New Roman"/>
      <family val="1"/>
    </font>
    <font>
      <b/>
      <sz val="13"/>
      <color theme="0"/>
      <name val="Times New Roman"/>
      <family val="1"/>
    </font>
    <font>
      <b/>
      <u/>
      <sz val="13"/>
      <color theme="0"/>
      <name val="Times New Roman"/>
      <family val="1"/>
    </font>
    <font>
      <sz val="13"/>
      <color theme="1"/>
      <name val="Times New Roman"/>
      <family val="1"/>
    </font>
    <font>
      <i/>
      <u/>
      <sz val="12"/>
      <name val="Times New Roman"/>
      <family val="1"/>
    </font>
    <font>
      <b/>
      <sz val="12"/>
      <color theme="0"/>
      <name val="Times New Roman"/>
      <family val="2"/>
    </font>
    <font>
      <sz val="12"/>
      <name val="Times New Roman"/>
      <family val="2"/>
    </font>
    <font>
      <b/>
      <sz val="12"/>
      <color theme="1"/>
      <name val="Times New Roman"/>
      <family val="1"/>
    </font>
    <font>
      <b/>
      <sz val="11"/>
      <color theme="0"/>
      <name val="Times New Roman"/>
      <family val="2"/>
    </font>
    <font>
      <sz val="12"/>
      <color rgb="FFFF0000"/>
      <name val="Times New Roman"/>
      <family val="1"/>
    </font>
    <font>
      <sz val="14"/>
      <color theme="1"/>
      <name val="Times New Roman"/>
      <family val="2"/>
    </font>
    <font>
      <b/>
      <sz val="14"/>
      <color theme="0"/>
      <name val="Times New Roman"/>
      <family val="2"/>
    </font>
    <font>
      <sz val="14"/>
      <name val="Times New Roman"/>
      <family val="2"/>
    </font>
    <font>
      <sz val="11"/>
      <color rgb="FFFF0000"/>
      <name val="Times New Roman"/>
      <family val="2"/>
    </font>
    <font>
      <sz val="13"/>
      <color rgb="FFFF0000"/>
      <name val="Times New Roman"/>
      <family val="2"/>
    </font>
    <font>
      <sz val="10"/>
      <name val="Times New Roman"/>
      <family val="1"/>
    </font>
    <font>
      <sz val="11"/>
      <color theme="1"/>
      <name val="Calibri"/>
      <family val="2"/>
    </font>
    <font>
      <sz val="11"/>
      <color rgb="FF000000"/>
      <name val="Calibri"/>
      <family val="2"/>
    </font>
    <font>
      <i/>
      <sz val="10"/>
      <color theme="5" tint="-0.249977111117893"/>
      <name val="Times New Roman"/>
      <family val="1"/>
    </font>
    <font>
      <i/>
      <vertAlign val="superscript"/>
      <sz val="10"/>
      <color theme="5" tint="-0.249977111117893"/>
      <name val="Times New Roman"/>
      <family val="1"/>
    </font>
    <font>
      <sz val="10"/>
      <color theme="5" tint="-0.249977111117893"/>
      <name val="Times New Roman"/>
      <family val="2"/>
    </font>
    <font>
      <sz val="12"/>
      <color theme="0"/>
      <name val="Times New Roman"/>
      <family val="2"/>
    </font>
    <font>
      <sz val="14"/>
      <color rgb="FFFF0000"/>
      <name val="Times New Roman"/>
      <family val="2"/>
    </font>
  </fonts>
  <fills count="44">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rgb="FFFFFF00"/>
        <bgColor indexed="64"/>
      </patternFill>
    </fill>
    <fill>
      <patternFill patternType="solid">
        <fgColor theme="3" tint="0.59999389629810485"/>
        <bgColor indexed="64"/>
      </patternFill>
    </fill>
  </fills>
  <borders count="14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style="thin">
        <color theme="3" tint="0.39994506668294322"/>
      </right>
      <top/>
      <bottom style="thin">
        <color theme="0"/>
      </bottom>
      <diagonal/>
    </border>
    <border>
      <left/>
      <right/>
      <top style="dashed">
        <color theme="0" tint="-0.499984740745262"/>
      </top>
      <bottom style="dashed">
        <color theme="0"/>
      </bottom>
      <diagonal/>
    </border>
    <border>
      <left/>
      <right/>
      <top style="dashed">
        <color theme="0"/>
      </top>
      <bottom style="dashed">
        <color theme="0"/>
      </bottom>
      <diagonal/>
    </border>
    <border>
      <left style="thin">
        <color theme="0" tint="-0.499984740745262"/>
      </left>
      <right style="thin">
        <color theme="0" tint="-0.499984740745262"/>
      </right>
      <top style="thin">
        <color theme="0"/>
      </top>
      <bottom style="thin">
        <color theme="0"/>
      </bottom>
      <diagonal/>
    </border>
    <border>
      <left style="thin">
        <color theme="3" tint="0.39991454817346722"/>
      </left>
      <right style="thin">
        <color theme="3" tint="0.39994506668294322"/>
      </right>
      <top/>
      <bottom/>
      <diagonal/>
    </border>
    <border>
      <left style="thin">
        <color theme="3" tint="0.39994506668294322"/>
      </left>
      <right style="double">
        <color theme="3" tint="0.39991454817346722"/>
      </right>
      <top style="thin">
        <color theme="0"/>
      </top>
      <bottom/>
      <diagonal/>
    </border>
    <border>
      <left style="double">
        <color theme="3" tint="0.39991454817346722"/>
      </left>
      <right style="thin">
        <color theme="3" tint="0.39994506668294322"/>
      </right>
      <top style="thin">
        <color theme="0"/>
      </top>
      <bottom/>
      <diagonal/>
    </border>
    <border>
      <left style="thin">
        <color theme="3" tint="0.39994506668294322"/>
      </left>
      <right style="double">
        <color theme="3" tint="0.39991454817346722"/>
      </right>
      <top style="dashed">
        <color theme="0" tint="-0.499984740745262"/>
      </top>
      <bottom/>
      <diagonal/>
    </border>
    <border>
      <left style="double">
        <color theme="3" tint="0.39991454817346722"/>
      </left>
      <right style="thin">
        <color theme="3" tint="0.39994506668294322"/>
      </right>
      <top style="dashed">
        <color theme="0" tint="-0.499984740745262"/>
      </top>
      <bottom/>
      <diagonal/>
    </border>
    <border>
      <left style="thin">
        <color theme="0"/>
      </left>
      <right style="double">
        <color theme="0"/>
      </right>
      <top/>
      <bottom/>
      <diagonal/>
    </border>
    <border>
      <left style="double">
        <color theme="0"/>
      </left>
      <right style="thin">
        <color theme="0"/>
      </right>
      <top/>
      <bottom/>
      <diagonal/>
    </border>
    <border>
      <left style="double">
        <color theme="0"/>
      </left>
      <right/>
      <top style="thin">
        <color theme="0"/>
      </top>
      <bottom style="thin">
        <color theme="0"/>
      </bottom>
      <diagonal/>
    </border>
    <border>
      <left style="double">
        <color theme="0"/>
      </left>
      <right style="thin">
        <color theme="0"/>
      </right>
      <top style="thin">
        <color theme="0"/>
      </top>
      <bottom style="thin">
        <color theme="0"/>
      </bottom>
      <diagonal/>
    </border>
    <border>
      <left style="double">
        <color theme="0"/>
      </left>
      <right/>
      <top style="thin">
        <color theme="0"/>
      </top>
      <bottom/>
      <diagonal/>
    </border>
  </borders>
  <cellStyleXfs count="1072">
    <xf numFmtId="0" fontId="0" fillId="0" borderId="0"/>
    <xf numFmtId="0" fontId="14" fillId="0" borderId="0"/>
    <xf numFmtId="165" fontId="14" fillId="0" borderId="0" applyFont="0" applyFill="0" applyBorder="0" applyAlignment="0" applyProtection="0"/>
    <xf numFmtId="0" fontId="14" fillId="0" borderId="0"/>
    <xf numFmtId="0" fontId="17" fillId="0" borderId="0"/>
    <xf numFmtId="0" fontId="14" fillId="0" borderId="0"/>
    <xf numFmtId="0" fontId="13" fillId="0" borderId="0"/>
    <xf numFmtId="0" fontId="17" fillId="0" borderId="0"/>
    <xf numFmtId="0" fontId="17" fillId="0" borderId="0"/>
    <xf numFmtId="0" fontId="18" fillId="0" borderId="0"/>
    <xf numFmtId="0" fontId="13" fillId="0" borderId="0"/>
    <xf numFmtId="0" fontId="14" fillId="0" borderId="0"/>
    <xf numFmtId="166" fontId="14" fillId="0" borderId="0">
      <alignment horizontal="centerContinuous" vertical="center"/>
    </xf>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20" fillId="0" borderId="9">
      <alignment horizontal="center" vertical="center"/>
    </xf>
    <xf numFmtId="1" fontId="21" fillId="0" borderId="10" applyNumberFormat="0" applyFont="0"/>
    <xf numFmtId="0" fontId="17" fillId="0" borderId="0"/>
    <xf numFmtId="0" fontId="42" fillId="0" borderId="0"/>
    <xf numFmtId="0" fontId="13" fillId="0" borderId="0"/>
    <xf numFmtId="0" fontId="43" fillId="0" borderId="0"/>
    <xf numFmtId="0" fontId="41" fillId="0" borderId="0">
      <alignment vertical="top"/>
    </xf>
    <xf numFmtId="0" fontId="17" fillId="0" borderId="0"/>
    <xf numFmtId="0" fontId="44" fillId="16"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4" fillId="37"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8"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45" fillId="35" borderId="0" applyNumberFormat="0" applyBorder="0" applyAlignment="0" applyProtection="0"/>
    <xf numFmtId="0" fontId="46" fillId="0" borderId="0" applyNumberFormat="0" applyFill="0" applyBorder="0" applyAlignment="0" applyProtection="0"/>
    <xf numFmtId="0" fontId="47" fillId="12" borderId="102" applyNumberFormat="0" applyAlignment="0" applyProtection="0"/>
    <xf numFmtId="0" fontId="48" fillId="0" borderId="104" applyNumberFormat="0" applyFill="0" applyAlignment="0" applyProtection="0"/>
    <xf numFmtId="0" fontId="44" fillId="14" borderId="106" applyNumberFormat="0" applyFont="0" applyAlignment="0" applyProtection="0"/>
    <xf numFmtId="0" fontId="49" fillId="11" borderId="102"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50" fillId="9" borderId="0" applyNumberFormat="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51" fillId="10" borderId="0" applyNumberFormat="0" applyBorder="0" applyAlignment="0" applyProtection="0"/>
    <xf numFmtId="0" fontId="14" fillId="0" borderId="0"/>
    <xf numFmtId="0" fontId="14" fillId="0" borderId="0"/>
    <xf numFmtId="0" fontId="14" fillId="0" borderId="0"/>
    <xf numFmtId="0" fontId="13" fillId="0" borderId="0"/>
    <xf numFmtId="0" fontId="14" fillId="0" borderId="0"/>
    <xf numFmtId="0" fontId="14" fillId="0" borderId="0"/>
    <xf numFmtId="0" fontId="17" fillId="0" borderId="0"/>
    <xf numFmtId="0" fontId="14" fillId="0" borderId="0"/>
    <xf numFmtId="0" fontId="17"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52" fillId="0" borderId="0"/>
    <xf numFmtId="0" fontId="52" fillId="0" borderId="0"/>
    <xf numFmtId="0" fontId="14" fillId="0" borderId="0"/>
    <xf numFmtId="0" fontId="14" fillId="0" borderId="0"/>
    <xf numFmtId="0" fontId="17" fillId="0" borderId="0"/>
    <xf numFmtId="0" fontId="44" fillId="0" borderId="0"/>
    <xf numFmtId="0" fontId="18" fillId="0" borderId="0"/>
    <xf numFmtId="0" fontId="44" fillId="0" borderId="0"/>
    <xf numFmtId="0" fontId="17" fillId="0" borderId="0"/>
    <xf numFmtId="0" fontId="14" fillId="0" borderId="0"/>
    <xf numFmtId="0" fontId="14" fillId="0" borderId="0"/>
    <xf numFmtId="0" fontId="13" fillId="0" borderId="0"/>
    <xf numFmtId="166" fontId="14" fillId="0" borderId="0">
      <alignment horizontal="centerContinuous" vertical="center"/>
    </xf>
    <xf numFmtId="166" fontId="14" fillId="0" borderId="0">
      <alignment horizontal="centerContinuous" vertical="center"/>
    </xf>
    <xf numFmtId="9" fontId="14" fillId="0" borderId="0" applyFont="0" applyFill="0" applyBorder="0" applyAlignment="0" applyProtection="0"/>
    <xf numFmtId="0" fontId="53" fillId="8" borderId="0" applyNumberFormat="0" applyBorder="0" applyAlignment="0" applyProtection="0"/>
    <xf numFmtId="0" fontId="54" fillId="12" borderId="103" applyNumberFormat="0" applyAlignment="0" applyProtection="0"/>
    <xf numFmtId="167" fontId="20" fillId="0" borderId="9">
      <alignment horizontal="center" vertical="center"/>
    </xf>
    <xf numFmtId="0" fontId="55" fillId="0" borderId="118"/>
    <xf numFmtId="0" fontId="56" fillId="0" borderId="0" applyNumberFormat="0" applyFill="0" applyBorder="0" applyAlignment="0" applyProtection="0"/>
    <xf numFmtId="0" fontId="57" fillId="0" borderId="99" applyNumberFormat="0" applyFill="0" applyAlignment="0" applyProtection="0"/>
    <xf numFmtId="0" fontId="58" fillId="0" borderId="100" applyNumberFormat="0" applyFill="0" applyAlignment="0" applyProtection="0"/>
    <xf numFmtId="0" fontId="59" fillId="0" borderId="101" applyNumberFormat="0" applyFill="0" applyAlignment="0" applyProtection="0"/>
    <xf numFmtId="0" fontId="59" fillId="0" borderId="0" applyNumberFormat="0" applyFill="0" applyBorder="0" applyAlignment="0" applyProtection="0"/>
    <xf numFmtId="0" fontId="60" fillId="0" borderId="107" applyNumberFormat="0" applyFill="0" applyAlignment="0" applyProtection="0"/>
    <xf numFmtId="1" fontId="21" fillId="0" borderId="10" applyNumberFormat="0" applyFont="0"/>
    <xf numFmtId="0" fontId="61" fillId="13" borderId="105" applyNumberFormat="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15"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35" borderId="0" applyNumberFormat="0" applyBorder="0" applyAlignment="0" applyProtection="0"/>
    <xf numFmtId="0" fontId="66" fillId="0" borderId="0" applyNumberFormat="0" applyFill="0" applyBorder="0" applyAlignment="0" applyProtection="0"/>
    <xf numFmtId="0" fontId="67" fillId="12" borderId="102" applyNumberFormat="0" applyAlignment="0" applyProtection="0"/>
    <xf numFmtId="0" fontId="68" fillId="0" borderId="104" applyNumberFormat="0" applyFill="0" applyAlignment="0" applyProtection="0"/>
    <xf numFmtId="0" fontId="18" fillId="14" borderId="106" applyNumberFormat="0" applyFont="0" applyAlignment="0" applyProtection="0"/>
    <xf numFmtId="0" fontId="69" fillId="11" borderId="102" applyNumberFormat="0" applyAlignment="0" applyProtection="0"/>
    <xf numFmtId="165" fontId="14" fillId="0" borderId="0" applyFont="0" applyFill="0" applyBorder="0" applyAlignment="0" applyProtection="0"/>
    <xf numFmtId="0" fontId="70" fillId="9" borderId="0" applyNumberFormat="0" applyBorder="0" applyAlignment="0" applyProtection="0"/>
    <xf numFmtId="0" fontId="71" fillId="10" borderId="0" applyNumberFormat="0" applyBorder="0" applyAlignment="0" applyProtection="0"/>
    <xf numFmtId="0" fontId="17" fillId="0" borderId="0"/>
    <xf numFmtId="0" fontId="20" fillId="0" borderId="0"/>
    <xf numFmtId="0" fontId="18" fillId="0" borderId="0"/>
    <xf numFmtId="0" fontId="14" fillId="0" borderId="0"/>
    <xf numFmtId="0" fontId="17" fillId="0" borderId="0"/>
    <xf numFmtId="0" fontId="72" fillId="8" borderId="0" applyNumberFormat="0" applyBorder="0" applyAlignment="0" applyProtection="0"/>
    <xf numFmtId="0" fontId="73" fillId="12" borderId="103" applyNumberForma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0" borderId="100" applyNumberFormat="0" applyFill="0" applyAlignment="0" applyProtection="0"/>
    <xf numFmtId="0" fontId="77" fillId="0" borderId="101" applyNumberFormat="0" applyFill="0" applyAlignment="0" applyProtection="0"/>
    <xf numFmtId="0" fontId="77" fillId="0" borderId="0" applyNumberFormat="0" applyFill="0" applyBorder="0" applyAlignment="0" applyProtection="0"/>
    <xf numFmtId="0" fontId="78" fillId="0" borderId="107" applyNumberFormat="0" applyFill="0" applyAlignment="0" applyProtection="0"/>
    <xf numFmtId="0" fontId="79" fillId="13" borderId="105" applyNumberFormat="0" applyAlignment="0" applyProtection="0"/>
    <xf numFmtId="0" fontId="12" fillId="0" borderId="0"/>
    <xf numFmtId="0" fontId="12" fillId="0" borderId="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7" borderId="0" applyNumberFormat="0" applyBorder="0" applyAlignment="0" applyProtection="0"/>
    <xf numFmtId="0" fontId="12" fillId="14" borderId="106" applyNumberFormat="0" applyFont="0" applyAlignment="0" applyProtection="0"/>
    <xf numFmtId="0" fontId="12" fillId="0" borderId="0"/>
    <xf numFmtId="9" fontId="13" fillId="0" borderId="0" applyFont="0" applyFill="0" applyBorder="0" applyAlignment="0" applyProtection="0"/>
    <xf numFmtId="0" fontId="11" fillId="0" borderId="0"/>
    <xf numFmtId="0" fontId="11" fillId="0" borderId="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37" borderId="0" applyNumberFormat="0" applyBorder="0" applyAlignment="0" applyProtection="0"/>
    <xf numFmtId="0" fontId="11" fillId="14" borderId="106" applyNumberFormat="0" applyFont="0" applyAlignment="0" applyProtection="0"/>
    <xf numFmtId="0" fontId="11"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14" borderId="106" applyNumberFormat="0" applyFont="0" applyAlignment="0" applyProtection="0"/>
    <xf numFmtId="0" fontId="8"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5" fillId="0" borderId="0"/>
    <xf numFmtId="0" fontId="4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 fillId="0" borderId="0"/>
    <xf numFmtId="164" fontId="44" fillId="0" borderId="0" applyFont="0" applyFill="0" applyBorder="0" applyAlignment="0" applyProtection="0"/>
    <xf numFmtId="9" fontId="44" fillId="0" borderId="0" applyFont="0" applyFill="0" applyBorder="0" applyAlignment="0" applyProtection="0"/>
    <xf numFmtId="0" fontId="89" fillId="0" borderId="0"/>
    <xf numFmtId="0" fontId="89" fillId="0" borderId="0"/>
    <xf numFmtId="0" fontId="89" fillId="0" borderId="0"/>
    <xf numFmtId="0" fontId="89" fillId="0" borderId="0"/>
    <xf numFmtId="0" fontId="44" fillId="0" borderId="0"/>
    <xf numFmtId="0" fontId="90"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06" applyNumberFormat="0" applyFont="0" applyAlignment="0" applyProtection="0"/>
    <xf numFmtId="0" fontId="4" fillId="0" borderId="0"/>
    <xf numFmtId="0" fontId="5" fillId="0" borderId="0"/>
    <xf numFmtId="0" fontId="4"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06" applyNumberFormat="0" applyFont="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06" applyNumberFormat="0" applyFont="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29" fillId="0" borderId="0"/>
    <xf numFmtId="171" fontId="131" fillId="0" borderId="0"/>
    <xf numFmtId="0" fontId="17" fillId="0" borderId="0"/>
    <xf numFmtId="0" fontId="17" fillId="0" borderId="0"/>
    <xf numFmtId="0" fontId="1" fillId="0" borderId="0"/>
    <xf numFmtId="0" fontId="1" fillId="0" borderId="0"/>
    <xf numFmtId="0" fontId="5" fillId="0" borderId="0"/>
    <xf numFmtId="43" fontId="13" fillId="0" borderId="0" applyFont="0" applyFill="0" applyBorder="0" applyAlignment="0" applyProtection="0"/>
  </cellStyleXfs>
  <cellXfs count="864">
    <xf numFmtId="0" fontId="0" fillId="0" borderId="0" xfId="0"/>
    <xf numFmtId="17" fontId="14" fillId="0" borderId="0" xfId="1" applyNumberFormat="1" applyFont="1" applyAlignment="1">
      <alignment wrapText="1"/>
    </xf>
    <xf numFmtId="0" fontId="14" fillId="0" borderId="0" xfId="1"/>
    <xf numFmtId="0" fontId="14" fillId="0" borderId="0" xfId="1" applyFont="1" applyAlignment="1">
      <alignment wrapText="1"/>
    </xf>
    <xf numFmtId="0" fontId="15" fillId="0" borderId="0" xfId="1" quotePrefix="1" applyFont="1" applyAlignment="1">
      <alignment horizontal="right"/>
    </xf>
    <xf numFmtId="0" fontId="14" fillId="0" borderId="0" xfId="1" applyFont="1" applyAlignment="1">
      <alignment horizontal="left"/>
    </xf>
    <xf numFmtId="0" fontId="14" fillId="0" borderId="0" xfId="1" applyFont="1" applyAlignment="1">
      <alignment horizontal="left" vertical="center"/>
    </xf>
    <xf numFmtId="0" fontId="14" fillId="0" borderId="0" xfId="1" applyAlignment="1">
      <alignment wrapText="1"/>
    </xf>
    <xf numFmtId="0" fontId="16" fillId="0" borderId="0" xfId="1" applyFont="1"/>
    <xf numFmtId="0" fontId="14" fillId="0" borderId="0" xfId="1" applyFont="1" applyAlignment="1">
      <alignment vertical="center"/>
    </xf>
    <xf numFmtId="0" fontId="14" fillId="0" borderId="0" xfId="1" applyFont="1" applyAlignment="1">
      <alignment vertical="center" wrapText="1"/>
    </xf>
    <xf numFmtId="0" fontId="23" fillId="0" borderId="0" xfId="0" applyFont="1" applyAlignment="1">
      <alignment horizontal="center" vertical="center"/>
    </xf>
    <xf numFmtId="0" fontId="24"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24" fillId="4" borderId="24" xfId="0" applyNumberFormat="1" applyFont="1" applyFill="1" applyBorder="1"/>
    <xf numFmtId="3" fontId="24" fillId="3" borderId="25" xfId="0" applyNumberFormat="1" applyFont="1" applyFill="1" applyBorder="1"/>
    <xf numFmtId="3" fontId="24" fillId="3" borderId="24" xfId="0" applyNumberFormat="1" applyFont="1" applyFill="1" applyBorder="1"/>
    <xf numFmtId="3" fontId="24" fillId="3" borderId="27" xfId="0" applyNumberFormat="1" applyFont="1" applyFill="1" applyBorder="1"/>
    <xf numFmtId="0" fontId="23"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8" xfId="0" applyNumberFormat="1" applyBorder="1" applyAlignment="1">
      <alignment horizontal="right" vertical="center"/>
    </xf>
    <xf numFmtId="3" fontId="27" fillId="2" borderId="24" xfId="0" applyNumberFormat="1" applyFont="1" applyFill="1" applyBorder="1" applyAlignment="1">
      <alignment horizontal="right" vertical="center"/>
    </xf>
    <xf numFmtId="3" fontId="24"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3" fontId="27" fillId="2" borderId="27" xfId="0" applyNumberFormat="1" applyFont="1" applyFill="1" applyBorder="1" applyAlignment="1">
      <alignment horizontal="right" vertical="center"/>
    </xf>
    <xf numFmtId="3" fontId="24" fillId="3" borderId="27" xfId="0" applyNumberFormat="1" applyFont="1" applyFill="1" applyBorder="1" applyAlignment="1">
      <alignment horizontal="right" vertical="center"/>
    </xf>
    <xf numFmtId="3" fontId="24" fillId="3" borderId="28" xfId="0" applyNumberFormat="1" applyFont="1" applyFill="1" applyBorder="1" applyAlignment="1">
      <alignment horizontal="right" vertical="center"/>
    </xf>
    <xf numFmtId="3" fontId="27" fillId="3" borderId="24" xfId="0" applyNumberFormat="1" applyFont="1" applyFill="1" applyBorder="1" applyAlignment="1">
      <alignment horizontal="right" vertical="center"/>
    </xf>
    <xf numFmtId="3" fontId="27" fillId="3" borderId="25" xfId="0" applyNumberFormat="1" applyFont="1" applyFill="1" applyBorder="1" applyAlignment="1">
      <alignment horizontal="right" vertical="center"/>
    </xf>
    <xf numFmtId="0" fontId="23" fillId="0" borderId="0" xfId="0" applyFont="1" applyAlignment="1">
      <alignment horizontal="center" vertical="center" wrapText="1"/>
    </xf>
    <xf numFmtId="3" fontId="23" fillId="0" borderId="32" xfId="0" applyNumberFormat="1" applyFont="1" applyBorder="1" applyAlignment="1">
      <alignment horizontal="right" vertical="center"/>
    </xf>
    <xf numFmtId="3" fontId="23" fillId="0" borderId="33" xfId="0" applyNumberFormat="1" applyFont="1" applyBorder="1" applyAlignment="1">
      <alignment horizontal="right" vertical="center"/>
    </xf>
    <xf numFmtId="3" fontId="23" fillId="0" borderId="34" xfId="0" applyNumberFormat="1" applyFont="1" applyBorder="1" applyAlignment="1">
      <alignment horizontal="right" vertical="center"/>
    </xf>
    <xf numFmtId="3" fontId="24" fillId="2" borderId="0" xfId="0" applyNumberFormat="1" applyFont="1" applyFill="1" applyBorder="1" applyAlignment="1">
      <alignment horizontal="right" vertical="center"/>
    </xf>
    <xf numFmtId="3" fontId="24" fillId="3" borderId="0" xfId="0" applyNumberFormat="1" applyFont="1" applyFill="1" applyBorder="1" applyAlignment="1">
      <alignment horizontal="right" vertical="center"/>
    </xf>
    <xf numFmtId="3" fontId="23" fillId="0" borderId="0" xfId="0" applyNumberFormat="1" applyFont="1" applyBorder="1" applyAlignment="1">
      <alignment horizontal="right" vertical="center"/>
    </xf>
    <xf numFmtId="3" fontId="24" fillId="3" borderId="35" xfId="0" applyNumberFormat="1" applyFont="1" applyFill="1" applyBorder="1" applyAlignment="1">
      <alignment horizontal="right" vertical="center"/>
    </xf>
    <xf numFmtId="0" fontId="0" fillId="0" borderId="0" xfId="0" applyBorder="1"/>
    <xf numFmtId="0" fontId="23" fillId="0" borderId="0" xfId="0" applyFont="1"/>
    <xf numFmtId="3" fontId="24" fillId="3" borderId="0" xfId="0" applyNumberFormat="1" applyFont="1" applyFill="1" applyAlignment="1">
      <alignment horizontal="center" vertical="center" wrapText="1"/>
    </xf>
    <xf numFmtId="168" fontId="23" fillId="0" borderId="37" xfId="0" applyNumberFormat="1" applyFont="1" applyBorder="1"/>
    <xf numFmtId="168" fontId="23" fillId="0" borderId="38" xfId="0" applyNumberFormat="1" applyFont="1" applyBorder="1"/>
    <xf numFmtId="168" fontId="23" fillId="0" borderId="39" xfId="0" applyNumberFormat="1" applyFont="1" applyBorder="1"/>
    <xf numFmtId="3" fontId="23" fillId="0" borderId="0" xfId="0" applyNumberFormat="1" applyFont="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23" fillId="0" borderId="37" xfId="0" applyNumberFormat="1" applyFont="1" applyBorder="1"/>
    <xf numFmtId="3" fontId="23" fillId="0" borderId="38" xfId="0" applyNumberFormat="1" applyFont="1" applyBorder="1"/>
    <xf numFmtId="3" fontId="23" fillId="0" borderId="39" xfId="0" applyNumberFormat="1" applyFont="1" applyBorder="1"/>
    <xf numFmtId="0" fontId="23" fillId="0" borderId="17" xfId="0" applyFont="1" applyBorder="1" applyAlignment="1">
      <alignment horizontal="center" vertical="center"/>
    </xf>
    <xf numFmtId="3" fontId="24" fillId="2" borderId="27" xfId="0" applyNumberFormat="1" applyFont="1" applyFill="1" applyBorder="1"/>
    <xf numFmtId="0" fontId="24" fillId="2" borderId="28" xfId="0" applyFont="1" applyFill="1" applyBorder="1"/>
    <xf numFmtId="3" fontId="24" fillId="2" borderId="24" xfId="0" applyNumberFormat="1" applyFont="1" applyFill="1" applyBorder="1"/>
    <xf numFmtId="0" fontId="24" fillId="2" borderId="25" xfId="0" applyFont="1" applyFill="1" applyBorder="1"/>
    <xf numFmtId="0" fontId="24" fillId="0" borderId="0" xfId="0" applyFont="1" applyFill="1" applyBorder="1" applyAlignment="1">
      <alignment horizontal="center"/>
    </xf>
    <xf numFmtId="3" fontId="24" fillId="0" borderId="0" xfId="0" applyNumberFormat="1" applyFont="1" applyFill="1" applyBorder="1"/>
    <xf numFmtId="0" fontId="24" fillId="0" borderId="0" xfId="0" applyFont="1" applyFill="1" applyBorder="1"/>
    <xf numFmtId="0" fontId="0" fillId="0" borderId="0" xfId="0" applyFill="1" applyBorder="1"/>
    <xf numFmtId="168" fontId="23" fillId="0" borderId="0" xfId="0" applyNumberFormat="1" applyFont="1" applyFill="1" applyBorder="1"/>
    <xf numFmtId="168" fontId="24" fillId="3" borderId="36" xfId="0" applyNumberFormat="1" applyFont="1" applyFill="1" applyBorder="1"/>
    <xf numFmtId="168" fontId="24" fillId="3" borderId="0" xfId="0" applyNumberFormat="1" applyFont="1" applyFill="1" applyBorder="1"/>
    <xf numFmtId="0" fontId="24" fillId="0" borderId="0" xfId="0" applyFont="1" applyFill="1" applyBorder="1" applyAlignment="1"/>
    <xf numFmtId="0" fontId="23" fillId="0" borderId="0" xfId="0" applyFont="1" applyFill="1" applyBorder="1" applyAlignment="1">
      <alignment horizontal="center" vertical="center"/>
    </xf>
    <xf numFmtId="3" fontId="23"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Fill="1" applyBorder="1"/>
    <xf numFmtId="0" fontId="24" fillId="0" borderId="0" xfId="0" applyFont="1" applyFill="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16" fontId="28" fillId="0" borderId="0" xfId="0" applyNumberFormat="1" applyFont="1" applyAlignment="1">
      <alignment horizontal="center" vertical="top" wrapText="1"/>
    </xf>
    <xf numFmtId="0" fontId="26" fillId="0" borderId="0" xfId="0" applyFont="1" applyAlignment="1">
      <alignment horizontal="center" vertical="center" wrapText="1"/>
    </xf>
    <xf numFmtId="0" fontId="30" fillId="0" borderId="0" xfId="0" applyFont="1" applyAlignment="1">
      <alignment horizontal="center" vertical="center" wrapText="1"/>
    </xf>
    <xf numFmtId="3" fontId="0" fillId="0" borderId="42" xfId="0" applyNumberFormat="1" applyBorder="1"/>
    <xf numFmtId="3" fontId="0" fillId="0" borderId="43" xfId="0" applyNumberFormat="1" applyBorder="1"/>
    <xf numFmtId="3" fontId="0" fillId="0" borderId="45" xfId="0" applyNumberFormat="1" applyBorder="1"/>
    <xf numFmtId="3" fontId="0" fillId="0" borderId="46" xfId="0" applyNumberFormat="1" applyBorder="1"/>
    <xf numFmtId="0" fontId="24" fillId="4" borderId="29" xfId="0" applyFont="1" applyFill="1" applyBorder="1"/>
    <xf numFmtId="0" fontId="23" fillId="0" borderId="40" xfId="0" applyFont="1" applyBorder="1"/>
    <xf numFmtId="3" fontId="0" fillId="0" borderId="49" xfId="0" applyNumberFormat="1" applyBorder="1"/>
    <xf numFmtId="3" fontId="0" fillId="0" borderId="50" xfId="0" applyNumberFormat="1" applyBorder="1"/>
    <xf numFmtId="3" fontId="24" fillId="4" borderId="29" xfId="0" applyNumberFormat="1" applyFont="1" applyFill="1" applyBorder="1"/>
    <xf numFmtId="0" fontId="24" fillId="3" borderId="25" xfId="0" applyFont="1" applyFill="1" applyBorder="1"/>
    <xf numFmtId="3" fontId="23" fillId="0" borderId="47" xfId="0" applyNumberFormat="1" applyFont="1" applyBorder="1"/>
    <xf numFmtId="0" fontId="33" fillId="3" borderId="0" xfId="0" applyFont="1" applyFill="1" applyBorder="1" applyAlignment="1">
      <alignment horizontal="center" vertical="center" wrapText="1"/>
    </xf>
    <xf numFmtId="0" fontId="24" fillId="3" borderId="29" xfId="0" applyFont="1" applyFill="1" applyBorder="1"/>
    <xf numFmtId="0" fontId="24" fillId="3" borderId="24" xfId="0" applyFont="1" applyFill="1" applyBorder="1"/>
    <xf numFmtId="3" fontId="24" fillId="3" borderId="29" xfId="0" applyNumberFormat="1" applyFont="1" applyFill="1" applyBorder="1"/>
    <xf numFmtId="0" fontId="24" fillId="0" borderId="0" xfId="0" applyFont="1" applyFill="1" applyAlignment="1">
      <alignment vertical="center" wrapText="1"/>
    </xf>
    <xf numFmtId="3" fontId="24" fillId="2" borderId="29" xfId="0" applyNumberFormat="1" applyFont="1" applyFill="1" applyBorder="1"/>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0" fillId="0" borderId="0" xfId="0" applyAlignment="1">
      <alignment horizontal="center" vertical="center"/>
    </xf>
    <xf numFmtId="0" fontId="23" fillId="0" borderId="0" xfId="0" applyFont="1" applyBorder="1"/>
    <xf numFmtId="0" fontId="24" fillId="3" borderId="0" xfId="0" applyFont="1" applyFill="1" applyBorder="1"/>
    <xf numFmtId="0" fontId="14" fillId="0" borderId="29" xfId="0" applyFont="1" applyFill="1" applyBorder="1" applyAlignment="1">
      <alignment vertical="center" wrapText="1"/>
    </xf>
    <xf numFmtId="0" fontId="14" fillId="0" borderId="25" xfId="0" applyFont="1" applyFill="1" applyBorder="1" applyAlignment="1">
      <alignment vertical="center" wrapText="1"/>
    </xf>
    <xf numFmtId="16" fontId="24" fillId="4" borderId="24" xfId="0" applyNumberFormat="1" applyFont="1" applyFill="1" applyBorder="1" applyAlignment="1">
      <alignment horizontal="center" vertical="center" wrapText="1"/>
    </xf>
    <xf numFmtId="16" fontId="24" fillId="0" borderId="0" xfId="0" applyNumberFormat="1" applyFont="1" applyFill="1" applyBorder="1" applyAlignment="1">
      <alignment horizontal="center" vertical="center" wrapText="1"/>
    </xf>
    <xf numFmtId="0" fontId="24" fillId="0" borderId="29" xfId="0" applyFont="1" applyFill="1" applyBorder="1" applyAlignment="1">
      <alignment vertical="center" wrapText="1"/>
    </xf>
    <xf numFmtId="0" fontId="24" fillId="0" borderId="24" xfId="0" applyFont="1" applyFill="1" applyBorder="1"/>
    <xf numFmtId="0" fontId="24" fillId="0" borderId="24" xfId="0" applyFont="1" applyFill="1" applyBorder="1" applyAlignment="1">
      <alignment vertical="center" wrapText="1"/>
    </xf>
    <xf numFmtId="0" fontId="24" fillId="0" borderId="25" xfId="0" applyFont="1" applyFill="1" applyBorder="1"/>
    <xf numFmtId="16" fontId="24" fillId="0" borderId="24" xfId="0" applyNumberFormat="1" applyFont="1" applyFill="1" applyBorder="1" applyAlignment="1">
      <alignment horizontal="center" vertical="center" wrapText="1"/>
    </xf>
    <xf numFmtId="0" fontId="24" fillId="0" borderId="29" xfId="0" applyFont="1" applyFill="1" applyBorder="1"/>
    <xf numFmtId="0" fontId="14" fillId="0" borderId="11" xfId="0" applyFont="1" applyFill="1" applyBorder="1" applyAlignment="1">
      <alignment vertical="center" wrapText="1"/>
    </xf>
    <xf numFmtId="0" fontId="28" fillId="0" borderId="14" xfId="0" applyFont="1" applyBorder="1" applyAlignment="1">
      <alignment wrapText="1"/>
    </xf>
    <xf numFmtId="16" fontId="14" fillId="0" borderId="60" xfId="0" applyNumberFormat="1" applyFont="1" applyFill="1" applyBorder="1" applyAlignment="1">
      <alignment vertical="center" wrapText="1"/>
    </xf>
    <xf numFmtId="16" fontId="14" fillId="0" borderId="61" xfId="0" applyNumberFormat="1" applyFont="1" applyFill="1" applyBorder="1" applyAlignment="1">
      <alignment vertical="center" wrapText="1"/>
    </xf>
    <xf numFmtId="3" fontId="24" fillId="4" borderId="24" xfId="0" applyNumberFormat="1" applyFont="1" applyFill="1" applyBorder="1" applyAlignment="1">
      <alignment vertical="center" wrapText="1"/>
    </xf>
    <xf numFmtId="3" fontId="0" fillId="0" borderId="0" xfId="0" applyNumberFormat="1" applyBorder="1"/>
    <xf numFmtId="3" fontId="14" fillId="0" borderId="56" xfId="0" applyNumberFormat="1" applyFont="1" applyFill="1" applyBorder="1" applyAlignment="1">
      <alignment horizontal="right" vertical="center" wrapText="1"/>
    </xf>
    <xf numFmtId="3" fontId="14" fillId="0" borderId="58" xfId="0" applyNumberFormat="1" applyFont="1" applyFill="1" applyBorder="1" applyAlignment="1">
      <alignment horizontal="right" vertical="center" wrapText="1"/>
    </xf>
    <xf numFmtId="3" fontId="0" fillId="0" borderId="54" xfId="0" applyNumberFormat="1" applyBorder="1" applyAlignment="1">
      <alignment horizontal="right" vertical="center"/>
    </xf>
    <xf numFmtId="3" fontId="0" fillId="0" borderId="56"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7" xfId="0" applyNumberFormat="1" applyBorder="1" applyAlignment="1">
      <alignment horizontal="right" vertical="center"/>
    </xf>
    <xf numFmtId="0" fontId="0" fillId="0" borderId="55" xfId="0" applyBorder="1" applyAlignment="1">
      <alignment horizontal="right" vertical="center"/>
    </xf>
    <xf numFmtId="0" fontId="0" fillId="0" borderId="37" xfId="0" applyBorder="1" applyAlignment="1">
      <alignment horizontal="right" vertical="center"/>
    </xf>
    <xf numFmtId="0" fontId="0" fillId="0" borderId="57" xfId="0" applyBorder="1" applyAlignment="1">
      <alignment horizontal="right" vertical="center"/>
    </xf>
    <xf numFmtId="0" fontId="0" fillId="0" borderId="38" xfId="0" applyBorder="1" applyAlignment="1">
      <alignment horizontal="right" vertical="center"/>
    </xf>
    <xf numFmtId="0" fontId="0" fillId="0" borderId="59" xfId="0" applyBorder="1" applyAlignment="1">
      <alignment horizontal="right" vertical="center"/>
    </xf>
    <xf numFmtId="0" fontId="0" fillId="0" borderId="47" xfId="0" applyBorder="1" applyAlignment="1">
      <alignment horizontal="right" vertical="center"/>
    </xf>
    <xf numFmtId="0" fontId="14" fillId="0" borderId="56" xfId="0" applyFont="1" applyFill="1" applyBorder="1" applyAlignment="1">
      <alignment horizontal="right" vertical="center" wrapText="1"/>
    </xf>
    <xf numFmtId="0" fontId="14" fillId="0" borderId="58" xfId="0" applyFont="1" applyFill="1" applyBorder="1" applyAlignment="1">
      <alignment horizontal="right" vertical="center" wrapText="1"/>
    </xf>
    <xf numFmtId="0" fontId="24" fillId="4" borderId="24" xfId="0" applyFont="1" applyFill="1" applyBorder="1" applyAlignment="1">
      <alignment horizontal="right" vertical="center" wrapText="1"/>
    </xf>
    <xf numFmtId="0" fontId="0" fillId="0" borderId="54" xfId="0" applyBorder="1" applyAlignment="1">
      <alignment horizontal="right" vertical="center"/>
    </xf>
    <xf numFmtId="0" fontId="0" fillId="0" borderId="56" xfId="0" applyBorder="1" applyAlignment="1">
      <alignment horizontal="right" vertical="center"/>
    </xf>
    <xf numFmtId="0" fontId="24" fillId="4" borderId="24" xfId="0" applyFont="1" applyFill="1" applyBorder="1" applyAlignment="1">
      <alignment horizontal="right" vertical="center"/>
    </xf>
    <xf numFmtId="0" fontId="24" fillId="3" borderId="24" xfId="0" applyFont="1" applyFill="1" applyBorder="1" applyAlignment="1">
      <alignment horizontal="right" vertical="center"/>
    </xf>
    <xf numFmtId="0" fontId="24" fillId="3" borderId="25" xfId="0" applyFont="1" applyFill="1" applyBorder="1" applyAlignment="1">
      <alignment horizontal="right" vertical="center"/>
    </xf>
    <xf numFmtId="3" fontId="24" fillId="4" borderId="24" xfId="0" applyNumberFormat="1" applyFont="1" applyFill="1" applyBorder="1" applyAlignment="1">
      <alignment horizontal="right" vertical="center" wrapText="1"/>
    </xf>
    <xf numFmtId="3" fontId="24" fillId="3" borderId="24" xfId="0" applyNumberFormat="1" applyFont="1" applyFill="1" applyBorder="1" applyAlignment="1">
      <alignment horizontal="right" vertical="center"/>
    </xf>
    <xf numFmtId="0" fontId="24" fillId="0" borderId="0" xfId="0" applyFont="1" applyFill="1" applyBorder="1" applyAlignment="1">
      <alignment horizontal="left"/>
    </xf>
    <xf numFmtId="0" fontId="27" fillId="0" borderId="0" xfId="0" applyFont="1" applyFill="1" applyBorder="1"/>
    <xf numFmtId="3" fontId="27" fillId="0" borderId="0" xfId="0" applyNumberFormat="1" applyFont="1" applyFill="1" applyBorder="1" applyAlignment="1">
      <alignment horizontal="right" vertical="center"/>
    </xf>
    <xf numFmtId="3" fontId="0" fillId="0" borderId="0" xfId="0" applyNumberFormat="1" applyFill="1"/>
    <xf numFmtId="3" fontId="24" fillId="0" borderId="0" xfId="0" applyNumberFormat="1" applyFont="1" applyFill="1" applyBorder="1" applyAlignment="1">
      <alignment horizontal="right" vertical="center"/>
    </xf>
    <xf numFmtId="3" fontId="23" fillId="0" borderId="15" xfId="0" applyNumberFormat="1" applyFont="1" applyBorder="1" applyAlignment="1">
      <alignment horizontal="right" vertical="center"/>
    </xf>
    <xf numFmtId="3" fontId="23" fillId="0" borderId="18" xfId="0" applyNumberFormat="1" applyFont="1" applyBorder="1" applyAlignment="1">
      <alignment horizontal="right" vertical="center"/>
    </xf>
    <xf numFmtId="3" fontId="23" fillId="0" borderId="12" xfId="0" applyNumberFormat="1" applyFont="1" applyBorder="1" applyAlignment="1">
      <alignment horizontal="right" vertical="center"/>
    </xf>
    <xf numFmtId="3" fontId="23" fillId="0" borderId="22" xfId="0" applyNumberFormat="1" applyFont="1" applyBorder="1" applyAlignment="1">
      <alignment horizontal="right" vertical="center"/>
    </xf>
    <xf numFmtId="3" fontId="23" fillId="0" borderId="13" xfId="0" applyNumberFormat="1" applyFont="1" applyBorder="1" applyAlignment="1">
      <alignment horizontal="right" vertical="center"/>
    </xf>
    <xf numFmtId="3" fontId="23" fillId="0" borderId="16" xfId="0" applyNumberFormat="1" applyFont="1" applyBorder="1" applyAlignment="1">
      <alignment horizontal="right" vertical="center"/>
    </xf>
    <xf numFmtId="3" fontId="23" fillId="0" borderId="19" xfId="0" applyNumberFormat="1" applyFont="1" applyBorder="1" applyAlignment="1">
      <alignment horizontal="right" vertical="center"/>
    </xf>
    <xf numFmtId="3" fontId="23" fillId="0" borderId="23" xfId="0" applyNumberFormat="1" applyFont="1" applyBorder="1" applyAlignment="1">
      <alignment horizontal="right" vertical="center"/>
    </xf>
    <xf numFmtId="3" fontId="23" fillId="0" borderId="0" xfId="0" applyNumberFormat="1" applyFont="1"/>
    <xf numFmtId="0" fontId="0" fillId="0" borderId="12" xfId="0" applyBorder="1"/>
    <xf numFmtId="0" fontId="23" fillId="0" borderId="12" xfId="0" applyFont="1" applyBorder="1"/>
    <xf numFmtId="0" fontId="0" fillId="0" borderId="15" xfId="0" applyBorder="1"/>
    <xf numFmtId="0" fontId="23" fillId="0" borderId="15" xfId="0" applyFont="1" applyBorder="1"/>
    <xf numFmtId="3" fontId="23" fillId="0" borderId="12" xfId="0" applyNumberFormat="1" applyFont="1" applyBorder="1"/>
    <xf numFmtId="3" fontId="23" fillId="0" borderId="15" xfId="0" applyNumberFormat="1" applyFont="1" applyBorder="1"/>
    <xf numFmtId="3" fontId="0" fillId="0" borderId="65" xfId="0" applyNumberFormat="1" applyBorder="1"/>
    <xf numFmtId="3" fontId="23" fillId="0" borderId="65" xfId="0" applyNumberFormat="1" applyFont="1" applyBorder="1"/>
    <xf numFmtId="3" fontId="0" fillId="0" borderId="66" xfId="0" applyNumberFormat="1" applyBorder="1"/>
    <xf numFmtId="3" fontId="23" fillId="0" borderId="66" xfId="0" applyNumberFormat="1" applyFont="1" applyBorder="1"/>
    <xf numFmtId="3" fontId="24" fillId="4" borderId="25" xfId="0" applyNumberFormat="1" applyFont="1" applyFill="1" applyBorder="1"/>
    <xf numFmtId="168" fontId="23" fillId="0" borderId="33" xfId="0" applyNumberFormat="1" applyFont="1" applyBorder="1"/>
    <xf numFmtId="168" fontId="23" fillId="0" borderId="0" xfId="0" applyNumberFormat="1" applyFont="1"/>
    <xf numFmtId="168" fontId="24" fillId="3" borderId="0" xfId="0" applyNumberFormat="1" applyFont="1" applyFill="1"/>
    <xf numFmtId="3" fontId="0" fillId="0" borderId="79" xfId="0" applyNumberFormat="1" applyBorder="1"/>
    <xf numFmtId="0" fontId="23" fillId="0" borderId="80" xfId="0" applyFont="1" applyBorder="1" applyAlignment="1">
      <alignment horizontal="center" vertical="center"/>
    </xf>
    <xf numFmtId="168" fontId="23" fillId="0" borderId="81"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24" fillId="2" borderId="24" xfId="0" applyFont="1" applyFill="1" applyBorder="1"/>
    <xf numFmtId="0" fontId="0" fillId="0" borderId="22" xfId="0" applyBorder="1"/>
    <xf numFmtId="0" fontId="23" fillId="0" borderId="37" xfId="0" applyFont="1" applyBorder="1"/>
    <xf numFmtId="0" fontId="23" fillId="0" borderId="38" xfId="0" applyFont="1" applyBorder="1"/>
    <xf numFmtId="168" fontId="0" fillId="0" borderId="0" xfId="0" applyNumberFormat="1"/>
    <xf numFmtId="0" fontId="23" fillId="0" borderId="39" xfId="0" applyFont="1" applyBorder="1"/>
    <xf numFmtId="0" fontId="23" fillId="0" borderId="36" xfId="0" applyFont="1" applyBorder="1"/>
    <xf numFmtId="3" fontId="23" fillId="0" borderId="18" xfId="0" applyNumberFormat="1" applyFont="1" applyBorder="1"/>
    <xf numFmtId="0" fontId="24" fillId="3"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xf>
    <xf numFmtId="0" fontId="0" fillId="0" borderId="65" xfId="0" applyBorder="1"/>
    <xf numFmtId="0" fontId="23" fillId="0" borderId="65" xfId="0" applyFont="1" applyBorder="1"/>
    <xf numFmtId="0" fontId="35" fillId="0" borderId="82" xfId="0" applyFont="1" applyBorder="1" applyAlignment="1">
      <alignment horizontal="right"/>
    </xf>
    <xf numFmtId="0" fontId="35" fillId="0" borderId="83" xfId="0" applyFont="1" applyBorder="1" applyAlignment="1">
      <alignment horizontal="right"/>
    </xf>
    <xf numFmtId="0" fontId="23" fillId="0" borderId="0" xfId="0" applyFont="1" applyFill="1" applyAlignment="1">
      <alignment horizontal="center"/>
    </xf>
    <xf numFmtId="0" fontId="29" fillId="0" borderId="0" xfId="0" applyFont="1"/>
    <xf numFmtId="3" fontId="23" fillId="0" borderId="22" xfId="0" applyNumberFormat="1" applyFont="1" applyBorder="1"/>
    <xf numFmtId="0" fontId="21" fillId="0" borderId="0" xfId="1" applyFont="1" applyAlignment="1">
      <alignment horizontal="center" vertical="center" wrapText="1"/>
    </xf>
    <xf numFmtId="0" fontId="14" fillId="0" borderId="15" xfId="1" applyBorder="1" applyAlignment="1">
      <alignment horizontal="left" vertical="center" wrapText="1"/>
    </xf>
    <xf numFmtId="0" fontId="21" fillId="0" borderId="15" xfId="1" applyFont="1" applyBorder="1" applyAlignment="1">
      <alignment horizontal="left" vertical="center" wrapText="1"/>
    </xf>
    <xf numFmtId="0" fontId="21" fillId="0" borderId="15" xfId="1" quotePrefix="1" applyFont="1" applyBorder="1" applyAlignment="1">
      <alignment horizontal="center" vertical="center"/>
    </xf>
    <xf numFmtId="0" fontId="21" fillId="0" borderId="15" xfId="1" applyFont="1" applyBorder="1" applyAlignment="1">
      <alignment horizontal="center" vertical="center"/>
    </xf>
    <xf numFmtId="0" fontId="21" fillId="0" borderId="65" xfId="1" applyFont="1" applyBorder="1" applyAlignment="1">
      <alignment horizontal="center" vertical="center"/>
    </xf>
    <xf numFmtId="0" fontId="21" fillId="0" borderId="79" xfId="1" quotePrefix="1" applyFont="1" applyBorder="1" applyAlignment="1">
      <alignment horizontal="center" vertical="center"/>
    </xf>
    <xf numFmtId="0" fontId="14" fillId="0" borderId="85" xfId="1" applyBorder="1" applyAlignment="1">
      <alignment horizontal="left" vertical="center" wrapText="1"/>
    </xf>
    <xf numFmtId="0" fontId="14" fillId="0" borderId="65" xfId="1" applyBorder="1" applyAlignment="1">
      <alignment horizontal="left" vertical="center" wrapText="1"/>
    </xf>
    <xf numFmtId="0" fontId="21" fillId="0" borderId="14" xfId="1" applyFont="1" applyBorder="1" applyAlignment="1">
      <alignment horizontal="center" vertical="center" wrapText="1"/>
    </xf>
    <xf numFmtId="0" fontId="24" fillId="3" borderId="0" xfId="0" applyFont="1" applyFill="1" applyAlignment="1">
      <alignment horizontal="center" vertical="center"/>
    </xf>
    <xf numFmtId="0" fontId="23" fillId="0" borderId="0" xfId="0" applyFont="1" applyAlignment="1">
      <alignment horizontal="center" vertical="center"/>
    </xf>
    <xf numFmtId="3" fontId="27" fillId="4" borderId="24" xfId="0" applyNumberFormat="1" applyFont="1" applyFill="1" applyBorder="1"/>
    <xf numFmtId="0" fontId="37" fillId="0" borderId="0" xfId="0" applyFont="1"/>
    <xf numFmtId="0" fontId="24" fillId="0" borderId="20" xfId="0" applyFont="1" applyFill="1" applyBorder="1" applyAlignment="1"/>
    <xf numFmtId="0" fontId="24" fillId="3" borderId="0" xfId="0" applyFont="1" applyFill="1" applyAlignment="1">
      <alignment horizontal="center" vertical="center" wrapText="1"/>
    </xf>
    <xf numFmtId="0" fontId="23" fillId="0" borderId="0" xfId="0" applyFont="1" applyAlignment="1">
      <alignment horizontal="center" vertical="center"/>
    </xf>
    <xf numFmtId="168" fontId="35" fillId="0" borderId="82" xfId="0" applyNumberFormat="1" applyFont="1" applyBorder="1" applyAlignment="1">
      <alignment horizontal="right"/>
    </xf>
    <xf numFmtId="0" fontId="24" fillId="4" borderId="29" xfId="0" applyFont="1" applyFill="1" applyBorder="1" applyAlignment="1">
      <alignment wrapText="1"/>
    </xf>
    <xf numFmtId="3" fontId="24" fillId="4" borderId="24" xfId="0" applyNumberFormat="1" applyFont="1" applyFill="1" applyBorder="1" applyAlignment="1">
      <alignment vertical="center"/>
    </xf>
    <xf numFmtId="3" fontId="24" fillId="3" borderId="25" xfId="0" applyNumberFormat="1" applyFont="1" applyFill="1" applyBorder="1" applyAlignment="1">
      <alignment vertical="center"/>
    </xf>
    <xf numFmtId="0" fontId="21" fillId="0" borderId="0" xfId="0" applyFont="1" applyFill="1" applyAlignment="1">
      <alignment vertical="center" wrapText="1"/>
    </xf>
    <xf numFmtId="0" fontId="28" fillId="0" borderId="0" xfId="0" applyFont="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0" fillId="0" borderId="0" xfId="0" applyAlignment="1"/>
    <xf numFmtId="0" fontId="0" fillId="0" borderId="0" xfId="0" applyAlignment="1">
      <alignment wrapText="1"/>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3" fontId="0" fillId="0" borderId="0" xfId="0" applyNumberFormat="1" applyAlignment="1">
      <alignment vertical="center"/>
    </xf>
    <xf numFmtId="3" fontId="24" fillId="6" borderId="24" xfId="0" applyNumberFormat="1" applyFont="1" applyFill="1" applyBorder="1" applyAlignment="1">
      <alignment vertical="center"/>
    </xf>
    <xf numFmtId="3" fontId="24" fillId="6" borderId="24" xfId="0" applyNumberFormat="1" applyFont="1" applyFill="1" applyBorder="1"/>
    <xf numFmtId="3" fontId="24" fillId="6" borderId="25" xfId="0" applyNumberFormat="1" applyFont="1" applyFill="1" applyBorder="1"/>
    <xf numFmtId="0" fontId="23" fillId="0" borderId="90" xfId="0" applyFont="1" applyBorder="1" applyAlignment="1">
      <alignment horizontal="center" vertical="center" wrapText="1"/>
    </xf>
    <xf numFmtId="0" fontId="23" fillId="0" borderId="35" xfId="0" applyFont="1" applyBorder="1" applyAlignment="1">
      <alignment horizontal="center" vertical="center" wrapText="1"/>
    </xf>
    <xf numFmtId="3" fontId="24" fillId="2" borderId="24" xfId="0" applyNumberFormat="1" applyFont="1" applyFill="1" applyBorder="1" applyAlignment="1">
      <alignment horizontal="right" vertical="center"/>
    </xf>
    <xf numFmtId="3" fontId="24" fillId="2" borderId="24" xfId="0" applyNumberFormat="1" applyFont="1" applyFill="1" applyBorder="1" applyAlignment="1">
      <alignment horizontal="right"/>
    </xf>
    <xf numFmtId="3" fontId="24" fillId="6" borderId="88" xfId="0" applyNumberFormat="1" applyFont="1" applyFill="1" applyBorder="1" applyAlignment="1">
      <alignment horizontal="right" vertical="center"/>
    </xf>
    <xf numFmtId="3" fontId="24" fillId="6" borderId="29" xfId="0" applyNumberFormat="1" applyFont="1" applyFill="1" applyBorder="1" applyAlignment="1">
      <alignment horizontal="right"/>
    </xf>
    <xf numFmtId="3" fontId="24" fillId="6" borderId="24" xfId="0" applyNumberFormat="1" applyFont="1" applyFill="1" applyBorder="1" applyAlignment="1">
      <alignment horizontal="right"/>
    </xf>
    <xf numFmtId="3" fontId="24" fillId="6" borderId="24" xfId="0" applyNumberFormat="1" applyFont="1" applyFill="1" applyBorder="1" applyAlignment="1">
      <alignment horizontal="right" vertical="center"/>
    </xf>
    <xf numFmtId="3" fontId="24" fillId="2" borderId="29" xfId="0" applyNumberFormat="1" applyFont="1" applyFill="1" applyBorder="1" applyAlignment="1">
      <alignment horizontal="right" vertical="center"/>
    </xf>
    <xf numFmtId="3" fontId="24" fillId="2" borderId="25" xfId="0" applyNumberFormat="1" applyFont="1" applyFill="1" applyBorder="1" applyAlignment="1">
      <alignment horizontal="right" vertical="center"/>
    </xf>
    <xf numFmtId="3" fontId="24" fillId="6" borderId="62" xfId="0" applyNumberFormat="1" applyFont="1" applyFill="1" applyBorder="1" applyAlignment="1">
      <alignment horizontal="right" vertical="center"/>
    </xf>
    <xf numFmtId="3" fontId="24" fillId="3" borderId="88" xfId="0" applyNumberFormat="1" applyFont="1" applyFill="1" applyBorder="1" applyAlignment="1">
      <alignment horizontal="right" vertical="center"/>
    </xf>
    <xf numFmtId="3" fontId="24" fillId="6" borderId="29" xfId="0" applyNumberFormat="1" applyFont="1" applyFill="1" applyBorder="1" applyAlignment="1">
      <alignment horizontal="right" vertical="center"/>
    </xf>
    <xf numFmtId="3" fontId="28" fillId="0" borderId="12" xfId="0" applyNumberFormat="1" applyFont="1" applyBorder="1" applyAlignment="1">
      <alignment horizontal="right" vertical="center"/>
    </xf>
    <xf numFmtId="3" fontId="28" fillId="0" borderId="15" xfId="0" applyNumberFormat="1" applyFont="1" applyBorder="1" applyAlignment="1">
      <alignment horizontal="right" vertical="center"/>
    </xf>
    <xf numFmtId="3" fontId="28" fillId="0" borderId="18" xfId="0" applyNumberFormat="1" applyFont="1" applyBorder="1" applyAlignment="1">
      <alignment horizontal="right" vertical="center"/>
    </xf>
    <xf numFmtId="3" fontId="28" fillId="0" borderId="22" xfId="0" applyNumberFormat="1" applyFont="1" applyBorder="1" applyAlignment="1">
      <alignment horizontal="right" vertical="center"/>
    </xf>
    <xf numFmtId="3" fontId="28" fillId="0" borderId="0" xfId="0" applyNumberFormat="1" applyFont="1"/>
    <xf numFmtId="168" fontId="24" fillId="3" borderId="35" xfId="0" applyNumberFormat="1" applyFont="1" applyFill="1" applyBorder="1"/>
    <xf numFmtId="3" fontId="24" fillId="4" borderId="24" xfId="0" applyNumberFormat="1" applyFont="1" applyFill="1" applyBorder="1" applyAlignment="1">
      <alignment horizontal="right"/>
    </xf>
    <xf numFmtId="3" fontId="24" fillId="2" borderId="27" xfId="0" applyNumberFormat="1" applyFont="1" applyFill="1" applyBorder="1" applyAlignment="1">
      <alignment horizontal="right"/>
    </xf>
    <xf numFmtId="3" fontId="24" fillId="2" borderId="27" xfId="0" applyNumberFormat="1" applyFont="1" applyFill="1" applyBorder="1" applyAlignment="1">
      <alignment horizontal="right" vertical="center"/>
    </xf>
    <xf numFmtId="3" fontId="28" fillId="0" borderId="0" xfId="0" applyNumberFormat="1" applyFont="1" applyAlignment="1">
      <alignment horizontal="right"/>
    </xf>
    <xf numFmtId="0" fontId="23" fillId="0" borderId="0" xfId="0" applyFont="1" applyFill="1" applyBorder="1" applyAlignment="1">
      <alignment horizontal="center" vertical="center" wrapText="1"/>
    </xf>
    <xf numFmtId="0" fontId="28" fillId="0" borderId="17" xfId="0" applyFont="1" applyBorder="1"/>
    <xf numFmtId="0" fontId="24" fillId="2" borderId="29" xfId="0" applyFont="1" applyFill="1" applyBorder="1" applyAlignment="1">
      <alignment wrapText="1"/>
    </xf>
    <xf numFmtId="0" fontId="28" fillId="0" borderId="33" xfId="0" applyFont="1" applyBorder="1" applyAlignment="1">
      <alignment wrapText="1"/>
    </xf>
    <xf numFmtId="3" fontId="0" fillId="0" borderId="14" xfId="0" applyNumberFormat="1" applyBorder="1" applyAlignment="1">
      <alignment horizontal="right" vertical="center"/>
    </xf>
    <xf numFmtId="0" fontId="0" fillId="7" borderId="27" xfId="0" applyFill="1" applyBorder="1"/>
    <xf numFmtId="0" fontId="0" fillId="7" borderId="88" xfId="0" applyFill="1" applyBorder="1"/>
    <xf numFmtId="3" fontId="0" fillId="7" borderId="62" xfId="0" applyNumberFormat="1" applyFill="1" applyBorder="1" applyAlignment="1">
      <alignment horizontal="right" vertical="center"/>
    </xf>
    <xf numFmtId="3" fontId="24" fillId="3" borderId="25" xfId="0" applyNumberFormat="1" applyFont="1" applyFill="1" applyBorder="1" applyAlignment="1">
      <alignment horizontal="right" vertical="center"/>
    </xf>
    <xf numFmtId="168" fontId="0" fillId="0" borderId="0" xfId="0" applyNumberFormat="1" applyAlignment="1">
      <alignment horizontal="right" vertical="center"/>
    </xf>
    <xf numFmtId="168" fontId="0" fillId="0" borderId="12" xfId="0" applyNumberFormat="1" applyBorder="1" applyAlignment="1">
      <alignment horizontal="right" vertical="center"/>
    </xf>
    <xf numFmtId="168" fontId="0" fillId="0" borderId="15" xfId="0" applyNumberFormat="1" applyBorder="1" applyAlignment="1">
      <alignment horizontal="right" vertical="center"/>
    </xf>
    <xf numFmtId="168" fontId="0" fillId="0" borderId="65" xfId="0" applyNumberFormat="1" applyBorder="1" applyAlignment="1">
      <alignment horizontal="right" vertical="center"/>
    </xf>
    <xf numFmtId="168" fontId="0" fillId="7" borderId="88" xfId="0" applyNumberFormat="1" applyFill="1" applyBorder="1" applyAlignment="1">
      <alignment horizontal="right" vertical="center"/>
    </xf>
    <xf numFmtId="168" fontId="26" fillId="0" borderId="12" xfId="0" applyNumberFormat="1" applyFont="1" applyBorder="1" applyAlignment="1">
      <alignment horizontal="right" vertical="center"/>
    </xf>
    <xf numFmtId="168" fontId="26" fillId="0" borderId="13" xfId="0" applyNumberFormat="1" applyFont="1" applyBorder="1" applyAlignment="1">
      <alignment horizontal="right" vertical="center"/>
    </xf>
    <xf numFmtId="168" fontId="26" fillId="0" borderId="16" xfId="0" applyNumberFormat="1" applyFont="1" applyBorder="1" applyAlignment="1">
      <alignment horizontal="right" vertical="center"/>
    </xf>
    <xf numFmtId="168" fontId="0" fillId="0" borderId="18" xfId="0" applyNumberFormat="1" applyBorder="1" applyAlignment="1">
      <alignment horizontal="right" vertical="center"/>
    </xf>
    <xf numFmtId="168" fontId="24" fillId="2" borderId="24" xfId="0" applyNumberFormat="1" applyFont="1" applyFill="1" applyBorder="1" applyAlignment="1">
      <alignment horizontal="right" vertical="center"/>
    </xf>
    <xf numFmtId="168" fontId="23" fillId="0" borderId="12" xfId="0" applyNumberFormat="1" applyFont="1" applyBorder="1" applyAlignment="1">
      <alignment horizontal="right" vertical="center"/>
    </xf>
    <xf numFmtId="168" fontId="26" fillId="0" borderId="18" xfId="0" applyNumberFormat="1" applyFont="1" applyBorder="1" applyAlignment="1">
      <alignment horizontal="right" vertical="center"/>
    </xf>
    <xf numFmtId="0" fontId="21" fillId="0" borderId="24" xfId="0" applyFont="1" applyFill="1" applyBorder="1" applyAlignment="1">
      <alignment horizontal="center" vertical="center" wrapText="1"/>
    </xf>
    <xf numFmtId="168" fontId="23" fillId="0" borderId="93" xfId="0" applyNumberFormat="1" applyFont="1" applyBorder="1" applyAlignment="1">
      <alignment vertical="center"/>
    </xf>
    <xf numFmtId="168" fontId="24" fillId="4" borderId="24" xfId="0" applyNumberFormat="1" applyFont="1" applyFill="1" applyBorder="1" applyAlignment="1">
      <alignment horizontal="right" vertical="center"/>
    </xf>
    <xf numFmtId="0" fontId="0" fillId="0" borderId="11" xfId="0" applyBorder="1" applyAlignment="1">
      <alignment vertical="center" wrapText="1"/>
    </xf>
    <xf numFmtId="3" fontId="24" fillId="4" borderId="24" xfId="0" applyNumberFormat="1" applyFont="1" applyFill="1" applyBorder="1" applyAlignment="1">
      <alignment horizontal="right" vertical="center"/>
    </xf>
    <xf numFmtId="168" fontId="23" fillId="0" borderId="37" xfId="0" applyNumberFormat="1" applyFont="1" applyBorder="1" applyAlignment="1">
      <alignment vertical="center"/>
    </xf>
    <xf numFmtId="168" fontId="23" fillId="0" borderId="39" xfId="0" applyNumberFormat="1" applyFont="1" applyBorder="1" applyAlignment="1">
      <alignment vertical="center"/>
    </xf>
    <xf numFmtId="168" fontId="23" fillId="0" borderId="38" xfId="0" applyNumberFormat="1" applyFont="1" applyBorder="1" applyAlignment="1">
      <alignment vertical="center"/>
    </xf>
    <xf numFmtId="3" fontId="28" fillId="0" borderId="13" xfId="0" applyNumberFormat="1" applyFont="1" applyBorder="1" applyAlignment="1">
      <alignment horizontal="right" vertical="center"/>
    </xf>
    <xf numFmtId="3" fontId="28" fillId="0" borderId="16" xfId="0" applyNumberFormat="1" applyFont="1" applyBorder="1" applyAlignment="1">
      <alignment horizontal="right" vertical="center"/>
    </xf>
    <xf numFmtId="3" fontId="28" fillId="0" borderId="19" xfId="0" applyNumberFormat="1" applyFont="1" applyBorder="1" applyAlignment="1">
      <alignment horizontal="right" vertical="center"/>
    </xf>
    <xf numFmtId="3" fontId="28" fillId="0" borderId="0" xfId="0" applyNumberFormat="1" applyFont="1" applyBorder="1"/>
    <xf numFmtId="3" fontId="28" fillId="0" borderId="23" xfId="0" applyNumberFormat="1" applyFont="1" applyBorder="1" applyAlignment="1">
      <alignment horizontal="right" vertical="center"/>
    </xf>
    <xf numFmtId="0" fontId="26" fillId="0" borderId="32" xfId="0" applyFont="1" applyBorder="1" applyAlignment="1">
      <alignment wrapText="1"/>
    </xf>
    <xf numFmtId="3" fontId="26" fillId="0" borderId="11" xfId="0" applyNumberFormat="1" applyFont="1" applyBorder="1" applyAlignment="1">
      <alignment horizontal="right" vertical="center"/>
    </xf>
    <xf numFmtId="3" fontId="26" fillId="0" borderId="12" xfId="0" applyNumberFormat="1" applyFont="1" applyBorder="1" applyAlignment="1">
      <alignment horizontal="right" vertical="center"/>
    </xf>
    <xf numFmtId="0" fontId="23" fillId="0" borderId="0" xfId="0" applyFont="1" applyAlignment="1">
      <alignment horizontal="center" vertical="center"/>
    </xf>
    <xf numFmtId="3" fontId="28" fillId="0" borderId="42" xfId="0" applyNumberFormat="1" applyFont="1" applyBorder="1"/>
    <xf numFmtId="0" fontId="0" fillId="0" borderId="0" xfId="0" applyFill="1" applyBorder="1" applyAlignment="1">
      <alignment horizontal="center" vertical="center" wrapText="1"/>
    </xf>
    <xf numFmtId="0" fontId="0" fillId="0" borderId="64" xfId="0" applyBorder="1"/>
    <xf numFmtId="0" fontId="0" fillId="0" borderId="13" xfId="0" applyBorder="1"/>
    <xf numFmtId="0" fontId="0" fillId="0" borderId="16" xfId="0" applyBorder="1"/>
    <xf numFmtId="0" fontId="0" fillId="0" borderId="94" xfId="0" applyBorder="1"/>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0" fillId="0" borderId="0" xfId="0" applyFill="1" applyBorder="1" applyAlignment="1">
      <alignment horizontal="center" vertical="center"/>
    </xf>
    <xf numFmtId="0" fontId="23" fillId="0" borderId="97" xfId="0" applyFont="1" applyFill="1" applyBorder="1" applyAlignment="1">
      <alignment horizontal="center" vertical="center" wrapText="1"/>
    </xf>
    <xf numFmtId="0" fontId="24" fillId="3" borderId="97" xfId="0" applyFont="1" applyFill="1" applyBorder="1" applyAlignment="1">
      <alignment horizontal="center" vertical="center" wrapText="1"/>
    </xf>
    <xf numFmtId="0" fontId="24" fillId="3" borderId="98" xfId="0" applyFont="1" applyFill="1" applyBorder="1" applyAlignment="1">
      <alignment horizontal="center" vertical="center" wrapText="1"/>
    </xf>
    <xf numFmtId="0" fontId="23" fillId="0" borderId="37" xfId="0" applyFont="1" applyFill="1" applyBorder="1"/>
    <xf numFmtId="0" fontId="23" fillId="0" borderId="38" xfId="0" applyFont="1" applyFill="1" applyBorder="1"/>
    <xf numFmtId="0" fontId="23" fillId="0" borderId="47" xfId="0" applyFont="1" applyBorder="1"/>
    <xf numFmtId="0" fontId="23" fillId="0" borderId="47" xfId="0" applyFont="1" applyFill="1" applyBorder="1"/>
    <xf numFmtId="0" fontId="23" fillId="0" borderId="95" xfId="0" applyFont="1" applyBorder="1"/>
    <xf numFmtId="0" fontId="0" fillId="0" borderId="19" xfId="0" applyBorder="1"/>
    <xf numFmtId="0" fontId="23" fillId="0" borderId="39" xfId="0" applyFont="1" applyFill="1" applyBorder="1"/>
    <xf numFmtId="0" fontId="23" fillId="0" borderId="36" xfId="0" applyFont="1" applyFill="1" applyBorder="1"/>
    <xf numFmtId="0" fontId="23" fillId="0" borderId="0" xfId="0" applyFont="1" applyAlignment="1">
      <alignment horizontal="left" wrapText="1"/>
    </xf>
    <xf numFmtId="0" fontId="23" fillId="0" borderId="0" xfId="0" applyFont="1" applyFill="1" applyBorder="1" applyAlignment="1">
      <alignment horizontal="left" wrapText="1"/>
    </xf>
    <xf numFmtId="169" fontId="24" fillId="3" borderId="0" xfId="0" applyNumberFormat="1" applyFont="1" applyFill="1"/>
    <xf numFmtId="0" fontId="0" fillId="0" borderId="108" xfId="0" applyBorder="1"/>
    <xf numFmtId="0" fontId="0" fillId="0" borderId="112" xfId="0" applyBorder="1"/>
    <xf numFmtId="0" fontId="24" fillId="2" borderId="109" xfId="0" applyFont="1" applyFill="1" applyBorder="1"/>
    <xf numFmtId="0" fontId="24" fillId="2" borderId="110" xfId="0" applyFont="1" applyFill="1" applyBorder="1"/>
    <xf numFmtId="168" fontId="0" fillId="0" borderId="37" xfId="0" applyNumberFormat="1" applyBorder="1"/>
    <xf numFmtId="168" fontId="0" fillId="0" borderId="38" xfId="0" applyNumberFormat="1" applyBorder="1"/>
    <xf numFmtId="168" fontId="0" fillId="0" borderId="39" xfId="0" applyNumberFormat="1" applyBorder="1"/>
    <xf numFmtId="168" fontId="0" fillId="0" borderId="113" xfId="0" applyNumberFormat="1" applyBorder="1"/>
    <xf numFmtId="168" fontId="24" fillId="3" borderId="20" xfId="0" applyNumberFormat="1" applyFont="1" applyFill="1" applyBorder="1"/>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116" xfId="0" applyBorder="1"/>
    <xf numFmtId="3" fontId="24" fillId="6" borderId="27" xfId="0" applyNumberFormat="1" applyFont="1" applyFill="1" applyBorder="1"/>
    <xf numFmtId="3" fontId="24" fillId="3" borderId="28" xfId="0" applyNumberFormat="1" applyFont="1" applyFill="1" applyBorder="1"/>
    <xf numFmtId="3" fontId="23" fillId="0" borderId="0" xfId="0" applyNumberFormat="1" applyFont="1" applyFill="1" applyBorder="1"/>
    <xf numFmtId="3" fontId="24" fillId="6" borderId="26" xfId="0" applyNumberFormat="1" applyFont="1" applyFill="1" applyBorder="1"/>
    <xf numFmtId="3" fontId="24" fillId="2" borderId="88" xfId="0" applyNumberFormat="1" applyFont="1" applyFill="1" applyBorder="1"/>
    <xf numFmtId="3" fontId="24" fillId="3" borderId="88" xfId="0" applyNumberFormat="1" applyFont="1" applyFill="1" applyBorder="1"/>
    <xf numFmtId="3" fontId="24" fillId="3" borderId="89" xfId="0" applyNumberFormat="1" applyFont="1" applyFill="1" applyBorder="1"/>
    <xf numFmtId="3" fontId="24" fillId="2" borderId="62" xfId="0" applyNumberFormat="1" applyFont="1" applyFill="1" applyBorder="1"/>
    <xf numFmtId="3" fontId="24" fillId="3" borderId="117" xfId="0" applyNumberFormat="1" applyFont="1" applyFill="1" applyBorder="1"/>
    <xf numFmtId="3" fontId="0" fillId="0" borderId="0" xfId="0" applyNumberFormat="1" applyFill="1" applyBorder="1"/>
    <xf numFmtId="0" fontId="62" fillId="0" borderId="0" xfId="0" applyFont="1"/>
    <xf numFmtId="0" fontId="63" fillId="0" borderId="0" xfId="0" applyFont="1" applyFill="1" applyAlignment="1">
      <alignment vertical="center" wrapText="1"/>
    </xf>
    <xf numFmtId="3" fontId="14" fillId="0" borderId="87" xfId="0" applyNumberFormat="1" applyFont="1" applyFill="1" applyBorder="1" applyAlignment="1">
      <alignment horizontal="right" vertical="center" wrapText="1"/>
    </xf>
    <xf numFmtId="0" fontId="0" fillId="0" borderId="119"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14" fillId="0" borderId="87" xfId="0" applyFont="1" applyFill="1" applyBorder="1" applyAlignment="1">
      <alignment horizontal="right" vertical="center" wrapText="1"/>
    </xf>
    <xf numFmtId="16" fontId="40" fillId="0" borderId="61" xfId="0" applyNumberFormat="1" applyFont="1" applyFill="1" applyBorder="1" applyAlignment="1">
      <alignment vertical="center" wrapText="1"/>
    </xf>
    <xf numFmtId="0" fontId="24" fillId="4" borderId="24" xfId="0" applyFont="1" applyFill="1" applyBorder="1" applyAlignment="1">
      <alignment horizontal="right"/>
    </xf>
    <xf numFmtId="0" fontId="24" fillId="3" borderId="25" xfId="0" applyFont="1" applyFill="1" applyBorder="1" applyAlignment="1">
      <alignment horizontal="right"/>
    </xf>
    <xf numFmtId="0" fontId="62" fillId="0" borderId="0" xfId="0" applyFont="1" applyFill="1"/>
    <xf numFmtId="0" fontId="26" fillId="0" borderId="0" xfId="0" applyFont="1"/>
    <xf numFmtId="0" fontId="23" fillId="0" borderId="98" xfId="0" applyFont="1" applyBorder="1" applyAlignment="1">
      <alignment horizontal="center" vertical="center" wrapText="1"/>
    </xf>
    <xf numFmtId="0" fontId="23" fillId="0" borderId="19" xfId="0" quotePrefix="1" applyFont="1" applyBorder="1" applyAlignment="1">
      <alignment horizontal="center" vertical="center"/>
    </xf>
    <xf numFmtId="168" fontId="24" fillId="3" borderId="0" xfId="0" applyNumberFormat="1" applyFont="1" applyFill="1" applyAlignment="1">
      <alignment horizontal="center" vertical="center"/>
    </xf>
    <xf numFmtId="168" fontId="23" fillId="0" borderId="67" xfId="0" applyNumberFormat="1" applyFont="1" applyBorder="1" applyAlignment="1">
      <alignment horizontal="right"/>
    </xf>
    <xf numFmtId="0" fontId="23" fillId="0" borderId="0" xfId="0" applyFont="1" applyAlignment="1">
      <alignment horizontal="center" vertical="center"/>
    </xf>
    <xf numFmtId="0" fontId="23" fillId="0" borderId="120" xfId="0" applyFont="1" applyBorder="1"/>
    <xf numFmtId="3" fontId="0" fillId="0" borderId="120" xfId="0" applyNumberFormat="1" applyBorder="1"/>
    <xf numFmtId="3" fontId="23" fillId="0" borderId="120" xfId="0" applyNumberFormat="1" applyFont="1" applyBorder="1"/>
    <xf numFmtId="0" fontId="23" fillId="0" borderId="93" xfId="0" applyFont="1" applyBorder="1" applyAlignment="1">
      <alignment vertical="center" wrapText="1"/>
    </xf>
    <xf numFmtId="0" fontId="23" fillId="0" borderId="0" xfId="0" applyFont="1" applyAlignment="1">
      <alignment horizontal="center" vertical="center"/>
    </xf>
    <xf numFmtId="0" fontId="37" fillId="0" borderId="0" xfId="0" applyFont="1" applyFill="1"/>
    <xf numFmtId="0" fontId="23"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23" fillId="0" borderId="0" xfId="0" applyFont="1" applyAlignment="1">
      <alignment horizontal="center" vertical="center"/>
    </xf>
    <xf numFmtId="0" fontId="24" fillId="0" borderId="0" xfId="0" applyFont="1" applyFill="1" applyBorder="1" applyAlignment="1">
      <alignment vertical="center" wrapText="1"/>
    </xf>
    <xf numFmtId="0" fontId="23" fillId="0" borderId="32" xfId="0" applyFont="1" applyBorder="1" applyAlignment="1">
      <alignment wrapText="1"/>
    </xf>
    <xf numFmtId="0" fontId="23" fillId="0" borderId="33" xfId="0" applyFont="1" applyBorder="1" applyAlignment="1">
      <alignment wrapText="1"/>
    </xf>
    <xf numFmtId="0" fontId="23"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23" fillId="0" borderId="10" xfId="0" applyFont="1" applyBorder="1" applyAlignment="1">
      <alignment horizontal="left" vertical="center" wrapText="1"/>
    </xf>
    <xf numFmtId="168" fontId="28" fillId="0" borderId="12" xfId="0" applyNumberFormat="1" applyFont="1" applyBorder="1" applyAlignment="1">
      <alignment horizontal="right" vertical="center"/>
    </xf>
    <xf numFmtId="168" fontId="28" fillId="0" borderId="18" xfId="0" applyNumberFormat="1" applyFont="1" applyBorder="1" applyAlignment="1">
      <alignment horizontal="right" vertical="center"/>
    </xf>
    <xf numFmtId="168" fontId="28" fillId="7" borderId="88" xfId="0" applyNumberFormat="1" applyFont="1" applyFill="1" applyBorder="1" applyAlignment="1">
      <alignment horizontal="right" vertical="center"/>
    </xf>
    <xf numFmtId="168" fontId="28" fillId="0" borderId="15" xfId="0" applyNumberFormat="1" applyFont="1" applyBorder="1" applyAlignment="1">
      <alignment horizontal="right" vertical="center"/>
    </xf>
    <xf numFmtId="168" fontId="14" fillId="0" borderId="12" xfId="0" applyNumberFormat="1" applyFont="1" applyBorder="1" applyAlignment="1">
      <alignment horizontal="right" vertical="center"/>
    </xf>
    <xf numFmtId="168" fontId="14" fillId="0" borderId="15" xfId="0" applyNumberFormat="1" applyFont="1" applyBorder="1" applyAlignment="1">
      <alignment horizontal="right" vertical="center"/>
    </xf>
    <xf numFmtId="168" fontId="14" fillId="0" borderId="65" xfId="0" applyNumberFormat="1" applyFont="1" applyBorder="1" applyAlignment="1">
      <alignment horizontal="right" vertical="center"/>
    </xf>
    <xf numFmtId="168" fontId="14" fillId="0" borderId="0" xfId="0" applyNumberFormat="1" applyFont="1" applyAlignment="1">
      <alignment horizontal="right" vertical="center"/>
    </xf>
    <xf numFmtId="168" fontId="24" fillId="2" borderId="29" xfId="0" applyNumberFormat="1" applyFont="1" applyFill="1" applyBorder="1" applyAlignment="1">
      <alignment horizontal="right" vertical="center"/>
    </xf>
    <xf numFmtId="168" fontId="24" fillId="4" borderId="29" xfId="0" applyNumberFormat="1" applyFont="1" applyFill="1" applyBorder="1" applyAlignment="1">
      <alignment horizontal="right" vertical="center"/>
    </xf>
    <xf numFmtId="0" fontId="21" fillId="0" borderId="29" xfId="0" applyFont="1" applyFill="1" applyBorder="1" applyAlignment="1">
      <alignment horizontal="center" vertical="center" wrapText="1"/>
    </xf>
    <xf numFmtId="3" fontId="0" fillId="0" borderId="44" xfId="0" applyNumberFormat="1" applyBorder="1" applyAlignment="1">
      <alignment horizontal="right" vertical="center"/>
    </xf>
    <xf numFmtId="3" fontId="0" fillId="0" borderId="41"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42" xfId="0" applyNumberFormat="1" applyBorder="1" applyAlignment="1">
      <alignment horizontal="right" vertical="center"/>
    </xf>
    <xf numFmtId="3" fontId="28" fillId="0" borderId="42" xfId="0" applyNumberFormat="1" applyFont="1" applyBorder="1" applyAlignment="1">
      <alignment horizontal="right" vertical="center"/>
    </xf>
    <xf numFmtId="3" fontId="0" fillId="0" borderId="49" xfId="0" applyNumberFormat="1" applyBorder="1" applyAlignment="1">
      <alignment horizontal="right" vertical="center"/>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0" xfId="0" applyNumberFormat="1" applyBorder="1" applyAlignment="1">
      <alignment horizontal="right" vertical="center"/>
    </xf>
    <xf numFmtId="3" fontId="23" fillId="0" borderId="37" xfId="0" applyNumberFormat="1" applyFont="1" applyBorder="1" applyAlignment="1">
      <alignment vertical="center"/>
    </xf>
    <xf numFmtId="3" fontId="0" fillId="0" borderId="44" xfId="0" applyNumberFormat="1" applyBorder="1" applyAlignment="1">
      <alignment vertical="center"/>
    </xf>
    <xf numFmtId="3" fontId="0" fillId="0" borderId="41" xfId="0" applyNumberFormat="1" applyBorder="1" applyAlignment="1">
      <alignment vertical="center"/>
    </xf>
    <xf numFmtId="3" fontId="0" fillId="0" borderId="48" xfId="0" applyNumberFormat="1" applyBorder="1" applyAlignment="1">
      <alignment vertical="center"/>
    </xf>
    <xf numFmtId="0" fontId="14" fillId="0" borderId="0" xfId="0" applyFont="1"/>
    <xf numFmtId="0" fontId="24" fillId="3" borderId="0" xfId="0" applyFont="1" applyFill="1" applyAlignment="1">
      <alignment horizontal="center" vertical="center" wrapText="1"/>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4" fillId="3" borderId="110" xfId="0" applyFont="1" applyFill="1" applyBorder="1"/>
    <xf numFmtId="0" fontId="24" fillId="3" borderId="111" xfId="0" applyFont="1" applyFill="1" applyBorder="1"/>
    <xf numFmtId="0" fontId="0" fillId="0" borderId="32" xfId="0" applyFill="1" applyBorder="1"/>
    <xf numFmtId="0" fontId="0" fillId="0" borderId="34" xfId="0" applyFill="1" applyBorder="1"/>
    <xf numFmtId="0" fontId="24" fillId="2" borderId="88" xfId="0" applyFont="1" applyFill="1" applyBorder="1" applyAlignment="1">
      <alignment horizontal="center" vertical="center" wrapText="1"/>
    </xf>
    <xf numFmtId="0" fontId="24" fillId="3" borderId="88" xfId="0" applyFont="1" applyFill="1" applyBorder="1" applyAlignment="1">
      <alignment horizontal="center" vertical="center"/>
    </xf>
    <xf numFmtId="3" fontId="24" fillId="3" borderId="20" xfId="0" applyNumberFormat="1" applyFont="1" applyFill="1" applyBorder="1" applyAlignment="1">
      <alignment horizontal="right" vertical="center"/>
    </xf>
    <xf numFmtId="3" fontId="24" fillId="4" borderId="88" xfId="0" applyNumberFormat="1" applyFont="1" applyFill="1" applyBorder="1" applyAlignment="1">
      <alignment horizontal="right" vertical="center"/>
    </xf>
    <xf numFmtId="0" fontId="24" fillId="6" borderId="88" xfId="0" applyFont="1" applyFill="1" applyBorder="1"/>
    <xf numFmtId="0" fontId="24" fillId="3" borderId="88" xfId="0" applyFont="1" applyFill="1" applyBorder="1"/>
    <xf numFmtId="0" fontId="24" fillId="3" borderId="0" xfId="0" applyFont="1" applyFill="1" applyAlignment="1">
      <alignment horizontal="center" vertical="center" wrapText="1"/>
    </xf>
    <xf numFmtId="9" fontId="0" fillId="0" borderId="0" xfId="0" applyNumberFormat="1"/>
    <xf numFmtId="0" fontId="23" fillId="0" borderId="0" xfId="0" applyFont="1" applyAlignment="1">
      <alignment horizontal="center" vertical="center"/>
    </xf>
    <xf numFmtId="0" fontId="81" fillId="0" borderId="0" xfId="0" applyFont="1"/>
    <xf numFmtId="168" fontId="23" fillId="0" borderId="0" xfId="0" applyNumberFormat="1" applyFont="1" applyBorder="1" applyAlignment="1">
      <alignment horizontal="right" vertical="center"/>
    </xf>
    <xf numFmtId="0" fontId="80" fillId="0" borderId="0" xfId="0" applyFont="1"/>
    <xf numFmtId="168" fontId="80" fillId="0" borderId="0" xfId="0" applyNumberFormat="1" applyFont="1"/>
    <xf numFmtId="0" fontId="81" fillId="0" borderId="0" xfId="0" applyFont="1" applyAlignment="1"/>
    <xf numFmtId="0" fontId="82" fillId="0" borderId="0" xfId="0" applyFont="1" applyFill="1" applyAlignment="1">
      <alignment horizontal="center" vertical="center" wrapText="1"/>
    </xf>
    <xf numFmtId="0" fontId="35" fillId="0" borderId="0" xfId="0" applyFont="1" applyFill="1" applyAlignment="1">
      <alignment horizontal="center" vertical="center" wrapText="1"/>
    </xf>
    <xf numFmtId="3" fontId="26" fillId="0" borderId="12" xfId="0" applyNumberFormat="1" applyFont="1" applyBorder="1"/>
    <xf numFmtId="3" fontId="26" fillId="0" borderId="15" xfId="0" applyNumberFormat="1" applyFont="1" applyBorder="1"/>
    <xf numFmtId="3" fontId="26" fillId="0" borderId="18" xfId="0" applyNumberFormat="1" applyFont="1" applyBorder="1"/>
    <xf numFmtId="3" fontId="27" fillId="2" borderId="24" xfId="0" applyNumberFormat="1" applyFont="1" applyFill="1" applyBorder="1"/>
    <xf numFmtId="3" fontId="26" fillId="0" borderId="22" xfId="0" applyNumberFormat="1" applyFont="1" applyBorder="1"/>
    <xf numFmtId="168" fontId="26" fillId="7" borderId="88" xfId="0" applyNumberFormat="1" applyFont="1" applyFill="1" applyBorder="1" applyAlignment="1">
      <alignment horizontal="right" vertical="center"/>
    </xf>
    <xf numFmtId="1" fontId="0" fillId="0" borderId="0" xfId="0" applyNumberFormat="1"/>
    <xf numFmtId="0" fontId="37" fillId="5" borderId="0" xfId="0" applyFont="1" applyFill="1"/>
    <xf numFmtId="0" fontId="0" fillId="0" borderId="0" xfId="0"/>
    <xf numFmtId="168" fontId="23" fillId="0" borderId="37" xfId="0" applyNumberFormat="1" applyFont="1" applyBorder="1"/>
    <xf numFmtId="168" fontId="23" fillId="0" borderId="38" xfId="0" applyNumberFormat="1" applyFont="1" applyBorder="1"/>
    <xf numFmtId="168" fontId="24" fillId="3" borderId="0" xfId="0" applyNumberFormat="1" applyFont="1" applyFill="1" applyBorder="1"/>
    <xf numFmtId="3" fontId="24" fillId="2" borderId="29" xfId="0" applyNumberFormat="1" applyFont="1" applyFill="1" applyBorder="1"/>
    <xf numFmtId="0" fontId="0" fillId="0" borderId="12" xfId="0" applyBorder="1"/>
    <xf numFmtId="0" fontId="0" fillId="0" borderId="15" xfId="0" applyBorder="1"/>
    <xf numFmtId="0" fontId="0" fillId="0" borderId="18" xfId="0" applyBorder="1"/>
    <xf numFmtId="3" fontId="0" fillId="0" borderId="14" xfId="0" applyNumberFormat="1" applyBorder="1"/>
    <xf numFmtId="9" fontId="0" fillId="0" borderId="0" xfId="182" applyFont="1"/>
    <xf numFmtId="0" fontId="23" fillId="0" borderId="0" xfId="0" applyFont="1" applyAlignment="1">
      <alignment horizontal="center" vertical="center"/>
    </xf>
    <xf numFmtId="3" fontId="28" fillId="0" borderId="27" xfId="0" applyNumberFormat="1" applyFont="1" applyBorder="1"/>
    <xf numFmtId="3" fontId="24" fillId="2" borderId="28" xfId="0" applyNumberFormat="1" applyFont="1" applyFill="1" applyBorder="1" applyAlignment="1">
      <alignment horizontal="right" vertical="center"/>
    </xf>
    <xf numFmtId="3" fontId="0" fillId="0" borderId="52" xfId="0" applyNumberFormat="1" applyBorder="1"/>
    <xf numFmtId="3" fontId="24" fillId="3" borderId="53" xfId="0" applyNumberFormat="1" applyFont="1" applyFill="1" applyBorder="1" applyAlignment="1">
      <alignment horizontal="right" vertical="center"/>
    </xf>
    <xf numFmtId="49" fontId="0" fillId="0" borderId="0" xfId="0" applyNumberFormat="1"/>
    <xf numFmtId="0" fontId="0" fillId="0" borderId="0" xfId="0"/>
    <xf numFmtId="3" fontId="0" fillId="0" borderId="0" xfId="0" applyNumberFormat="1"/>
    <xf numFmtId="3" fontId="24" fillId="3" borderId="25" xfId="0" applyNumberFormat="1" applyFont="1" applyFill="1" applyBorder="1"/>
    <xf numFmtId="3" fontId="23" fillId="0" borderId="15" xfId="0" applyNumberFormat="1" applyFont="1" applyBorder="1"/>
    <xf numFmtId="3" fontId="23" fillId="0" borderId="66" xfId="0" applyNumberFormat="1" applyFont="1" applyBorder="1"/>
    <xf numFmtId="3" fontId="23" fillId="0" borderId="79" xfId="0" applyNumberFormat="1" applyFont="1" applyBorder="1"/>
    <xf numFmtId="0" fontId="23" fillId="0" borderId="0" xfId="0" applyFont="1" applyAlignment="1">
      <alignment horizontal="center" vertical="center"/>
    </xf>
    <xf numFmtId="168" fontId="24" fillId="3" borderId="128" xfId="0" applyNumberFormat="1" applyFont="1" applyFill="1" applyBorder="1"/>
    <xf numFmtId="168" fontId="24" fillId="3" borderId="129" xfId="0" applyNumberFormat="1" applyFont="1" applyFill="1" applyBorder="1"/>
    <xf numFmtId="168" fontId="24" fillId="3" borderId="130" xfId="0" applyNumberFormat="1" applyFont="1" applyFill="1" applyBorder="1"/>
    <xf numFmtId="168" fontId="24" fillId="3" borderId="63" xfId="0" applyNumberFormat="1" applyFont="1" applyFill="1" applyBorder="1"/>
    <xf numFmtId="0" fontId="0" fillId="0" borderId="0" xfId="0" applyNumberFormat="1"/>
    <xf numFmtId="0" fontId="0" fillId="0" borderId="0" xfId="0" applyAlignment="1">
      <alignment horizontal="left"/>
    </xf>
    <xf numFmtId="168" fontId="24" fillId="0" borderId="0" xfId="0" applyNumberFormat="1" applyFont="1" applyAlignment="1">
      <alignment horizontal="right" vertical="center"/>
    </xf>
    <xf numFmtId="168" fontId="0" fillId="0" borderId="0" xfId="182" applyNumberFormat="1" applyFont="1"/>
    <xf numFmtId="0" fontId="62" fillId="0" borderId="0" xfId="0" applyFont="1" applyFill="1" applyBorder="1"/>
    <xf numFmtId="169" fontId="24" fillId="3" borderId="24" xfId="0" applyNumberFormat="1" applyFont="1" applyFill="1" applyBorder="1"/>
    <xf numFmtId="169" fontId="23" fillId="0" borderId="15" xfId="0" applyNumberFormat="1" applyFont="1" applyBorder="1"/>
    <xf numFmtId="169" fontId="23" fillId="0" borderId="18" xfId="0" applyNumberFormat="1" applyFont="1" applyBorder="1"/>
    <xf numFmtId="169" fontId="23" fillId="0" borderId="22" xfId="0" applyNumberFormat="1" applyFont="1" applyBorder="1"/>
    <xf numFmtId="169" fontId="23" fillId="0" borderId="12" xfId="0" applyNumberFormat="1" applyFont="1" applyBorder="1"/>
    <xf numFmtId="0" fontId="63" fillId="0" borderId="0" xfId="0" applyFont="1" applyFill="1" applyAlignment="1">
      <alignment horizontal="center" vertical="center" wrapText="1"/>
    </xf>
    <xf numFmtId="168" fontId="63" fillId="0" borderId="38" xfId="0" applyNumberFormat="1" applyFont="1" applyBorder="1"/>
    <xf numFmtId="168" fontId="63" fillId="0" borderId="39" xfId="0" applyNumberFormat="1" applyFont="1" applyBorder="1"/>
    <xf numFmtId="168" fontId="63" fillId="0" borderId="36" xfId="0" applyNumberFormat="1" applyFont="1" applyBorder="1"/>
    <xf numFmtId="168" fontId="63" fillId="0" borderId="37" xfId="0" applyNumberFormat="1" applyFont="1" applyBorder="1"/>
    <xf numFmtId="168" fontId="64" fillId="3" borderId="0" xfId="0" applyNumberFormat="1" applyFont="1" applyFill="1" applyBorder="1"/>
    <xf numFmtId="0" fontId="21" fillId="0" borderId="93" xfId="0" applyFont="1" applyBorder="1" applyAlignment="1">
      <alignment vertical="center" wrapText="1"/>
    </xf>
    <xf numFmtId="168" fontId="21" fillId="0" borderId="93" xfId="0" applyNumberFormat="1" applyFont="1" applyBorder="1" applyAlignment="1">
      <alignment horizontal="right" vertical="center"/>
    </xf>
    <xf numFmtId="168" fontId="21" fillId="0" borderId="93" xfId="0" applyNumberFormat="1" applyFont="1" applyBorder="1" applyAlignment="1">
      <alignment vertical="center"/>
    </xf>
    <xf numFmtId="0" fontId="23" fillId="0" borderId="18" xfId="0" applyFont="1" applyBorder="1"/>
    <xf numFmtId="0" fontId="34" fillId="0" borderId="0" xfId="0" applyFont="1" applyFill="1" applyBorder="1" applyAlignment="1">
      <alignment vertical="center" wrapText="1"/>
    </xf>
    <xf numFmtId="0" fontId="14" fillId="0" borderId="0" xfId="0" applyFont="1" applyAlignment="1">
      <alignment horizontal="left"/>
    </xf>
    <xf numFmtId="0" fontId="14" fillId="0" borderId="0" xfId="0" applyNumberFormat="1" applyFont="1"/>
    <xf numFmtId="3" fontId="80" fillId="0" borderId="0" xfId="0" applyNumberFormat="1" applyFont="1"/>
    <xf numFmtId="168" fontId="80" fillId="0" borderId="0" xfId="182" applyNumberFormat="1" applyFont="1"/>
    <xf numFmtId="17" fontId="62" fillId="0" borderId="0" xfId="1" applyNumberFormat="1" applyFont="1" applyAlignment="1">
      <alignment horizontal="right"/>
    </xf>
    <xf numFmtId="17" fontId="0" fillId="0" borderId="0" xfId="1" applyNumberFormat="1" applyFont="1" applyAlignment="1">
      <alignment horizontal="right"/>
    </xf>
    <xf numFmtId="3" fontId="24" fillId="2" borderId="24" xfId="0" applyNumberFormat="1" applyFont="1" applyFill="1" applyBorder="1"/>
    <xf numFmtId="3" fontId="27" fillId="2" borderId="24" xfId="0" applyNumberFormat="1" applyFont="1" applyFill="1" applyBorder="1"/>
    <xf numFmtId="3" fontId="62" fillId="0" borderId="14" xfId="0" applyNumberFormat="1" applyFont="1" applyBorder="1"/>
    <xf numFmtId="3" fontId="87" fillId="0" borderId="15" xfId="0" applyNumberFormat="1" applyFont="1" applyBorder="1"/>
    <xf numFmtId="3" fontId="62" fillId="0" borderId="15" xfId="0" applyNumberFormat="1" applyFont="1" applyBorder="1"/>
    <xf numFmtId="3" fontId="63" fillId="0" borderId="15" xfId="0" applyNumberFormat="1" applyFont="1" applyBorder="1"/>
    <xf numFmtId="169" fontId="63" fillId="0" borderId="15" xfId="0" applyNumberFormat="1" applyFont="1" applyBorder="1"/>
    <xf numFmtId="0" fontId="63" fillId="0" borderId="0" xfId="0" applyFont="1"/>
    <xf numFmtId="0" fontId="63" fillId="0" borderId="0" xfId="0" applyFont="1" applyFill="1" applyBorder="1" applyAlignment="1">
      <alignment horizontal="center" vertical="center" wrapText="1"/>
    </xf>
    <xf numFmtId="0" fontId="24" fillId="0" borderId="0" xfId="0" applyFont="1"/>
    <xf numFmtId="0" fontId="25" fillId="0" borderId="0" xfId="0" applyFont="1"/>
    <xf numFmtId="3" fontId="63" fillId="0" borderId="0" xfId="0" applyNumberFormat="1" applyFont="1" applyFill="1" applyBorder="1"/>
    <xf numFmtId="0" fontId="88" fillId="0" borderId="0" xfId="0" applyFont="1"/>
    <xf numFmtId="169" fontId="63" fillId="3" borderId="24" xfId="0" applyNumberFormat="1" applyFont="1" applyFill="1" applyBorder="1"/>
    <xf numFmtId="169" fontId="63" fillId="0" borderId="18" xfId="0" applyNumberFormat="1" applyFont="1" applyBorder="1"/>
    <xf numFmtId="169" fontId="63" fillId="0" borderId="22" xfId="0" applyNumberFormat="1" applyFont="1" applyBorder="1"/>
    <xf numFmtId="169" fontId="63" fillId="0" borderId="12" xfId="0" applyNumberFormat="1" applyFont="1" applyBorder="1"/>
    <xf numFmtId="0" fontId="64" fillId="3" borderId="51" xfId="0" applyFont="1" applyFill="1" applyBorder="1" applyAlignment="1">
      <alignment horizontal="center" vertical="center" wrapText="1"/>
    </xf>
    <xf numFmtId="169" fontId="64" fillId="3" borderId="24" xfId="0" applyNumberFormat="1" applyFont="1" applyFill="1" applyBorder="1"/>
    <xf numFmtId="0" fontId="0" fillId="0" borderId="10" xfId="0" applyBorder="1"/>
    <xf numFmtId="3" fontId="0" fillId="0" borderId="10" xfId="0" applyNumberFormat="1" applyBorder="1"/>
    <xf numFmtId="0" fontId="0" fillId="0" borderId="10" xfId="0" applyFill="1" applyBorder="1"/>
    <xf numFmtId="0" fontId="63" fillId="0" borderId="0" xfId="0" applyFont="1" applyAlignment="1">
      <alignment horizontal="center" vertical="center" wrapText="1"/>
    </xf>
    <xf numFmtId="0" fontId="84" fillId="0" borderId="83" xfId="0" applyFont="1" applyFill="1" applyBorder="1" applyAlignment="1">
      <alignment horizontal="right"/>
    </xf>
    <xf numFmtId="0" fontId="35" fillId="5" borderId="83" xfId="0" applyFont="1" applyFill="1" applyBorder="1" applyAlignment="1">
      <alignment horizontal="right"/>
    </xf>
    <xf numFmtId="0" fontId="84" fillId="5" borderId="83" xfId="0" applyFont="1" applyFill="1" applyBorder="1" applyAlignment="1">
      <alignment horizontal="right"/>
    </xf>
    <xf numFmtId="0" fontId="0" fillId="5" borderId="0" xfId="0" applyFill="1"/>
    <xf numFmtId="4" fontId="0" fillId="0" borderId="0" xfId="0" applyNumberFormat="1"/>
    <xf numFmtId="0" fontId="0" fillId="0" borderId="10" xfId="0" applyBorder="1" applyAlignment="1">
      <alignment horizontal="left" vertical="center" wrapText="1"/>
    </xf>
    <xf numFmtId="0" fontId="23" fillId="0" borderId="10" xfId="0" applyFont="1" applyBorder="1" applyAlignment="1">
      <alignment horizontal="left" vertical="center" wrapText="1"/>
    </xf>
    <xf numFmtId="1" fontId="81" fillId="0" borderId="0" xfId="0" applyNumberFormat="1" applyFont="1"/>
    <xf numFmtId="1" fontId="81" fillId="0" borderId="0" xfId="0" applyNumberFormat="1" applyFont="1" applyFill="1" applyBorder="1"/>
    <xf numFmtId="49" fontId="0" fillId="0" borderId="0" xfId="0" applyNumberFormat="1" applyFill="1"/>
    <xf numFmtId="0" fontId="0" fillId="39" borderId="0" xfId="0" applyFill="1"/>
    <xf numFmtId="0" fontId="0" fillId="39" borderId="10" xfId="0" applyFill="1" applyBorder="1"/>
    <xf numFmtId="3" fontId="0" fillId="39" borderId="10" xfId="0" applyNumberFormat="1" applyFill="1" applyBorder="1"/>
    <xf numFmtId="0" fontId="0" fillId="39" borderId="0" xfId="0" applyFill="1" applyBorder="1"/>
    <xf numFmtId="0" fontId="63" fillId="0" borderId="0" xfId="0" applyFont="1" applyFill="1"/>
    <xf numFmtId="0" fontId="62" fillId="5" borderId="0" xfId="0" applyFont="1" applyFill="1" applyBorder="1"/>
    <xf numFmtId="0" fontId="62" fillId="5" borderId="0" xfId="0" applyFont="1" applyFill="1"/>
    <xf numFmtId="0" fontId="23" fillId="0" borderId="0" xfId="0" applyFont="1" applyAlignment="1">
      <alignment horizontal="center" vertical="center"/>
    </xf>
    <xf numFmtId="168" fontId="26" fillId="0" borderId="12" xfId="0" applyNumberFormat="1" applyFont="1" applyBorder="1" applyAlignment="1">
      <alignment horizontal="right" vertical="center"/>
    </xf>
    <xf numFmtId="168" fontId="28" fillId="0" borderId="12" xfId="0" applyNumberFormat="1" applyFont="1" applyBorder="1" applyAlignment="1">
      <alignment horizontal="right" vertical="center"/>
    </xf>
    <xf numFmtId="168" fontId="28" fillId="0" borderId="18" xfId="0" applyNumberFormat="1" applyFont="1" applyBorder="1" applyAlignment="1">
      <alignment horizontal="right" vertical="center"/>
    </xf>
    <xf numFmtId="168" fontId="28" fillId="7" borderId="88" xfId="0" applyNumberFormat="1" applyFont="1" applyFill="1" applyBorder="1" applyAlignment="1">
      <alignment horizontal="right" vertical="center"/>
    </xf>
    <xf numFmtId="168" fontId="28" fillId="0" borderId="15" xfId="0" applyNumberFormat="1" applyFont="1" applyBorder="1" applyAlignment="1">
      <alignment horizontal="right" vertical="center"/>
    </xf>
    <xf numFmtId="168" fontId="14" fillId="0" borderId="12" xfId="0" applyNumberFormat="1" applyFont="1" applyBorder="1" applyAlignment="1">
      <alignment horizontal="right" vertical="center"/>
    </xf>
    <xf numFmtId="168" fontId="14" fillId="0" borderId="15" xfId="0" applyNumberFormat="1" applyFont="1" applyBorder="1" applyAlignment="1">
      <alignment horizontal="right" vertical="center"/>
    </xf>
    <xf numFmtId="168" fontId="14" fillId="0" borderId="65" xfId="0" applyNumberFormat="1" applyFont="1" applyBorder="1" applyAlignment="1">
      <alignment horizontal="right" vertical="center"/>
    </xf>
    <xf numFmtId="168" fontId="14" fillId="0" borderId="0" xfId="0" applyNumberFormat="1" applyFont="1" applyAlignment="1">
      <alignment horizontal="right" vertical="center"/>
    </xf>
    <xf numFmtId="168" fontId="24" fillId="2" borderId="29" xfId="0" applyNumberFormat="1" applyFont="1" applyFill="1" applyBorder="1" applyAlignment="1">
      <alignment horizontal="right" vertical="center"/>
    </xf>
    <xf numFmtId="168" fontId="24" fillId="4" borderId="29" xfId="0" applyNumberFormat="1" applyFont="1" applyFill="1" applyBorder="1" applyAlignment="1">
      <alignment horizontal="right" vertical="center"/>
    </xf>
    <xf numFmtId="0" fontId="21" fillId="0" borderId="29" xfId="0" applyFont="1" applyFill="1" applyBorder="1" applyAlignment="1">
      <alignment horizontal="center" vertical="center" wrapText="1"/>
    </xf>
    <xf numFmtId="0" fontId="14" fillId="0" borderId="0" xfId="0" applyFont="1"/>
    <xf numFmtId="168" fontId="21" fillId="0" borderId="93" xfId="0" applyNumberFormat="1" applyFont="1" applyBorder="1" applyAlignment="1">
      <alignment horizontal="right" vertical="center"/>
    </xf>
    <xf numFmtId="168" fontId="21" fillId="0" borderId="93" xfId="0" applyNumberFormat="1" applyFont="1" applyBorder="1" applyAlignment="1">
      <alignment vertical="center"/>
    </xf>
    <xf numFmtId="0" fontId="92" fillId="0" borderId="0" xfId="0" applyFont="1" applyAlignment="1">
      <alignment vertical="center"/>
    </xf>
    <xf numFmtId="0" fontId="94" fillId="0" borderId="0" xfId="0" applyFont="1" applyAlignment="1">
      <alignment horizontal="left" vertical="center" wrapText="1"/>
    </xf>
    <xf numFmtId="0" fontId="94" fillId="0" borderId="0" xfId="0" applyFont="1"/>
    <xf numFmtId="168" fontId="95" fillId="0" borderId="12" xfId="0" applyNumberFormat="1" applyFont="1" applyBorder="1" applyAlignment="1">
      <alignment horizontal="right" vertical="center"/>
    </xf>
    <xf numFmtId="168" fontId="99" fillId="0" borderId="12" xfId="0" applyNumberFormat="1" applyFont="1" applyBorder="1" applyAlignment="1">
      <alignment horizontal="right" vertical="center"/>
    </xf>
    <xf numFmtId="0" fontId="0" fillId="0" borderId="0" xfId="0" applyFont="1"/>
    <xf numFmtId="0" fontId="100" fillId="0" borderId="0" xfId="0" applyFont="1" applyAlignment="1">
      <alignment horizontal="center" vertical="center" wrapText="1"/>
    </xf>
    <xf numFmtId="0" fontId="101" fillId="0" borderId="0" xfId="0" applyFont="1" applyAlignment="1">
      <alignment horizontal="center" vertical="center" wrapText="1"/>
    </xf>
    <xf numFmtId="0" fontId="64" fillId="3" borderId="0" xfId="0" applyFont="1" applyFill="1" applyAlignment="1">
      <alignment horizontal="center" vertical="center" wrapText="1"/>
    </xf>
    <xf numFmtId="0" fontId="21" fillId="40" borderId="0" xfId="0" applyFont="1" applyFill="1" applyAlignment="1">
      <alignment horizontal="center" vertical="center" wrapText="1"/>
    </xf>
    <xf numFmtId="0" fontId="21" fillId="40" borderId="29" xfId="0" applyFont="1" applyFill="1" applyBorder="1" applyAlignment="1">
      <alignment horizontal="center" vertical="center" wrapText="1"/>
    </xf>
    <xf numFmtId="0" fontId="108"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4" fillId="0" borderId="0" xfId="0" applyFont="1"/>
    <xf numFmtId="0" fontId="96" fillId="0" borderId="0" xfId="0" applyFont="1" applyFill="1" applyAlignment="1">
      <alignment vertical="center" wrapText="1"/>
    </xf>
    <xf numFmtId="0" fontId="115" fillId="0" borderId="0" xfId="0" applyFont="1" applyFill="1" applyAlignment="1">
      <alignment vertical="center" wrapText="1"/>
    </xf>
    <xf numFmtId="0" fontId="117" fillId="0" borderId="0" xfId="0" applyFont="1"/>
    <xf numFmtId="0" fontId="104" fillId="0" borderId="0" xfId="0" applyFont="1"/>
    <xf numFmtId="0" fontId="39" fillId="0" borderId="24" xfId="0" applyFont="1" applyFill="1" applyBorder="1" applyAlignment="1">
      <alignment vertical="center" wrapText="1"/>
    </xf>
    <xf numFmtId="0" fontId="39" fillId="0" borderId="24" xfId="0" applyFont="1" applyFill="1" applyBorder="1"/>
    <xf numFmtId="0" fontId="39" fillId="0" borderId="25" xfId="0" applyFont="1" applyFill="1" applyBorder="1"/>
    <xf numFmtId="0" fontId="39" fillId="0" borderId="29" xfId="0" applyFont="1" applyFill="1" applyBorder="1"/>
    <xf numFmtId="0" fontId="114" fillId="0" borderId="0" xfId="0" applyFont="1" applyFill="1"/>
    <xf numFmtId="0" fontId="114" fillId="39" borderId="0" xfId="0" applyFont="1" applyFill="1"/>
    <xf numFmtId="0" fontId="120" fillId="0" borderId="0" xfId="0" applyFont="1"/>
    <xf numFmtId="0" fontId="43" fillId="0" borderId="0" xfId="0" applyFont="1"/>
    <xf numFmtId="0" fontId="43" fillId="5" borderId="0" xfId="0" applyFont="1" applyFill="1"/>
    <xf numFmtId="0" fontId="94" fillId="0" borderId="0" xfId="0" applyFont="1" applyFill="1"/>
    <xf numFmtId="49" fontId="94" fillId="0" borderId="0" xfId="0" applyNumberFormat="1" applyFont="1" applyFill="1"/>
    <xf numFmtId="0" fontId="122" fillId="0" borderId="20" xfId="0" applyFont="1" applyFill="1" applyBorder="1" applyAlignment="1"/>
    <xf numFmtId="0" fontId="123" fillId="0" borderId="0" xfId="0" applyFont="1"/>
    <xf numFmtId="0" fontId="114" fillId="0" borderId="0" xfId="0" applyFont="1" applyAlignment="1">
      <alignment horizontal="center" vertical="center"/>
    </xf>
    <xf numFmtId="0" fontId="39" fillId="4" borderId="29" xfId="0" applyFont="1" applyFill="1" applyBorder="1" applyAlignment="1">
      <alignment vertical="center"/>
    </xf>
    <xf numFmtId="0" fontId="124" fillId="0" borderId="0" xfId="0" applyFont="1"/>
    <xf numFmtId="0" fontId="126" fillId="0" borderId="0" xfId="0" applyFont="1"/>
    <xf numFmtId="0" fontId="21" fillId="40" borderId="0" xfId="0" applyFont="1" applyFill="1" applyAlignment="1">
      <alignment horizontal="center" vertical="center"/>
    </xf>
    <xf numFmtId="3" fontId="14" fillId="0" borderId="12" xfId="0" applyNumberFormat="1" applyFont="1" applyBorder="1" applyAlignment="1">
      <alignment horizontal="right" vertical="center"/>
    </xf>
    <xf numFmtId="3" fontId="14" fillId="0" borderId="15" xfId="0" applyNumberFormat="1" applyFont="1" applyBorder="1" applyAlignment="1">
      <alignment horizontal="right" vertical="center"/>
    </xf>
    <xf numFmtId="3" fontId="14" fillId="0" borderId="18" xfId="0" applyNumberFormat="1" applyFont="1" applyBorder="1" applyAlignment="1">
      <alignment horizontal="right" vertical="center"/>
    </xf>
    <xf numFmtId="3" fontId="21" fillId="40" borderId="25" xfId="0" applyNumberFormat="1" applyFont="1" applyFill="1" applyBorder="1" applyAlignment="1">
      <alignment horizontal="right" vertical="center"/>
    </xf>
    <xf numFmtId="3" fontId="21" fillId="3" borderId="25" xfId="0" applyNumberFormat="1" applyFont="1" applyFill="1" applyBorder="1"/>
    <xf numFmtId="168" fontId="21" fillId="7" borderId="125" xfId="0" applyNumberFormat="1" applyFont="1" applyFill="1" applyBorder="1" applyAlignment="1">
      <alignment vertical="center"/>
    </xf>
    <xf numFmtId="168" fontId="21" fillId="7" borderId="126" xfId="0" applyNumberFormat="1" applyFont="1" applyFill="1" applyBorder="1" applyAlignment="1">
      <alignment vertical="center"/>
    </xf>
    <xf numFmtId="3" fontId="84" fillId="0" borderId="12" xfId="0" applyNumberFormat="1" applyFont="1" applyBorder="1" applyAlignment="1">
      <alignment horizontal="right" vertical="center"/>
    </xf>
    <xf numFmtId="3" fontId="21" fillId="0" borderId="18" xfId="0" applyNumberFormat="1" applyFont="1" applyBorder="1" applyAlignment="1">
      <alignment horizontal="right" vertical="center"/>
    </xf>
    <xf numFmtId="3" fontId="21" fillId="0" borderId="12" xfId="0" applyNumberFormat="1" applyFont="1" applyBorder="1" applyAlignment="1">
      <alignment horizontal="right" vertical="center"/>
    </xf>
    <xf numFmtId="3" fontId="21" fillId="0" borderId="15" xfId="0" applyNumberFormat="1" applyFont="1" applyBorder="1" applyAlignment="1">
      <alignment horizontal="right" vertical="center"/>
    </xf>
    <xf numFmtId="0" fontId="23" fillId="0" borderId="22" xfId="0" applyFont="1" applyBorder="1" applyAlignment="1">
      <alignment vertical="center"/>
    </xf>
    <xf numFmtId="0" fontId="23" fillId="0" borderId="131" xfId="0" applyFont="1" applyBorder="1" applyAlignment="1">
      <alignment horizontal="center" vertical="center"/>
    </xf>
    <xf numFmtId="0" fontId="0" fillId="0" borderId="0" xfId="0" applyFont="1" applyAlignment="1">
      <alignment horizontal="left" indent="2"/>
    </xf>
    <xf numFmtId="0" fontId="0" fillId="0" borderId="0" xfId="0" applyNumberFormat="1" applyFont="1"/>
    <xf numFmtId="3" fontId="62" fillId="0" borderId="14" xfId="0" applyNumberFormat="1" applyFont="1" applyBorder="1"/>
    <xf numFmtId="3" fontId="0" fillId="0" borderId="15" xfId="0" applyNumberFormat="1" applyBorder="1"/>
    <xf numFmtId="3" fontId="23" fillId="0" borderId="12" xfId="0" applyNumberFormat="1" applyFont="1" applyBorder="1"/>
    <xf numFmtId="3" fontId="23" fillId="0" borderId="15" xfId="0" applyNumberFormat="1" applyFont="1" applyBorder="1"/>
    <xf numFmtId="3" fontId="0" fillId="0" borderId="11" xfId="0" applyNumberFormat="1" applyBorder="1"/>
    <xf numFmtId="3" fontId="0" fillId="0" borderId="14" xfId="0" applyNumberFormat="1" applyBorder="1"/>
    <xf numFmtId="3" fontId="26" fillId="0" borderId="15" xfId="0" applyNumberFormat="1" applyFont="1" applyBorder="1"/>
    <xf numFmtId="3" fontId="62" fillId="0" borderId="14" xfId="0" applyNumberFormat="1" applyFont="1" applyBorder="1"/>
    <xf numFmtId="3" fontId="26" fillId="0" borderId="15" xfId="0" applyNumberFormat="1" applyFont="1" applyFill="1" applyBorder="1"/>
    <xf numFmtId="3" fontId="0" fillId="0" borderId="15" xfId="0" applyNumberFormat="1" applyFill="1" applyBorder="1"/>
    <xf numFmtId="3" fontId="23" fillId="0" borderId="15" xfId="0" applyNumberFormat="1" applyFont="1" applyFill="1" applyBorder="1"/>
    <xf numFmtId="169" fontId="63" fillId="0" borderId="15" xfId="0" applyNumberFormat="1" applyFont="1" applyFill="1" applyBorder="1"/>
    <xf numFmtId="0" fontId="23" fillId="0" borderId="0" xfId="0" applyFont="1" applyFill="1"/>
    <xf numFmtId="169" fontId="23" fillId="0" borderId="15" xfId="0" applyNumberFormat="1" applyFont="1" applyFill="1" applyBorder="1"/>
    <xf numFmtId="168" fontId="63" fillId="0" borderId="38" xfId="0" applyNumberFormat="1" applyFont="1" applyFill="1" applyBorder="1"/>
    <xf numFmtId="0" fontId="0" fillId="0" borderId="0" xfId="0"/>
    <xf numFmtId="3" fontId="0" fillId="0" borderId="0" xfId="0" applyNumberFormat="1"/>
    <xf numFmtId="3" fontId="23" fillId="0" borderId="15" xfId="0" applyNumberFormat="1" applyFont="1" applyBorder="1"/>
    <xf numFmtId="0" fontId="26" fillId="0" borderId="0" xfId="0" applyFont="1"/>
    <xf numFmtId="169" fontId="63" fillId="0" borderId="15" xfId="0" applyNumberFormat="1" applyFont="1" applyBorder="1"/>
    <xf numFmtId="0" fontId="127" fillId="0" borderId="0" xfId="0" applyFont="1"/>
    <xf numFmtId="0" fontId="81" fillId="0" borderId="0" xfId="0" applyFont="1" applyFill="1"/>
    <xf numFmtId="0" fontId="23" fillId="0" borderId="22" xfId="0" applyFont="1" applyFill="1" applyBorder="1"/>
    <xf numFmtId="0" fontId="128" fillId="0" borderId="0" xfId="0" applyFont="1"/>
    <xf numFmtId="3" fontId="82" fillId="0" borderId="0" xfId="0" applyNumberFormat="1" applyFont="1" applyFill="1" applyBorder="1" applyAlignment="1">
      <alignment horizontal="right" vertical="center"/>
    </xf>
    <xf numFmtId="3" fontId="62" fillId="0" borderId="0" xfId="0" applyNumberFormat="1" applyFont="1"/>
    <xf numFmtId="3" fontId="0" fillId="0" borderId="17" xfId="0" applyNumberFormat="1" applyBorder="1" applyAlignment="1">
      <alignment horizontal="right"/>
    </xf>
    <xf numFmtId="3" fontId="0" fillId="0" borderId="14" xfId="0" applyNumberFormat="1" applyBorder="1" applyAlignment="1">
      <alignment horizontal="right"/>
    </xf>
    <xf numFmtId="3" fontId="62" fillId="0" borderId="17" xfId="0" applyNumberFormat="1" applyFont="1" applyBorder="1" applyAlignment="1">
      <alignment horizontal="right"/>
    </xf>
    <xf numFmtId="3" fontId="0" fillId="0" borderId="14" xfId="0" applyNumberFormat="1" applyBorder="1" applyAlignment="1">
      <alignment horizontal="left"/>
    </xf>
    <xf numFmtId="0" fontId="130" fillId="0" borderId="0" xfId="1064" applyFont="1" applyBorder="1" applyAlignment="1">
      <alignment vertical="center" wrapText="1"/>
    </xf>
    <xf numFmtId="3" fontId="81" fillId="0" borderId="17" xfId="0" applyNumberFormat="1" applyFont="1" applyBorder="1" applyAlignment="1">
      <alignment horizontal="right"/>
    </xf>
    <xf numFmtId="0" fontId="24" fillId="41" borderId="29" xfId="0" applyFont="1" applyFill="1" applyBorder="1"/>
    <xf numFmtId="3" fontId="24" fillId="41" borderId="29" xfId="0" applyNumberFormat="1" applyFont="1" applyFill="1" applyBorder="1" applyAlignment="1">
      <alignment horizontal="right"/>
    </xf>
    <xf numFmtId="0" fontId="132" fillId="0" borderId="0" xfId="0" applyFont="1"/>
    <xf numFmtId="0" fontId="134" fillId="0" borderId="0" xfId="0" applyFont="1"/>
    <xf numFmtId="0" fontId="23" fillId="0" borderId="0" xfId="0" applyFont="1" applyBorder="1" applyAlignment="1">
      <alignment horizontal="left" vertical="center" wrapText="1"/>
    </xf>
    <xf numFmtId="0" fontId="0" fillId="0" borderId="0" xfId="0" applyBorder="1" applyAlignment="1">
      <alignment horizontal="left" vertical="center" wrapText="1"/>
    </xf>
    <xf numFmtId="3" fontId="24" fillId="41" borderId="29" xfId="0" applyNumberFormat="1" applyFont="1" applyFill="1" applyBorder="1"/>
    <xf numFmtId="168" fontId="99" fillId="40" borderId="29" xfId="0" applyNumberFormat="1" applyFont="1" applyFill="1" applyBorder="1" applyAlignment="1">
      <alignment horizontal="right" vertical="center"/>
    </xf>
    <xf numFmtId="168" fontId="99" fillId="7" borderId="29" xfId="0" applyNumberFormat="1" applyFont="1" applyFill="1" applyBorder="1" applyAlignment="1">
      <alignment horizontal="right" vertical="center"/>
    </xf>
    <xf numFmtId="0" fontId="64" fillId="0" borderId="0" xfId="0" applyFont="1" applyFill="1" applyAlignment="1">
      <alignment vertical="center" wrapText="1"/>
    </xf>
    <xf numFmtId="0" fontId="135" fillId="0" borderId="0" xfId="0" applyFont="1"/>
    <xf numFmtId="0" fontId="64" fillId="5" borderId="0" xfId="0" applyFont="1" applyFill="1" applyAlignment="1">
      <alignment vertical="center" wrapText="1"/>
    </xf>
    <xf numFmtId="0" fontId="64" fillId="5" borderId="0" xfId="0" applyFont="1" applyFill="1" applyAlignment="1">
      <alignment horizontal="left"/>
    </xf>
    <xf numFmtId="0" fontId="64" fillId="5" borderId="0" xfId="0" applyNumberFormat="1" applyFont="1" applyFill="1"/>
    <xf numFmtId="0" fontId="64" fillId="5" borderId="0" xfId="0" applyFont="1" applyFill="1"/>
    <xf numFmtId="0" fontId="64" fillId="5" borderId="0" xfId="0" applyFont="1" applyFill="1" applyBorder="1"/>
    <xf numFmtId="0" fontId="37" fillId="5" borderId="0" xfId="0" applyFont="1" applyFill="1" applyBorder="1"/>
    <xf numFmtId="0" fontId="64" fillId="5" borderId="0" xfId="0" applyFont="1" applyFill="1" applyBorder="1" applyAlignment="1">
      <alignment horizontal="left"/>
    </xf>
    <xf numFmtId="0" fontId="64" fillId="5" borderId="0" xfId="0" applyNumberFormat="1" applyFont="1" applyFill="1" applyBorder="1"/>
    <xf numFmtId="0" fontId="37" fillId="5" borderId="0" xfId="0" applyFont="1" applyFill="1" applyAlignment="1">
      <alignment horizontal="left"/>
    </xf>
    <xf numFmtId="0" fontId="37" fillId="5" borderId="0" xfId="0" applyNumberFormat="1" applyFont="1" applyFill="1"/>
    <xf numFmtId="0" fontId="135" fillId="5" borderId="0" xfId="0" applyFont="1" applyFill="1"/>
    <xf numFmtId="0" fontId="135" fillId="5" borderId="0" xfId="0" applyFont="1" applyFill="1" applyAlignment="1">
      <alignment horizontal="left"/>
    </xf>
    <xf numFmtId="0" fontId="135" fillId="5" borderId="0" xfId="0" applyNumberFormat="1" applyFont="1" applyFill="1"/>
    <xf numFmtId="0" fontId="81" fillId="0" borderId="0" xfId="0" applyFont="1" applyFill="1" applyBorder="1"/>
    <xf numFmtId="0" fontId="136" fillId="0" borderId="0" xfId="0" applyFont="1" applyFill="1" applyBorder="1"/>
    <xf numFmtId="3" fontId="81" fillId="0" borderId="0" xfId="0" applyNumberFormat="1" applyFont="1" applyFill="1" applyBorder="1"/>
    <xf numFmtId="1" fontId="0" fillId="0" borderId="0" xfId="0" applyNumberFormat="1" applyFill="1" applyBorder="1"/>
    <xf numFmtId="1" fontId="24" fillId="0" borderId="0" xfId="0" applyNumberFormat="1" applyFont="1" applyFill="1" applyBorder="1" applyAlignment="1"/>
    <xf numFmtId="3" fontId="23" fillId="0" borderId="22" xfId="0" applyNumberFormat="1" applyFont="1" applyFill="1" applyBorder="1"/>
    <xf numFmtId="0" fontId="84" fillId="0" borderId="83" xfId="0" applyFont="1" applyBorder="1" applyAlignment="1">
      <alignment horizontal="right"/>
    </xf>
    <xf numFmtId="169" fontId="37" fillId="0" borderId="0" xfId="0" applyNumberFormat="1" applyFont="1"/>
    <xf numFmtId="43" fontId="0" fillId="0" borderId="0" xfId="1071" applyFont="1"/>
    <xf numFmtId="0" fontId="136" fillId="0" borderId="0" xfId="0" applyFont="1"/>
    <xf numFmtId="0" fontId="23" fillId="0" borderId="0" xfId="0" applyFont="1" applyBorder="1" applyAlignment="1">
      <alignment horizontal="center" vertical="center"/>
    </xf>
    <xf numFmtId="0" fontId="81" fillId="0" borderId="0" xfId="0" applyFont="1" applyAlignment="1">
      <alignment horizontal="center" vertical="center"/>
    </xf>
    <xf numFmtId="3" fontId="111" fillId="0" borderId="0" xfId="0" applyNumberFormat="1" applyFont="1"/>
    <xf numFmtId="172" fontId="0" fillId="0" borderId="0" xfId="1071" applyNumberFormat="1" applyFont="1"/>
    <xf numFmtId="3" fontId="0" fillId="0" borderId="0" xfId="0" applyNumberFormat="1" applyAlignment="1">
      <alignment horizontal="right"/>
    </xf>
    <xf numFmtId="0" fontId="82" fillId="0" borderId="0" xfId="0" applyFont="1" applyFill="1" applyBorder="1" applyAlignment="1">
      <alignment horizontal="center" vertical="center" wrapText="1"/>
    </xf>
    <xf numFmtId="0" fontId="81" fillId="42" borderId="0" xfId="0" applyFont="1" applyFill="1" applyBorder="1"/>
    <xf numFmtId="0" fontId="62" fillId="42" borderId="0" xfId="0" applyFont="1" applyFill="1" applyBorder="1"/>
    <xf numFmtId="0" fontId="62" fillId="42" borderId="0" xfId="0" applyFont="1" applyFill="1"/>
    <xf numFmtId="0" fontId="136" fillId="42" borderId="0" xfId="0" applyFont="1" applyFill="1" applyBorder="1"/>
    <xf numFmtId="0" fontId="126" fillId="42" borderId="0" xfId="0" applyFont="1" applyFill="1" applyBorder="1"/>
    <xf numFmtId="0" fontId="126" fillId="42" borderId="0" xfId="0" applyFont="1" applyFill="1"/>
    <xf numFmtId="3" fontId="81" fillId="42" borderId="0" xfId="0" applyNumberFormat="1" applyFont="1" applyFill="1" applyBorder="1"/>
    <xf numFmtId="0" fontId="63" fillId="42" borderId="0" xfId="0" applyFont="1" applyFill="1" applyBorder="1" applyAlignment="1">
      <alignment horizontal="center" vertical="center" wrapText="1"/>
    </xf>
    <xf numFmtId="0" fontId="81" fillId="42" borderId="0" xfId="0" applyFont="1" applyFill="1"/>
    <xf numFmtId="3" fontId="26" fillId="0" borderId="0" xfId="0" applyNumberFormat="1" applyFont="1"/>
    <xf numFmtId="0" fontId="24" fillId="2" borderId="89" xfId="0" applyFont="1" applyFill="1" applyBorder="1" applyAlignment="1">
      <alignment horizontal="center" vertical="center" wrapText="1"/>
    </xf>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43" fillId="0" borderId="0" xfId="1" applyFont="1" applyAlignment="1">
      <alignment horizontal="center"/>
    </xf>
    <xf numFmtId="0" fontId="91" fillId="0" borderId="123" xfId="0" applyFont="1" applyBorder="1" applyAlignment="1">
      <alignment horizontal="center" vertical="center"/>
    </xf>
    <xf numFmtId="0" fontId="91" fillId="0" borderId="124" xfId="0" applyFont="1" applyBorder="1" applyAlignment="1">
      <alignment horizontal="center" vertical="center"/>
    </xf>
    <xf numFmtId="0" fontId="34" fillId="0" borderId="0" xfId="0" applyFont="1" applyAlignment="1">
      <alignment horizontal="left" wrapText="1"/>
    </xf>
    <xf numFmtId="0" fontId="98" fillId="0" borderId="91" xfId="0" applyFont="1" applyFill="1" applyBorder="1" applyAlignment="1">
      <alignment horizontal="center"/>
    </xf>
    <xf numFmtId="0" fontId="98" fillId="0" borderId="92" xfId="0" applyFont="1" applyFill="1" applyBorder="1" applyAlignment="1">
      <alignment horizontal="center"/>
    </xf>
    <xf numFmtId="0" fontId="24" fillId="3" borderId="20" xfId="0" applyFont="1" applyFill="1" applyBorder="1" applyAlignment="1">
      <alignment horizontal="center"/>
    </xf>
    <xf numFmtId="0" fontId="96" fillId="3" borderId="0" xfId="0" applyFont="1" applyFill="1" applyAlignment="1">
      <alignment horizontal="center" vertical="center" wrapText="1"/>
    </xf>
    <xf numFmtId="0" fontId="39" fillId="2" borderId="27" xfId="0" applyFont="1" applyFill="1" applyBorder="1" applyAlignment="1">
      <alignment horizontal="center"/>
    </xf>
    <xf numFmtId="0" fontId="39" fillId="2" borderId="28" xfId="0" applyFont="1" applyFill="1" applyBorder="1" applyAlignment="1">
      <alignment horizontal="center"/>
    </xf>
    <xf numFmtId="0" fontId="39" fillId="2" borderId="20" xfId="0" applyFont="1" applyFill="1" applyBorder="1" applyAlignment="1">
      <alignment horizontal="center"/>
    </xf>
    <xf numFmtId="0" fontId="39" fillId="2" borderId="26" xfId="0" applyFont="1" applyFill="1" applyBorder="1" applyAlignment="1">
      <alignment horizontal="center"/>
    </xf>
    <xf numFmtId="0" fontId="125" fillId="3" borderId="0" xfId="0" applyFont="1" applyFill="1" applyAlignment="1">
      <alignment horizontal="center" vertical="center" wrapText="1"/>
    </xf>
    <xf numFmtId="0" fontId="125" fillId="3" borderId="0" xfId="0" applyFont="1" applyFill="1" applyAlignment="1">
      <alignment horizontal="center" vertical="center"/>
    </xf>
    <xf numFmtId="0" fontId="104" fillId="0" borderId="0" xfId="0" applyFont="1" applyAlignment="1">
      <alignment vertical="center" wrapText="1"/>
    </xf>
    <xf numFmtId="0" fontId="23" fillId="0" borderId="31" xfId="0" applyFont="1" applyBorder="1" applyAlignment="1">
      <alignment horizontal="center" vertical="center"/>
    </xf>
    <xf numFmtId="0" fontId="23" fillId="0" borderId="22" xfId="0" applyFont="1" applyBorder="1" applyAlignment="1">
      <alignment horizontal="center" vertical="center"/>
    </xf>
    <xf numFmtId="0" fontId="27" fillId="2" borderId="23" xfId="0" applyFont="1" applyFill="1" applyBorder="1" applyAlignment="1">
      <alignment horizontal="left" vertical="center"/>
    </xf>
    <xf numFmtId="0" fontId="27" fillId="2" borderId="0" xfId="0" applyFont="1" applyFill="1" applyBorder="1" applyAlignment="1">
      <alignment horizontal="left" vertical="center"/>
    </xf>
    <xf numFmtId="0" fontId="28" fillId="0" borderId="31" xfId="0" applyFont="1" applyBorder="1" applyAlignment="1">
      <alignment horizontal="center" vertical="center" wrapText="1"/>
    </xf>
    <xf numFmtId="0" fontId="28" fillId="0" borderId="22"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2" xfId="0" applyFont="1" applyBorder="1" applyAlignment="1">
      <alignment horizontal="center" vertical="center" wrapText="1"/>
    </xf>
    <xf numFmtId="0" fontId="24" fillId="6" borderId="63" xfId="0" applyFont="1" applyFill="1" applyBorder="1" applyAlignment="1">
      <alignment horizontal="left" vertical="center"/>
    </xf>
    <xf numFmtId="0" fontId="39" fillId="4" borderId="0" xfId="0" applyFont="1" applyFill="1" applyBorder="1" applyAlignment="1">
      <alignment horizontal="center" vertical="center"/>
    </xf>
    <xf numFmtId="0" fontId="39" fillId="4" borderId="29" xfId="0" applyFont="1" applyFill="1" applyBorder="1" applyAlignment="1">
      <alignment horizontal="center" vertical="center"/>
    </xf>
    <xf numFmtId="0" fontId="24" fillId="6" borderId="0" xfId="0" applyFont="1" applyFill="1" applyBorder="1" applyAlignment="1">
      <alignment horizontal="left"/>
    </xf>
    <xf numFmtId="0" fontId="24" fillId="6" borderId="29" xfId="0" applyFont="1" applyFill="1" applyBorder="1" applyAlignment="1">
      <alignment horizontal="left"/>
    </xf>
    <xf numFmtId="0" fontId="39" fillId="6" borderId="0" xfId="0" applyFont="1" applyFill="1" applyBorder="1" applyAlignment="1">
      <alignment horizontal="left"/>
    </xf>
    <xf numFmtId="0" fontId="39" fillId="6" borderId="29" xfId="0" applyFont="1" applyFill="1" applyBorder="1" applyAlignment="1">
      <alignment horizontal="left"/>
    </xf>
    <xf numFmtId="0" fontId="0" fillId="0" borderId="22" xfId="0" applyBorder="1" applyAlignment="1">
      <alignment horizontal="center" vertical="center"/>
    </xf>
    <xf numFmtId="0" fontId="39" fillId="2" borderId="26" xfId="0" applyFont="1" applyFill="1" applyBorder="1" applyAlignment="1">
      <alignment horizontal="center" wrapText="1"/>
    </xf>
    <xf numFmtId="0" fontId="39" fillId="2" borderId="27" xfId="0" applyFont="1" applyFill="1" applyBorder="1" applyAlignment="1">
      <alignment horizontal="center" wrapText="1"/>
    </xf>
    <xf numFmtId="0" fontId="39" fillId="2" borderId="28" xfId="0" applyFont="1" applyFill="1" applyBorder="1" applyAlignment="1">
      <alignment horizontal="center" wrapText="1"/>
    </xf>
    <xf numFmtId="0" fontId="96" fillId="3" borderId="0" xfId="0" applyFont="1" applyFill="1" applyAlignment="1">
      <alignment horizontal="center"/>
    </xf>
    <xf numFmtId="0" fontId="23" fillId="0" borderId="21" xfId="0" applyFont="1" applyBorder="1" applyAlignment="1">
      <alignment horizontal="center" vertical="center"/>
    </xf>
    <xf numFmtId="0" fontId="27" fillId="2" borderId="23" xfId="0" applyFont="1" applyFill="1" applyBorder="1" applyAlignment="1">
      <alignment horizontal="left"/>
    </xf>
    <xf numFmtId="0" fontId="27" fillId="2" borderId="0" xfId="0" applyFont="1" applyFill="1" applyBorder="1" applyAlignment="1">
      <alignment horizontal="left"/>
    </xf>
    <xf numFmtId="0" fontId="28" fillId="0" borderId="22" xfId="0" quotePrefix="1" applyFont="1" applyBorder="1" applyAlignment="1">
      <alignment horizontal="center" vertical="center" wrapText="1"/>
    </xf>
    <xf numFmtId="0" fontId="105" fillId="2" borderId="26" xfId="0" applyFont="1" applyFill="1" applyBorder="1" applyAlignment="1">
      <alignment horizontal="center" vertical="center"/>
    </xf>
    <xf numFmtId="0" fontId="105" fillId="2" borderId="27" xfId="0" applyFont="1" applyFill="1" applyBorder="1" applyAlignment="1">
      <alignment horizontal="center" vertical="center"/>
    </xf>
    <xf numFmtId="0" fontId="105" fillId="3" borderId="0" xfId="0" applyFont="1" applyFill="1" applyAlignment="1">
      <alignment horizontal="center"/>
    </xf>
    <xf numFmtId="0" fontId="24" fillId="3" borderId="0" xfId="0" applyFont="1" applyFill="1" applyAlignment="1">
      <alignment horizontal="center" vertical="center"/>
    </xf>
    <xf numFmtId="0" fontId="105" fillId="2" borderId="28" xfId="0" applyFont="1" applyFill="1" applyBorder="1" applyAlignment="1">
      <alignment horizontal="center" vertical="center"/>
    </xf>
    <xf numFmtId="0" fontId="39" fillId="6" borderId="0" xfId="0" applyFont="1" applyFill="1" applyBorder="1" applyAlignment="1">
      <alignment horizontal="left" vertical="center"/>
    </xf>
    <xf numFmtId="0" fontId="39" fillId="6" borderId="29" xfId="0" applyFont="1" applyFill="1" applyBorder="1" applyAlignment="1">
      <alignment horizontal="left" vertical="center"/>
    </xf>
    <xf numFmtId="0" fontId="24" fillId="6" borderId="0" xfId="0" applyFont="1" applyFill="1" applyBorder="1" applyAlignment="1">
      <alignment horizontal="left" vertical="center"/>
    </xf>
    <xf numFmtId="0" fontId="24" fillId="2" borderId="0" xfId="0" applyFont="1" applyFill="1" applyBorder="1" applyAlignment="1">
      <alignment horizontal="center"/>
    </xf>
    <xf numFmtId="0" fontId="24" fillId="2" borderId="29" xfId="0" applyFont="1" applyFill="1" applyBorder="1" applyAlignment="1">
      <alignment horizontal="center"/>
    </xf>
    <xf numFmtId="0" fontId="39" fillId="3" borderId="0" xfId="0" applyFont="1" applyFill="1" applyAlignment="1">
      <alignment horizontal="center" vertical="center" wrapText="1"/>
    </xf>
    <xf numFmtId="0" fontId="24" fillId="2" borderId="25"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4" fillId="2" borderId="20" xfId="0" applyFont="1" applyFill="1" applyBorder="1" applyAlignment="1">
      <alignment horizontal="center"/>
    </xf>
    <xf numFmtId="0" fontId="24" fillId="2" borderId="26" xfId="0" applyFont="1" applyFill="1" applyBorder="1" applyAlignment="1">
      <alignment horizontal="center"/>
    </xf>
    <xf numFmtId="0" fontId="39" fillId="2" borderId="0" xfId="0" applyFont="1" applyFill="1" applyBorder="1" applyAlignment="1">
      <alignment horizontal="center" vertical="center"/>
    </xf>
    <xf numFmtId="0" fontId="39" fillId="2" borderId="29" xfId="0" applyFont="1" applyFill="1" applyBorder="1" applyAlignment="1">
      <alignment horizontal="center" vertical="center"/>
    </xf>
    <xf numFmtId="0" fontId="23" fillId="0" borderId="0" xfId="0" applyFont="1" applyAlignment="1">
      <alignment horizontal="center" vertical="center" wrapText="1"/>
    </xf>
    <xf numFmtId="0" fontId="24" fillId="3" borderId="0" xfId="0" applyFont="1" applyFill="1" applyBorder="1" applyAlignment="1">
      <alignment horizontal="center" vertical="center"/>
    </xf>
    <xf numFmtId="0" fontId="24" fillId="3" borderId="20" xfId="0" applyFont="1" applyFill="1" applyBorder="1" applyAlignment="1">
      <alignment horizontal="center" vertical="center"/>
    </xf>
    <xf numFmtId="0" fontId="25" fillId="2" borderId="29" xfId="0" applyFont="1" applyFill="1" applyBorder="1" applyAlignment="1">
      <alignment horizontal="center" vertical="top" wrapText="1"/>
    </xf>
    <xf numFmtId="0" fontId="25" fillId="2" borderId="24" xfId="0" applyFont="1" applyFill="1" applyBorder="1" applyAlignment="1">
      <alignment horizontal="center" vertical="top" wrapText="1"/>
    </xf>
    <xf numFmtId="16" fontId="25" fillId="2" borderId="24" xfId="0" applyNumberFormat="1" applyFont="1" applyFill="1" applyBorder="1" applyAlignment="1">
      <alignment horizontal="center" vertical="top" wrapText="1"/>
    </xf>
    <xf numFmtId="0" fontId="25" fillId="2" borderId="25" xfId="0" applyFont="1" applyFill="1" applyBorder="1" applyAlignment="1">
      <alignment horizontal="center" vertical="top" wrapText="1"/>
    </xf>
    <xf numFmtId="16" fontId="25" fillId="2" borderId="25" xfId="0" applyNumberFormat="1" applyFont="1" applyFill="1" applyBorder="1" applyAlignment="1">
      <alignment horizontal="center" vertical="center" wrapText="1"/>
    </xf>
    <xf numFmtId="16" fontId="25" fillId="2" borderId="29" xfId="0" applyNumberFormat="1" applyFont="1" applyFill="1" applyBorder="1" applyAlignment="1">
      <alignment horizontal="center" vertical="center" wrapText="1"/>
    </xf>
    <xf numFmtId="0" fontId="39" fillId="3" borderId="27" xfId="0" applyFont="1" applyFill="1" applyBorder="1" applyAlignment="1">
      <alignment horizontal="center"/>
    </xf>
    <xf numFmtId="0" fontId="39" fillId="3" borderId="28" xfId="0" applyFont="1" applyFill="1" applyBorder="1" applyAlignment="1">
      <alignment horizontal="center"/>
    </xf>
    <xf numFmtId="0" fontId="24" fillId="2" borderId="51" xfId="0" applyFont="1" applyFill="1" applyBorder="1" applyAlignment="1">
      <alignment horizontal="center"/>
    </xf>
    <xf numFmtId="0" fontId="24" fillId="2" borderId="52" xfId="0" applyFont="1" applyFill="1" applyBorder="1" applyAlignment="1">
      <alignment horizontal="center"/>
    </xf>
    <xf numFmtId="0" fontId="24" fillId="3" borderId="52" xfId="0" applyFont="1" applyFill="1" applyBorder="1" applyAlignment="1">
      <alignment horizontal="center"/>
    </xf>
    <xf numFmtId="0" fontId="24" fillId="3" borderId="53" xfId="0" applyFont="1" applyFill="1" applyBorder="1" applyAlignment="1">
      <alignment horizontal="center"/>
    </xf>
    <xf numFmtId="0" fontId="115" fillId="3" borderId="0" xfId="0" applyFont="1" applyFill="1" applyAlignment="1">
      <alignment horizontal="center" vertical="center" wrapText="1"/>
    </xf>
    <xf numFmtId="0" fontId="39" fillId="2" borderId="0" xfId="0" applyFont="1" applyFill="1" applyBorder="1" applyAlignment="1">
      <alignment horizontal="center"/>
    </xf>
    <xf numFmtId="0" fontId="119" fillId="2" borderId="0" xfId="0" applyFont="1" applyFill="1" applyBorder="1" applyAlignment="1">
      <alignment horizontal="center"/>
    </xf>
    <xf numFmtId="0" fontId="29" fillId="0" borderId="122" xfId="0" applyFont="1" applyBorder="1" applyAlignment="1">
      <alignment horizontal="left" vertical="center" wrapText="1"/>
    </xf>
    <xf numFmtId="0" fontId="29" fillId="0" borderId="0" xfId="0" applyFont="1" applyAlignment="1">
      <alignment horizontal="left" vertical="center" wrapText="1"/>
    </xf>
    <xf numFmtId="0" fontId="23" fillId="0" borderId="35" xfId="0" applyFont="1" applyBorder="1" applyAlignment="1">
      <alignment horizontal="center" vertical="center" wrapText="1"/>
    </xf>
    <xf numFmtId="0" fontId="23" fillId="0" borderId="0" xfId="0" applyFont="1" applyBorder="1" applyAlignment="1">
      <alignment horizontal="center" vertical="center" wrapText="1"/>
    </xf>
    <xf numFmtId="0" fontId="24" fillId="6" borderId="62" xfId="0" applyFont="1" applyFill="1" applyBorder="1" applyAlignment="1">
      <alignment horizontal="left" vertical="center"/>
    </xf>
    <xf numFmtId="0" fontId="27" fillId="2" borderId="29" xfId="0" applyFont="1" applyFill="1" applyBorder="1" applyAlignment="1">
      <alignment horizontal="left"/>
    </xf>
    <xf numFmtId="0" fontId="24" fillId="6" borderId="29" xfId="0" applyFont="1" applyFill="1" applyBorder="1" applyAlignment="1">
      <alignment horizontal="left" vertical="center"/>
    </xf>
    <xf numFmtId="0" fontId="39" fillId="2" borderId="26" xfId="0" applyFont="1" applyFill="1" applyBorder="1" applyAlignment="1">
      <alignment horizontal="center" vertical="center"/>
    </xf>
    <xf numFmtId="0" fontId="39" fillId="2" borderId="27" xfId="0" applyFont="1" applyFill="1" applyBorder="1" applyAlignment="1">
      <alignment horizontal="center" vertical="center"/>
    </xf>
    <xf numFmtId="0" fontId="39" fillId="2" borderId="28" xfId="0" applyFont="1" applyFill="1" applyBorder="1" applyAlignment="1">
      <alignment horizontal="center" vertical="center"/>
    </xf>
    <xf numFmtId="0" fontId="23" fillId="0" borderId="127" xfId="0" applyFont="1" applyBorder="1" applyAlignment="1">
      <alignment horizontal="center" vertical="center"/>
    </xf>
    <xf numFmtId="0" fontId="39" fillId="2" borderId="0" xfId="0" applyFont="1" applyFill="1" applyAlignment="1">
      <alignment horizontal="center"/>
    </xf>
    <xf numFmtId="0" fontId="39" fillId="4" borderId="29" xfId="0" applyFont="1" applyFill="1" applyBorder="1" applyAlignment="1">
      <alignment horizontal="center"/>
    </xf>
    <xf numFmtId="0" fontId="39" fillId="4" borderId="24" xfId="0" applyFont="1" applyFill="1" applyBorder="1" applyAlignment="1">
      <alignment horizont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68"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5" xfId="0" applyFont="1" applyBorder="1" applyAlignment="1">
      <alignment horizontal="center" vertical="center" wrapText="1"/>
    </xf>
    <xf numFmtId="0" fontId="121" fillId="0" borderId="121" xfId="0" applyFont="1" applyBorder="1" applyAlignment="1">
      <alignment horizontal="center" vertical="center"/>
    </xf>
    <xf numFmtId="0" fontId="121" fillId="0" borderId="78" xfId="0" applyFont="1" applyBorder="1" applyAlignment="1">
      <alignment horizontal="center" vertical="center"/>
    </xf>
    <xf numFmtId="0" fontId="122" fillId="2" borderId="20" xfId="0" applyFont="1" applyFill="1" applyBorder="1" applyAlignment="1">
      <alignment horizontal="center"/>
    </xf>
    <xf numFmtId="0" fontId="119" fillId="2" borderId="20" xfId="0" applyFont="1" applyFill="1" applyBorder="1" applyAlignment="1">
      <alignment horizontal="center"/>
    </xf>
    <xf numFmtId="0" fontId="23" fillId="0" borderId="30" xfId="0" applyFont="1" applyBorder="1" applyAlignment="1">
      <alignment horizontal="center" vertical="center"/>
    </xf>
    <xf numFmtId="0" fontId="39" fillId="2" borderId="29" xfId="0" applyFont="1" applyFill="1" applyBorder="1" applyAlignment="1">
      <alignment horizontal="center"/>
    </xf>
    <xf numFmtId="0" fontId="39" fillId="3" borderId="20" xfId="0" applyFont="1" applyFill="1" applyBorder="1" applyAlignment="1">
      <alignment horizontal="center" vertical="center"/>
    </xf>
    <xf numFmtId="0" fontId="28" fillId="0" borderId="31" xfId="0" applyFont="1" applyBorder="1" applyAlignment="1">
      <alignment horizontal="center" vertical="center"/>
    </xf>
    <xf numFmtId="0" fontId="28" fillId="0" borderId="22" xfId="0" applyFont="1" applyBorder="1" applyAlignment="1">
      <alignment horizontal="center" vertical="center"/>
    </xf>
    <xf numFmtId="0" fontId="86" fillId="6" borderId="63" xfId="0" applyFont="1" applyFill="1" applyBorder="1" applyAlignment="1">
      <alignment horizontal="left" vertical="center"/>
    </xf>
    <xf numFmtId="0" fontId="86" fillId="6" borderId="62" xfId="0" applyFont="1" applyFill="1" applyBorder="1" applyAlignment="1">
      <alignment horizontal="left" vertical="center"/>
    </xf>
    <xf numFmtId="0" fontId="24" fillId="2" borderId="89"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105" fillId="3" borderId="0" xfId="0" applyFont="1" applyFill="1" applyAlignment="1">
      <alignment horizontal="center" vertical="center" wrapText="1"/>
    </xf>
    <xf numFmtId="0" fontId="132" fillId="0" borderId="0" xfId="0" applyFont="1" applyAlignment="1">
      <alignment horizontal="left" wrapText="1"/>
    </xf>
    <xf numFmtId="0" fontId="21" fillId="0" borderId="15" xfId="1" applyFont="1" applyBorder="1" applyAlignment="1">
      <alignment horizontal="left" vertical="center" wrapText="1"/>
    </xf>
    <xf numFmtId="0" fontId="21" fillId="0" borderId="14" xfId="1" applyFont="1" applyBorder="1" applyAlignment="1">
      <alignment horizontal="center" vertical="center" wrapText="1"/>
    </xf>
    <xf numFmtId="0" fontId="21" fillId="0" borderId="64" xfId="1" applyFont="1" applyBorder="1" applyAlignment="1">
      <alignment horizontal="center" vertical="center" wrapText="1"/>
    </xf>
    <xf numFmtId="0" fontId="21" fillId="0" borderId="65" xfId="1" applyFont="1" applyBorder="1" applyAlignment="1">
      <alignment horizontal="left" vertical="center" wrapText="1"/>
    </xf>
    <xf numFmtId="0" fontId="21" fillId="0" borderId="68" xfId="1" applyFont="1" applyBorder="1" applyAlignment="1">
      <alignment horizontal="center" vertical="center" wrapText="1"/>
    </xf>
    <xf numFmtId="0" fontId="21" fillId="0" borderId="69" xfId="1" applyFont="1" applyBorder="1" applyAlignment="1">
      <alignment horizontal="center" vertical="center" wrapText="1"/>
    </xf>
    <xf numFmtId="0" fontId="21" fillId="0" borderId="70"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84" xfId="1" applyFont="1" applyBorder="1" applyAlignment="1">
      <alignment horizontal="center" vertical="center" wrapText="1"/>
    </xf>
    <xf numFmtId="0" fontId="21" fillId="0" borderId="84" xfId="1" applyFont="1" applyBorder="1" applyAlignment="1">
      <alignment horizontal="center" vertical="center"/>
    </xf>
    <xf numFmtId="0" fontId="21" fillId="0" borderId="86" xfId="1" applyFont="1" applyBorder="1" applyAlignment="1">
      <alignment horizontal="center" vertical="center" wrapText="1"/>
    </xf>
    <xf numFmtId="0" fontId="21" fillId="0" borderId="85" xfId="1" applyFont="1" applyBorder="1" applyAlignment="1">
      <alignment horizontal="left" vertical="center" wrapText="1"/>
    </xf>
    <xf numFmtId="0" fontId="105" fillId="2" borderId="63" xfId="0" applyFont="1" applyFill="1" applyBorder="1" applyAlignment="1">
      <alignment horizontal="center" vertical="center" wrapText="1"/>
    </xf>
    <xf numFmtId="3" fontId="0" fillId="0" borderId="30" xfId="0" applyNumberFormat="1" applyBorder="1" applyAlignment="1">
      <alignment horizontal="right"/>
    </xf>
    <xf numFmtId="3" fontId="0" fillId="0" borderId="132" xfId="0" applyNumberFormat="1" applyBorder="1" applyAlignment="1">
      <alignment horizontal="right"/>
    </xf>
    <xf numFmtId="3" fontId="0" fillId="0" borderId="133" xfId="0" applyNumberFormat="1" applyBorder="1" applyAlignment="1">
      <alignment horizontal="right"/>
    </xf>
    <xf numFmtId="3" fontId="0" fillId="0" borderId="134" xfId="0" applyNumberFormat="1" applyBorder="1" applyAlignment="1">
      <alignment horizontal="right"/>
    </xf>
    <xf numFmtId="3" fontId="0" fillId="0" borderId="135" xfId="0" applyNumberFormat="1" applyBorder="1" applyAlignment="1">
      <alignment horizontal="right"/>
    </xf>
    <xf numFmtId="3" fontId="62" fillId="0" borderId="134" xfId="0" applyNumberFormat="1" applyFont="1" applyBorder="1" applyAlignment="1">
      <alignment horizontal="right"/>
    </xf>
    <xf numFmtId="3" fontId="62" fillId="0" borderId="135" xfId="0" applyNumberFormat="1" applyFont="1" applyBorder="1" applyAlignment="1">
      <alignment horizontal="right"/>
    </xf>
    <xf numFmtId="3" fontId="81" fillId="0" borderId="134" xfId="0" applyNumberFormat="1" applyFont="1" applyBorder="1" applyAlignment="1">
      <alignment horizontal="right"/>
    </xf>
    <xf numFmtId="3" fontId="81" fillId="0" borderId="135" xfId="0" applyNumberFormat="1" applyFont="1" applyBorder="1" applyAlignment="1">
      <alignment horizontal="right"/>
    </xf>
    <xf numFmtId="3" fontId="24" fillId="41" borderId="136" xfId="0" applyNumberFormat="1" applyFont="1" applyFill="1" applyBorder="1" applyAlignment="1">
      <alignment horizontal="right"/>
    </xf>
    <xf numFmtId="3" fontId="24" fillId="41" borderId="137" xfId="0" applyNumberFormat="1" applyFont="1" applyFill="1" applyBorder="1" applyAlignment="1">
      <alignment horizontal="right"/>
    </xf>
    <xf numFmtId="3" fontId="0" fillId="0" borderId="34" xfId="0" applyNumberFormat="1" applyBorder="1"/>
    <xf numFmtId="3" fontId="62" fillId="0" borderId="34" xfId="0" applyNumberFormat="1" applyFont="1" applyBorder="1"/>
    <xf numFmtId="3" fontId="0" fillId="0" borderId="34" xfId="0" applyNumberFormat="1" applyBorder="1" applyAlignment="1">
      <alignment horizontal="right"/>
    </xf>
    <xf numFmtId="3" fontId="81" fillId="0" borderId="34" xfId="0" applyNumberFormat="1" applyFont="1" applyBorder="1" applyAlignment="1">
      <alignment horizontal="right"/>
    </xf>
    <xf numFmtId="0" fontId="24" fillId="41" borderId="0" xfId="0" applyFont="1" applyFill="1" applyBorder="1"/>
    <xf numFmtId="0" fontId="105" fillId="2" borderId="138" xfId="0" applyFont="1" applyFill="1" applyBorder="1" applyAlignment="1">
      <alignment horizontal="center" vertical="center" wrapText="1"/>
    </xf>
    <xf numFmtId="0" fontId="24" fillId="43" borderId="89" xfId="0" applyFont="1" applyFill="1" applyBorder="1" applyAlignment="1">
      <alignment horizontal="center" vertical="center" wrapText="1"/>
    </xf>
    <xf numFmtId="0" fontId="24" fillId="43" borderId="63" xfId="0" applyFont="1" applyFill="1" applyBorder="1" applyAlignment="1">
      <alignment horizontal="center" vertical="center" wrapText="1"/>
    </xf>
    <xf numFmtId="0" fontId="24" fillId="7" borderId="138" xfId="0" applyFont="1" applyFill="1" applyBorder="1" applyAlignment="1">
      <alignment horizontal="center" vertical="center" wrapText="1"/>
    </xf>
    <xf numFmtId="0" fontId="24" fillId="7" borderId="63" xfId="0" applyFont="1" applyFill="1" applyBorder="1" applyAlignment="1">
      <alignment horizontal="center" vertical="center" wrapText="1"/>
    </xf>
    <xf numFmtId="0" fontId="105" fillId="2" borderId="53" xfId="0" applyFont="1" applyFill="1" applyBorder="1" applyAlignment="1">
      <alignment horizontal="center" vertical="center" wrapText="1"/>
    </xf>
    <xf numFmtId="0" fontId="105" fillId="2" borderId="35" xfId="0" applyFont="1" applyFill="1" applyBorder="1" applyAlignment="1">
      <alignment horizontal="center" vertical="center" wrapText="1"/>
    </xf>
    <xf numFmtId="0" fontId="105" fillId="3" borderId="140" xfId="0" applyFont="1" applyFill="1" applyBorder="1" applyAlignment="1">
      <alignment horizontal="center" vertical="center" wrapText="1"/>
    </xf>
    <xf numFmtId="0" fontId="105" fillId="3" borderId="35" xfId="0" applyFont="1" applyFill="1" applyBorder="1" applyAlignment="1">
      <alignment horizontal="center" vertical="center" wrapText="1"/>
    </xf>
    <xf numFmtId="0" fontId="24" fillId="2" borderId="139" xfId="0" applyFont="1" applyFill="1" applyBorder="1" applyAlignment="1">
      <alignment horizontal="center" vertical="center" wrapText="1"/>
    </xf>
    <xf numFmtId="0" fontId="24" fillId="3" borderId="139" xfId="0" applyFont="1" applyFill="1" applyBorder="1" applyAlignment="1">
      <alignment horizontal="center" vertical="center" wrapText="1"/>
    </xf>
    <xf numFmtId="0" fontId="24" fillId="3" borderId="88" xfId="0" applyFont="1" applyFill="1" applyBorder="1" applyAlignment="1">
      <alignment horizontal="center" vertical="center" wrapText="1"/>
    </xf>
  </cellXfs>
  <cellStyles count="1072">
    <cellStyle name="20 % - Accent1 2" xfId="29"/>
    <cellStyle name="20 % - Accent1 2 2" xfId="592"/>
    <cellStyle name="20 % - Accent1 2 3" xfId="1026"/>
    <cellStyle name="20 % - Accent1 2 4" xfId="1045"/>
    <cellStyle name="20 % - Accent1 3" xfId="120"/>
    <cellStyle name="20 % - Accent1 3 2" xfId="168"/>
    <cellStyle name="20 % - Accent1 3 2 2" xfId="217"/>
    <cellStyle name="20 % - Accent1 3 2 2 2" xfId="425"/>
    <cellStyle name="20 % - Accent1 3 2 2 2 2" xfId="880"/>
    <cellStyle name="20 % - Accent1 3 2 2 3" xfId="672"/>
    <cellStyle name="20 % - Accent1 3 2 3" xfId="265"/>
    <cellStyle name="20 % - Accent1 3 2 3 2" xfId="473"/>
    <cellStyle name="20 % - Accent1 3 2 3 2 2" xfId="928"/>
    <cellStyle name="20 % - Accent1 3 2 3 3" xfId="720"/>
    <cellStyle name="20 % - Accent1 3 2 4" xfId="329"/>
    <cellStyle name="20 % - Accent1 3 2 4 2" xfId="537"/>
    <cellStyle name="20 % - Accent1 3 2 4 2 2" xfId="992"/>
    <cellStyle name="20 % - Accent1 3 2 4 3" xfId="784"/>
    <cellStyle name="20 % - Accent1 3 2 5" xfId="377"/>
    <cellStyle name="20 % - Accent1 3 2 5 2" xfId="832"/>
    <cellStyle name="20 % - Accent1 3 2 6" xfId="624"/>
    <cellStyle name="20 % - Accent1 3 3" xfId="185"/>
    <cellStyle name="20 % - Accent1 3 3 2" xfId="233"/>
    <cellStyle name="20 % - Accent1 3 3 2 2" xfId="441"/>
    <cellStyle name="20 % - Accent1 3 3 2 2 2" xfId="896"/>
    <cellStyle name="20 % - Accent1 3 3 2 3" xfId="688"/>
    <cellStyle name="20 % - Accent1 3 3 3" xfId="281"/>
    <cellStyle name="20 % - Accent1 3 3 3 2" xfId="489"/>
    <cellStyle name="20 % - Accent1 3 3 3 2 2" xfId="944"/>
    <cellStyle name="20 % - Accent1 3 3 3 3" xfId="736"/>
    <cellStyle name="20 % - Accent1 3 3 4" xfId="345"/>
    <cellStyle name="20 % - Accent1 3 3 4 2" xfId="553"/>
    <cellStyle name="20 % - Accent1 3 3 4 2 2" xfId="1008"/>
    <cellStyle name="20 % - Accent1 3 3 4 3" xfId="800"/>
    <cellStyle name="20 % - Accent1 3 3 5" xfId="393"/>
    <cellStyle name="20 % - Accent1 3 3 5 2" xfId="848"/>
    <cellStyle name="20 % - Accent1 3 3 6" xfId="640"/>
    <cellStyle name="20 % - Accent1 3 4" xfId="201"/>
    <cellStyle name="20 % - Accent1 3 4 2" xfId="409"/>
    <cellStyle name="20 % - Accent1 3 4 2 2" xfId="864"/>
    <cellStyle name="20 % - Accent1 3 4 3" xfId="656"/>
    <cellStyle name="20 % - Accent1 3 5" xfId="249"/>
    <cellStyle name="20 % - Accent1 3 5 2" xfId="457"/>
    <cellStyle name="20 % - Accent1 3 5 2 2" xfId="912"/>
    <cellStyle name="20 % - Accent1 3 5 3" xfId="704"/>
    <cellStyle name="20 % - Accent1 3 6" xfId="297"/>
    <cellStyle name="20 % - Accent1 3 6 2" xfId="505"/>
    <cellStyle name="20 % - Accent1 3 6 2 2" xfId="960"/>
    <cellStyle name="20 % - Accent1 3 6 3" xfId="752"/>
    <cellStyle name="20 % - Accent1 3 7" xfId="313"/>
    <cellStyle name="20 % - Accent1 3 7 2" xfId="521"/>
    <cellStyle name="20 % - Accent1 3 7 2 2" xfId="976"/>
    <cellStyle name="20 % - Accent1 3 7 3" xfId="768"/>
    <cellStyle name="20 % - Accent1 3 8" xfId="361"/>
    <cellStyle name="20 % - Accent1 3 8 2" xfId="816"/>
    <cellStyle name="20 % - Accent1 3 9" xfId="608"/>
    <cellStyle name="20 % - Accent2 2" xfId="30"/>
    <cellStyle name="20 % - Accent2 2 2" xfId="593"/>
    <cellStyle name="20 % - Accent2 2 3" xfId="1027"/>
    <cellStyle name="20 % - Accent2 2 4" xfId="1046"/>
    <cellStyle name="20 % - Accent2 3" xfId="121"/>
    <cellStyle name="20 % - Accent2 3 2" xfId="169"/>
    <cellStyle name="20 % - Accent2 3 2 2" xfId="218"/>
    <cellStyle name="20 % - Accent2 3 2 2 2" xfId="426"/>
    <cellStyle name="20 % - Accent2 3 2 2 2 2" xfId="881"/>
    <cellStyle name="20 % - Accent2 3 2 2 3" xfId="673"/>
    <cellStyle name="20 % - Accent2 3 2 3" xfId="266"/>
    <cellStyle name="20 % - Accent2 3 2 3 2" xfId="474"/>
    <cellStyle name="20 % - Accent2 3 2 3 2 2" xfId="929"/>
    <cellStyle name="20 % - Accent2 3 2 3 3" xfId="721"/>
    <cellStyle name="20 % - Accent2 3 2 4" xfId="330"/>
    <cellStyle name="20 % - Accent2 3 2 4 2" xfId="538"/>
    <cellStyle name="20 % - Accent2 3 2 4 2 2" xfId="993"/>
    <cellStyle name="20 % - Accent2 3 2 4 3" xfId="785"/>
    <cellStyle name="20 % - Accent2 3 2 5" xfId="378"/>
    <cellStyle name="20 % - Accent2 3 2 5 2" xfId="833"/>
    <cellStyle name="20 % - Accent2 3 2 6" xfId="625"/>
    <cellStyle name="20 % - Accent2 3 3" xfId="186"/>
    <cellStyle name="20 % - Accent2 3 3 2" xfId="234"/>
    <cellStyle name="20 % - Accent2 3 3 2 2" xfId="442"/>
    <cellStyle name="20 % - Accent2 3 3 2 2 2" xfId="897"/>
    <cellStyle name="20 % - Accent2 3 3 2 3" xfId="689"/>
    <cellStyle name="20 % - Accent2 3 3 3" xfId="282"/>
    <cellStyle name="20 % - Accent2 3 3 3 2" xfId="490"/>
    <cellStyle name="20 % - Accent2 3 3 3 2 2" xfId="945"/>
    <cellStyle name="20 % - Accent2 3 3 3 3" xfId="737"/>
    <cellStyle name="20 % - Accent2 3 3 4" xfId="346"/>
    <cellStyle name="20 % - Accent2 3 3 4 2" xfId="554"/>
    <cellStyle name="20 % - Accent2 3 3 4 2 2" xfId="1009"/>
    <cellStyle name="20 % - Accent2 3 3 4 3" xfId="801"/>
    <cellStyle name="20 % - Accent2 3 3 5" xfId="394"/>
    <cellStyle name="20 % - Accent2 3 3 5 2" xfId="849"/>
    <cellStyle name="20 % - Accent2 3 3 6" xfId="641"/>
    <cellStyle name="20 % - Accent2 3 4" xfId="202"/>
    <cellStyle name="20 % - Accent2 3 4 2" xfId="410"/>
    <cellStyle name="20 % - Accent2 3 4 2 2" xfId="865"/>
    <cellStyle name="20 % - Accent2 3 4 3" xfId="657"/>
    <cellStyle name="20 % - Accent2 3 5" xfId="250"/>
    <cellStyle name="20 % - Accent2 3 5 2" xfId="458"/>
    <cellStyle name="20 % - Accent2 3 5 2 2" xfId="913"/>
    <cellStyle name="20 % - Accent2 3 5 3" xfId="705"/>
    <cellStyle name="20 % - Accent2 3 6" xfId="298"/>
    <cellStyle name="20 % - Accent2 3 6 2" xfId="506"/>
    <cellStyle name="20 % - Accent2 3 6 2 2" xfId="961"/>
    <cellStyle name="20 % - Accent2 3 6 3" xfId="753"/>
    <cellStyle name="20 % - Accent2 3 7" xfId="314"/>
    <cellStyle name="20 % - Accent2 3 7 2" xfId="522"/>
    <cellStyle name="20 % - Accent2 3 7 2 2" xfId="977"/>
    <cellStyle name="20 % - Accent2 3 7 3" xfId="769"/>
    <cellStyle name="20 % - Accent2 3 8" xfId="362"/>
    <cellStyle name="20 % - Accent2 3 8 2" xfId="817"/>
    <cellStyle name="20 % - Accent2 3 9" xfId="609"/>
    <cellStyle name="20 % - Accent3 2" xfId="31"/>
    <cellStyle name="20 % - Accent3 2 2" xfId="594"/>
    <cellStyle name="20 % - Accent3 2 3" xfId="1028"/>
    <cellStyle name="20 % - Accent3 2 4" xfId="1047"/>
    <cellStyle name="20 % - Accent3 3" xfId="122"/>
    <cellStyle name="20 % - Accent3 3 2" xfId="170"/>
    <cellStyle name="20 % - Accent3 3 2 2" xfId="219"/>
    <cellStyle name="20 % - Accent3 3 2 2 2" xfId="427"/>
    <cellStyle name="20 % - Accent3 3 2 2 2 2" xfId="882"/>
    <cellStyle name="20 % - Accent3 3 2 2 3" xfId="674"/>
    <cellStyle name="20 % - Accent3 3 2 3" xfId="267"/>
    <cellStyle name="20 % - Accent3 3 2 3 2" xfId="475"/>
    <cellStyle name="20 % - Accent3 3 2 3 2 2" xfId="930"/>
    <cellStyle name="20 % - Accent3 3 2 3 3" xfId="722"/>
    <cellStyle name="20 % - Accent3 3 2 4" xfId="331"/>
    <cellStyle name="20 % - Accent3 3 2 4 2" xfId="539"/>
    <cellStyle name="20 % - Accent3 3 2 4 2 2" xfId="994"/>
    <cellStyle name="20 % - Accent3 3 2 4 3" xfId="786"/>
    <cellStyle name="20 % - Accent3 3 2 5" xfId="379"/>
    <cellStyle name="20 % - Accent3 3 2 5 2" xfId="834"/>
    <cellStyle name="20 % - Accent3 3 2 6" xfId="626"/>
    <cellStyle name="20 % - Accent3 3 3" xfId="187"/>
    <cellStyle name="20 % - Accent3 3 3 2" xfId="235"/>
    <cellStyle name="20 % - Accent3 3 3 2 2" xfId="443"/>
    <cellStyle name="20 % - Accent3 3 3 2 2 2" xfId="898"/>
    <cellStyle name="20 % - Accent3 3 3 2 3" xfId="690"/>
    <cellStyle name="20 % - Accent3 3 3 3" xfId="283"/>
    <cellStyle name="20 % - Accent3 3 3 3 2" xfId="491"/>
    <cellStyle name="20 % - Accent3 3 3 3 2 2" xfId="946"/>
    <cellStyle name="20 % - Accent3 3 3 3 3" xfId="738"/>
    <cellStyle name="20 % - Accent3 3 3 4" xfId="347"/>
    <cellStyle name="20 % - Accent3 3 3 4 2" xfId="555"/>
    <cellStyle name="20 % - Accent3 3 3 4 2 2" xfId="1010"/>
    <cellStyle name="20 % - Accent3 3 3 4 3" xfId="802"/>
    <cellStyle name="20 % - Accent3 3 3 5" xfId="395"/>
    <cellStyle name="20 % - Accent3 3 3 5 2" xfId="850"/>
    <cellStyle name="20 % - Accent3 3 3 6" xfId="642"/>
    <cellStyle name="20 % - Accent3 3 4" xfId="203"/>
    <cellStyle name="20 % - Accent3 3 4 2" xfId="411"/>
    <cellStyle name="20 % - Accent3 3 4 2 2" xfId="866"/>
    <cellStyle name="20 % - Accent3 3 4 3" xfId="658"/>
    <cellStyle name="20 % - Accent3 3 5" xfId="251"/>
    <cellStyle name="20 % - Accent3 3 5 2" xfId="459"/>
    <cellStyle name="20 % - Accent3 3 5 2 2" xfId="914"/>
    <cellStyle name="20 % - Accent3 3 5 3" xfId="706"/>
    <cellStyle name="20 % - Accent3 3 6" xfId="299"/>
    <cellStyle name="20 % - Accent3 3 6 2" xfId="507"/>
    <cellStyle name="20 % - Accent3 3 6 2 2" xfId="962"/>
    <cellStyle name="20 % - Accent3 3 6 3" xfId="754"/>
    <cellStyle name="20 % - Accent3 3 7" xfId="315"/>
    <cellStyle name="20 % - Accent3 3 7 2" xfId="523"/>
    <cellStyle name="20 % - Accent3 3 7 2 2" xfId="978"/>
    <cellStyle name="20 % - Accent3 3 7 3" xfId="770"/>
    <cellStyle name="20 % - Accent3 3 8" xfId="363"/>
    <cellStyle name="20 % - Accent3 3 8 2" xfId="818"/>
    <cellStyle name="20 % - Accent3 3 9" xfId="610"/>
    <cellStyle name="20 % - Accent4 2" xfId="32"/>
    <cellStyle name="20 % - Accent4 2 2" xfId="595"/>
    <cellStyle name="20 % - Accent4 2 3" xfId="1029"/>
    <cellStyle name="20 % - Accent4 2 4" xfId="1048"/>
    <cellStyle name="20 % - Accent4 3" xfId="123"/>
    <cellStyle name="20 % - Accent4 3 2" xfId="171"/>
    <cellStyle name="20 % - Accent4 3 2 2" xfId="220"/>
    <cellStyle name="20 % - Accent4 3 2 2 2" xfId="428"/>
    <cellStyle name="20 % - Accent4 3 2 2 2 2" xfId="883"/>
    <cellStyle name="20 % - Accent4 3 2 2 3" xfId="675"/>
    <cellStyle name="20 % - Accent4 3 2 3" xfId="268"/>
    <cellStyle name="20 % - Accent4 3 2 3 2" xfId="476"/>
    <cellStyle name="20 % - Accent4 3 2 3 2 2" xfId="931"/>
    <cellStyle name="20 % - Accent4 3 2 3 3" xfId="723"/>
    <cellStyle name="20 % - Accent4 3 2 4" xfId="332"/>
    <cellStyle name="20 % - Accent4 3 2 4 2" xfId="540"/>
    <cellStyle name="20 % - Accent4 3 2 4 2 2" xfId="995"/>
    <cellStyle name="20 % - Accent4 3 2 4 3" xfId="787"/>
    <cellStyle name="20 % - Accent4 3 2 5" xfId="380"/>
    <cellStyle name="20 % - Accent4 3 2 5 2" xfId="835"/>
    <cellStyle name="20 % - Accent4 3 2 6" xfId="627"/>
    <cellStyle name="20 % - Accent4 3 3" xfId="188"/>
    <cellStyle name="20 % - Accent4 3 3 2" xfId="236"/>
    <cellStyle name="20 % - Accent4 3 3 2 2" xfId="444"/>
    <cellStyle name="20 % - Accent4 3 3 2 2 2" xfId="899"/>
    <cellStyle name="20 % - Accent4 3 3 2 3" xfId="691"/>
    <cellStyle name="20 % - Accent4 3 3 3" xfId="284"/>
    <cellStyle name="20 % - Accent4 3 3 3 2" xfId="492"/>
    <cellStyle name="20 % - Accent4 3 3 3 2 2" xfId="947"/>
    <cellStyle name="20 % - Accent4 3 3 3 3" xfId="739"/>
    <cellStyle name="20 % - Accent4 3 3 4" xfId="348"/>
    <cellStyle name="20 % - Accent4 3 3 4 2" xfId="556"/>
    <cellStyle name="20 % - Accent4 3 3 4 2 2" xfId="1011"/>
    <cellStyle name="20 % - Accent4 3 3 4 3" xfId="803"/>
    <cellStyle name="20 % - Accent4 3 3 5" xfId="396"/>
    <cellStyle name="20 % - Accent4 3 3 5 2" xfId="851"/>
    <cellStyle name="20 % - Accent4 3 3 6" xfId="643"/>
    <cellStyle name="20 % - Accent4 3 4" xfId="204"/>
    <cellStyle name="20 % - Accent4 3 4 2" xfId="412"/>
    <cellStyle name="20 % - Accent4 3 4 2 2" xfId="867"/>
    <cellStyle name="20 % - Accent4 3 4 3" xfId="659"/>
    <cellStyle name="20 % - Accent4 3 5" xfId="252"/>
    <cellStyle name="20 % - Accent4 3 5 2" xfId="460"/>
    <cellStyle name="20 % - Accent4 3 5 2 2" xfId="915"/>
    <cellStyle name="20 % - Accent4 3 5 3" xfId="707"/>
    <cellStyle name="20 % - Accent4 3 6" xfId="300"/>
    <cellStyle name="20 % - Accent4 3 6 2" xfId="508"/>
    <cellStyle name="20 % - Accent4 3 6 2 2" xfId="963"/>
    <cellStyle name="20 % - Accent4 3 6 3" xfId="755"/>
    <cellStyle name="20 % - Accent4 3 7" xfId="316"/>
    <cellStyle name="20 % - Accent4 3 7 2" xfId="524"/>
    <cellStyle name="20 % - Accent4 3 7 2 2" xfId="979"/>
    <cellStyle name="20 % - Accent4 3 7 3" xfId="771"/>
    <cellStyle name="20 % - Accent4 3 8" xfId="364"/>
    <cellStyle name="20 % - Accent4 3 8 2" xfId="819"/>
    <cellStyle name="20 % - Accent4 3 9" xfId="611"/>
    <cellStyle name="20 % - Accent5 2" xfId="33"/>
    <cellStyle name="20 % - Accent5 2 2" xfId="596"/>
    <cellStyle name="20 % - Accent5 2 3" xfId="1030"/>
    <cellStyle name="20 % - Accent5 2 4" xfId="1049"/>
    <cellStyle name="20 % - Accent5 3" xfId="124"/>
    <cellStyle name="20 % - Accent5 3 2" xfId="172"/>
    <cellStyle name="20 % - Accent5 3 2 2" xfId="221"/>
    <cellStyle name="20 % - Accent5 3 2 2 2" xfId="429"/>
    <cellStyle name="20 % - Accent5 3 2 2 2 2" xfId="884"/>
    <cellStyle name="20 % - Accent5 3 2 2 3" xfId="676"/>
    <cellStyle name="20 % - Accent5 3 2 3" xfId="269"/>
    <cellStyle name="20 % - Accent5 3 2 3 2" xfId="477"/>
    <cellStyle name="20 % - Accent5 3 2 3 2 2" xfId="932"/>
    <cellStyle name="20 % - Accent5 3 2 3 3" xfId="724"/>
    <cellStyle name="20 % - Accent5 3 2 4" xfId="333"/>
    <cellStyle name="20 % - Accent5 3 2 4 2" xfId="541"/>
    <cellStyle name="20 % - Accent5 3 2 4 2 2" xfId="996"/>
    <cellStyle name="20 % - Accent5 3 2 4 3" xfId="788"/>
    <cellStyle name="20 % - Accent5 3 2 5" xfId="381"/>
    <cellStyle name="20 % - Accent5 3 2 5 2" xfId="836"/>
    <cellStyle name="20 % - Accent5 3 2 6" xfId="628"/>
    <cellStyle name="20 % - Accent5 3 3" xfId="189"/>
    <cellStyle name="20 % - Accent5 3 3 2" xfId="237"/>
    <cellStyle name="20 % - Accent5 3 3 2 2" xfId="445"/>
    <cellStyle name="20 % - Accent5 3 3 2 2 2" xfId="900"/>
    <cellStyle name="20 % - Accent5 3 3 2 3" xfId="692"/>
    <cellStyle name="20 % - Accent5 3 3 3" xfId="285"/>
    <cellStyle name="20 % - Accent5 3 3 3 2" xfId="493"/>
    <cellStyle name="20 % - Accent5 3 3 3 2 2" xfId="948"/>
    <cellStyle name="20 % - Accent5 3 3 3 3" xfId="740"/>
    <cellStyle name="20 % - Accent5 3 3 4" xfId="349"/>
    <cellStyle name="20 % - Accent5 3 3 4 2" xfId="557"/>
    <cellStyle name="20 % - Accent5 3 3 4 2 2" xfId="1012"/>
    <cellStyle name="20 % - Accent5 3 3 4 3" xfId="804"/>
    <cellStyle name="20 % - Accent5 3 3 5" xfId="397"/>
    <cellStyle name="20 % - Accent5 3 3 5 2" xfId="852"/>
    <cellStyle name="20 % - Accent5 3 3 6" xfId="644"/>
    <cellStyle name="20 % - Accent5 3 4" xfId="205"/>
    <cellStyle name="20 % - Accent5 3 4 2" xfId="413"/>
    <cellStyle name="20 % - Accent5 3 4 2 2" xfId="868"/>
    <cellStyle name="20 % - Accent5 3 4 3" xfId="660"/>
    <cellStyle name="20 % - Accent5 3 5" xfId="253"/>
    <cellStyle name="20 % - Accent5 3 5 2" xfId="461"/>
    <cellStyle name="20 % - Accent5 3 5 2 2" xfId="916"/>
    <cellStyle name="20 % - Accent5 3 5 3" xfId="708"/>
    <cellStyle name="20 % - Accent5 3 6" xfId="301"/>
    <cellStyle name="20 % - Accent5 3 6 2" xfId="509"/>
    <cellStyle name="20 % - Accent5 3 6 2 2" xfId="964"/>
    <cellStyle name="20 % - Accent5 3 6 3" xfId="756"/>
    <cellStyle name="20 % - Accent5 3 7" xfId="317"/>
    <cellStyle name="20 % - Accent5 3 7 2" xfId="525"/>
    <cellStyle name="20 % - Accent5 3 7 2 2" xfId="980"/>
    <cellStyle name="20 % - Accent5 3 7 3" xfId="772"/>
    <cellStyle name="20 % - Accent5 3 8" xfId="365"/>
    <cellStyle name="20 % - Accent5 3 8 2" xfId="820"/>
    <cellStyle name="20 % - Accent5 3 9" xfId="612"/>
    <cellStyle name="20 % - Accent6 2" xfId="34"/>
    <cellStyle name="20 % - Accent6 2 2" xfId="597"/>
    <cellStyle name="20 % - Accent6 2 3" xfId="1031"/>
    <cellStyle name="20 % - Accent6 2 4" xfId="1050"/>
    <cellStyle name="20 % - Accent6 3" xfId="125"/>
    <cellStyle name="20 % - Accent6 3 2" xfId="173"/>
    <cellStyle name="20 % - Accent6 3 2 2" xfId="222"/>
    <cellStyle name="20 % - Accent6 3 2 2 2" xfId="430"/>
    <cellStyle name="20 % - Accent6 3 2 2 2 2" xfId="885"/>
    <cellStyle name="20 % - Accent6 3 2 2 3" xfId="677"/>
    <cellStyle name="20 % - Accent6 3 2 3" xfId="270"/>
    <cellStyle name="20 % - Accent6 3 2 3 2" xfId="478"/>
    <cellStyle name="20 % - Accent6 3 2 3 2 2" xfId="933"/>
    <cellStyle name="20 % - Accent6 3 2 3 3" xfId="725"/>
    <cellStyle name="20 % - Accent6 3 2 4" xfId="334"/>
    <cellStyle name="20 % - Accent6 3 2 4 2" xfId="542"/>
    <cellStyle name="20 % - Accent6 3 2 4 2 2" xfId="997"/>
    <cellStyle name="20 % - Accent6 3 2 4 3" xfId="789"/>
    <cellStyle name="20 % - Accent6 3 2 5" xfId="382"/>
    <cellStyle name="20 % - Accent6 3 2 5 2" xfId="837"/>
    <cellStyle name="20 % - Accent6 3 2 6" xfId="629"/>
    <cellStyle name="20 % - Accent6 3 3" xfId="190"/>
    <cellStyle name="20 % - Accent6 3 3 2" xfId="238"/>
    <cellStyle name="20 % - Accent6 3 3 2 2" xfId="446"/>
    <cellStyle name="20 % - Accent6 3 3 2 2 2" xfId="901"/>
    <cellStyle name="20 % - Accent6 3 3 2 3" xfId="693"/>
    <cellStyle name="20 % - Accent6 3 3 3" xfId="286"/>
    <cellStyle name="20 % - Accent6 3 3 3 2" xfId="494"/>
    <cellStyle name="20 % - Accent6 3 3 3 2 2" xfId="949"/>
    <cellStyle name="20 % - Accent6 3 3 3 3" xfId="741"/>
    <cellStyle name="20 % - Accent6 3 3 4" xfId="350"/>
    <cellStyle name="20 % - Accent6 3 3 4 2" xfId="558"/>
    <cellStyle name="20 % - Accent6 3 3 4 2 2" xfId="1013"/>
    <cellStyle name="20 % - Accent6 3 3 4 3" xfId="805"/>
    <cellStyle name="20 % - Accent6 3 3 5" xfId="398"/>
    <cellStyle name="20 % - Accent6 3 3 5 2" xfId="853"/>
    <cellStyle name="20 % - Accent6 3 3 6" xfId="645"/>
    <cellStyle name="20 % - Accent6 3 4" xfId="206"/>
    <cellStyle name="20 % - Accent6 3 4 2" xfId="414"/>
    <cellStyle name="20 % - Accent6 3 4 2 2" xfId="869"/>
    <cellStyle name="20 % - Accent6 3 4 3" xfId="661"/>
    <cellStyle name="20 % - Accent6 3 5" xfId="254"/>
    <cellStyle name="20 % - Accent6 3 5 2" xfId="462"/>
    <cellStyle name="20 % - Accent6 3 5 2 2" xfId="917"/>
    <cellStyle name="20 % - Accent6 3 5 3" xfId="709"/>
    <cellStyle name="20 % - Accent6 3 6" xfId="302"/>
    <cellStyle name="20 % - Accent6 3 6 2" xfId="510"/>
    <cellStyle name="20 % - Accent6 3 6 2 2" xfId="965"/>
    <cellStyle name="20 % - Accent6 3 6 3" xfId="757"/>
    <cellStyle name="20 % - Accent6 3 7" xfId="318"/>
    <cellStyle name="20 % - Accent6 3 7 2" xfId="526"/>
    <cellStyle name="20 % - Accent6 3 7 2 2" xfId="981"/>
    <cellStyle name="20 % - Accent6 3 7 3" xfId="773"/>
    <cellStyle name="20 % - Accent6 3 8" xfId="366"/>
    <cellStyle name="20 % - Accent6 3 8 2" xfId="821"/>
    <cellStyle name="20 % - Accent6 3 9" xfId="613"/>
    <cellStyle name="40 % - Accent1 2" xfId="35"/>
    <cellStyle name="40 % - Accent1 2 2" xfId="598"/>
    <cellStyle name="40 % - Accent1 2 3" xfId="1032"/>
    <cellStyle name="40 % - Accent1 2 4" xfId="1051"/>
    <cellStyle name="40 % - Accent1 3" xfId="126"/>
    <cellStyle name="40 % - Accent1 3 2" xfId="174"/>
    <cellStyle name="40 % - Accent1 3 2 2" xfId="223"/>
    <cellStyle name="40 % - Accent1 3 2 2 2" xfId="431"/>
    <cellStyle name="40 % - Accent1 3 2 2 2 2" xfId="886"/>
    <cellStyle name="40 % - Accent1 3 2 2 3" xfId="678"/>
    <cellStyle name="40 % - Accent1 3 2 3" xfId="271"/>
    <cellStyle name="40 % - Accent1 3 2 3 2" xfId="479"/>
    <cellStyle name="40 % - Accent1 3 2 3 2 2" xfId="934"/>
    <cellStyle name="40 % - Accent1 3 2 3 3" xfId="726"/>
    <cellStyle name="40 % - Accent1 3 2 4" xfId="335"/>
    <cellStyle name="40 % - Accent1 3 2 4 2" xfId="543"/>
    <cellStyle name="40 % - Accent1 3 2 4 2 2" xfId="998"/>
    <cellStyle name="40 % - Accent1 3 2 4 3" xfId="790"/>
    <cellStyle name="40 % - Accent1 3 2 5" xfId="383"/>
    <cellStyle name="40 % - Accent1 3 2 5 2" xfId="838"/>
    <cellStyle name="40 % - Accent1 3 2 6" xfId="630"/>
    <cellStyle name="40 % - Accent1 3 3" xfId="191"/>
    <cellStyle name="40 % - Accent1 3 3 2" xfId="239"/>
    <cellStyle name="40 % - Accent1 3 3 2 2" xfId="447"/>
    <cellStyle name="40 % - Accent1 3 3 2 2 2" xfId="902"/>
    <cellStyle name="40 % - Accent1 3 3 2 3" xfId="694"/>
    <cellStyle name="40 % - Accent1 3 3 3" xfId="287"/>
    <cellStyle name="40 % - Accent1 3 3 3 2" xfId="495"/>
    <cellStyle name="40 % - Accent1 3 3 3 2 2" xfId="950"/>
    <cellStyle name="40 % - Accent1 3 3 3 3" xfId="742"/>
    <cellStyle name="40 % - Accent1 3 3 4" xfId="351"/>
    <cellStyle name="40 % - Accent1 3 3 4 2" xfId="559"/>
    <cellStyle name="40 % - Accent1 3 3 4 2 2" xfId="1014"/>
    <cellStyle name="40 % - Accent1 3 3 4 3" xfId="806"/>
    <cellStyle name="40 % - Accent1 3 3 5" xfId="399"/>
    <cellStyle name="40 % - Accent1 3 3 5 2" xfId="854"/>
    <cellStyle name="40 % - Accent1 3 3 6" xfId="646"/>
    <cellStyle name="40 % - Accent1 3 4" xfId="207"/>
    <cellStyle name="40 % - Accent1 3 4 2" xfId="415"/>
    <cellStyle name="40 % - Accent1 3 4 2 2" xfId="870"/>
    <cellStyle name="40 % - Accent1 3 4 3" xfId="662"/>
    <cellStyle name="40 % - Accent1 3 5" xfId="255"/>
    <cellStyle name="40 % - Accent1 3 5 2" xfId="463"/>
    <cellStyle name="40 % - Accent1 3 5 2 2" xfId="918"/>
    <cellStyle name="40 % - Accent1 3 5 3" xfId="710"/>
    <cellStyle name="40 % - Accent1 3 6" xfId="303"/>
    <cellStyle name="40 % - Accent1 3 6 2" xfId="511"/>
    <cellStyle name="40 % - Accent1 3 6 2 2" xfId="966"/>
    <cellStyle name="40 % - Accent1 3 6 3" xfId="758"/>
    <cellStyle name="40 % - Accent1 3 7" xfId="319"/>
    <cellStyle name="40 % - Accent1 3 7 2" xfId="527"/>
    <cellStyle name="40 % - Accent1 3 7 2 2" xfId="982"/>
    <cellStyle name="40 % - Accent1 3 7 3" xfId="774"/>
    <cellStyle name="40 % - Accent1 3 8" xfId="367"/>
    <cellStyle name="40 % - Accent1 3 8 2" xfId="822"/>
    <cellStyle name="40 % - Accent1 3 9" xfId="614"/>
    <cellStyle name="40 % - Accent2 2" xfId="36"/>
    <cellStyle name="40 % - Accent2 2 2" xfId="599"/>
    <cellStyle name="40 % - Accent2 2 3" xfId="1033"/>
    <cellStyle name="40 % - Accent2 2 4" xfId="1052"/>
    <cellStyle name="40 % - Accent2 3" xfId="127"/>
    <cellStyle name="40 % - Accent2 3 2" xfId="175"/>
    <cellStyle name="40 % - Accent2 3 2 2" xfId="224"/>
    <cellStyle name="40 % - Accent2 3 2 2 2" xfId="432"/>
    <cellStyle name="40 % - Accent2 3 2 2 2 2" xfId="887"/>
    <cellStyle name="40 % - Accent2 3 2 2 3" xfId="679"/>
    <cellStyle name="40 % - Accent2 3 2 3" xfId="272"/>
    <cellStyle name="40 % - Accent2 3 2 3 2" xfId="480"/>
    <cellStyle name="40 % - Accent2 3 2 3 2 2" xfId="935"/>
    <cellStyle name="40 % - Accent2 3 2 3 3" xfId="727"/>
    <cellStyle name="40 % - Accent2 3 2 4" xfId="336"/>
    <cellStyle name="40 % - Accent2 3 2 4 2" xfId="544"/>
    <cellStyle name="40 % - Accent2 3 2 4 2 2" xfId="999"/>
    <cellStyle name="40 % - Accent2 3 2 4 3" xfId="791"/>
    <cellStyle name="40 % - Accent2 3 2 5" xfId="384"/>
    <cellStyle name="40 % - Accent2 3 2 5 2" xfId="839"/>
    <cellStyle name="40 % - Accent2 3 2 6" xfId="631"/>
    <cellStyle name="40 % - Accent2 3 3" xfId="192"/>
    <cellStyle name="40 % - Accent2 3 3 2" xfId="240"/>
    <cellStyle name="40 % - Accent2 3 3 2 2" xfId="448"/>
    <cellStyle name="40 % - Accent2 3 3 2 2 2" xfId="903"/>
    <cellStyle name="40 % - Accent2 3 3 2 3" xfId="695"/>
    <cellStyle name="40 % - Accent2 3 3 3" xfId="288"/>
    <cellStyle name="40 % - Accent2 3 3 3 2" xfId="496"/>
    <cellStyle name="40 % - Accent2 3 3 3 2 2" xfId="951"/>
    <cellStyle name="40 % - Accent2 3 3 3 3" xfId="743"/>
    <cellStyle name="40 % - Accent2 3 3 4" xfId="352"/>
    <cellStyle name="40 % - Accent2 3 3 4 2" xfId="560"/>
    <cellStyle name="40 % - Accent2 3 3 4 2 2" xfId="1015"/>
    <cellStyle name="40 % - Accent2 3 3 4 3" xfId="807"/>
    <cellStyle name="40 % - Accent2 3 3 5" xfId="400"/>
    <cellStyle name="40 % - Accent2 3 3 5 2" xfId="855"/>
    <cellStyle name="40 % - Accent2 3 3 6" xfId="647"/>
    <cellStyle name="40 % - Accent2 3 4" xfId="208"/>
    <cellStyle name="40 % - Accent2 3 4 2" xfId="416"/>
    <cellStyle name="40 % - Accent2 3 4 2 2" xfId="871"/>
    <cellStyle name="40 % - Accent2 3 4 3" xfId="663"/>
    <cellStyle name="40 % - Accent2 3 5" xfId="256"/>
    <cellStyle name="40 % - Accent2 3 5 2" xfId="464"/>
    <cellStyle name="40 % - Accent2 3 5 2 2" xfId="919"/>
    <cellStyle name="40 % - Accent2 3 5 3" xfId="711"/>
    <cellStyle name="40 % - Accent2 3 6" xfId="304"/>
    <cellStyle name="40 % - Accent2 3 6 2" xfId="512"/>
    <cellStyle name="40 % - Accent2 3 6 2 2" xfId="967"/>
    <cellStyle name="40 % - Accent2 3 6 3" xfId="759"/>
    <cellStyle name="40 % - Accent2 3 7" xfId="320"/>
    <cellStyle name="40 % - Accent2 3 7 2" xfId="528"/>
    <cellStyle name="40 % - Accent2 3 7 2 2" xfId="983"/>
    <cellStyle name="40 % - Accent2 3 7 3" xfId="775"/>
    <cellStyle name="40 % - Accent2 3 8" xfId="368"/>
    <cellStyle name="40 % - Accent2 3 8 2" xfId="823"/>
    <cellStyle name="40 % - Accent2 3 9" xfId="615"/>
    <cellStyle name="40 % - Accent3 2" xfId="37"/>
    <cellStyle name="40 % - Accent3 2 2" xfId="600"/>
    <cellStyle name="40 % - Accent3 2 3" xfId="1034"/>
    <cellStyle name="40 % - Accent3 2 4" xfId="1053"/>
    <cellStyle name="40 % - Accent3 3" xfId="128"/>
    <cellStyle name="40 % - Accent3 3 2" xfId="176"/>
    <cellStyle name="40 % - Accent3 3 2 2" xfId="225"/>
    <cellStyle name="40 % - Accent3 3 2 2 2" xfId="433"/>
    <cellStyle name="40 % - Accent3 3 2 2 2 2" xfId="888"/>
    <cellStyle name="40 % - Accent3 3 2 2 3" xfId="680"/>
    <cellStyle name="40 % - Accent3 3 2 3" xfId="273"/>
    <cellStyle name="40 % - Accent3 3 2 3 2" xfId="481"/>
    <cellStyle name="40 % - Accent3 3 2 3 2 2" xfId="936"/>
    <cellStyle name="40 % - Accent3 3 2 3 3" xfId="728"/>
    <cellStyle name="40 % - Accent3 3 2 4" xfId="337"/>
    <cellStyle name="40 % - Accent3 3 2 4 2" xfId="545"/>
    <cellStyle name="40 % - Accent3 3 2 4 2 2" xfId="1000"/>
    <cellStyle name="40 % - Accent3 3 2 4 3" xfId="792"/>
    <cellStyle name="40 % - Accent3 3 2 5" xfId="385"/>
    <cellStyle name="40 % - Accent3 3 2 5 2" xfId="840"/>
    <cellStyle name="40 % - Accent3 3 2 6" xfId="632"/>
    <cellStyle name="40 % - Accent3 3 3" xfId="193"/>
    <cellStyle name="40 % - Accent3 3 3 2" xfId="241"/>
    <cellStyle name="40 % - Accent3 3 3 2 2" xfId="449"/>
    <cellStyle name="40 % - Accent3 3 3 2 2 2" xfId="904"/>
    <cellStyle name="40 % - Accent3 3 3 2 3" xfId="696"/>
    <cellStyle name="40 % - Accent3 3 3 3" xfId="289"/>
    <cellStyle name="40 % - Accent3 3 3 3 2" xfId="497"/>
    <cellStyle name="40 % - Accent3 3 3 3 2 2" xfId="952"/>
    <cellStyle name="40 % - Accent3 3 3 3 3" xfId="744"/>
    <cellStyle name="40 % - Accent3 3 3 4" xfId="353"/>
    <cellStyle name="40 % - Accent3 3 3 4 2" xfId="561"/>
    <cellStyle name="40 % - Accent3 3 3 4 2 2" xfId="1016"/>
    <cellStyle name="40 % - Accent3 3 3 4 3" xfId="808"/>
    <cellStyle name="40 % - Accent3 3 3 5" xfId="401"/>
    <cellStyle name="40 % - Accent3 3 3 5 2" xfId="856"/>
    <cellStyle name="40 % - Accent3 3 3 6" xfId="648"/>
    <cellStyle name="40 % - Accent3 3 4" xfId="209"/>
    <cellStyle name="40 % - Accent3 3 4 2" xfId="417"/>
    <cellStyle name="40 % - Accent3 3 4 2 2" xfId="872"/>
    <cellStyle name="40 % - Accent3 3 4 3" xfId="664"/>
    <cellStyle name="40 % - Accent3 3 5" xfId="257"/>
    <cellStyle name="40 % - Accent3 3 5 2" xfId="465"/>
    <cellStyle name="40 % - Accent3 3 5 2 2" xfId="920"/>
    <cellStyle name="40 % - Accent3 3 5 3" xfId="712"/>
    <cellStyle name="40 % - Accent3 3 6" xfId="305"/>
    <cellStyle name="40 % - Accent3 3 6 2" xfId="513"/>
    <cellStyle name="40 % - Accent3 3 6 2 2" xfId="968"/>
    <cellStyle name="40 % - Accent3 3 6 3" xfId="760"/>
    <cellStyle name="40 % - Accent3 3 7" xfId="321"/>
    <cellStyle name="40 % - Accent3 3 7 2" xfId="529"/>
    <cellStyle name="40 % - Accent3 3 7 2 2" xfId="984"/>
    <cellStyle name="40 % - Accent3 3 7 3" xfId="776"/>
    <cellStyle name="40 % - Accent3 3 8" xfId="369"/>
    <cellStyle name="40 % - Accent3 3 8 2" xfId="824"/>
    <cellStyle name="40 % - Accent3 3 9" xfId="616"/>
    <cellStyle name="40 % - Accent4 2" xfId="38"/>
    <cellStyle name="40 % - Accent4 2 2" xfId="601"/>
    <cellStyle name="40 % - Accent4 2 3" xfId="1035"/>
    <cellStyle name="40 % - Accent4 2 4" xfId="1054"/>
    <cellStyle name="40 % - Accent4 3" xfId="129"/>
    <cellStyle name="40 % - Accent4 3 2" xfId="177"/>
    <cellStyle name="40 % - Accent4 3 2 2" xfId="226"/>
    <cellStyle name="40 % - Accent4 3 2 2 2" xfId="434"/>
    <cellStyle name="40 % - Accent4 3 2 2 2 2" xfId="889"/>
    <cellStyle name="40 % - Accent4 3 2 2 3" xfId="681"/>
    <cellStyle name="40 % - Accent4 3 2 3" xfId="274"/>
    <cellStyle name="40 % - Accent4 3 2 3 2" xfId="482"/>
    <cellStyle name="40 % - Accent4 3 2 3 2 2" xfId="937"/>
    <cellStyle name="40 % - Accent4 3 2 3 3" xfId="729"/>
    <cellStyle name="40 % - Accent4 3 2 4" xfId="338"/>
    <cellStyle name="40 % - Accent4 3 2 4 2" xfId="546"/>
    <cellStyle name="40 % - Accent4 3 2 4 2 2" xfId="1001"/>
    <cellStyle name="40 % - Accent4 3 2 4 3" xfId="793"/>
    <cellStyle name="40 % - Accent4 3 2 5" xfId="386"/>
    <cellStyle name="40 % - Accent4 3 2 5 2" xfId="841"/>
    <cellStyle name="40 % - Accent4 3 2 6" xfId="633"/>
    <cellStyle name="40 % - Accent4 3 3" xfId="194"/>
    <cellStyle name="40 % - Accent4 3 3 2" xfId="242"/>
    <cellStyle name="40 % - Accent4 3 3 2 2" xfId="450"/>
    <cellStyle name="40 % - Accent4 3 3 2 2 2" xfId="905"/>
    <cellStyle name="40 % - Accent4 3 3 2 3" xfId="697"/>
    <cellStyle name="40 % - Accent4 3 3 3" xfId="290"/>
    <cellStyle name="40 % - Accent4 3 3 3 2" xfId="498"/>
    <cellStyle name="40 % - Accent4 3 3 3 2 2" xfId="953"/>
    <cellStyle name="40 % - Accent4 3 3 3 3" xfId="745"/>
    <cellStyle name="40 % - Accent4 3 3 4" xfId="354"/>
    <cellStyle name="40 % - Accent4 3 3 4 2" xfId="562"/>
    <cellStyle name="40 % - Accent4 3 3 4 2 2" xfId="1017"/>
    <cellStyle name="40 % - Accent4 3 3 4 3" xfId="809"/>
    <cellStyle name="40 % - Accent4 3 3 5" xfId="402"/>
    <cellStyle name="40 % - Accent4 3 3 5 2" xfId="857"/>
    <cellStyle name="40 % - Accent4 3 3 6" xfId="649"/>
    <cellStyle name="40 % - Accent4 3 4" xfId="210"/>
    <cellStyle name="40 % - Accent4 3 4 2" xfId="418"/>
    <cellStyle name="40 % - Accent4 3 4 2 2" xfId="873"/>
    <cellStyle name="40 % - Accent4 3 4 3" xfId="665"/>
    <cellStyle name="40 % - Accent4 3 5" xfId="258"/>
    <cellStyle name="40 % - Accent4 3 5 2" xfId="466"/>
    <cellStyle name="40 % - Accent4 3 5 2 2" xfId="921"/>
    <cellStyle name="40 % - Accent4 3 5 3" xfId="713"/>
    <cellStyle name="40 % - Accent4 3 6" xfId="306"/>
    <cellStyle name="40 % - Accent4 3 6 2" xfId="514"/>
    <cellStyle name="40 % - Accent4 3 6 2 2" xfId="969"/>
    <cellStyle name="40 % - Accent4 3 6 3" xfId="761"/>
    <cellStyle name="40 % - Accent4 3 7" xfId="322"/>
    <cellStyle name="40 % - Accent4 3 7 2" xfId="530"/>
    <cellStyle name="40 % - Accent4 3 7 2 2" xfId="985"/>
    <cellStyle name="40 % - Accent4 3 7 3" xfId="777"/>
    <cellStyle name="40 % - Accent4 3 8" xfId="370"/>
    <cellStyle name="40 % - Accent4 3 8 2" xfId="825"/>
    <cellStyle name="40 % - Accent4 3 9" xfId="617"/>
    <cellStyle name="40 % - Accent5 2" xfId="39"/>
    <cellStyle name="40 % - Accent5 2 2" xfId="602"/>
    <cellStyle name="40 % - Accent5 2 3" xfId="1036"/>
    <cellStyle name="40 % - Accent5 2 4" xfId="1055"/>
    <cellStyle name="40 % - Accent5 3" xfId="130"/>
    <cellStyle name="40 % - Accent5 3 2" xfId="178"/>
    <cellStyle name="40 % - Accent5 3 2 2" xfId="227"/>
    <cellStyle name="40 % - Accent5 3 2 2 2" xfId="435"/>
    <cellStyle name="40 % - Accent5 3 2 2 2 2" xfId="890"/>
    <cellStyle name="40 % - Accent5 3 2 2 3" xfId="682"/>
    <cellStyle name="40 % - Accent5 3 2 3" xfId="275"/>
    <cellStyle name="40 % - Accent5 3 2 3 2" xfId="483"/>
    <cellStyle name="40 % - Accent5 3 2 3 2 2" xfId="938"/>
    <cellStyle name="40 % - Accent5 3 2 3 3" xfId="730"/>
    <cellStyle name="40 % - Accent5 3 2 4" xfId="339"/>
    <cellStyle name="40 % - Accent5 3 2 4 2" xfId="547"/>
    <cellStyle name="40 % - Accent5 3 2 4 2 2" xfId="1002"/>
    <cellStyle name="40 % - Accent5 3 2 4 3" xfId="794"/>
    <cellStyle name="40 % - Accent5 3 2 5" xfId="387"/>
    <cellStyle name="40 % - Accent5 3 2 5 2" xfId="842"/>
    <cellStyle name="40 % - Accent5 3 2 6" xfId="634"/>
    <cellStyle name="40 % - Accent5 3 3" xfId="195"/>
    <cellStyle name="40 % - Accent5 3 3 2" xfId="243"/>
    <cellStyle name="40 % - Accent5 3 3 2 2" xfId="451"/>
    <cellStyle name="40 % - Accent5 3 3 2 2 2" xfId="906"/>
    <cellStyle name="40 % - Accent5 3 3 2 3" xfId="698"/>
    <cellStyle name="40 % - Accent5 3 3 3" xfId="291"/>
    <cellStyle name="40 % - Accent5 3 3 3 2" xfId="499"/>
    <cellStyle name="40 % - Accent5 3 3 3 2 2" xfId="954"/>
    <cellStyle name="40 % - Accent5 3 3 3 3" xfId="746"/>
    <cellStyle name="40 % - Accent5 3 3 4" xfId="355"/>
    <cellStyle name="40 % - Accent5 3 3 4 2" xfId="563"/>
    <cellStyle name="40 % - Accent5 3 3 4 2 2" xfId="1018"/>
    <cellStyle name="40 % - Accent5 3 3 4 3" xfId="810"/>
    <cellStyle name="40 % - Accent5 3 3 5" xfId="403"/>
    <cellStyle name="40 % - Accent5 3 3 5 2" xfId="858"/>
    <cellStyle name="40 % - Accent5 3 3 6" xfId="650"/>
    <cellStyle name="40 % - Accent5 3 4" xfId="211"/>
    <cellStyle name="40 % - Accent5 3 4 2" xfId="419"/>
    <cellStyle name="40 % - Accent5 3 4 2 2" xfId="874"/>
    <cellStyle name="40 % - Accent5 3 4 3" xfId="666"/>
    <cellStyle name="40 % - Accent5 3 5" xfId="259"/>
    <cellStyle name="40 % - Accent5 3 5 2" xfId="467"/>
    <cellStyle name="40 % - Accent5 3 5 2 2" xfId="922"/>
    <cellStyle name="40 % - Accent5 3 5 3" xfId="714"/>
    <cellStyle name="40 % - Accent5 3 6" xfId="307"/>
    <cellStyle name="40 % - Accent5 3 6 2" xfId="515"/>
    <cellStyle name="40 % - Accent5 3 6 2 2" xfId="970"/>
    <cellStyle name="40 % - Accent5 3 6 3" xfId="762"/>
    <cellStyle name="40 % - Accent5 3 7" xfId="323"/>
    <cellStyle name="40 % - Accent5 3 7 2" xfId="531"/>
    <cellStyle name="40 % - Accent5 3 7 2 2" xfId="986"/>
    <cellStyle name="40 % - Accent5 3 7 3" xfId="778"/>
    <cellStyle name="40 % - Accent5 3 8" xfId="371"/>
    <cellStyle name="40 % - Accent5 3 8 2" xfId="826"/>
    <cellStyle name="40 % - Accent5 3 9" xfId="618"/>
    <cellStyle name="40 % - Accent6 2" xfId="40"/>
    <cellStyle name="40 % - Accent6 2 2" xfId="603"/>
    <cellStyle name="40 % - Accent6 2 3" xfId="1037"/>
    <cellStyle name="40 % - Accent6 2 4" xfId="1056"/>
    <cellStyle name="40 % - Accent6 3" xfId="131"/>
    <cellStyle name="40 % - Accent6 3 2" xfId="179"/>
    <cellStyle name="40 % - Accent6 3 2 2" xfId="228"/>
    <cellStyle name="40 % - Accent6 3 2 2 2" xfId="436"/>
    <cellStyle name="40 % - Accent6 3 2 2 2 2" xfId="891"/>
    <cellStyle name="40 % - Accent6 3 2 2 3" xfId="683"/>
    <cellStyle name="40 % - Accent6 3 2 3" xfId="276"/>
    <cellStyle name="40 % - Accent6 3 2 3 2" xfId="484"/>
    <cellStyle name="40 % - Accent6 3 2 3 2 2" xfId="939"/>
    <cellStyle name="40 % - Accent6 3 2 3 3" xfId="731"/>
    <cellStyle name="40 % - Accent6 3 2 4" xfId="340"/>
    <cellStyle name="40 % - Accent6 3 2 4 2" xfId="548"/>
    <cellStyle name="40 % - Accent6 3 2 4 2 2" xfId="1003"/>
    <cellStyle name="40 % - Accent6 3 2 4 3" xfId="795"/>
    <cellStyle name="40 % - Accent6 3 2 5" xfId="388"/>
    <cellStyle name="40 % - Accent6 3 2 5 2" xfId="843"/>
    <cellStyle name="40 % - Accent6 3 2 6" xfId="635"/>
    <cellStyle name="40 % - Accent6 3 3" xfId="196"/>
    <cellStyle name="40 % - Accent6 3 3 2" xfId="244"/>
    <cellStyle name="40 % - Accent6 3 3 2 2" xfId="452"/>
    <cellStyle name="40 % - Accent6 3 3 2 2 2" xfId="907"/>
    <cellStyle name="40 % - Accent6 3 3 2 3" xfId="699"/>
    <cellStyle name="40 % - Accent6 3 3 3" xfId="292"/>
    <cellStyle name="40 % - Accent6 3 3 3 2" xfId="500"/>
    <cellStyle name="40 % - Accent6 3 3 3 2 2" xfId="955"/>
    <cellStyle name="40 % - Accent6 3 3 3 3" xfId="747"/>
    <cellStyle name="40 % - Accent6 3 3 4" xfId="356"/>
    <cellStyle name="40 % - Accent6 3 3 4 2" xfId="564"/>
    <cellStyle name="40 % - Accent6 3 3 4 2 2" xfId="1019"/>
    <cellStyle name="40 % - Accent6 3 3 4 3" xfId="811"/>
    <cellStyle name="40 % - Accent6 3 3 5" xfId="404"/>
    <cellStyle name="40 % - Accent6 3 3 5 2" xfId="859"/>
    <cellStyle name="40 % - Accent6 3 3 6" xfId="651"/>
    <cellStyle name="40 % - Accent6 3 4" xfId="212"/>
    <cellStyle name="40 % - Accent6 3 4 2" xfId="420"/>
    <cellStyle name="40 % - Accent6 3 4 2 2" xfId="875"/>
    <cellStyle name="40 % - Accent6 3 4 3" xfId="667"/>
    <cellStyle name="40 % - Accent6 3 5" xfId="260"/>
    <cellStyle name="40 % - Accent6 3 5 2" xfId="468"/>
    <cellStyle name="40 % - Accent6 3 5 2 2" xfId="923"/>
    <cellStyle name="40 % - Accent6 3 5 3" xfId="715"/>
    <cellStyle name="40 % - Accent6 3 6" xfId="308"/>
    <cellStyle name="40 % - Accent6 3 6 2" xfId="516"/>
    <cellStyle name="40 % - Accent6 3 6 2 2" xfId="971"/>
    <cellStyle name="40 % - Accent6 3 6 3" xfId="763"/>
    <cellStyle name="40 % - Accent6 3 7" xfId="324"/>
    <cellStyle name="40 % - Accent6 3 7 2" xfId="532"/>
    <cellStyle name="40 % - Accent6 3 7 2 2" xfId="987"/>
    <cellStyle name="40 % - Accent6 3 7 3" xfId="779"/>
    <cellStyle name="40 % - Accent6 3 8" xfId="372"/>
    <cellStyle name="40 % - Accent6 3 8 2" xfId="827"/>
    <cellStyle name="40 % - Accent6 3 9" xfId="619"/>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2 2" xfId="604"/>
    <cellStyle name="Commentaire 2 3" xfId="1038"/>
    <cellStyle name="Commentaire 2 4" xfId="1057"/>
    <cellStyle name="Commentaire 3" xfId="147"/>
    <cellStyle name="Commentaire 3 2" xfId="180"/>
    <cellStyle name="Commentaire 3 2 2" xfId="229"/>
    <cellStyle name="Commentaire 3 2 2 2" xfId="437"/>
    <cellStyle name="Commentaire 3 2 2 2 2" xfId="892"/>
    <cellStyle name="Commentaire 3 2 2 3" xfId="684"/>
    <cellStyle name="Commentaire 3 2 3" xfId="277"/>
    <cellStyle name="Commentaire 3 2 3 2" xfId="485"/>
    <cellStyle name="Commentaire 3 2 3 2 2" xfId="940"/>
    <cellStyle name="Commentaire 3 2 3 3" xfId="732"/>
    <cellStyle name="Commentaire 3 2 4" xfId="341"/>
    <cellStyle name="Commentaire 3 2 4 2" xfId="549"/>
    <cellStyle name="Commentaire 3 2 4 2 2" xfId="1004"/>
    <cellStyle name="Commentaire 3 2 4 3" xfId="796"/>
    <cellStyle name="Commentaire 3 2 5" xfId="389"/>
    <cellStyle name="Commentaire 3 2 5 2" xfId="844"/>
    <cellStyle name="Commentaire 3 2 6" xfId="636"/>
    <cellStyle name="Commentaire 3 3" xfId="197"/>
    <cellStyle name="Commentaire 3 3 2" xfId="245"/>
    <cellStyle name="Commentaire 3 3 2 2" xfId="453"/>
    <cellStyle name="Commentaire 3 3 2 2 2" xfId="908"/>
    <cellStyle name="Commentaire 3 3 2 3" xfId="700"/>
    <cellStyle name="Commentaire 3 3 3" xfId="293"/>
    <cellStyle name="Commentaire 3 3 3 2" xfId="501"/>
    <cellStyle name="Commentaire 3 3 3 2 2" xfId="956"/>
    <cellStyle name="Commentaire 3 3 3 3" xfId="748"/>
    <cellStyle name="Commentaire 3 3 4" xfId="357"/>
    <cellStyle name="Commentaire 3 3 4 2" xfId="565"/>
    <cellStyle name="Commentaire 3 3 4 2 2" xfId="1020"/>
    <cellStyle name="Commentaire 3 3 4 3" xfId="812"/>
    <cellStyle name="Commentaire 3 3 5" xfId="405"/>
    <cellStyle name="Commentaire 3 3 5 2" xfId="860"/>
    <cellStyle name="Commentaire 3 3 6" xfId="652"/>
    <cellStyle name="Commentaire 3 4" xfId="213"/>
    <cellStyle name="Commentaire 3 4 2" xfId="421"/>
    <cellStyle name="Commentaire 3 4 2 2" xfId="876"/>
    <cellStyle name="Commentaire 3 4 3" xfId="668"/>
    <cellStyle name="Commentaire 3 5" xfId="261"/>
    <cellStyle name="Commentaire 3 5 2" xfId="469"/>
    <cellStyle name="Commentaire 3 5 2 2" xfId="924"/>
    <cellStyle name="Commentaire 3 5 3" xfId="716"/>
    <cellStyle name="Commentaire 3 6" xfId="309"/>
    <cellStyle name="Commentaire 3 6 2" xfId="517"/>
    <cellStyle name="Commentaire 3 6 2 2" xfId="972"/>
    <cellStyle name="Commentaire 3 6 3" xfId="764"/>
    <cellStyle name="Commentaire 3 7" xfId="325"/>
    <cellStyle name="Commentaire 3 7 2" xfId="533"/>
    <cellStyle name="Commentaire 3 7 2 2" xfId="988"/>
    <cellStyle name="Commentaire 3 7 3" xfId="780"/>
    <cellStyle name="Commentaire 3 8" xfId="373"/>
    <cellStyle name="Commentaire 3 8 2" xfId="828"/>
    <cellStyle name="Commentaire 3 9" xfId="620"/>
    <cellStyle name="Entrée 2" xfId="57"/>
    <cellStyle name="Entrée 3" xfId="148"/>
    <cellStyle name="Euro" xfId="2"/>
    <cellStyle name="Euro 2" xfId="58"/>
    <cellStyle name="Euro 3" xfId="59"/>
    <cellStyle name="Euro 4" xfId="149"/>
    <cellStyle name="Excel Built-in Normal" xfId="1065"/>
    <cellStyle name="Insatisfaisant 2" xfId="60"/>
    <cellStyle name="Insatisfaisant 3" xfId="150"/>
    <cellStyle name="Milliers" xfId="1071" builtinId="3"/>
    <cellStyle name="Milliers 2" xfId="61"/>
    <cellStyle name="Milliers 2 2" xfId="570"/>
    <cellStyle name="Milliers 2 3" xfId="569"/>
    <cellStyle name="Milliers 3" xfId="62"/>
    <cellStyle name="Milliers 3 2" xfId="571"/>
    <cellStyle name="Milliers 4" xfId="573"/>
    <cellStyle name="Milliers 4 2" xfId="1023"/>
    <cellStyle name="Milliers 4 3" xfId="1042"/>
    <cellStyle name="Milliers 4 4" xfId="1061"/>
    <cellStyle name="Neutre 2" xfId="63"/>
    <cellStyle name="Neutre 3" xfId="151"/>
    <cellStyle name="Normal" xfId="0" builtinId="0"/>
    <cellStyle name="Normal 10" xfId="64"/>
    <cellStyle name="Normal 10 2" xfId="579"/>
    <cellStyle name="Normal 10 2 2" xfId="1025"/>
    <cellStyle name="Normal 10 2 3" xfId="1044"/>
    <cellStyle name="Normal 10 2 4" xfId="1063"/>
    <cellStyle name="Normal 11" xfId="65"/>
    <cellStyle name="Normal 11 2" xfId="66"/>
    <cellStyle name="Normal 11 3" xfId="590"/>
    <cellStyle name="Normal 12" xfId="67"/>
    <cellStyle name="Normal 12 2" xfId="587"/>
    <cellStyle name="Normal 13" xfId="68"/>
    <cellStyle name="Normal 14" xfId="69"/>
    <cellStyle name="Normal 15" xfId="152"/>
    <cellStyle name="Normal 16" xfId="153"/>
    <cellStyle name="Normal 16 2" xfId="583"/>
    <cellStyle name="Normal 17" xfId="154"/>
    <cellStyle name="Normal 17 2" xfId="181"/>
    <cellStyle name="Normal 17 2 2" xfId="230"/>
    <cellStyle name="Normal 17 2 2 2" xfId="438"/>
    <cellStyle name="Normal 17 2 2 2 2" xfId="893"/>
    <cellStyle name="Normal 17 2 2 3" xfId="685"/>
    <cellStyle name="Normal 17 2 3" xfId="278"/>
    <cellStyle name="Normal 17 2 3 2" xfId="486"/>
    <cellStyle name="Normal 17 2 3 2 2" xfId="941"/>
    <cellStyle name="Normal 17 2 3 3" xfId="733"/>
    <cellStyle name="Normal 17 2 4" xfId="342"/>
    <cellStyle name="Normal 17 2 4 2" xfId="550"/>
    <cellStyle name="Normal 17 2 4 2 2" xfId="1005"/>
    <cellStyle name="Normal 17 2 4 3" xfId="797"/>
    <cellStyle name="Normal 17 2 5" xfId="390"/>
    <cellStyle name="Normal 17 2 5 2" xfId="845"/>
    <cellStyle name="Normal 17 2 6" xfId="637"/>
    <cellStyle name="Normal 17 3" xfId="198"/>
    <cellStyle name="Normal 17 3 2" xfId="246"/>
    <cellStyle name="Normal 17 3 2 2" xfId="454"/>
    <cellStyle name="Normal 17 3 2 2 2" xfId="909"/>
    <cellStyle name="Normal 17 3 2 3" xfId="701"/>
    <cellStyle name="Normal 17 3 3" xfId="294"/>
    <cellStyle name="Normal 17 3 3 2" xfId="502"/>
    <cellStyle name="Normal 17 3 3 2 2" xfId="957"/>
    <cellStyle name="Normal 17 3 3 3" xfId="749"/>
    <cellStyle name="Normal 17 3 4" xfId="358"/>
    <cellStyle name="Normal 17 3 4 2" xfId="566"/>
    <cellStyle name="Normal 17 3 4 2 2" xfId="1021"/>
    <cellStyle name="Normal 17 3 4 3" xfId="813"/>
    <cellStyle name="Normal 17 3 5" xfId="406"/>
    <cellStyle name="Normal 17 3 5 2" xfId="861"/>
    <cellStyle name="Normal 17 3 6" xfId="653"/>
    <cellStyle name="Normal 17 4" xfId="214"/>
    <cellStyle name="Normal 17 4 2" xfId="422"/>
    <cellStyle name="Normal 17 4 2 2" xfId="877"/>
    <cellStyle name="Normal 17 4 3" xfId="669"/>
    <cellStyle name="Normal 17 5" xfId="262"/>
    <cellStyle name="Normal 17 5 2" xfId="470"/>
    <cellStyle name="Normal 17 5 2 2" xfId="925"/>
    <cellStyle name="Normal 17 5 3" xfId="717"/>
    <cellStyle name="Normal 17 6" xfId="310"/>
    <cellStyle name="Normal 17 6 2" xfId="518"/>
    <cellStyle name="Normal 17 6 2 2" xfId="973"/>
    <cellStyle name="Normal 17 6 3" xfId="765"/>
    <cellStyle name="Normal 17 7" xfId="326"/>
    <cellStyle name="Normal 17 7 2" xfId="534"/>
    <cellStyle name="Normal 17 7 2 2" xfId="989"/>
    <cellStyle name="Normal 17 7 3" xfId="781"/>
    <cellStyle name="Normal 17 8" xfId="374"/>
    <cellStyle name="Normal 17 8 2" xfId="829"/>
    <cellStyle name="Normal 17 9" xfId="621"/>
    <cellStyle name="Normal 18" xfId="567"/>
    <cellStyle name="Normal 19" xfId="1064"/>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13" xfId="580"/>
    <cellStyle name="Normal 2 2 2" xfId="77"/>
    <cellStyle name="Normal 2 2 2 2" xfId="106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24" xfId="581"/>
    <cellStyle name="Normal 3" xfId="6"/>
    <cellStyle name="Normal 3 2" xfId="93"/>
    <cellStyle name="Normal 3 2 2" xfId="1068"/>
    <cellStyle name="Normal 3 3" xfId="94"/>
    <cellStyle name="Normal 3 4" xfId="23"/>
    <cellStyle name="Normal 34" xfId="584"/>
    <cellStyle name="Normal 35" xfId="582"/>
    <cellStyle name="Normal 4" xfId="7"/>
    <cellStyle name="Normal 4 2" xfId="8"/>
    <cellStyle name="Normal 4 2 2" xfId="589"/>
    <cellStyle name="Normal 4 2 3" xfId="1069"/>
    <cellStyle name="Normal 4 3" xfId="96"/>
    <cellStyle name="Normal 4 3 2" xfId="586"/>
    <cellStyle name="Normal 4 4" xfId="97"/>
    <cellStyle name="Normal 4 4 2" xfId="585"/>
    <cellStyle name="Normal 4 5" xfId="98"/>
    <cellStyle name="Normal 4 5 2" xfId="605"/>
    <cellStyle name="Normal 4 5 3" xfId="1039"/>
    <cellStyle name="Normal 4 5 4" xfId="1058"/>
    <cellStyle name="Normal 4 6" xfId="99"/>
    <cellStyle name="Normal 4 6 2" xfId="167"/>
    <cellStyle name="Normal 4 6 2 2" xfId="216"/>
    <cellStyle name="Normal 4 6 2 2 2" xfId="424"/>
    <cellStyle name="Normal 4 6 2 2 2 2" xfId="879"/>
    <cellStyle name="Normal 4 6 2 2 3" xfId="671"/>
    <cellStyle name="Normal 4 6 2 3" xfId="264"/>
    <cellStyle name="Normal 4 6 2 3 2" xfId="472"/>
    <cellStyle name="Normal 4 6 2 3 2 2" xfId="927"/>
    <cellStyle name="Normal 4 6 2 3 3" xfId="719"/>
    <cellStyle name="Normal 4 6 2 4" xfId="328"/>
    <cellStyle name="Normal 4 6 2 4 2" xfId="536"/>
    <cellStyle name="Normal 4 6 2 4 2 2" xfId="991"/>
    <cellStyle name="Normal 4 6 2 4 3" xfId="783"/>
    <cellStyle name="Normal 4 6 2 5" xfId="376"/>
    <cellStyle name="Normal 4 6 2 5 2" xfId="831"/>
    <cellStyle name="Normal 4 6 2 6" xfId="623"/>
    <cellStyle name="Normal 4 6 3" xfId="184"/>
    <cellStyle name="Normal 4 6 3 2" xfId="232"/>
    <cellStyle name="Normal 4 6 3 2 2" xfId="440"/>
    <cellStyle name="Normal 4 6 3 2 2 2" xfId="895"/>
    <cellStyle name="Normal 4 6 3 2 3" xfId="687"/>
    <cellStyle name="Normal 4 6 3 3" xfId="280"/>
    <cellStyle name="Normal 4 6 3 3 2" xfId="488"/>
    <cellStyle name="Normal 4 6 3 3 2 2" xfId="943"/>
    <cellStyle name="Normal 4 6 3 3 3" xfId="735"/>
    <cellStyle name="Normal 4 6 3 4" xfId="344"/>
    <cellStyle name="Normal 4 6 3 4 2" xfId="552"/>
    <cellStyle name="Normal 4 6 3 4 2 2" xfId="1007"/>
    <cellStyle name="Normal 4 6 3 4 3" xfId="799"/>
    <cellStyle name="Normal 4 6 3 5" xfId="392"/>
    <cellStyle name="Normal 4 6 3 5 2" xfId="847"/>
    <cellStyle name="Normal 4 6 3 6" xfId="639"/>
    <cellStyle name="Normal 4 6 4" xfId="200"/>
    <cellStyle name="Normal 4 6 4 2" xfId="408"/>
    <cellStyle name="Normal 4 6 4 2 2" xfId="863"/>
    <cellStyle name="Normal 4 6 4 3" xfId="655"/>
    <cellStyle name="Normal 4 6 5" xfId="248"/>
    <cellStyle name="Normal 4 6 5 2" xfId="456"/>
    <cellStyle name="Normal 4 6 5 2 2" xfId="911"/>
    <cellStyle name="Normal 4 6 5 3" xfId="703"/>
    <cellStyle name="Normal 4 6 6" xfId="296"/>
    <cellStyle name="Normal 4 6 6 2" xfId="504"/>
    <cellStyle name="Normal 4 6 6 2 2" xfId="959"/>
    <cellStyle name="Normal 4 6 6 3" xfId="751"/>
    <cellStyle name="Normal 4 6 7" xfId="312"/>
    <cellStyle name="Normal 4 6 7 2" xfId="520"/>
    <cellStyle name="Normal 4 6 7 2 2" xfId="975"/>
    <cellStyle name="Normal 4 6 7 3" xfId="767"/>
    <cellStyle name="Normal 4 6 8" xfId="360"/>
    <cellStyle name="Normal 4 6 8 2" xfId="815"/>
    <cellStyle name="Normal 4 6 9" xfId="606"/>
    <cellStyle name="Normal 4 7" xfId="95"/>
    <cellStyle name="Normal 4 8" xfId="572"/>
    <cellStyle name="Normal 5" xfId="9"/>
    <cellStyle name="Normal 5 10" xfId="359"/>
    <cellStyle name="Normal 5 10 2" xfId="814"/>
    <cellStyle name="Normal 5 11" xfId="575"/>
    <cellStyle name="Normal 5 12" xfId="591"/>
    <cellStyle name="Normal 5 13" xfId="1066"/>
    <cellStyle name="Normal 5 2" xfId="10"/>
    <cellStyle name="Normal 5 2 2" xfId="578"/>
    <cellStyle name="Normal 5 3" xfId="100"/>
    <cellStyle name="Normal 5 3 2" xfId="607"/>
    <cellStyle name="Normal 5 3 3" xfId="1040"/>
    <cellStyle name="Normal 5 3 4" xfId="1059"/>
    <cellStyle name="Normal 5 4" xfId="166"/>
    <cellStyle name="Normal 5 4 2" xfId="215"/>
    <cellStyle name="Normal 5 4 2 2" xfId="423"/>
    <cellStyle name="Normal 5 4 2 2 2" xfId="878"/>
    <cellStyle name="Normal 5 4 2 3" xfId="670"/>
    <cellStyle name="Normal 5 4 3" xfId="263"/>
    <cellStyle name="Normal 5 4 3 2" xfId="471"/>
    <cellStyle name="Normal 5 4 3 2 2" xfId="926"/>
    <cellStyle name="Normal 5 4 3 3" xfId="718"/>
    <cellStyle name="Normal 5 4 4" xfId="327"/>
    <cellStyle name="Normal 5 4 4 2" xfId="535"/>
    <cellStyle name="Normal 5 4 4 2 2" xfId="990"/>
    <cellStyle name="Normal 5 4 4 3" xfId="782"/>
    <cellStyle name="Normal 5 4 5" xfId="375"/>
    <cellStyle name="Normal 5 4 5 2" xfId="830"/>
    <cellStyle name="Normal 5 4 6" xfId="622"/>
    <cellStyle name="Normal 5 5" xfId="183"/>
    <cellStyle name="Normal 5 5 2" xfId="231"/>
    <cellStyle name="Normal 5 5 2 2" xfId="439"/>
    <cellStyle name="Normal 5 5 2 2 2" xfId="894"/>
    <cellStyle name="Normal 5 5 2 3" xfId="686"/>
    <cellStyle name="Normal 5 5 3" xfId="279"/>
    <cellStyle name="Normal 5 5 3 2" xfId="487"/>
    <cellStyle name="Normal 5 5 3 2 2" xfId="942"/>
    <cellStyle name="Normal 5 5 3 3" xfId="734"/>
    <cellStyle name="Normal 5 5 4" xfId="343"/>
    <cellStyle name="Normal 5 5 4 2" xfId="551"/>
    <cellStyle name="Normal 5 5 4 2 2" xfId="1006"/>
    <cellStyle name="Normal 5 5 4 3" xfId="798"/>
    <cellStyle name="Normal 5 5 5" xfId="391"/>
    <cellStyle name="Normal 5 5 5 2" xfId="846"/>
    <cellStyle name="Normal 5 5 6" xfId="638"/>
    <cellStyle name="Normal 5 6" xfId="199"/>
    <cellStyle name="Normal 5 6 2" xfId="407"/>
    <cellStyle name="Normal 5 6 2 2" xfId="862"/>
    <cellStyle name="Normal 5 6 3" xfId="654"/>
    <cellStyle name="Normal 5 7" xfId="247"/>
    <cellStyle name="Normal 5 7 2" xfId="455"/>
    <cellStyle name="Normal 5 7 2 2" xfId="910"/>
    <cellStyle name="Normal 5 7 3" xfId="702"/>
    <cellStyle name="Normal 5 8" xfId="295"/>
    <cellStyle name="Normal 5 8 2" xfId="503"/>
    <cellStyle name="Normal 5 8 2 2" xfId="958"/>
    <cellStyle name="Normal 5 8 3" xfId="750"/>
    <cellStyle name="Normal 5 9" xfId="311"/>
    <cellStyle name="Normal 5 9 2" xfId="519"/>
    <cellStyle name="Normal 5 9 2 2" xfId="974"/>
    <cellStyle name="Normal 5 9 3" xfId="766"/>
    <cellStyle name="Normal 6" xfId="11"/>
    <cellStyle name="Normal 6 2" xfId="25"/>
    <cellStyle name="Normal 6 3" xfId="576"/>
    <cellStyle name="Normal 7" xfId="101"/>
    <cellStyle name="Normal 7 2" xfId="26"/>
    <cellStyle name="Normal 7 3" xfId="568"/>
    <cellStyle name="Normal 7 3 2" xfId="1022"/>
    <cellStyle name="Normal 7 3 3" xfId="1041"/>
    <cellStyle name="Normal 7 3 4" xfId="1060"/>
    <cellStyle name="Normal 8" xfId="102"/>
    <cellStyle name="Normal 8 2" xfId="103"/>
    <cellStyle name="Normal 8 3" xfId="577"/>
    <cellStyle name="Normal 8 4" xfId="1070"/>
    <cellStyle name="Normal 9" xfId="104"/>
    <cellStyle name="Normal 9 2" xfId="588"/>
    <cellStyle name="Normal_memento07fic01_tot+droit" xfId="1"/>
    <cellStyle name="pge" xfId="12"/>
    <cellStyle name="pge 2" xfId="105"/>
    <cellStyle name="pge 3" xfId="106"/>
    <cellStyle name="Pourcentage" xfId="182" builtinId="5"/>
    <cellStyle name="Pourcentage 2" xfId="13"/>
    <cellStyle name="Pourcentage 2 2" xfId="14"/>
    <cellStyle name="Pourcentage 2 3" xfId="15"/>
    <cellStyle name="Pourcentage 2 4" xfId="16"/>
    <cellStyle name="Pourcentage 2 5" xfId="574"/>
    <cellStyle name="Pourcentage 2 5 2" xfId="1024"/>
    <cellStyle name="Pourcentage 2 5 3" xfId="1043"/>
    <cellStyle name="Pourcentage 2 5 4" xfId="1062"/>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4">
    <dxf>
      <font>
        <color rgb="FFFF0000"/>
      </font>
    </dxf>
    <dxf>
      <font>
        <color rgb="FF66FF66"/>
      </font>
    </dxf>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TAB_10_1!$O$12:$O$59</c:f>
              <c:numCache>
                <c:formatCode>General</c:formatCode>
                <c:ptCount val="48"/>
                <c:pt idx="2">
                  <c:v>0</c:v>
                </c:pt>
                <c:pt idx="3">
                  <c:v>-1</c:v>
                </c:pt>
                <c:pt idx="4">
                  <c:v>-11</c:v>
                </c:pt>
                <c:pt idx="5">
                  <c:v>-60</c:v>
                </c:pt>
                <c:pt idx="6">
                  <c:v>-88</c:v>
                </c:pt>
                <c:pt idx="7">
                  <c:v>-92</c:v>
                </c:pt>
                <c:pt idx="8">
                  <c:v>-62</c:v>
                </c:pt>
                <c:pt idx="9">
                  <c:v>-51</c:v>
                </c:pt>
                <c:pt idx="10">
                  <c:v>-48</c:v>
                </c:pt>
                <c:pt idx="11">
                  <c:v>-31</c:v>
                </c:pt>
                <c:pt idx="12">
                  <c:v>-19</c:v>
                </c:pt>
                <c:pt idx="13">
                  <c:v>-15</c:v>
                </c:pt>
                <c:pt idx="14">
                  <c:v>-11</c:v>
                </c:pt>
                <c:pt idx="15">
                  <c:v>-16</c:v>
                </c:pt>
                <c:pt idx="16">
                  <c:v>-8</c:v>
                </c:pt>
                <c:pt idx="17">
                  <c:v>-3</c:v>
                </c:pt>
                <c:pt idx="18">
                  <c:v>-4</c:v>
                </c:pt>
                <c:pt idx="19">
                  <c:v>-6</c:v>
                </c:pt>
                <c:pt idx="20">
                  <c:v>0</c:v>
                </c:pt>
                <c:pt idx="21">
                  <c:v>-6</c:v>
                </c:pt>
                <c:pt idx="22">
                  <c:v>-8</c:v>
                </c:pt>
                <c:pt idx="23">
                  <c:v>-2</c:v>
                </c:pt>
                <c:pt idx="24">
                  <c:v>-3</c:v>
                </c:pt>
                <c:pt idx="25">
                  <c:v>0</c:v>
                </c:pt>
                <c:pt idx="26">
                  <c:v>-2</c:v>
                </c:pt>
                <c:pt idx="27">
                  <c:v>-4</c:v>
                </c:pt>
                <c:pt idx="28">
                  <c:v>-1</c:v>
                </c:pt>
                <c:pt idx="29">
                  <c:v>0</c:v>
                </c:pt>
                <c:pt idx="30">
                  <c:v>0</c:v>
                </c:pt>
                <c:pt idx="31">
                  <c:v>0</c:v>
                </c:pt>
                <c:pt idx="32">
                  <c:v>-1</c:v>
                </c:pt>
                <c:pt idx="33">
                  <c:v>0</c:v>
                </c:pt>
                <c:pt idx="34">
                  <c:v>0</c:v>
                </c:pt>
                <c:pt idx="35">
                  <c:v>0</c:v>
                </c:pt>
                <c:pt idx="36">
                  <c:v>0</c:v>
                </c:pt>
                <c:pt idx="38">
                  <c:v>0</c:v>
                </c:pt>
                <c:pt idx="40">
                  <c:v>0</c:v>
                </c:pt>
                <c:pt idx="41">
                  <c:v>0</c:v>
                </c:pt>
              </c:numCache>
            </c:numRef>
          </c:val>
          <c:extLst>
            <c:ext xmlns:c15="http://schemas.microsoft.com/office/drawing/2012/chart" uri="{02D57815-91ED-43cb-92C2-25804820EDAC}">
              <c15:filteredCategoryTitle>
                <c15:cat>
                  <c:numRef>
                    <c:extLst>
                      <c:ext uri="{02D57815-91ED-43cb-92C2-25804820EDAC}">
                        <c15:formulaRef>
                          <c15:sqref>TAB_10_1!$M$12:$M$59</c15:sqref>
                        </c15:formulaRef>
                      </c:ext>
                    </c:extLst>
                    <c:numCache>
                      <c:formatCode>General</c:formatCode>
                      <c:ptCount val="48"/>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39F0-4736-AAC2-6104D56A3CD7}"/>
            </c:ext>
          </c:extLst>
        </c:ser>
        <c:ser>
          <c:idx val="1"/>
          <c:order val="1"/>
          <c:tx>
            <c:strRef>
              <c:f>TAB_10_1!$P$11</c:f>
              <c:strCache>
                <c:ptCount val="1"/>
                <c:pt idx="0">
                  <c:v>Masculin</c:v>
                </c:pt>
              </c:strCache>
            </c:strRef>
          </c:tx>
          <c:spPr>
            <a:ln>
              <a:solidFill>
                <a:schemeClr val="tx1"/>
              </a:solidFill>
            </a:ln>
          </c:spPr>
          <c:invertIfNegative val="0"/>
          <c:val>
            <c:numRef>
              <c:f>TAB_10_1!$P$12:$P$60</c:f>
              <c:numCache>
                <c:formatCode>General</c:formatCode>
                <c:ptCount val="49"/>
                <c:pt idx="3">
                  <c:v>1</c:v>
                </c:pt>
                <c:pt idx="4">
                  <c:v>10</c:v>
                </c:pt>
                <c:pt idx="5">
                  <c:v>68</c:v>
                </c:pt>
                <c:pt idx="6">
                  <c:v>103</c:v>
                </c:pt>
                <c:pt idx="7">
                  <c:v>92</c:v>
                </c:pt>
                <c:pt idx="8">
                  <c:v>87</c:v>
                </c:pt>
                <c:pt idx="9">
                  <c:v>67</c:v>
                </c:pt>
                <c:pt idx="10">
                  <c:v>59</c:v>
                </c:pt>
                <c:pt idx="11">
                  <c:v>35</c:v>
                </c:pt>
                <c:pt idx="12">
                  <c:v>25</c:v>
                </c:pt>
                <c:pt idx="13">
                  <c:v>17</c:v>
                </c:pt>
                <c:pt idx="14">
                  <c:v>20</c:v>
                </c:pt>
                <c:pt idx="15">
                  <c:v>12</c:v>
                </c:pt>
                <c:pt idx="16">
                  <c:v>7</c:v>
                </c:pt>
                <c:pt idx="17">
                  <c:v>7</c:v>
                </c:pt>
                <c:pt idx="18">
                  <c:v>4</c:v>
                </c:pt>
                <c:pt idx="19">
                  <c:v>7</c:v>
                </c:pt>
                <c:pt idx="20">
                  <c:v>1</c:v>
                </c:pt>
                <c:pt idx="21">
                  <c:v>3</c:v>
                </c:pt>
                <c:pt idx="22">
                  <c:v>2</c:v>
                </c:pt>
                <c:pt idx="23">
                  <c:v>1</c:v>
                </c:pt>
                <c:pt idx="24">
                  <c:v>3</c:v>
                </c:pt>
                <c:pt idx="25">
                  <c:v>3</c:v>
                </c:pt>
                <c:pt idx="26">
                  <c:v>1</c:v>
                </c:pt>
                <c:pt idx="27">
                  <c:v>1</c:v>
                </c:pt>
                <c:pt idx="29">
                  <c:v>2</c:v>
                </c:pt>
                <c:pt idx="30">
                  <c:v>2</c:v>
                </c:pt>
                <c:pt idx="32">
                  <c:v>2</c:v>
                </c:pt>
                <c:pt idx="34">
                  <c:v>2</c:v>
                </c:pt>
                <c:pt idx="36">
                  <c:v>1</c:v>
                </c:pt>
              </c:numCache>
            </c:numRef>
          </c:val>
          <c:extLst>
            <c:ext xmlns:c15="http://schemas.microsoft.com/office/drawing/2012/chart" uri="{02D57815-91ED-43cb-92C2-25804820EDAC}">
              <c15:filteredCategoryTitle>
                <c15:cat>
                  <c:numRef>
                    <c:extLst>
                      <c:ext uri="{02D57815-91ED-43cb-92C2-25804820EDAC}">
                        <c15:formulaRef>
                          <c15:sqref>TAB_10_1!$M$12:$M$59</c15:sqref>
                        </c15:formulaRef>
                      </c:ext>
                    </c:extLst>
                    <c:numCache>
                      <c:formatCode>General</c:formatCode>
                      <c:ptCount val="48"/>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39F0-4736-AAC2-6104D56A3CD7}"/>
            </c:ext>
          </c:extLst>
        </c:ser>
        <c:dLbls>
          <c:showLegendKey val="0"/>
          <c:showVal val="0"/>
          <c:showCatName val="0"/>
          <c:showSerName val="0"/>
          <c:showPercent val="0"/>
          <c:showBubbleSize val="0"/>
        </c:dLbls>
        <c:gapWidth val="0"/>
        <c:overlap val="100"/>
        <c:axId val="134075904"/>
        <c:axId val="134077440"/>
      </c:barChart>
      <c:catAx>
        <c:axId val="134075904"/>
        <c:scaling>
          <c:orientation val="minMax"/>
        </c:scaling>
        <c:delete val="0"/>
        <c:axPos val="l"/>
        <c:numFmt formatCode="General" sourceLinked="1"/>
        <c:majorTickMark val="out"/>
        <c:minorTickMark val="none"/>
        <c:tickLblPos val="nextTo"/>
        <c:spPr>
          <a:noFill/>
          <a:ln>
            <a:noFill/>
          </a:ln>
        </c:spPr>
        <c:crossAx val="134077440"/>
        <c:crosses val="autoZero"/>
        <c:auto val="1"/>
        <c:lblAlgn val="ctr"/>
        <c:lblOffset val="100"/>
        <c:noMultiLvlLbl val="0"/>
      </c:catAx>
      <c:valAx>
        <c:axId val="134077440"/>
        <c:scaling>
          <c:orientation val="minMax"/>
        </c:scaling>
        <c:delete val="0"/>
        <c:axPos val="b"/>
        <c:majorGridlines/>
        <c:numFmt formatCode="0;[Black]0" sourceLinked="0"/>
        <c:majorTickMark val="out"/>
        <c:minorTickMark val="none"/>
        <c:tickLblPos val="nextTo"/>
        <c:crossAx val="134075904"/>
        <c:crosses val="autoZero"/>
        <c:crossBetween val="between"/>
      </c:valAx>
    </c:plotArea>
    <c:legend>
      <c:legendPos val="r"/>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TAB_10_1!$S$12:$S$60</c:f>
              <c:numCache>
                <c:formatCode>General</c:formatCode>
                <c:ptCount val="49"/>
                <c:pt idx="2">
                  <c:v>-1</c:v>
                </c:pt>
                <c:pt idx="4">
                  <c:v>-7</c:v>
                </c:pt>
                <c:pt idx="6">
                  <c:v>-65</c:v>
                </c:pt>
                <c:pt idx="7">
                  <c:v>-88</c:v>
                </c:pt>
                <c:pt idx="8">
                  <c:v>-118</c:v>
                </c:pt>
                <c:pt idx="9">
                  <c:v>-118</c:v>
                </c:pt>
                <c:pt idx="10">
                  <c:v>-100</c:v>
                </c:pt>
                <c:pt idx="11">
                  <c:v>-70</c:v>
                </c:pt>
                <c:pt idx="12">
                  <c:v>-55</c:v>
                </c:pt>
                <c:pt idx="13">
                  <c:v>-41</c:v>
                </c:pt>
                <c:pt idx="14">
                  <c:v>-30</c:v>
                </c:pt>
                <c:pt idx="15">
                  <c:v>-32</c:v>
                </c:pt>
                <c:pt idx="16">
                  <c:v>-25</c:v>
                </c:pt>
                <c:pt idx="17">
                  <c:v>-32</c:v>
                </c:pt>
                <c:pt idx="18">
                  <c:v>-18</c:v>
                </c:pt>
                <c:pt idx="19">
                  <c:v>-21</c:v>
                </c:pt>
                <c:pt idx="20">
                  <c:v>-13</c:v>
                </c:pt>
                <c:pt idx="21">
                  <c:v>-13</c:v>
                </c:pt>
                <c:pt idx="22">
                  <c:v>-15</c:v>
                </c:pt>
                <c:pt idx="23">
                  <c:v>-7</c:v>
                </c:pt>
                <c:pt idx="24">
                  <c:v>-6</c:v>
                </c:pt>
                <c:pt idx="25">
                  <c:v>-6</c:v>
                </c:pt>
                <c:pt idx="26">
                  <c:v>-2</c:v>
                </c:pt>
                <c:pt idx="27">
                  <c:v>0</c:v>
                </c:pt>
                <c:pt idx="28">
                  <c:v>-2</c:v>
                </c:pt>
                <c:pt idx="29">
                  <c:v>-5</c:v>
                </c:pt>
                <c:pt idx="30">
                  <c:v>-2</c:v>
                </c:pt>
                <c:pt idx="31">
                  <c:v>0</c:v>
                </c:pt>
                <c:pt idx="32">
                  <c:v>-1</c:v>
                </c:pt>
                <c:pt idx="33">
                  <c:v>-3</c:v>
                </c:pt>
                <c:pt idx="34">
                  <c:v>-2</c:v>
                </c:pt>
                <c:pt idx="35">
                  <c:v>-2</c:v>
                </c:pt>
                <c:pt idx="36">
                  <c:v>0</c:v>
                </c:pt>
                <c:pt idx="38">
                  <c:v>-2</c:v>
                </c:pt>
                <c:pt idx="40">
                  <c:v>-1</c:v>
                </c:pt>
                <c:pt idx="41">
                  <c:v>-1</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1DD7-4997-8BE7-3269F6548E76}"/>
            </c:ext>
          </c:extLst>
        </c:ser>
        <c:ser>
          <c:idx val="1"/>
          <c:order val="1"/>
          <c:tx>
            <c:strRef>
              <c:f>TAB_10_1!$P$11</c:f>
              <c:strCache>
                <c:ptCount val="1"/>
                <c:pt idx="0">
                  <c:v>Masculin</c:v>
                </c:pt>
              </c:strCache>
            </c:strRef>
          </c:tx>
          <c:spPr>
            <a:ln>
              <a:solidFill>
                <a:schemeClr val="tx1"/>
              </a:solidFill>
            </a:ln>
          </c:spPr>
          <c:invertIfNegative val="0"/>
          <c:val>
            <c:numRef>
              <c:f>TAB_10_1!$T$12:$T$60</c:f>
              <c:numCache>
                <c:formatCode>General</c:formatCode>
                <c:ptCount val="49"/>
                <c:pt idx="3">
                  <c:v>1</c:v>
                </c:pt>
                <c:pt idx="4">
                  <c:v>3</c:v>
                </c:pt>
                <c:pt idx="5">
                  <c:v>13</c:v>
                </c:pt>
                <c:pt idx="6">
                  <c:v>41</c:v>
                </c:pt>
                <c:pt idx="7">
                  <c:v>62</c:v>
                </c:pt>
                <c:pt idx="8">
                  <c:v>73</c:v>
                </c:pt>
                <c:pt idx="9">
                  <c:v>78</c:v>
                </c:pt>
                <c:pt idx="10">
                  <c:v>73</c:v>
                </c:pt>
                <c:pt idx="11">
                  <c:v>45</c:v>
                </c:pt>
                <c:pt idx="12">
                  <c:v>44</c:v>
                </c:pt>
                <c:pt idx="13">
                  <c:v>35</c:v>
                </c:pt>
                <c:pt idx="14">
                  <c:v>16</c:v>
                </c:pt>
                <c:pt idx="15">
                  <c:v>24</c:v>
                </c:pt>
                <c:pt idx="16">
                  <c:v>27</c:v>
                </c:pt>
                <c:pt idx="17">
                  <c:v>17</c:v>
                </c:pt>
                <c:pt idx="18">
                  <c:v>14</c:v>
                </c:pt>
                <c:pt idx="19">
                  <c:v>17</c:v>
                </c:pt>
                <c:pt idx="20">
                  <c:v>15</c:v>
                </c:pt>
                <c:pt idx="21">
                  <c:v>7</c:v>
                </c:pt>
                <c:pt idx="22">
                  <c:v>4</c:v>
                </c:pt>
                <c:pt idx="23">
                  <c:v>8</c:v>
                </c:pt>
                <c:pt idx="24">
                  <c:v>5</c:v>
                </c:pt>
                <c:pt idx="25">
                  <c:v>4</c:v>
                </c:pt>
                <c:pt idx="26">
                  <c:v>3</c:v>
                </c:pt>
                <c:pt idx="27">
                  <c:v>5</c:v>
                </c:pt>
                <c:pt idx="28">
                  <c:v>2</c:v>
                </c:pt>
                <c:pt idx="29">
                  <c:v>1</c:v>
                </c:pt>
                <c:pt idx="30">
                  <c:v>1</c:v>
                </c:pt>
                <c:pt idx="31">
                  <c:v>2</c:v>
                </c:pt>
                <c:pt idx="32">
                  <c:v>1</c:v>
                </c:pt>
                <c:pt idx="33">
                  <c:v>1</c:v>
                </c:pt>
                <c:pt idx="34">
                  <c:v>2</c:v>
                </c:pt>
                <c:pt idx="35">
                  <c:v>3</c:v>
                </c:pt>
                <c:pt idx="38">
                  <c:v>2</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1DD7-4997-8BE7-3269F6548E76}"/>
            </c:ext>
          </c:extLst>
        </c:ser>
        <c:dLbls>
          <c:showLegendKey val="0"/>
          <c:showVal val="0"/>
          <c:showCatName val="0"/>
          <c:showSerName val="0"/>
          <c:showPercent val="0"/>
          <c:showBubbleSize val="0"/>
        </c:dLbls>
        <c:gapWidth val="0"/>
        <c:overlap val="100"/>
        <c:axId val="138594176"/>
        <c:axId val="138595712"/>
      </c:barChart>
      <c:catAx>
        <c:axId val="138594176"/>
        <c:scaling>
          <c:orientation val="minMax"/>
        </c:scaling>
        <c:delete val="0"/>
        <c:axPos val="l"/>
        <c:numFmt formatCode="General" sourceLinked="1"/>
        <c:majorTickMark val="out"/>
        <c:minorTickMark val="none"/>
        <c:tickLblPos val="nextTo"/>
        <c:spPr>
          <a:noFill/>
          <a:ln>
            <a:noFill/>
          </a:ln>
        </c:spPr>
        <c:crossAx val="138595712"/>
        <c:crosses val="autoZero"/>
        <c:auto val="1"/>
        <c:lblAlgn val="ctr"/>
        <c:lblOffset val="100"/>
        <c:noMultiLvlLbl val="0"/>
      </c:catAx>
      <c:valAx>
        <c:axId val="138595712"/>
        <c:scaling>
          <c:orientation val="minMax"/>
        </c:scaling>
        <c:delete val="0"/>
        <c:axPos val="b"/>
        <c:majorGridlines/>
        <c:numFmt formatCode="0;[Black]0" sourceLinked="0"/>
        <c:majorTickMark val="out"/>
        <c:minorTickMark val="none"/>
        <c:tickLblPos val="nextTo"/>
        <c:crossAx val="138594176"/>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TAB_10_1!$W$12:$W$60</c:f>
              <c:numCache>
                <c:formatCode>General</c:formatCode>
                <c:ptCount val="49"/>
                <c:pt idx="2">
                  <c:v>0</c:v>
                </c:pt>
                <c:pt idx="4">
                  <c:v>-3</c:v>
                </c:pt>
                <c:pt idx="6">
                  <c:v>-79</c:v>
                </c:pt>
                <c:pt idx="7">
                  <c:v>-93</c:v>
                </c:pt>
                <c:pt idx="8">
                  <c:v>-63</c:v>
                </c:pt>
                <c:pt idx="9">
                  <c:v>-56</c:v>
                </c:pt>
                <c:pt idx="10">
                  <c:v>-32</c:v>
                </c:pt>
                <c:pt idx="11">
                  <c:v>-27</c:v>
                </c:pt>
                <c:pt idx="12">
                  <c:v>-30</c:v>
                </c:pt>
                <c:pt idx="13">
                  <c:v>-12</c:v>
                </c:pt>
                <c:pt idx="14">
                  <c:v>-17</c:v>
                </c:pt>
                <c:pt idx="15">
                  <c:v>-12</c:v>
                </c:pt>
                <c:pt idx="16">
                  <c:v>-6</c:v>
                </c:pt>
                <c:pt idx="17">
                  <c:v>-3</c:v>
                </c:pt>
                <c:pt idx="18">
                  <c:v>-4</c:v>
                </c:pt>
                <c:pt idx="19">
                  <c:v>-4</c:v>
                </c:pt>
                <c:pt idx="20">
                  <c:v>-4</c:v>
                </c:pt>
                <c:pt idx="21">
                  <c:v>-1</c:v>
                </c:pt>
                <c:pt idx="22">
                  <c:v>-1</c:v>
                </c:pt>
                <c:pt idx="23">
                  <c:v>-4</c:v>
                </c:pt>
                <c:pt idx="24">
                  <c:v>0</c:v>
                </c:pt>
                <c:pt idx="25">
                  <c:v>-1</c:v>
                </c:pt>
                <c:pt idx="26">
                  <c:v>-1</c:v>
                </c:pt>
                <c:pt idx="27">
                  <c:v>0</c:v>
                </c:pt>
                <c:pt idx="28">
                  <c:v>-3</c:v>
                </c:pt>
                <c:pt idx="29">
                  <c:v>0</c:v>
                </c:pt>
                <c:pt idx="30">
                  <c:v>0</c:v>
                </c:pt>
                <c:pt idx="31">
                  <c:v>0</c:v>
                </c:pt>
                <c:pt idx="32">
                  <c:v>0</c:v>
                </c:pt>
                <c:pt idx="33">
                  <c:v>0</c:v>
                </c:pt>
                <c:pt idx="34">
                  <c:v>0</c:v>
                </c:pt>
                <c:pt idx="35">
                  <c:v>-1</c:v>
                </c:pt>
                <c:pt idx="36">
                  <c:v>0</c:v>
                </c:pt>
                <c:pt idx="38">
                  <c:v>0</c:v>
                </c:pt>
                <c:pt idx="40">
                  <c:v>-1</c:v>
                </c:pt>
                <c:pt idx="41">
                  <c:v>0</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D463-425A-A8C0-B50C7027626B}"/>
            </c:ext>
          </c:extLst>
        </c:ser>
        <c:ser>
          <c:idx val="1"/>
          <c:order val="1"/>
          <c:tx>
            <c:strRef>
              <c:f>TAB_10_1!$P$11</c:f>
              <c:strCache>
                <c:ptCount val="1"/>
                <c:pt idx="0">
                  <c:v>Masculin</c:v>
                </c:pt>
              </c:strCache>
            </c:strRef>
          </c:tx>
          <c:spPr>
            <a:ln>
              <a:solidFill>
                <a:schemeClr val="tx1"/>
              </a:solidFill>
            </a:ln>
          </c:spPr>
          <c:invertIfNegative val="0"/>
          <c:val>
            <c:numRef>
              <c:f>TAB_10_1!$X$12:$X$60</c:f>
              <c:numCache>
                <c:formatCode>General</c:formatCode>
                <c:ptCount val="49"/>
                <c:pt idx="3">
                  <c:v>1</c:v>
                </c:pt>
                <c:pt idx="4">
                  <c:v>7</c:v>
                </c:pt>
                <c:pt idx="5">
                  <c:v>96</c:v>
                </c:pt>
                <c:pt idx="6">
                  <c:v>142</c:v>
                </c:pt>
                <c:pt idx="7">
                  <c:v>131</c:v>
                </c:pt>
                <c:pt idx="8">
                  <c:v>104</c:v>
                </c:pt>
                <c:pt idx="9">
                  <c:v>69</c:v>
                </c:pt>
                <c:pt idx="10">
                  <c:v>60</c:v>
                </c:pt>
                <c:pt idx="11">
                  <c:v>39</c:v>
                </c:pt>
                <c:pt idx="12">
                  <c:v>37</c:v>
                </c:pt>
                <c:pt idx="13">
                  <c:v>28</c:v>
                </c:pt>
                <c:pt idx="14">
                  <c:v>24</c:v>
                </c:pt>
                <c:pt idx="15">
                  <c:v>11</c:v>
                </c:pt>
                <c:pt idx="16">
                  <c:v>8</c:v>
                </c:pt>
                <c:pt idx="17">
                  <c:v>9</c:v>
                </c:pt>
                <c:pt idx="18">
                  <c:v>9</c:v>
                </c:pt>
                <c:pt idx="19">
                  <c:v>3</c:v>
                </c:pt>
                <c:pt idx="20">
                  <c:v>4</c:v>
                </c:pt>
                <c:pt idx="21">
                  <c:v>6</c:v>
                </c:pt>
                <c:pt idx="22">
                  <c:v>3</c:v>
                </c:pt>
                <c:pt idx="23">
                  <c:v>1</c:v>
                </c:pt>
                <c:pt idx="24">
                  <c:v>1</c:v>
                </c:pt>
                <c:pt idx="25">
                  <c:v>1</c:v>
                </c:pt>
                <c:pt idx="26">
                  <c:v>1</c:v>
                </c:pt>
                <c:pt idx="27">
                  <c:v>2</c:v>
                </c:pt>
                <c:pt idx="29">
                  <c:v>1</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D463-425A-A8C0-B50C7027626B}"/>
            </c:ext>
          </c:extLst>
        </c:ser>
        <c:dLbls>
          <c:showLegendKey val="0"/>
          <c:showVal val="0"/>
          <c:showCatName val="0"/>
          <c:showSerName val="0"/>
          <c:showPercent val="0"/>
          <c:showBubbleSize val="0"/>
        </c:dLbls>
        <c:gapWidth val="0"/>
        <c:overlap val="100"/>
        <c:axId val="138606848"/>
        <c:axId val="138883072"/>
      </c:barChart>
      <c:catAx>
        <c:axId val="138606848"/>
        <c:scaling>
          <c:orientation val="minMax"/>
        </c:scaling>
        <c:delete val="0"/>
        <c:axPos val="l"/>
        <c:numFmt formatCode="General" sourceLinked="1"/>
        <c:majorTickMark val="out"/>
        <c:minorTickMark val="none"/>
        <c:tickLblPos val="nextTo"/>
        <c:spPr>
          <a:noFill/>
          <a:ln>
            <a:noFill/>
          </a:ln>
        </c:spPr>
        <c:crossAx val="138883072"/>
        <c:crosses val="autoZero"/>
        <c:auto val="1"/>
        <c:lblAlgn val="ctr"/>
        <c:lblOffset val="100"/>
        <c:noMultiLvlLbl val="0"/>
      </c:catAx>
      <c:valAx>
        <c:axId val="138883072"/>
        <c:scaling>
          <c:orientation val="minMax"/>
        </c:scaling>
        <c:delete val="0"/>
        <c:axPos val="b"/>
        <c:majorGridlines/>
        <c:numFmt formatCode="0;[Black]0" sourceLinked="0"/>
        <c:majorTickMark val="out"/>
        <c:minorTickMark val="none"/>
        <c:tickLblPos val="nextTo"/>
        <c:crossAx val="138606848"/>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TAB_10_2!$O$4:$O$28</c:f>
              <c:numCache>
                <c:formatCode>General</c:formatCode>
                <c:ptCount val="25"/>
                <c:pt idx="0">
                  <c:v>-3</c:v>
                </c:pt>
                <c:pt idx="1">
                  <c:v>-3</c:v>
                </c:pt>
                <c:pt idx="2">
                  <c:v>-7</c:v>
                </c:pt>
                <c:pt idx="3">
                  <c:v>-5</c:v>
                </c:pt>
                <c:pt idx="4">
                  <c:v>-3</c:v>
                </c:pt>
                <c:pt idx="5">
                  <c:v>-5</c:v>
                </c:pt>
                <c:pt idx="6">
                  <c:v>-4</c:v>
                </c:pt>
                <c:pt idx="7">
                  <c:v>0</c:v>
                </c:pt>
                <c:pt idx="8">
                  <c:v>0</c:v>
                </c:pt>
                <c:pt idx="9">
                  <c:v>0</c:v>
                </c:pt>
                <c:pt idx="10">
                  <c:v>-1</c:v>
                </c:pt>
                <c:pt idx="11">
                  <c:v>0</c:v>
                </c:pt>
                <c:pt idx="12">
                  <c:v>0</c:v>
                </c:pt>
                <c:pt idx="13">
                  <c:v>-1</c:v>
                </c:pt>
                <c:pt idx="17">
                  <c:v>-1</c:v>
                </c:pt>
                <c:pt idx="19">
                  <c:v>-1</c:v>
                </c:pt>
                <c:pt idx="21">
                  <c:v>-1</c:v>
                </c:pt>
              </c:numCache>
            </c:numRef>
          </c:val>
          <c:extLst>
            <c:ext xmlns:c15="http://schemas.microsoft.com/office/drawing/2012/chart" uri="{02D57815-91ED-43cb-92C2-25804820EDAC}">
              <c15:filteredCategoryTitle>
                <c15:cat>
                  <c:numRef>
                    <c:extLst>
                      <c:ext uri="{02D57815-91ED-43cb-92C2-25804820EDAC}">
                        <c15:formulaRef>
                          <c15:sqref>TAB_10_2!$L$4:$L$28</c15:sqref>
                        </c15:formulaRef>
                      </c:ext>
                    </c:extLst>
                    <c:numCache>
                      <c:formatCode>General</c:formatCode>
                      <c:ptCount val="25"/>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numCache>
                  </c:numRef>
                </c15:cat>
              </c15:filteredCategoryTitle>
            </c:ext>
            <c:ext xmlns:c16="http://schemas.microsoft.com/office/drawing/2014/chart" uri="{C3380CC4-5D6E-409C-BE32-E72D297353CC}">
              <c16:uniqueId val="{00000000-EFD1-4A34-AF37-9B11BE0FB40B}"/>
            </c:ext>
          </c:extLst>
        </c:ser>
        <c:ser>
          <c:idx val="1"/>
          <c:order val="1"/>
          <c:tx>
            <c:strRef>
              <c:f>TAB_10_1!$P$11</c:f>
              <c:strCache>
                <c:ptCount val="1"/>
                <c:pt idx="0">
                  <c:v>Masculin</c:v>
                </c:pt>
              </c:strCache>
            </c:strRef>
          </c:tx>
          <c:spPr>
            <a:ln>
              <a:solidFill>
                <a:schemeClr val="tx1"/>
              </a:solidFill>
            </a:ln>
          </c:spPr>
          <c:invertIfNegative val="0"/>
          <c:val>
            <c:numRef>
              <c:f>TAB_10_2!$N$4:$N$28</c:f>
              <c:numCache>
                <c:formatCode>General</c:formatCode>
                <c:ptCount val="25"/>
                <c:pt idx="1">
                  <c:v>4</c:v>
                </c:pt>
                <c:pt idx="2">
                  <c:v>2</c:v>
                </c:pt>
                <c:pt idx="3">
                  <c:v>3</c:v>
                </c:pt>
                <c:pt idx="4">
                  <c:v>1</c:v>
                </c:pt>
                <c:pt idx="5">
                  <c:v>2</c:v>
                </c:pt>
                <c:pt idx="6">
                  <c:v>2</c:v>
                </c:pt>
                <c:pt idx="7">
                  <c:v>3</c:v>
                </c:pt>
                <c:pt idx="8">
                  <c:v>2</c:v>
                </c:pt>
                <c:pt idx="9">
                  <c:v>2</c:v>
                </c:pt>
                <c:pt idx="10">
                  <c:v>1</c:v>
                </c:pt>
                <c:pt idx="11">
                  <c:v>1</c:v>
                </c:pt>
                <c:pt idx="12">
                  <c:v>1</c:v>
                </c:pt>
                <c:pt idx="13">
                  <c:v>1</c:v>
                </c:pt>
                <c:pt idx="19">
                  <c:v>1</c:v>
                </c:pt>
              </c:numCache>
            </c:numRef>
          </c:val>
          <c:extLst>
            <c:ext xmlns:c15="http://schemas.microsoft.com/office/drawing/2012/chart" uri="{02D57815-91ED-43cb-92C2-25804820EDAC}">
              <c15:filteredCategoryTitle>
                <c15:cat>
                  <c:numRef>
                    <c:extLst>
                      <c:ext uri="{02D57815-91ED-43cb-92C2-25804820EDAC}">
                        <c15:formulaRef>
                          <c15:sqref>TAB_10_2!$L$4:$L$28</c15:sqref>
                        </c15:formulaRef>
                      </c:ext>
                    </c:extLst>
                    <c:numCache>
                      <c:formatCode>General</c:formatCode>
                      <c:ptCount val="25"/>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numCache>
                  </c:numRef>
                </c15:cat>
              </c15:filteredCategoryTitle>
            </c:ext>
            <c:ext xmlns:c16="http://schemas.microsoft.com/office/drawing/2014/chart" uri="{C3380CC4-5D6E-409C-BE32-E72D297353CC}">
              <c16:uniqueId val="{00000001-EFD1-4A34-AF37-9B11BE0FB40B}"/>
            </c:ext>
          </c:extLst>
        </c:ser>
        <c:dLbls>
          <c:showLegendKey val="0"/>
          <c:showVal val="0"/>
          <c:showCatName val="0"/>
          <c:showSerName val="0"/>
          <c:showPercent val="0"/>
          <c:showBubbleSize val="0"/>
        </c:dLbls>
        <c:gapWidth val="0"/>
        <c:overlap val="100"/>
        <c:axId val="138684288"/>
        <c:axId val="138685824"/>
      </c:barChart>
      <c:catAx>
        <c:axId val="138684288"/>
        <c:scaling>
          <c:orientation val="minMax"/>
        </c:scaling>
        <c:delete val="0"/>
        <c:axPos val="l"/>
        <c:numFmt formatCode="General" sourceLinked="1"/>
        <c:majorTickMark val="out"/>
        <c:minorTickMark val="none"/>
        <c:tickLblPos val="nextTo"/>
        <c:spPr>
          <a:noFill/>
          <a:ln>
            <a:noFill/>
          </a:ln>
        </c:spPr>
        <c:crossAx val="138685824"/>
        <c:crosses val="autoZero"/>
        <c:auto val="1"/>
        <c:lblAlgn val="ctr"/>
        <c:lblOffset val="100"/>
        <c:noMultiLvlLbl val="0"/>
      </c:catAx>
      <c:valAx>
        <c:axId val="138685824"/>
        <c:scaling>
          <c:orientation val="minMax"/>
        </c:scaling>
        <c:delete val="0"/>
        <c:axPos val="b"/>
        <c:majorGridlines/>
        <c:numFmt formatCode="0;[Black]0" sourceLinked="0"/>
        <c:majorTickMark val="out"/>
        <c:minorTickMark val="none"/>
        <c:tickLblPos val="nextTo"/>
        <c:crossAx val="138684288"/>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TAB_10_2!$V$4:$V$45</c:f>
              <c:numCache>
                <c:formatCode>General</c:formatCode>
                <c:ptCount val="42"/>
                <c:pt idx="0">
                  <c:v>-1</c:v>
                </c:pt>
                <c:pt idx="1">
                  <c:v>-2</c:v>
                </c:pt>
                <c:pt idx="2">
                  <c:v>-23</c:v>
                </c:pt>
                <c:pt idx="3">
                  <c:v>-185</c:v>
                </c:pt>
                <c:pt idx="4">
                  <c:v>-272</c:v>
                </c:pt>
                <c:pt idx="5">
                  <c:v>-322</c:v>
                </c:pt>
                <c:pt idx="6">
                  <c:v>-294</c:v>
                </c:pt>
                <c:pt idx="7">
                  <c:v>-255</c:v>
                </c:pt>
                <c:pt idx="8">
                  <c:v>-214</c:v>
                </c:pt>
                <c:pt idx="9">
                  <c:v>-148</c:v>
                </c:pt>
                <c:pt idx="10">
                  <c:v>-113</c:v>
                </c:pt>
                <c:pt idx="11">
                  <c:v>-82</c:v>
                </c:pt>
                <c:pt idx="12">
                  <c:v>-72</c:v>
                </c:pt>
                <c:pt idx="13">
                  <c:v>-69</c:v>
                </c:pt>
                <c:pt idx="14">
                  <c:v>-43</c:v>
                </c:pt>
                <c:pt idx="15">
                  <c:v>-41</c:v>
                </c:pt>
                <c:pt idx="16">
                  <c:v>-32</c:v>
                </c:pt>
                <c:pt idx="17">
                  <c:v>-35</c:v>
                </c:pt>
                <c:pt idx="18">
                  <c:v>-24</c:v>
                </c:pt>
                <c:pt idx="19">
                  <c:v>-20</c:v>
                </c:pt>
                <c:pt idx="20">
                  <c:v>-26</c:v>
                </c:pt>
                <c:pt idx="21">
                  <c:v>-15</c:v>
                </c:pt>
                <c:pt idx="22">
                  <c:v>-10</c:v>
                </c:pt>
                <c:pt idx="23">
                  <c:v>-8</c:v>
                </c:pt>
                <c:pt idx="24">
                  <c:v>-7</c:v>
                </c:pt>
                <c:pt idx="25">
                  <c:v>-7</c:v>
                </c:pt>
                <c:pt idx="26">
                  <c:v>-6</c:v>
                </c:pt>
                <c:pt idx="27">
                  <c:v>-7</c:v>
                </c:pt>
                <c:pt idx="28">
                  <c:v>-4</c:v>
                </c:pt>
                <c:pt idx="29">
                  <c:v>0</c:v>
                </c:pt>
                <c:pt idx="30">
                  <c:v>-2</c:v>
                </c:pt>
                <c:pt idx="31">
                  <c:v>-3</c:v>
                </c:pt>
                <c:pt idx="32">
                  <c:v>-3</c:v>
                </c:pt>
                <c:pt idx="33">
                  <c:v>-3</c:v>
                </c:pt>
                <c:pt idx="34">
                  <c:v>0</c:v>
                </c:pt>
                <c:pt idx="36">
                  <c:v>-2</c:v>
                </c:pt>
                <c:pt idx="38">
                  <c:v>-2</c:v>
                </c:pt>
                <c:pt idx="39">
                  <c:v>-1</c:v>
                </c:pt>
              </c:numCache>
            </c:numRef>
          </c:val>
          <c:extLst>
            <c:ext xmlns:c15="http://schemas.microsoft.com/office/drawing/2012/chart" uri="{02D57815-91ED-43cb-92C2-25804820EDAC}">
              <c15:filteredCategoryTitle>
                <c15:cat>
                  <c:numRef>
                    <c:extLst>
                      <c:ext uri="{02D57815-91ED-43cb-92C2-25804820EDAC}">
                        <c15:formulaRef>
                          <c15:sqref>TAB_10_2!$S$4:$S$45</c15:sqref>
                        </c15:formulaRef>
                      </c:ext>
                    </c:extLst>
                    <c:numCache>
                      <c:formatCode>General</c:formatCode>
                      <c:ptCount val="42"/>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numCache>
                  </c:numRef>
                </c15:cat>
              </c15:filteredCategoryTitle>
            </c:ext>
            <c:ext xmlns:c16="http://schemas.microsoft.com/office/drawing/2014/chart" uri="{C3380CC4-5D6E-409C-BE32-E72D297353CC}">
              <c16:uniqueId val="{00000000-9200-45D2-A251-857844C986C2}"/>
            </c:ext>
          </c:extLst>
        </c:ser>
        <c:ser>
          <c:idx val="1"/>
          <c:order val="1"/>
          <c:tx>
            <c:strRef>
              <c:f>TAB_10_1!$P$11</c:f>
              <c:strCache>
                <c:ptCount val="1"/>
                <c:pt idx="0">
                  <c:v>Masculin</c:v>
                </c:pt>
              </c:strCache>
            </c:strRef>
          </c:tx>
          <c:spPr>
            <a:ln>
              <a:solidFill>
                <a:schemeClr val="tx1"/>
              </a:solidFill>
            </a:ln>
          </c:spPr>
          <c:invertIfNegative val="0"/>
          <c:val>
            <c:numRef>
              <c:f>TAB_10_2!$U$4:$U$45</c:f>
              <c:numCache>
                <c:formatCode>General</c:formatCode>
                <c:ptCount val="42"/>
                <c:pt idx="1">
                  <c:v>4</c:v>
                </c:pt>
                <c:pt idx="2">
                  <c:v>21</c:v>
                </c:pt>
                <c:pt idx="3">
                  <c:v>203</c:v>
                </c:pt>
                <c:pt idx="4">
                  <c:v>318</c:v>
                </c:pt>
                <c:pt idx="5">
                  <c:v>334</c:v>
                </c:pt>
                <c:pt idx="6">
                  <c:v>298</c:v>
                </c:pt>
                <c:pt idx="7">
                  <c:v>248</c:v>
                </c:pt>
                <c:pt idx="8">
                  <c:v>213</c:v>
                </c:pt>
                <c:pt idx="9">
                  <c:v>139</c:v>
                </c:pt>
                <c:pt idx="10">
                  <c:v>125</c:v>
                </c:pt>
                <c:pt idx="11">
                  <c:v>97</c:v>
                </c:pt>
                <c:pt idx="12">
                  <c:v>68</c:v>
                </c:pt>
                <c:pt idx="13">
                  <c:v>55</c:v>
                </c:pt>
                <c:pt idx="14">
                  <c:v>48</c:v>
                </c:pt>
                <c:pt idx="15">
                  <c:v>40</c:v>
                </c:pt>
                <c:pt idx="16">
                  <c:v>29</c:v>
                </c:pt>
                <c:pt idx="17">
                  <c:v>30</c:v>
                </c:pt>
                <c:pt idx="18">
                  <c:v>21</c:v>
                </c:pt>
                <c:pt idx="19">
                  <c:v>19</c:v>
                </c:pt>
                <c:pt idx="20">
                  <c:v>14</c:v>
                </c:pt>
                <c:pt idx="21">
                  <c:v>12</c:v>
                </c:pt>
                <c:pt idx="22">
                  <c:v>11</c:v>
                </c:pt>
                <c:pt idx="23">
                  <c:v>8</c:v>
                </c:pt>
                <c:pt idx="24">
                  <c:v>5</c:v>
                </c:pt>
                <c:pt idx="25">
                  <c:v>9</c:v>
                </c:pt>
                <c:pt idx="26">
                  <c:v>2</c:v>
                </c:pt>
                <c:pt idx="27">
                  <c:v>4</c:v>
                </c:pt>
                <c:pt idx="28">
                  <c:v>3</c:v>
                </c:pt>
                <c:pt idx="29">
                  <c:v>2</c:v>
                </c:pt>
                <c:pt idx="30">
                  <c:v>3</c:v>
                </c:pt>
                <c:pt idx="31">
                  <c:v>1</c:v>
                </c:pt>
                <c:pt idx="32">
                  <c:v>4</c:v>
                </c:pt>
                <c:pt idx="33">
                  <c:v>3</c:v>
                </c:pt>
                <c:pt idx="34">
                  <c:v>1</c:v>
                </c:pt>
                <c:pt idx="36">
                  <c:v>2</c:v>
                </c:pt>
              </c:numCache>
            </c:numRef>
          </c:val>
          <c:extLst>
            <c:ext xmlns:c15="http://schemas.microsoft.com/office/drawing/2012/chart" uri="{02D57815-91ED-43cb-92C2-25804820EDAC}">
              <c15:filteredCategoryTitle>
                <c15:cat>
                  <c:numRef>
                    <c:extLst>
                      <c:ext uri="{02D57815-91ED-43cb-92C2-25804820EDAC}">
                        <c15:formulaRef>
                          <c15:sqref>TAB_10_2!$S$4:$S$45</c15:sqref>
                        </c15:formulaRef>
                      </c:ext>
                    </c:extLst>
                    <c:numCache>
                      <c:formatCode>General</c:formatCode>
                      <c:ptCount val="42"/>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numCache>
                  </c:numRef>
                </c15:cat>
              </c15:filteredCategoryTitle>
            </c:ext>
            <c:ext xmlns:c16="http://schemas.microsoft.com/office/drawing/2014/chart" uri="{C3380CC4-5D6E-409C-BE32-E72D297353CC}">
              <c16:uniqueId val="{00000001-9200-45D2-A251-857844C986C2}"/>
            </c:ext>
          </c:extLst>
        </c:ser>
        <c:dLbls>
          <c:showLegendKey val="0"/>
          <c:showVal val="0"/>
          <c:showCatName val="0"/>
          <c:showSerName val="0"/>
          <c:showPercent val="0"/>
          <c:showBubbleSize val="0"/>
        </c:dLbls>
        <c:gapWidth val="0"/>
        <c:overlap val="100"/>
        <c:axId val="138729728"/>
        <c:axId val="138735616"/>
      </c:barChart>
      <c:catAx>
        <c:axId val="138729728"/>
        <c:scaling>
          <c:orientation val="minMax"/>
        </c:scaling>
        <c:delete val="0"/>
        <c:axPos val="l"/>
        <c:numFmt formatCode="General" sourceLinked="1"/>
        <c:majorTickMark val="out"/>
        <c:minorTickMark val="none"/>
        <c:tickLblPos val="nextTo"/>
        <c:spPr>
          <a:noFill/>
          <a:ln>
            <a:noFill/>
          </a:ln>
        </c:spPr>
        <c:crossAx val="138735616"/>
        <c:crosses val="autoZero"/>
        <c:auto val="1"/>
        <c:lblAlgn val="ctr"/>
        <c:lblOffset val="100"/>
        <c:noMultiLvlLbl val="0"/>
      </c:catAx>
      <c:valAx>
        <c:axId val="138735616"/>
        <c:scaling>
          <c:orientation val="minMax"/>
        </c:scaling>
        <c:delete val="0"/>
        <c:axPos val="b"/>
        <c:majorGridlines/>
        <c:numFmt formatCode="0;[Black]0" sourceLinked="0"/>
        <c:majorTickMark val="out"/>
        <c:minorTickMark val="none"/>
        <c:tickLblPos val="nextTo"/>
        <c:crossAx val="138729728"/>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247651</xdr:colOff>
      <xdr:row>0</xdr:row>
      <xdr:rowOff>0</xdr:rowOff>
    </xdr:from>
    <xdr:to>
      <xdr:col>6</xdr:col>
      <xdr:colOff>443211</xdr:colOff>
      <xdr:row>9</xdr:row>
      <xdr:rowOff>133350</xdr:rowOff>
    </xdr:to>
    <xdr:pic>
      <xdr:nvPicPr>
        <xdr:cNvPr id="2" name="Image 1"/>
        <xdr:cNvPicPr>
          <a:picLocks noChangeAspect="1"/>
        </xdr:cNvPicPr>
      </xdr:nvPicPr>
      <xdr:blipFill>
        <a:blip xmlns:r="http://schemas.openxmlformats.org/officeDocument/2006/relationships" r:embed="rId1"/>
        <a:stretch>
          <a:fillRect/>
        </a:stretch>
      </xdr:blipFill>
      <xdr:spPr>
        <a:xfrm>
          <a:off x="2305051" y="0"/>
          <a:ext cx="2252960" cy="165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0</xdr:row>
      <xdr:rowOff>0</xdr:rowOff>
    </xdr:from>
    <xdr:to>
      <xdr:col>6</xdr:col>
      <xdr:colOff>407866</xdr:colOff>
      <xdr:row>9</xdr:row>
      <xdr:rowOff>134256</xdr:rowOff>
    </xdr:to>
    <xdr:pic>
      <xdr:nvPicPr>
        <xdr:cNvPr id="4" name="Image 3"/>
        <xdr:cNvPicPr>
          <a:picLocks noChangeAspect="1"/>
        </xdr:cNvPicPr>
      </xdr:nvPicPr>
      <xdr:blipFill>
        <a:blip xmlns:r="http://schemas.openxmlformats.org/officeDocument/2006/relationships" r:embed="rId1"/>
        <a:stretch>
          <a:fillRect/>
        </a:stretch>
      </xdr:blipFill>
      <xdr:spPr>
        <a:xfrm>
          <a:off x="2266950" y="0"/>
          <a:ext cx="2255716" cy="1658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6</xdr:col>
      <xdr:colOff>455491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314575" y="0"/>
          <a:ext cx="2255716" cy="1658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22</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25</xdr:row>
      <xdr:rowOff>142875</xdr:rowOff>
    </xdr:from>
    <xdr:to>
      <xdr:col>8</xdr:col>
      <xdr:colOff>819150</xdr:colOff>
      <xdr:row>42</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44</xdr:row>
      <xdr:rowOff>85725</xdr:rowOff>
    </xdr:from>
    <xdr:to>
      <xdr:col>8</xdr:col>
      <xdr:colOff>838200</xdr:colOff>
      <xdr:row>60</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25</xdr:row>
      <xdr:rowOff>114300</xdr:rowOff>
    </xdr:from>
    <xdr:to>
      <xdr:col>8</xdr:col>
      <xdr:colOff>809625</xdr:colOff>
      <xdr:row>41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219075</xdr:colOff>
      <xdr:row>0</xdr:row>
      <xdr:rowOff>0</xdr:rowOff>
    </xdr:from>
    <xdr:to>
      <xdr:col>6</xdr:col>
      <xdr:colOff>417391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76475" y="0"/>
          <a:ext cx="2255716" cy="1658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219075</xdr:colOff>
      <xdr:row>0</xdr:row>
      <xdr:rowOff>0</xdr:rowOff>
    </xdr:from>
    <xdr:to>
      <xdr:col>6</xdr:col>
      <xdr:colOff>417391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76475" y="0"/>
          <a:ext cx="2255716" cy="1658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6</xdr:col>
      <xdr:colOff>455491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314575" y="0"/>
          <a:ext cx="2255716" cy="1658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6</xdr:col>
      <xdr:colOff>426916</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86000" y="0"/>
          <a:ext cx="2255716" cy="1658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209550</xdr:colOff>
      <xdr:row>0</xdr:row>
      <xdr:rowOff>0</xdr:rowOff>
    </xdr:from>
    <xdr:to>
      <xdr:col>6</xdr:col>
      <xdr:colOff>407866</xdr:colOff>
      <xdr:row>9</xdr:row>
      <xdr:rowOff>134256</xdr:rowOff>
    </xdr:to>
    <xdr:pic>
      <xdr:nvPicPr>
        <xdr:cNvPr id="3" name="Image 2"/>
        <xdr:cNvPicPr>
          <a:picLocks noChangeAspect="1"/>
        </xdr:cNvPicPr>
      </xdr:nvPicPr>
      <xdr:blipFill>
        <a:blip xmlns:r="http://schemas.openxmlformats.org/officeDocument/2006/relationships" r:embed="rId1"/>
        <a:stretch>
          <a:fillRect/>
        </a:stretch>
      </xdr:blipFill>
      <xdr:spPr>
        <a:xfrm>
          <a:off x="2266950" y="0"/>
          <a:ext cx="2255716" cy="1658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C000"/>
    <pageSetUpPr fitToPage="1"/>
  </sheetPr>
  <dimension ref="B1:J802"/>
  <sheetViews>
    <sheetView showGridLines="0" showZeros="0" tabSelected="1"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599</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1" spans="2:9" ht="15.75" x14ac:dyDescent="0.25">
      <c r="B41" s="700" t="s">
        <v>674</v>
      </c>
      <c r="C41" s="700"/>
      <c r="D41" s="700"/>
      <c r="E41" s="700"/>
      <c r="F41" s="700"/>
      <c r="G41" s="700"/>
      <c r="H41" s="700"/>
      <c r="I41" s="700"/>
    </row>
    <row r="44" spans="2:9" ht="9" customHeight="1" x14ac:dyDescent="0.2"/>
    <row r="45" spans="2:9" x14ac:dyDescent="0.2">
      <c r="B45" s="3"/>
      <c r="C45" s="3"/>
      <c r="D45" s="3"/>
    </row>
    <row r="46" spans="2:9" x14ac:dyDescent="0.2">
      <c r="B46" s="10"/>
      <c r="C46" s="9"/>
      <c r="D46" s="9"/>
      <c r="E46" s="9"/>
      <c r="F46" s="9"/>
      <c r="G46" s="9"/>
      <c r="H46" s="9"/>
      <c r="I46" s="9"/>
    </row>
    <row r="47" spans="2:9" ht="8.4499999999999993" customHeight="1"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ht="9" customHeight="1" x14ac:dyDescent="0.2">
      <c r="B51" s="10"/>
      <c r="C51" s="9"/>
      <c r="D51" s="9"/>
      <c r="E51" s="9"/>
      <c r="F51" s="9"/>
      <c r="G51" s="9"/>
      <c r="H51" s="9"/>
      <c r="I51" s="9"/>
    </row>
    <row r="52" spans="2:10" x14ac:dyDescent="0.2">
      <c r="B52" s="698" t="s">
        <v>515</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ht="16.899999999999999" customHeight="1"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3">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8"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7"/>
    <pageSetUpPr fitToPage="1"/>
  </sheetPr>
  <dimension ref="A1:AF42"/>
  <sheetViews>
    <sheetView showGridLines="0" zoomScaleNormal="100" workbookViewId="0">
      <selection activeCell="N25" sqref="N25"/>
    </sheetView>
  </sheetViews>
  <sheetFormatPr baseColWidth="10" defaultRowHeight="12.75" x14ac:dyDescent="0.2"/>
  <cols>
    <col min="1" max="1" width="25.5" style="380" customWidth="1"/>
    <col min="2" max="2" width="101.6640625" style="381" customWidth="1"/>
  </cols>
  <sheetData>
    <row r="1" spans="1:2" ht="13.5" thickBot="1" x14ac:dyDescent="0.25"/>
    <row r="2" spans="1:2" ht="21.75" thickTop="1" thickBot="1" x14ac:dyDescent="0.25">
      <c r="A2" s="701" t="s">
        <v>529</v>
      </c>
      <c r="B2" s="702"/>
    </row>
    <row r="3" spans="1:2" ht="13.5" thickTop="1" x14ac:dyDescent="0.2"/>
    <row r="4" spans="1:2" s="553" customFormat="1" ht="18.75" x14ac:dyDescent="0.3">
      <c r="A4" s="551" t="s">
        <v>601</v>
      </c>
      <c r="B4" s="552"/>
    </row>
    <row r="6" spans="1:2" x14ac:dyDescent="0.2">
      <c r="A6" s="383" t="s">
        <v>414</v>
      </c>
      <c r="B6" s="382" t="s">
        <v>602</v>
      </c>
    </row>
    <row r="7" spans="1:2" ht="25.5" x14ac:dyDescent="0.2">
      <c r="A7" s="383" t="s">
        <v>415</v>
      </c>
      <c r="B7" s="382" t="s">
        <v>603</v>
      </c>
    </row>
    <row r="8" spans="1:2" x14ac:dyDescent="0.2">
      <c r="A8" s="383" t="s">
        <v>416</v>
      </c>
      <c r="B8" s="382" t="s">
        <v>604</v>
      </c>
    </row>
    <row r="10" spans="1:2" s="553" customFormat="1" ht="18.75" x14ac:dyDescent="0.3">
      <c r="A10" s="551" t="s">
        <v>530</v>
      </c>
      <c r="B10" s="552"/>
    </row>
    <row r="12" spans="1:2" x14ac:dyDescent="0.2">
      <c r="A12" s="383" t="s">
        <v>417</v>
      </c>
      <c r="B12" s="382" t="s">
        <v>517</v>
      </c>
    </row>
    <row r="13" spans="1:2" x14ac:dyDescent="0.2">
      <c r="A13" s="383" t="s">
        <v>418</v>
      </c>
      <c r="B13" s="382" t="s">
        <v>675</v>
      </c>
    </row>
    <row r="14" spans="1:2" x14ac:dyDescent="0.2">
      <c r="A14" s="383" t="s">
        <v>419</v>
      </c>
      <c r="B14" s="382" t="s">
        <v>518</v>
      </c>
    </row>
    <row r="15" spans="1:2" x14ac:dyDescent="0.2">
      <c r="A15" s="383" t="s">
        <v>420</v>
      </c>
      <c r="B15" s="382" t="s">
        <v>519</v>
      </c>
    </row>
    <row r="16" spans="1:2" x14ac:dyDescent="0.2">
      <c r="A16" s="383" t="s">
        <v>421</v>
      </c>
      <c r="B16" s="382" t="s">
        <v>520</v>
      </c>
    </row>
    <row r="17" spans="1:2" x14ac:dyDescent="0.2">
      <c r="A17" s="383" t="s">
        <v>516</v>
      </c>
      <c r="B17" s="382" t="s">
        <v>522</v>
      </c>
    </row>
    <row r="18" spans="1:2" ht="25.5" x14ac:dyDescent="0.2">
      <c r="A18" s="383" t="s">
        <v>469</v>
      </c>
      <c r="B18" s="382" t="s">
        <v>521</v>
      </c>
    </row>
    <row r="19" spans="1:2" ht="25.5" x14ac:dyDescent="0.2">
      <c r="A19" s="383" t="s">
        <v>470</v>
      </c>
      <c r="B19" s="382" t="s">
        <v>521</v>
      </c>
    </row>
    <row r="21" spans="1:2" s="553" customFormat="1" ht="18.75" x14ac:dyDescent="0.3">
      <c r="A21" s="551" t="s">
        <v>531</v>
      </c>
      <c r="B21" s="552"/>
    </row>
    <row r="23" spans="1:2" ht="25.5" x14ac:dyDescent="0.2">
      <c r="A23" s="383" t="s">
        <v>471</v>
      </c>
      <c r="B23" s="382" t="s">
        <v>523</v>
      </c>
    </row>
    <row r="24" spans="1:2" x14ac:dyDescent="0.2">
      <c r="A24" s="383" t="s">
        <v>422</v>
      </c>
      <c r="B24" s="382" t="s">
        <v>524</v>
      </c>
    </row>
    <row r="25" spans="1:2" ht="25.5" x14ac:dyDescent="0.2">
      <c r="A25" s="383" t="s">
        <v>668</v>
      </c>
      <c r="B25" s="382" t="s">
        <v>525</v>
      </c>
    </row>
    <row r="27" spans="1:2" s="553" customFormat="1" ht="18.75" x14ac:dyDescent="0.3">
      <c r="A27" s="551" t="s">
        <v>532</v>
      </c>
      <c r="B27" s="552"/>
    </row>
    <row r="29" spans="1:2" x14ac:dyDescent="0.2">
      <c r="A29" s="383" t="s">
        <v>423</v>
      </c>
      <c r="B29" s="382" t="s">
        <v>526</v>
      </c>
    </row>
    <row r="30" spans="1:2" x14ac:dyDescent="0.2">
      <c r="A30" s="383" t="s">
        <v>669</v>
      </c>
      <c r="B30" s="382" t="s">
        <v>527</v>
      </c>
    </row>
    <row r="32" spans="1:2" s="553" customFormat="1" ht="18.75" x14ac:dyDescent="0.3">
      <c r="A32" s="551" t="s">
        <v>533</v>
      </c>
      <c r="B32" s="552"/>
    </row>
    <row r="34" spans="1:32" ht="20.25" customHeight="1" x14ac:dyDescent="0.2">
      <c r="A34" s="383" t="s">
        <v>670</v>
      </c>
      <c r="B34" s="382" t="s">
        <v>528</v>
      </c>
    </row>
    <row r="36" spans="1:32" s="553" customFormat="1" ht="18.75" x14ac:dyDescent="0.3">
      <c r="A36" s="551" t="s">
        <v>534</v>
      </c>
      <c r="B36" s="552"/>
    </row>
    <row r="38" spans="1:32" ht="25.5" x14ac:dyDescent="0.2">
      <c r="A38" s="383" t="s">
        <v>424</v>
      </c>
      <c r="B38" s="382" t="s">
        <v>637</v>
      </c>
    </row>
    <row r="39" spans="1:32" x14ac:dyDescent="0.2">
      <c r="A39" s="383" t="s">
        <v>671</v>
      </c>
      <c r="B39" s="382" t="s">
        <v>638</v>
      </c>
    </row>
    <row r="40" spans="1:32" ht="18" customHeight="1" x14ac:dyDescent="0.2">
      <c r="A40" s="524" t="s">
        <v>501</v>
      </c>
      <c r="B40" s="523" t="s">
        <v>636</v>
      </c>
    </row>
    <row r="41" spans="1:32" s="620" customFormat="1" x14ac:dyDescent="0.2">
      <c r="A41" s="641"/>
      <c r="B41" s="642"/>
    </row>
    <row r="42" spans="1:32" s="552" customFormat="1" ht="18.75" x14ac:dyDescent="0.3">
      <c r="A42" s="551" t="s">
        <v>535</v>
      </c>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row>
  </sheetData>
  <mergeCells count="1">
    <mergeCell ref="A2:B2"/>
  </mergeCells>
  <printOptions horizontalCentered="1"/>
  <pageMargins left="0.70866141732283472" right="0.70866141732283472" top="0.74803149606299213" bottom="0.74803149606299213" header="0.31496062992125984" footer="0.31496062992125984"/>
  <pageSetup paperSize="9" scale="76" fitToHeight="0" orientation="portrait"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pageSetUpPr fitToPage="1"/>
  </sheetPr>
  <dimension ref="B1:J802"/>
  <sheetViews>
    <sheetView showGridLines="0" showZeros="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600</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98" t="s">
        <v>514</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3">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 fitToHeight="0" orientation="portrait" r:id="rId1"/>
  <headerFoot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pageSetUpPr fitToPage="1"/>
  </sheetPr>
  <dimension ref="A2:AI47"/>
  <sheetViews>
    <sheetView showGridLines="0" zoomScale="90" zoomScaleNormal="90" workbookViewId="0">
      <selection activeCell="N25" sqref="N25"/>
    </sheetView>
  </sheetViews>
  <sheetFormatPr baseColWidth="10" defaultRowHeight="12.75" x14ac:dyDescent="0.2"/>
  <cols>
    <col min="1" max="1" width="25.33203125" customWidth="1"/>
    <col min="2" max="6" width="12.83203125" bestFit="1" customWidth="1"/>
    <col min="7" max="7" width="8.33203125" customWidth="1"/>
    <col min="8" max="9" width="12.83203125" bestFit="1" customWidth="1"/>
    <col min="10" max="10" width="11.1640625" bestFit="1" customWidth="1"/>
    <col min="11" max="12" width="12.83203125" bestFit="1" customWidth="1"/>
    <col min="13" max="15" width="7.5" customWidth="1"/>
    <col min="16" max="16" width="8.1640625" style="457" customWidth="1"/>
    <col min="17" max="17" width="11.1640625" bestFit="1" customWidth="1"/>
    <col min="18" max="18" width="9" customWidth="1"/>
    <col min="19" max="19" width="10.1640625" customWidth="1"/>
    <col min="20" max="20" width="10.1640625" style="457" customWidth="1"/>
    <col min="21" max="21" width="10.5" customWidth="1"/>
    <col min="22" max="22" width="9.1640625" customWidth="1"/>
    <col min="23" max="34" width="7.83203125" customWidth="1"/>
  </cols>
  <sheetData>
    <row r="2" spans="1:35" ht="9.75" customHeight="1" x14ac:dyDescent="0.2"/>
    <row r="3" spans="1:35" ht="36.75" customHeight="1" x14ac:dyDescent="0.2">
      <c r="A3" s="707" t="s">
        <v>611</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row>
    <row r="5" spans="1:35" ht="18.75" x14ac:dyDescent="0.3">
      <c r="A5" s="704" t="s">
        <v>605</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row>
    <row r="6" spans="1:35" ht="12" customHeight="1" x14ac:dyDescent="0.2">
      <c r="F6" s="621"/>
      <c r="G6" s="621"/>
      <c r="H6" s="621"/>
      <c r="I6" s="621"/>
      <c r="J6" s="621"/>
      <c r="K6" s="621"/>
      <c r="L6" s="621"/>
      <c r="M6" s="621"/>
      <c r="N6" s="621"/>
      <c r="O6" s="621"/>
      <c r="P6" s="621"/>
      <c r="Q6" s="621"/>
    </row>
    <row r="7" spans="1:35" x14ac:dyDescent="0.2">
      <c r="B7" s="706" t="s">
        <v>583</v>
      </c>
      <c r="C7" s="706"/>
      <c r="D7" s="706"/>
      <c r="E7" s="706"/>
      <c r="F7" s="706"/>
      <c r="G7" s="706"/>
      <c r="H7" s="706"/>
      <c r="I7" s="706"/>
      <c r="J7" s="706"/>
      <c r="K7" s="706"/>
      <c r="L7" s="706"/>
      <c r="M7" s="706"/>
      <c r="N7" s="706"/>
      <c r="O7" s="706"/>
      <c r="P7" s="706"/>
      <c r="Q7" s="706"/>
      <c r="S7" s="706" t="s">
        <v>384</v>
      </c>
      <c r="T7" s="706"/>
      <c r="U7" s="706"/>
      <c r="V7" s="706"/>
      <c r="W7" s="706"/>
      <c r="X7" s="706"/>
      <c r="Y7" s="706"/>
      <c r="Z7" s="706"/>
      <c r="AA7" s="706"/>
      <c r="AB7" s="706"/>
      <c r="AC7" s="706"/>
      <c r="AD7" s="706"/>
      <c r="AE7" s="706"/>
      <c r="AF7" s="706"/>
      <c r="AG7" s="706"/>
      <c r="AH7" s="706"/>
    </row>
    <row r="8" spans="1:35" ht="30" customHeight="1" x14ac:dyDescent="0.2">
      <c r="B8" s="223">
        <v>2007</v>
      </c>
      <c r="C8" s="223">
        <v>2008</v>
      </c>
      <c r="D8" s="223">
        <v>2009</v>
      </c>
      <c r="E8" s="223">
        <v>2010</v>
      </c>
      <c r="F8" s="223">
        <v>2011</v>
      </c>
      <c r="G8" s="223">
        <v>2012</v>
      </c>
      <c r="H8" s="223">
        <v>2013</v>
      </c>
      <c r="I8" s="223">
        <v>2014</v>
      </c>
      <c r="J8" s="223">
        <v>2015</v>
      </c>
      <c r="K8" s="223">
        <v>2016</v>
      </c>
      <c r="L8" s="223">
        <v>2017</v>
      </c>
      <c r="M8" s="370">
        <v>2018</v>
      </c>
      <c r="N8" s="379">
        <v>2019</v>
      </c>
      <c r="O8" s="425">
        <v>2020</v>
      </c>
      <c r="P8" s="535">
        <v>2021</v>
      </c>
      <c r="Q8" s="589">
        <v>2022</v>
      </c>
      <c r="R8" s="223"/>
      <c r="S8" s="560" t="s">
        <v>643</v>
      </c>
      <c r="T8" s="547" t="s">
        <v>617</v>
      </c>
      <c r="U8" s="394" t="s">
        <v>567</v>
      </c>
      <c r="V8" s="394" t="s">
        <v>536</v>
      </c>
      <c r="W8" s="287" t="s">
        <v>478</v>
      </c>
      <c r="X8" s="287" t="s">
        <v>461</v>
      </c>
      <c r="Y8" s="287" t="s">
        <v>429</v>
      </c>
      <c r="Z8" s="287" t="s">
        <v>411</v>
      </c>
      <c r="AA8" s="287" t="s">
        <v>387</v>
      </c>
      <c r="AB8" s="287" t="s">
        <v>388</v>
      </c>
      <c r="AC8" s="287" t="s">
        <v>389</v>
      </c>
      <c r="AD8" s="287" t="s">
        <v>390</v>
      </c>
      <c r="AE8" s="287" t="s">
        <v>391</v>
      </c>
      <c r="AF8" s="287" t="s">
        <v>392</v>
      </c>
      <c r="AG8" s="287" t="s">
        <v>393</v>
      </c>
      <c r="AH8" s="287" t="s">
        <v>394</v>
      </c>
    </row>
    <row r="9" spans="1:35" ht="38.25" x14ac:dyDescent="0.2">
      <c r="A9" s="300" t="s">
        <v>379</v>
      </c>
      <c r="B9" s="271"/>
      <c r="C9" s="271"/>
      <c r="D9" s="271"/>
      <c r="E9" s="271">
        <v>1398</v>
      </c>
      <c r="F9" s="302">
        <v>3911</v>
      </c>
      <c r="G9" s="302">
        <v>5876</v>
      </c>
      <c r="H9" s="301">
        <v>6264</v>
      </c>
      <c r="I9" s="301">
        <v>6757</v>
      </c>
      <c r="J9" s="302">
        <v>7133</v>
      </c>
      <c r="K9" s="302">
        <v>7794</v>
      </c>
      <c r="L9" s="302">
        <v>8547</v>
      </c>
      <c r="M9" s="302">
        <v>8949</v>
      </c>
      <c r="N9" s="302">
        <v>8710</v>
      </c>
      <c r="O9" s="302">
        <v>10291</v>
      </c>
      <c r="P9" s="302">
        <v>10848</v>
      </c>
      <c r="Q9" s="597">
        <f>TAB_2!B176</f>
        <v>11450</v>
      </c>
      <c r="S9" s="555">
        <f>(Q9-P9)/P9</f>
        <v>5.5494100294985249E-2</v>
      </c>
      <c r="T9" s="536">
        <v>5.4124963560392578E-2</v>
      </c>
      <c r="U9" s="280">
        <v>0.18151549942594719</v>
      </c>
      <c r="V9" s="280">
        <v>-2.6706894625097777E-2</v>
      </c>
      <c r="W9" s="280">
        <v>4.7E-2</v>
      </c>
      <c r="X9" s="280">
        <v>9.6612779060816015E-2</v>
      </c>
      <c r="Y9" s="280">
        <v>9.2667881676713859E-2</v>
      </c>
      <c r="Z9" s="281">
        <v>5.5645996744117208E-2</v>
      </c>
      <c r="AA9" s="281">
        <v>7.8703703703703706E-2</v>
      </c>
      <c r="AB9" s="438">
        <v>6.6031313818924395E-2</v>
      </c>
      <c r="AC9" s="438"/>
      <c r="AD9" s="438"/>
      <c r="AE9" s="438"/>
      <c r="AF9" s="438"/>
      <c r="AG9" s="438"/>
      <c r="AH9" s="438"/>
      <c r="AI9" s="193"/>
    </row>
    <row r="10" spans="1:35" ht="38.25" x14ac:dyDescent="0.2">
      <c r="A10" s="269" t="s">
        <v>380</v>
      </c>
      <c r="B10" s="272"/>
      <c r="C10" s="272"/>
      <c r="D10" s="272"/>
      <c r="E10" s="272">
        <v>1783</v>
      </c>
      <c r="F10" s="34">
        <v>4985</v>
      </c>
      <c r="G10" s="34">
        <v>7488</v>
      </c>
      <c r="H10" s="270">
        <v>7364</v>
      </c>
      <c r="I10" s="270">
        <v>7438</v>
      </c>
      <c r="J10" s="34">
        <v>7290</v>
      </c>
      <c r="K10" s="35">
        <v>7177</v>
      </c>
      <c r="L10" s="35">
        <v>7292</v>
      </c>
      <c r="M10" s="35">
        <v>7110</v>
      </c>
      <c r="N10" s="35">
        <v>6919</v>
      </c>
      <c r="O10" s="35">
        <v>6473</v>
      </c>
      <c r="P10" s="35">
        <v>6628</v>
      </c>
      <c r="Q10" s="598">
        <f>TAB_2!C176</f>
        <v>6893</v>
      </c>
      <c r="R10" s="450"/>
      <c r="S10" s="555">
        <f t="shared" ref="S10:S18" si="0">(Q10-P10)/P10</f>
        <v>3.9981894990947495E-2</v>
      </c>
      <c r="T10" s="538">
        <v>2.39456202688089E-2</v>
      </c>
      <c r="U10" s="385">
        <v>-6.4460182107240929E-2</v>
      </c>
      <c r="V10" s="385">
        <v>-2.6863572433192685E-2</v>
      </c>
      <c r="W10" s="283">
        <v>-2.5000000000000001E-2</v>
      </c>
      <c r="X10" s="283">
        <v>1.6023408109237844E-2</v>
      </c>
      <c r="Y10" s="286">
        <v>-1.5500685871056241E-2</v>
      </c>
      <c r="Z10" s="282">
        <v>-1.9897821995159989E-2</v>
      </c>
      <c r="AA10" s="282">
        <v>1.0048886474741989E-2</v>
      </c>
      <c r="AB10" s="279">
        <v>-1.655982905982906E-2</v>
      </c>
      <c r="AC10" s="279"/>
      <c r="AD10" s="279"/>
      <c r="AE10" s="279"/>
      <c r="AF10" s="279"/>
      <c r="AG10" s="279"/>
      <c r="AH10" s="279"/>
    </row>
    <row r="11" spans="1:35" x14ac:dyDescent="0.2">
      <c r="A11" s="127" t="s">
        <v>381</v>
      </c>
      <c r="B11" s="33">
        <v>6701</v>
      </c>
      <c r="C11" s="33">
        <v>7127</v>
      </c>
      <c r="D11" s="33">
        <v>8291</v>
      </c>
      <c r="E11" s="33">
        <v>6117</v>
      </c>
      <c r="F11" s="33">
        <v>3787</v>
      </c>
      <c r="G11" s="33"/>
      <c r="H11" s="273"/>
      <c r="I11" s="273"/>
      <c r="J11" s="273"/>
      <c r="K11" s="273"/>
      <c r="L11" s="273"/>
      <c r="M11" s="273"/>
      <c r="N11" s="273"/>
      <c r="O11" s="273"/>
      <c r="P11" s="273"/>
      <c r="Q11" s="273"/>
      <c r="R11" s="450"/>
      <c r="S11" s="539"/>
      <c r="T11" s="539"/>
      <c r="U11" s="386"/>
      <c r="V11" s="386"/>
      <c r="W11" s="279"/>
      <c r="X11" s="279"/>
      <c r="Y11" s="279"/>
      <c r="Z11" s="279"/>
      <c r="AA11" s="276"/>
      <c r="AB11" s="276"/>
      <c r="AC11" s="276"/>
      <c r="AD11" s="276">
        <v>-0.38090567271538334</v>
      </c>
      <c r="AE11" s="276">
        <v>-0.26221203714871549</v>
      </c>
      <c r="AF11" s="276">
        <v>0.16332257611898415</v>
      </c>
      <c r="AG11" s="276">
        <v>6.3572601104312787E-2</v>
      </c>
      <c r="AH11" s="276">
        <v>5.7031367251988594E-3</v>
      </c>
    </row>
    <row r="12" spans="1:35" x14ac:dyDescent="0.2">
      <c r="A12" s="127" t="s">
        <v>353</v>
      </c>
      <c r="B12" s="34">
        <v>6768</v>
      </c>
      <c r="C12" s="34">
        <v>6625</v>
      </c>
      <c r="D12" s="34">
        <v>6635</v>
      </c>
      <c r="E12" s="34">
        <v>6243</v>
      </c>
      <c r="F12" s="34">
        <v>5948</v>
      </c>
      <c r="G12" s="34">
        <v>5664</v>
      </c>
      <c r="H12" s="34">
        <v>5323</v>
      </c>
      <c r="I12" s="34">
        <v>4872</v>
      </c>
      <c r="J12" s="34">
        <v>4722</v>
      </c>
      <c r="K12" s="33">
        <v>4616</v>
      </c>
      <c r="L12" s="33">
        <v>4622</v>
      </c>
      <c r="M12" s="33">
        <v>4500</v>
      </c>
      <c r="N12" s="33">
        <v>4491</v>
      </c>
      <c r="O12" s="33">
        <v>4556</v>
      </c>
      <c r="P12" s="33">
        <v>4798</v>
      </c>
      <c r="Q12" s="599">
        <f>TAB_2!E176</f>
        <v>4824</v>
      </c>
      <c r="R12" s="450"/>
      <c r="S12" s="285">
        <f t="shared" si="0"/>
        <v>5.4189245518966233E-3</v>
      </c>
      <c r="T12" s="537">
        <v>5.3116769095697978E-2</v>
      </c>
      <c r="U12" s="384">
        <v>1.447339122689824E-2</v>
      </c>
      <c r="V12" s="384">
        <v>-2E-3</v>
      </c>
      <c r="W12" s="276">
        <v>-2.5999999999999999E-2</v>
      </c>
      <c r="X12" s="276">
        <v>1.2998266897746968E-3</v>
      </c>
      <c r="Y12" s="276">
        <v>-2.2448115205421431E-2</v>
      </c>
      <c r="Z12" s="277">
        <v>-3.0788177339901478E-2</v>
      </c>
      <c r="AA12" s="277">
        <v>-8.4726657899680632E-2</v>
      </c>
      <c r="AB12" s="277">
        <v>-6.0204802259887003E-2</v>
      </c>
      <c r="AC12" s="277">
        <v>-4.7747141896435807E-2</v>
      </c>
      <c r="AD12" s="277">
        <v>-4.7252923274066938E-2</v>
      </c>
      <c r="AE12" s="277">
        <v>-5.9080633006782214E-2</v>
      </c>
      <c r="AF12" s="277">
        <v>1.5094339622641509E-3</v>
      </c>
      <c r="AG12" s="277">
        <v>-2.1128841607565011E-2</v>
      </c>
      <c r="AH12" s="277">
        <v>-7.3130649137222684E-2</v>
      </c>
    </row>
    <row r="13" spans="1:35" ht="28.5" x14ac:dyDescent="0.2">
      <c r="A13" s="127" t="s">
        <v>383</v>
      </c>
      <c r="B13" s="34">
        <v>708</v>
      </c>
      <c r="C13" s="34">
        <v>703</v>
      </c>
      <c r="D13" s="34">
        <v>689</v>
      </c>
      <c r="E13" s="34">
        <v>677</v>
      </c>
      <c r="F13" s="34">
        <v>753</v>
      </c>
      <c r="G13" s="34">
        <v>701</v>
      </c>
      <c r="H13" s="34">
        <v>606</v>
      </c>
      <c r="I13" s="34">
        <v>599</v>
      </c>
      <c r="J13" s="34">
        <v>711</v>
      </c>
      <c r="K13" s="34">
        <v>808</v>
      </c>
      <c r="L13" s="34">
        <v>933</v>
      </c>
      <c r="M13" s="34">
        <v>965</v>
      </c>
      <c r="N13" s="34">
        <v>1267</v>
      </c>
      <c r="O13" s="34">
        <v>1338</v>
      </c>
      <c r="P13" s="34">
        <v>1558</v>
      </c>
      <c r="Q13" s="600">
        <f>TAB_2!F176</f>
        <v>1683</v>
      </c>
      <c r="R13" s="450"/>
      <c r="S13" s="555">
        <f t="shared" si="0"/>
        <v>8.0231065468549426E-2</v>
      </c>
      <c r="T13" s="540">
        <v>0.16442451420029897</v>
      </c>
      <c r="U13" s="387">
        <v>5.6037884767166535E-2</v>
      </c>
      <c r="V13" s="387">
        <v>0.31295336787564765</v>
      </c>
      <c r="W13" s="277">
        <v>3.4000000000000002E-2</v>
      </c>
      <c r="X13" s="277">
        <v>0.1547029702970297</v>
      </c>
      <c r="Y13" s="277">
        <v>0.13642756680731363</v>
      </c>
      <c r="Z13" s="277">
        <v>0.18697829716193656</v>
      </c>
      <c r="AA13" s="277">
        <v>-1.155115511551155E-2</v>
      </c>
      <c r="AB13" s="277">
        <v>-0.13552068473609125</v>
      </c>
      <c r="AC13" s="277">
        <v>-6.9057104913678669E-2</v>
      </c>
      <c r="AD13" s="277">
        <v>0.11225997045790259</v>
      </c>
      <c r="AE13" s="277">
        <v>-1.741654571843251E-2</v>
      </c>
      <c r="AF13" s="277">
        <v>-1.9914651493598862E-2</v>
      </c>
      <c r="AG13" s="277">
        <v>-7.0621468926553672E-3</v>
      </c>
      <c r="AH13" s="277">
        <v>-0.12700369913686807</v>
      </c>
    </row>
    <row r="14" spans="1:35" ht="25.5" x14ac:dyDescent="0.2">
      <c r="A14" s="127" t="s">
        <v>382</v>
      </c>
      <c r="B14" s="34">
        <v>833</v>
      </c>
      <c r="C14" s="34">
        <v>881</v>
      </c>
      <c r="D14" s="34">
        <v>839</v>
      </c>
      <c r="E14" s="34">
        <v>858</v>
      </c>
      <c r="F14" s="34">
        <v>858</v>
      </c>
      <c r="G14" s="34">
        <v>843</v>
      </c>
      <c r="H14" s="34">
        <v>870</v>
      </c>
      <c r="I14" s="34">
        <v>852</v>
      </c>
      <c r="J14" s="34">
        <v>858</v>
      </c>
      <c r="K14" s="34">
        <v>855</v>
      </c>
      <c r="L14" s="34">
        <v>833</v>
      </c>
      <c r="M14" s="34">
        <v>846</v>
      </c>
      <c r="N14" s="34">
        <v>734</v>
      </c>
      <c r="O14" s="34">
        <v>759</v>
      </c>
      <c r="P14" s="34">
        <v>748</v>
      </c>
      <c r="Q14" s="600">
        <f>TAB_2!G176</f>
        <v>758</v>
      </c>
      <c r="R14" s="450"/>
      <c r="S14" s="285">
        <f t="shared" si="0"/>
        <v>1.3368983957219251E-2</v>
      </c>
      <c r="T14" s="540">
        <v>-1.4492753623188406E-2</v>
      </c>
      <c r="U14" s="387">
        <v>3.4059945504087197E-2</v>
      </c>
      <c r="V14" s="387">
        <v>-0.13238770685579196</v>
      </c>
      <c r="W14" s="277">
        <v>1.6E-2</v>
      </c>
      <c r="X14" s="277">
        <v>-2.5730994152046785E-2</v>
      </c>
      <c r="Y14" s="277">
        <v>-3.4965034965034965E-3</v>
      </c>
      <c r="Z14" s="277">
        <v>7.0422535211267607E-3</v>
      </c>
      <c r="AA14" s="277">
        <v>-2.0689655172413793E-2</v>
      </c>
      <c r="AB14" s="277">
        <v>3.2028469750889688E-2</v>
      </c>
      <c r="AC14" s="277">
        <v>-1.7482517482517501E-2</v>
      </c>
      <c r="AD14" s="277">
        <v>0</v>
      </c>
      <c r="AE14" s="277">
        <v>2.2646007151370679E-2</v>
      </c>
      <c r="AF14" s="277">
        <v>-4.7673098751418841E-2</v>
      </c>
      <c r="AG14" s="277">
        <v>5.7623049219687875E-2</v>
      </c>
      <c r="AH14" s="277">
        <v>-1.6528925619834711E-2</v>
      </c>
    </row>
    <row r="15" spans="1:35" x14ac:dyDescent="0.2">
      <c r="A15" s="127" t="s">
        <v>356</v>
      </c>
      <c r="B15" s="34">
        <v>193</v>
      </c>
      <c r="C15" s="34">
        <v>151</v>
      </c>
      <c r="D15" s="34">
        <v>174</v>
      </c>
      <c r="E15" s="34">
        <v>169</v>
      </c>
      <c r="F15" s="34">
        <v>199</v>
      </c>
      <c r="G15" s="34">
        <v>190</v>
      </c>
      <c r="H15" s="34">
        <v>160</v>
      </c>
      <c r="I15" s="34">
        <v>154</v>
      </c>
      <c r="J15" s="34">
        <v>118</v>
      </c>
      <c r="K15" s="34">
        <v>154</v>
      </c>
      <c r="L15" s="34">
        <v>169</v>
      </c>
      <c r="M15" s="34">
        <v>158</v>
      </c>
      <c r="N15" s="34">
        <v>151</v>
      </c>
      <c r="O15" s="34">
        <v>168</v>
      </c>
      <c r="P15" s="34">
        <v>175</v>
      </c>
      <c r="Q15" s="600">
        <f>TAB_2!H176</f>
        <v>186</v>
      </c>
      <c r="R15" s="450"/>
      <c r="S15" s="285">
        <f t="shared" si="0"/>
        <v>6.2857142857142861E-2</v>
      </c>
      <c r="T15" s="540">
        <v>4.1666666666666664E-2</v>
      </c>
      <c r="U15" s="387">
        <v>0.11258278145695365</v>
      </c>
      <c r="V15" s="387">
        <v>-4.4303797468354431E-2</v>
      </c>
      <c r="W15" s="277">
        <v>-6.5000000000000002E-2</v>
      </c>
      <c r="X15" s="277">
        <v>9.7402597402597407E-2</v>
      </c>
      <c r="Y15" s="277">
        <v>0.30508474576271188</v>
      </c>
      <c r="Z15" s="277">
        <v>-0.23376623376623376</v>
      </c>
      <c r="AA15" s="277">
        <v>-3.7499999999999999E-2</v>
      </c>
      <c r="AB15" s="277">
        <v>-0.15789473684210531</v>
      </c>
      <c r="AC15" s="277">
        <v>-4.5226130653266305E-2</v>
      </c>
      <c r="AD15" s="277">
        <v>0.1775147928994083</v>
      </c>
      <c r="AE15" s="277">
        <v>-2.8735632183908046E-2</v>
      </c>
      <c r="AF15" s="277">
        <v>0.15231788079470199</v>
      </c>
      <c r="AG15" s="277">
        <v>-0.21761658031088082</v>
      </c>
      <c r="AH15" s="277">
        <v>0.55645161290322576</v>
      </c>
    </row>
    <row r="16" spans="1:35" x14ac:dyDescent="0.2">
      <c r="A16" s="127" t="s">
        <v>357</v>
      </c>
      <c r="B16" s="34">
        <v>4240</v>
      </c>
      <c r="C16" s="34">
        <v>4330</v>
      </c>
      <c r="D16" s="34">
        <v>4272</v>
      </c>
      <c r="E16" s="34">
        <v>3921</v>
      </c>
      <c r="F16" s="34">
        <v>3662</v>
      </c>
      <c r="G16" s="34">
        <v>3404</v>
      </c>
      <c r="H16" s="34">
        <v>2617</v>
      </c>
      <c r="I16" s="34">
        <v>2561</v>
      </c>
      <c r="J16" s="34">
        <v>2109</v>
      </c>
      <c r="K16" s="34">
        <v>1744</v>
      </c>
      <c r="L16" s="34">
        <v>1652</v>
      </c>
      <c r="M16" s="34">
        <v>1466</v>
      </c>
      <c r="N16" s="34">
        <v>1429</v>
      </c>
      <c r="O16" s="34">
        <v>907</v>
      </c>
      <c r="P16" s="34">
        <v>480</v>
      </c>
      <c r="Q16" s="600">
        <f>TAB_2!I176</f>
        <v>1014</v>
      </c>
      <c r="R16" s="450"/>
      <c r="S16" s="285">
        <f t="shared" si="0"/>
        <v>1.1125</v>
      </c>
      <c r="T16" s="540">
        <v>-0.47078280044101434</v>
      </c>
      <c r="U16" s="387">
        <v>-0.36529041287613717</v>
      </c>
      <c r="V16" s="387">
        <v>-2.5238744884038201E-2</v>
      </c>
      <c r="W16" s="277">
        <v>-0.113</v>
      </c>
      <c r="X16" s="277">
        <v>-5.2752293577981654E-2</v>
      </c>
      <c r="Y16" s="277">
        <v>-0.173067804646752</v>
      </c>
      <c r="Z16" s="277">
        <v>-0.17649355720421711</v>
      </c>
      <c r="AA16" s="277">
        <v>-2.1398547955674436E-2</v>
      </c>
      <c r="AB16" s="277">
        <v>-0.23119858989424202</v>
      </c>
      <c r="AC16" s="277">
        <v>-7.045330420535223E-2</v>
      </c>
      <c r="AD16" s="277">
        <v>-6.6054577913797541E-2</v>
      </c>
      <c r="AE16" s="277">
        <v>-8.2162921348314613E-2</v>
      </c>
      <c r="AF16" s="277">
        <v>-1.3394919168591224E-2</v>
      </c>
      <c r="AG16" s="277">
        <v>2.1226415094339621E-2</v>
      </c>
      <c r="AH16" s="277">
        <v>7.7509529860228715E-2</v>
      </c>
    </row>
    <row r="17" spans="1:34" x14ac:dyDescent="0.2">
      <c r="A17" s="267" t="s">
        <v>358</v>
      </c>
      <c r="B17" s="35">
        <v>3161</v>
      </c>
      <c r="C17" s="35">
        <v>3073</v>
      </c>
      <c r="D17" s="35">
        <v>3134</v>
      </c>
      <c r="E17" s="35">
        <v>3041</v>
      </c>
      <c r="F17" s="35">
        <v>2941</v>
      </c>
      <c r="G17" s="35">
        <v>2865</v>
      </c>
      <c r="H17" s="35">
        <v>2773</v>
      </c>
      <c r="I17" s="35">
        <v>2733</v>
      </c>
      <c r="J17" s="35">
        <v>2748</v>
      </c>
      <c r="K17" s="35">
        <v>2564</v>
      </c>
      <c r="L17" s="35">
        <v>2498</v>
      </c>
      <c r="M17" s="35">
        <v>2537</v>
      </c>
      <c r="N17" s="35">
        <v>2300</v>
      </c>
      <c r="O17" s="35">
        <v>2346</v>
      </c>
      <c r="P17" s="35">
        <v>2353</v>
      </c>
      <c r="Q17" s="598">
        <f>TAB_2!J176</f>
        <v>2262</v>
      </c>
      <c r="R17" s="450"/>
      <c r="S17" s="285">
        <f t="shared" si="0"/>
        <v>-3.8674033149171269E-2</v>
      </c>
      <c r="T17" s="538">
        <v>2.9838022165387893E-3</v>
      </c>
      <c r="U17" s="385">
        <v>0.02</v>
      </c>
      <c r="V17" s="385">
        <v>-9.3417422152148211E-2</v>
      </c>
      <c r="W17" s="283">
        <v>1.6E-2</v>
      </c>
      <c r="X17" s="283">
        <v>-2.5741029641185648E-2</v>
      </c>
      <c r="Y17" s="283">
        <v>-6.6957787481804948E-2</v>
      </c>
      <c r="Z17" s="283">
        <v>5.4884742041712408E-3</v>
      </c>
      <c r="AA17" s="283">
        <v>-1.4424810674359899E-2</v>
      </c>
      <c r="AB17" s="283">
        <v>-3.2111692844677187E-2</v>
      </c>
      <c r="AC17" s="283">
        <v>-2.5841550493029608E-2</v>
      </c>
      <c r="AD17" s="283">
        <v>-3.2883919763235792E-2</v>
      </c>
      <c r="AE17" s="283">
        <v>-2.9674537332482452E-2</v>
      </c>
      <c r="AF17" s="283">
        <v>1.9850309144158803E-2</v>
      </c>
      <c r="AG17" s="283">
        <v>-2.7839291363492565E-2</v>
      </c>
      <c r="AH17" s="283">
        <v>1.1843790012804098E-2</v>
      </c>
    </row>
    <row r="18" spans="1:34" ht="15.75" x14ac:dyDescent="0.2">
      <c r="A18" s="267" t="s">
        <v>466</v>
      </c>
      <c r="B18" s="35"/>
      <c r="C18" s="35"/>
      <c r="D18" s="35"/>
      <c r="E18" s="35"/>
      <c r="F18" s="35"/>
      <c r="G18" s="35"/>
      <c r="H18" s="35"/>
      <c r="I18" s="35"/>
      <c r="J18" s="35"/>
      <c r="K18" s="35">
        <v>1005</v>
      </c>
      <c r="L18" s="35">
        <v>1243</v>
      </c>
      <c r="M18" s="35">
        <v>1490</v>
      </c>
      <c r="N18" s="35">
        <v>1590</v>
      </c>
      <c r="O18" s="35">
        <v>1958</v>
      </c>
      <c r="P18" s="35">
        <v>2322</v>
      </c>
      <c r="Q18" s="598">
        <f>TAB_2!K176</f>
        <v>2446</v>
      </c>
      <c r="R18" s="450"/>
      <c r="S18" s="555">
        <f t="shared" si="0"/>
        <v>5.3402239448751075E-2</v>
      </c>
      <c r="T18" s="538">
        <v>0.18590398365679264</v>
      </c>
      <c r="U18" s="385">
        <v>0.23144654088050315</v>
      </c>
      <c r="V18" s="385">
        <v>6.7114093959731544E-2</v>
      </c>
      <c r="W18" s="283">
        <v>0.19900000000000001</v>
      </c>
      <c r="X18" s="283">
        <v>0.23681592039800994</v>
      </c>
      <c r="Y18" s="283" t="s">
        <v>399</v>
      </c>
      <c r="Z18" s="283"/>
      <c r="AA18" s="283"/>
      <c r="AB18" s="283"/>
      <c r="AC18" s="283"/>
      <c r="AD18" s="283"/>
      <c r="AE18" s="283"/>
      <c r="AF18" s="283"/>
      <c r="AG18" s="283"/>
      <c r="AH18" s="283"/>
    </row>
    <row r="19" spans="1:34" ht="25.5" x14ac:dyDescent="0.2">
      <c r="A19" s="268" t="s">
        <v>606</v>
      </c>
      <c r="B19" s="245">
        <v>22604</v>
      </c>
      <c r="C19" s="245">
        <v>22890</v>
      </c>
      <c r="D19" s="245">
        <v>24034</v>
      </c>
      <c r="E19" s="245">
        <v>22809</v>
      </c>
      <c r="F19" s="245">
        <v>23133</v>
      </c>
      <c r="G19" s="245">
        <v>21155</v>
      </c>
      <c r="H19" s="245">
        <v>19713</v>
      </c>
      <c r="I19" s="245">
        <v>19209</v>
      </c>
      <c r="J19" s="245">
        <v>18556</v>
      </c>
      <c r="K19" s="245">
        <v>18923</v>
      </c>
      <c r="L19" s="245">
        <v>19242</v>
      </c>
      <c r="M19" s="252">
        <v>19072</v>
      </c>
      <c r="N19" s="252">
        <v>18881</v>
      </c>
      <c r="O19" s="252">
        <v>18505</v>
      </c>
      <c r="P19" s="252">
        <v>19062</v>
      </c>
      <c r="Q19" s="593">
        <f>SUM(Q10:Q18)</f>
        <v>20066</v>
      </c>
      <c r="S19" s="644">
        <f>(Q19-P19)/P19</f>
        <v>5.267023397335012E-2</v>
      </c>
      <c r="T19" s="545">
        <v>3.0099972980275603E-2</v>
      </c>
      <c r="U19" s="392">
        <v>-1.9914199459774375E-2</v>
      </c>
      <c r="V19" s="392">
        <v>-1.0014681208053692E-2</v>
      </c>
      <c r="W19" s="284">
        <v>-8.9999999999999993E-3</v>
      </c>
      <c r="X19" s="284">
        <v>1.6857792104845955E-2</v>
      </c>
      <c r="Y19" s="284" t="s">
        <v>477</v>
      </c>
      <c r="Z19" s="284">
        <v>-3.3994481753344789E-2</v>
      </c>
      <c r="AA19" s="284">
        <v>-2.5566884796834576E-2</v>
      </c>
      <c r="AB19" s="284">
        <v>-6.8163554715197347E-2</v>
      </c>
      <c r="AC19" s="284">
        <v>-8.5505554835084041E-2</v>
      </c>
      <c r="AD19" s="284">
        <v>1.420491911087729E-2</v>
      </c>
      <c r="AE19" s="284">
        <v>-5.0969459931763335E-2</v>
      </c>
      <c r="AF19" s="284">
        <v>4.997815640017475E-2</v>
      </c>
      <c r="AG19" s="284">
        <v>1.2652627853477261E-2</v>
      </c>
      <c r="AH19" s="284">
        <v>-8.8573182495834436E-3</v>
      </c>
    </row>
    <row r="20" spans="1:34" x14ac:dyDescent="0.2">
      <c r="A20" s="205" t="s">
        <v>437</v>
      </c>
      <c r="O20" s="458"/>
      <c r="P20" s="458"/>
      <c r="Q20" s="13"/>
      <c r="U20" s="427"/>
      <c r="V20" s="427"/>
      <c r="W20" s="427"/>
      <c r="X20" s="52"/>
    </row>
    <row r="21" spans="1:34" x14ac:dyDescent="0.2">
      <c r="B21" s="674"/>
      <c r="C21" s="674"/>
      <c r="D21" s="674"/>
      <c r="E21" s="674"/>
      <c r="F21" s="674"/>
      <c r="G21" s="674"/>
      <c r="H21" s="674"/>
      <c r="I21" s="674"/>
      <c r="J21" s="674"/>
      <c r="K21" s="674"/>
      <c r="L21" s="674"/>
      <c r="M21" s="674"/>
      <c r="N21" s="674"/>
      <c r="O21" s="674"/>
      <c r="P21" s="674"/>
      <c r="Q21" s="674"/>
    </row>
    <row r="22" spans="1:34" ht="18.75" x14ac:dyDescent="0.3">
      <c r="A22" s="704" t="s">
        <v>364</v>
      </c>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row>
    <row r="23" spans="1:34" ht="8.25" customHeight="1" x14ac:dyDescent="0.2">
      <c r="X23" s="193"/>
    </row>
    <row r="24" spans="1:34" x14ac:dyDescent="0.2">
      <c r="B24" s="706"/>
      <c r="C24" s="706"/>
      <c r="D24" s="706"/>
      <c r="E24" s="706"/>
      <c r="F24" s="706"/>
      <c r="G24" s="706"/>
      <c r="H24" s="706"/>
      <c r="I24" s="706"/>
      <c r="J24" s="706"/>
      <c r="K24" s="706"/>
      <c r="L24" s="706"/>
      <c r="M24" s="706"/>
      <c r="N24" s="706"/>
      <c r="O24" s="706"/>
      <c r="P24" s="706"/>
      <c r="Q24" s="706"/>
      <c r="S24" s="706" t="s">
        <v>384</v>
      </c>
      <c r="T24" s="706"/>
      <c r="U24" s="706"/>
      <c r="V24" s="706"/>
      <c r="W24" s="706"/>
      <c r="X24" s="706"/>
      <c r="Y24" s="706"/>
      <c r="Z24" s="706"/>
      <c r="AA24" s="706"/>
      <c r="AB24" s="706"/>
      <c r="AC24" s="706"/>
      <c r="AD24" s="706"/>
      <c r="AE24" s="706"/>
      <c r="AF24" s="706"/>
      <c r="AG24" s="706"/>
      <c r="AH24" s="706"/>
    </row>
    <row r="25" spans="1:34" ht="25.5" x14ac:dyDescent="0.2">
      <c r="B25" s="223">
        <v>2007</v>
      </c>
      <c r="C25" s="223">
        <v>2008</v>
      </c>
      <c r="D25" s="223">
        <v>2009</v>
      </c>
      <c r="E25" s="223">
        <v>2010</v>
      </c>
      <c r="F25" s="223">
        <v>2011</v>
      </c>
      <c r="G25" s="223">
        <v>2012</v>
      </c>
      <c r="H25" s="223">
        <v>2013</v>
      </c>
      <c r="I25" s="223">
        <v>2014</v>
      </c>
      <c r="J25" s="223">
        <v>2015</v>
      </c>
      <c r="K25" s="223">
        <v>2016</v>
      </c>
      <c r="L25" s="223">
        <v>2017</v>
      </c>
      <c r="M25" s="365">
        <v>2018</v>
      </c>
      <c r="N25" s="379">
        <v>2019</v>
      </c>
      <c r="O25" s="425">
        <v>2020</v>
      </c>
      <c r="P25" s="535">
        <v>2021</v>
      </c>
      <c r="Q25" s="589">
        <v>2022</v>
      </c>
      <c r="R25" s="223"/>
      <c r="S25" s="561" t="s">
        <v>643</v>
      </c>
      <c r="T25" s="547" t="s">
        <v>617</v>
      </c>
      <c r="U25" s="394" t="s">
        <v>567</v>
      </c>
      <c r="V25" s="394" t="s">
        <v>536</v>
      </c>
      <c r="W25" s="287" t="s">
        <v>478</v>
      </c>
      <c r="X25" s="287" t="s">
        <v>461</v>
      </c>
      <c r="Y25" s="287" t="s">
        <v>429</v>
      </c>
      <c r="Z25" s="287" t="s">
        <v>411</v>
      </c>
      <c r="AA25" s="287" t="s">
        <v>387</v>
      </c>
      <c r="AB25" s="287" t="s">
        <v>388</v>
      </c>
      <c r="AC25" s="287" t="s">
        <v>389</v>
      </c>
      <c r="AD25" s="287" t="s">
        <v>390</v>
      </c>
      <c r="AE25" s="287" t="s">
        <v>391</v>
      </c>
      <c r="AF25" s="287" t="s">
        <v>392</v>
      </c>
      <c r="AG25" s="287" t="s">
        <v>393</v>
      </c>
      <c r="AH25" s="287" t="s">
        <v>394</v>
      </c>
    </row>
    <row r="26" spans="1:34" ht="25.5" x14ac:dyDescent="0.2">
      <c r="A26" s="290" t="s">
        <v>385</v>
      </c>
      <c r="B26" s="33">
        <v>14819</v>
      </c>
      <c r="C26" s="33">
        <v>14820</v>
      </c>
      <c r="D26" s="33">
        <v>14913</v>
      </c>
      <c r="E26" s="33">
        <v>15589</v>
      </c>
      <c r="F26" s="33">
        <v>15685</v>
      </c>
      <c r="G26" s="33">
        <v>15777</v>
      </c>
      <c r="H26" s="33">
        <v>15941</v>
      </c>
      <c r="I26" s="33">
        <v>15994</v>
      </c>
      <c r="J26" s="33">
        <v>15999</v>
      </c>
      <c r="K26" s="33">
        <v>15912</v>
      </c>
      <c r="L26" s="33">
        <v>15933</v>
      </c>
      <c r="M26" s="33">
        <v>15756</v>
      </c>
      <c r="N26" s="33">
        <v>15743</v>
      </c>
      <c r="O26" s="33">
        <v>15823</v>
      </c>
      <c r="P26" s="33">
        <v>15844</v>
      </c>
      <c r="Q26" s="590">
        <f>TAB_2!N176</f>
        <v>15873</v>
      </c>
      <c r="S26" s="555">
        <f>(Q26-P26)/P26</f>
        <v>1.8303458722544812E-3</v>
      </c>
      <c r="T26" s="541">
        <v>1.3271819503254756E-3</v>
      </c>
      <c r="U26" s="388">
        <v>5.0816235787334053E-3</v>
      </c>
      <c r="V26" s="388">
        <v>-8.2508250825082509E-4</v>
      </c>
      <c r="W26" s="276">
        <v>-1.0999999999999999E-2</v>
      </c>
      <c r="X26" s="276">
        <v>1.3197586726998493E-3</v>
      </c>
      <c r="Y26" s="276">
        <v>-5.4378398649915618E-3</v>
      </c>
      <c r="Z26" s="276">
        <v>3.1261723146179819E-4</v>
      </c>
      <c r="AA26" s="276">
        <v>3.3247600526943102E-3</v>
      </c>
      <c r="AB26" s="276">
        <v>1.0394878620777037E-2</v>
      </c>
      <c r="AC26" s="276">
        <v>5.865476569971273E-3</v>
      </c>
      <c r="AD26" s="276">
        <v>6.1581884662262887E-3</v>
      </c>
      <c r="AE26" s="276">
        <v>4.5329578220344668E-2</v>
      </c>
      <c r="AF26" s="276">
        <v>6.2753036437246962E-3</v>
      </c>
      <c r="AG26" s="276">
        <v>6.7480936635400503E-5</v>
      </c>
      <c r="AH26" s="276">
        <v>5.4013908581459721E-4</v>
      </c>
    </row>
    <row r="27" spans="1:34" ht="25.5" x14ac:dyDescent="0.2">
      <c r="A27" s="373" t="s">
        <v>436</v>
      </c>
      <c r="B27" s="34">
        <v>33832</v>
      </c>
      <c r="C27" s="34">
        <v>33926</v>
      </c>
      <c r="D27" s="34">
        <v>33867</v>
      </c>
      <c r="E27" s="34">
        <v>34092</v>
      </c>
      <c r="F27" s="34">
        <v>34257</v>
      </c>
      <c r="G27" s="34">
        <v>34383</v>
      </c>
      <c r="H27" s="34">
        <v>34437</v>
      </c>
      <c r="I27" s="34">
        <v>34630</v>
      </c>
      <c r="J27" s="34">
        <v>34652</v>
      </c>
      <c r="K27" s="34">
        <v>34354</v>
      </c>
      <c r="L27" s="34">
        <v>34511</v>
      </c>
      <c r="M27" s="34">
        <v>33868</v>
      </c>
      <c r="N27" s="34">
        <v>33710</v>
      </c>
      <c r="O27" s="34">
        <v>33671</v>
      </c>
      <c r="P27" s="34">
        <v>33500</v>
      </c>
      <c r="Q27" s="591">
        <f>TAB_2!O176</f>
        <v>33427</v>
      </c>
      <c r="S27" s="554">
        <f t="shared" ref="S27:S29" si="1">(Q27-P27)/P27</f>
        <v>-2.1791044776119403E-3</v>
      </c>
      <c r="T27" s="542">
        <v>-5.0785542454931543E-3</v>
      </c>
      <c r="U27" s="389">
        <v>-1.1569267279738949E-3</v>
      </c>
      <c r="V27" s="389">
        <v>-4.6651706625723396E-3</v>
      </c>
      <c r="W27" s="277">
        <v>-1.9E-2</v>
      </c>
      <c r="X27" s="277">
        <v>4.5700646212959188E-3</v>
      </c>
      <c r="Y27" s="277">
        <v>-8.5997922197852943E-3</v>
      </c>
      <c r="Z27" s="277">
        <v>6.3528732313023395E-4</v>
      </c>
      <c r="AA27" s="277">
        <v>5.6044370880157972E-3</v>
      </c>
      <c r="AB27" s="277">
        <v>8.4344007212866501E-4</v>
      </c>
      <c r="AC27" s="277">
        <v>3.678080392328642E-3</v>
      </c>
      <c r="AD27" s="277">
        <v>4.8398451249560548E-3</v>
      </c>
      <c r="AE27" s="277">
        <v>6.6436353972893969E-3</v>
      </c>
      <c r="AF27" s="277">
        <v>-1.7390791723162176E-3</v>
      </c>
      <c r="AG27" s="277">
        <v>2.7784346181130293E-3</v>
      </c>
      <c r="AH27" s="277">
        <v>1.6953228327521944E-2</v>
      </c>
    </row>
    <row r="28" spans="1:34" ht="27.6" customHeight="1" x14ac:dyDescent="0.2">
      <c r="A28" s="374" t="s">
        <v>91</v>
      </c>
      <c r="B28" s="35">
        <v>13408</v>
      </c>
      <c r="C28" s="35">
        <v>13742</v>
      </c>
      <c r="D28" s="35">
        <v>13427</v>
      </c>
      <c r="E28" s="35">
        <v>12999</v>
      </c>
      <c r="F28" s="35">
        <v>12891</v>
      </c>
      <c r="G28" s="35">
        <v>13139</v>
      </c>
      <c r="H28" s="35">
        <v>13084</v>
      </c>
      <c r="I28" s="35">
        <v>13069</v>
      </c>
      <c r="J28" s="35">
        <v>13129</v>
      </c>
      <c r="K28" s="35">
        <v>13202</v>
      </c>
      <c r="L28" s="35">
        <v>12985</v>
      </c>
      <c r="M28" s="35">
        <v>12867</v>
      </c>
      <c r="N28" s="35">
        <v>13110</v>
      </c>
      <c r="O28" s="35">
        <v>13086</v>
      </c>
      <c r="P28" s="35">
        <v>13115</v>
      </c>
      <c r="Q28" s="592">
        <f>TAB_2!P176</f>
        <v>12876</v>
      </c>
      <c r="S28" s="555">
        <f t="shared" si="1"/>
        <v>-1.8223408311094168E-2</v>
      </c>
      <c r="T28" s="543">
        <v>2.2161088185847469E-3</v>
      </c>
      <c r="U28" s="390">
        <v>-1.8306636155606408E-3</v>
      </c>
      <c r="V28" s="390">
        <v>1.8885521100489626E-2</v>
      </c>
      <c r="W28" s="278">
        <v>-9.6000000000000002E-2</v>
      </c>
      <c r="X28" s="278">
        <v>7.7791243750946829E-2</v>
      </c>
      <c r="Y28" s="278">
        <v>5.560210221646736E-3</v>
      </c>
      <c r="Z28" s="278">
        <v>4.5910169102456192E-3</v>
      </c>
      <c r="AA28" s="278">
        <v>-1.1464383980434119E-3</v>
      </c>
      <c r="AB28" s="278">
        <v>-4.4904482837354598E-3</v>
      </c>
      <c r="AC28" s="278">
        <v>1.9238228221239551E-2</v>
      </c>
      <c r="AD28" s="278">
        <v>-8.3083314101084493E-3</v>
      </c>
      <c r="AE28" s="278">
        <v>-3.1876070604006851E-2</v>
      </c>
      <c r="AF28" s="278">
        <v>-2.2922427594236648E-2</v>
      </c>
      <c r="AG28" s="278">
        <v>2.4910501193317423E-2</v>
      </c>
      <c r="AH28" s="278">
        <v>1.869016866737578E-2</v>
      </c>
    </row>
    <row r="29" spans="1:34" ht="25.5" x14ac:dyDescent="0.2">
      <c r="A29" s="268" t="s">
        <v>386</v>
      </c>
      <c r="B29" s="245">
        <v>62059</v>
      </c>
      <c r="C29" s="245">
        <v>62488</v>
      </c>
      <c r="D29" s="245">
        <v>62207</v>
      </c>
      <c r="E29" s="245">
        <v>62680</v>
      </c>
      <c r="F29" s="245">
        <v>62833</v>
      </c>
      <c r="G29" s="245">
        <v>63299</v>
      </c>
      <c r="H29" s="245">
        <v>63462</v>
      </c>
      <c r="I29" s="245">
        <v>63693</v>
      </c>
      <c r="J29" s="245">
        <v>63780</v>
      </c>
      <c r="K29" s="245">
        <v>63468</v>
      </c>
      <c r="L29" s="245">
        <v>63429</v>
      </c>
      <c r="M29" s="252">
        <v>62491</v>
      </c>
      <c r="N29" s="252">
        <v>62563</v>
      </c>
      <c r="O29" s="252">
        <v>62580</v>
      </c>
      <c r="P29" s="252">
        <v>62459</v>
      </c>
      <c r="Q29" s="593">
        <f>SUM(Q26:Q28)</f>
        <v>62176</v>
      </c>
      <c r="S29" s="554">
        <f t="shared" si="1"/>
        <v>-4.5309723178405033E-3</v>
      </c>
      <c r="T29" s="545">
        <v>-1.9335250878875041E-3</v>
      </c>
      <c r="U29" s="392">
        <v>2.7172610009110817E-4</v>
      </c>
      <c r="V29" s="392">
        <v>1.1521659118913124E-3</v>
      </c>
      <c r="W29" s="284">
        <v>-3.4000000000000002E-2</v>
      </c>
      <c r="X29" s="284">
        <v>1.8985945673410224E-2</v>
      </c>
      <c r="Y29" s="284">
        <v>-4.8918156161806212E-3</v>
      </c>
      <c r="Z29" s="284">
        <v>1.3659271819509208E-3</v>
      </c>
      <c r="AA29" s="284">
        <v>3.639973527465255E-3</v>
      </c>
      <c r="AB29" s="284">
        <v>2.1169370764151374E-3</v>
      </c>
      <c r="AC29" s="284">
        <v>7.416484968089998E-3</v>
      </c>
      <c r="AD29" s="284">
        <v>2.4409700063816597E-3</v>
      </c>
      <c r="AE29" s="284">
        <v>7.6036458919414218E-3</v>
      </c>
      <c r="AF29" s="284">
        <v>-4.4968633977723726E-3</v>
      </c>
      <c r="AG29" s="284">
        <v>6.9127765513462992E-3</v>
      </c>
      <c r="AH29" s="284">
        <v>1.3357064711549451E-2</v>
      </c>
    </row>
    <row r="30" spans="1:34" x14ac:dyDescent="0.2">
      <c r="Q30" s="548"/>
      <c r="S30" s="470"/>
      <c r="T30" s="544"/>
      <c r="U30" s="391"/>
      <c r="V30" s="391"/>
      <c r="W30" s="275"/>
      <c r="X30" s="275"/>
      <c r="Y30" s="275"/>
      <c r="Z30" s="275"/>
      <c r="AA30" s="275"/>
      <c r="AB30" s="275"/>
      <c r="AC30" s="275"/>
      <c r="AD30" s="275"/>
      <c r="AE30" s="275"/>
      <c r="AF30" s="275"/>
      <c r="AG30" s="275"/>
      <c r="AH30" s="275"/>
    </row>
    <row r="31" spans="1:34" x14ac:dyDescent="0.2">
      <c r="A31" s="225" t="s">
        <v>1</v>
      </c>
      <c r="B31" s="25">
        <v>83544</v>
      </c>
      <c r="C31" s="25">
        <v>84047</v>
      </c>
      <c r="D31" s="25">
        <v>84663</v>
      </c>
      <c r="E31" s="25">
        <v>85378</v>
      </c>
      <c r="F31" s="25">
        <v>86241</v>
      </c>
      <c r="G31" s="25">
        <v>85489</v>
      </c>
      <c r="H31" s="25">
        <v>85966</v>
      </c>
      <c r="I31" s="25">
        <v>84454</v>
      </c>
      <c r="J31" s="25">
        <v>83175</v>
      </c>
      <c r="K31" s="25">
        <v>82902</v>
      </c>
      <c r="L31" s="25">
        <v>82236</v>
      </c>
      <c r="M31" s="179">
        <v>82391</v>
      </c>
      <c r="N31" s="179">
        <v>81563</v>
      </c>
      <c r="O31" s="179">
        <v>81444</v>
      </c>
      <c r="P31" s="179">
        <v>81521</v>
      </c>
      <c r="Q31" s="594">
        <f>Q29+Q19</f>
        <v>82242</v>
      </c>
      <c r="S31" s="645">
        <f>(Q31-P31)/P31</f>
        <v>8.8443468554114894E-3</v>
      </c>
      <c r="T31" s="546">
        <v>9.454349000540249E-4</v>
      </c>
      <c r="U31" s="393">
        <v>-4.4079367418103236E-3</v>
      </c>
      <c r="V31" s="393">
        <v>-1.4589948873876635E-3</v>
      </c>
      <c r="W31" s="289">
        <v>-0.01</v>
      </c>
      <c r="X31" s="289">
        <v>-0.21504776007088153</v>
      </c>
      <c r="Y31" s="289">
        <v>1.8848193005496377E-3</v>
      </c>
      <c r="Z31" s="289">
        <v>-8.0335818194977194E-3</v>
      </c>
      <c r="AA31" s="289">
        <v>-3.2822362488728585E-3</v>
      </c>
      <c r="AB31" s="289">
        <v>-1.5487721126293597E-2</v>
      </c>
      <c r="AC31" s="289">
        <v>-1.7588348882116134E-2</v>
      </c>
      <c r="AD31" s="289">
        <v>5.5796652200867936E-3</v>
      </c>
      <c r="AE31" s="289">
        <v>-8.7197504667153678E-3</v>
      </c>
      <c r="AF31" s="289">
        <v>1.0107990348801799E-2</v>
      </c>
      <c r="AG31" s="289">
        <v>8.4452476288343192E-3</v>
      </c>
      <c r="AH31" s="289">
        <v>7.3292324532701937E-3</v>
      </c>
    </row>
    <row r="32" spans="1:34" x14ac:dyDescent="0.2">
      <c r="O32" s="458"/>
      <c r="P32" s="458"/>
      <c r="Q32" s="548"/>
      <c r="X32" s="193"/>
    </row>
    <row r="33" spans="1:34" ht="38.25" x14ac:dyDescent="0.2">
      <c r="A33" s="369" t="s">
        <v>607</v>
      </c>
      <c r="B33" s="288">
        <v>0.26698794042261675</v>
      </c>
      <c r="C33" s="288">
        <v>0.26810185293635364</v>
      </c>
      <c r="D33" s="288">
        <v>0.2786841525492515</v>
      </c>
      <c r="E33" s="288">
        <v>0.26680625577559686</v>
      </c>
      <c r="F33" s="288">
        <v>0.26909475839285296</v>
      </c>
      <c r="G33" s="288">
        <v>0.25049139176356361</v>
      </c>
      <c r="H33" s="288">
        <v>0.23700631199278629</v>
      </c>
      <c r="I33" s="288">
        <v>0.23170731707317074</v>
      </c>
      <c r="J33" s="288">
        <v>0.22564327058709099</v>
      </c>
      <c r="K33" s="288">
        <v>0.21747520967095921</v>
      </c>
      <c r="L33" s="288">
        <v>0.21771579252951423</v>
      </c>
      <c r="M33" s="288">
        <v>0.21957463814269479</v>
      </c>
      <c r="N33" s="486">
        <v>0.2165326721266311</v>
      </c>
      <c r="O33" s="486">
        <v>0.20911951672627549</v>
      </c>
      <c r="P33" s="550">
        <v>0.21136630513011528</v>
      </c>
      <c r="Q33" s="595">
        <f>(Q19-Q18)/(Q31-Q18)</f>
        <v>0.22081307333700936</v>
      </c>
      <c r="X33" s="193"/>
    </row>
    <row r="34" spans="1:34" ht="38.25" x14ac:dyDescent="0.2">
      <c r="A34" s="369" t="s">
        <v>608</v>
      </c>
      <c r="B34" s="288"/>
      <c r="C34" s="288"/>
      <c r="D34" s="288"/>
      <c r="E34" s="288"/>
      <c r="F34" s="288"/>
      <c r="G34" s="288"/>
      <c r="H34" s="288"/>
      <c r="I34" s="288"/>
      <c r="J34" s="288"/>
      <c r="K34" s="288">
        <v>0.22967314391134955</v>
      </c>
      <c r="L34" s="288">
        <v>0.22930346183638206</v>
      </c>
      <c r="M34" s="288">
        <v>0.23383151674165983</v>
      </c>
      <c r="N34" s="486">
        <v>0.23182800451844213</v>
      </c>
      <c r="O34" s="486">
        <v>0.22821730283036321</v>
      </c>
      <c r="P34" s="550">
        <v>0.23382932005250182</v>
      </c>
      <c r="Q34" s="596">
        <f>Q19/Q31</f>
        <v>0.24398725711923347</v>
      </c>
      <c r="X34" s="193"/>
    </row>
    <row r="35" spans="1:34" x14ac:dyDescent="0.2">
      <c r="A35" s="235"/>
      <c r="N35" s="409"/>
      <c r="O35" s="409"/>
      <c r="P35" s="548"/>
      <c r="Q35" s="548"/>
      <c r="X35" s="193"/>
    </row>
    <row r="36" spans="1:34" s="428" customFormat="1" ht="38.25" x14ac:dyDescent="0.2">
      <c r="A36" s="484" t="s">
        <v>609</v>
      </c>
      <c r="B36" s="485">
        <v>0.1327692272333775</v>
      </c>
      <c r="C36" s="485">
        <v>0.13178323517740562</v>
      </c>
      <c r="D36" s="485">
        <v>0.13786447607395527</v>
      </c>
      <c r="E36" s="485">
        <v>0.13358496964565952</v>
      </c>
      <c r="F36" s="485">
        <v>0.13466587101618954</v>
      </c>
      <c r="G36" s="485">
        <v>0.12826595198722701</v>
      </c>
      <c r="H36" s="485">
        <v>0.12330301910187215</v>
      </c>
      <c r="I36" s="485">
        <v>0.12415748035002068</v>
      </c>
      <c r="J36" s="485">
        <v>0.1200747354685872</v>
      </c>
      <c r="K36" s="485">
        <v>0.12089955560210738</v>
      </c>
      <c r="L36" s="485">
        <v>0.12068456333455335</v>
      </c>
      <c r="M36" s="485">
        <v>0.12455600765569137</v>
      </c>
      <c r="N36" s="485">
        <v>0.12697381861707113</v>
      </c>
      <c r="O36" s="485">
        <v>0.12811661447003092</v>
      </c>
      <c r="P36" s="549">
        <v>0.13471820960915346</v>
      </c>
      <c r="Q36" s="595">
        <f>Q43/(Q43+Q26+Q27+Q28*2)</f>
        <v>0.14048406845786568</v>
      </c>
      <c r="W36" s="491"/>
      <c r="X36" s="429"/>
    </row>
    <row r="37" spans="1:34" s="428" customFormat="1" ht="38.25" x14ac:dyDescent="0.2">
      <c r="A37" s="484" t="s">
        <v>610</v>
      </c>
      <c r="B37" s="485"/>
      <c r="C37" s="485"/>
      <c r="D37" s="485"/>
      <c r="E37" s="485"/>
      <c r="F37" s="485"/>
      <c r="G37" s="485"/>
      <c r="H37" s="485"/>
      <c r="I37" s="485"/>
      <c r="J37" s="485"/>
      <c r="K37" s="485">
        <v>0.130744753111499</v>
      </c>
      <c r="L37" s="485">
        <v>0.13269884307816318</v>
      </c>
      <c r="M37" s="486">
        <v>0.13945169422089249</v>
      </c>
      <c r="N37" s="486">
        <v>0.14269975052573691</v>
      </c>
      <c r="O37" s="486">
        <v>0.14735369779901691</v>
      </c>
      <c r="P37" s="550">
        <v>0.15712655258432562</v>
      </c>
      <c r="Q37" s="596">
        <f>Q44/(Q44+Q26+Q27+Q28*2)</f>
        <v>0.16390497772422227</v>
      </c>
      <c r="R37" s="492"/>
      <c r="X37" s="429"/>
    </row>
    <row r="38" spans="1:34" x14ac:dyDescent="0.2">
      <c r="A38" s="235"/>
      <c r="B38" s="457"/>
      <c r="C38" s="457"/>
      <c r="D38" s="457"/>
      <c r="E38" s="457"/>
      <c r="F38" s="457"/>
      <c r="G38" s="457"/>
      <c r="H38" s="457"/>
      <c r="I38" s="457"/>
      <c r="J38" s="457"/>
      <c r="K38" s="457"/>
      <c r="L38" s="457"/>
      <c r="M38" s="457"/>
      <c r="N38" s="457"/>
      <c r="O38" s="457"/>
      <c r="X38" s="193"/>
    </row>
    <row r="39" spans="1:34" x14ac:dyDescent="0.2">
      <c r="A39" s="205" t="s">
        <v>468</v>
      </c>
      <c r="Q39" s="457"/>
    </row>
    <row r="40" spans="1:34" s="457" customFormat="1" x14ac:dyDescent="0.2">
      <c r="A40" s="205" t="s">
        <v>467</v>
      </c>
    </row>
    <row r="41" spans="1:34" ht="26.25" customHeight="1" x14ac:dyDescent="0.2">
      <c r="A41" s="703" t="s">
        <v>476</v>
      </c>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row>
    <row r="42" spans="1:34" ht="50.25" customHeight="1" x14ac:dyDescent="0.2"/>
    <row r="43" spans="1:34" s="457" customFormat="1" ht="35.25" hidden="1" customHeight="1" x14ac:dyDescent="0.2">
      <c r="A43" s="457" t="s">
        <v>475</v>
      </c>
      <c r="B43" s="621"/>
      <c r="C43" s="621"/>
      <c r="D43" s="621"/>
      <c r="E43" s="621"/>
      <c r="F43" s="621"/>
      <c r="G43" s="621"/>
      <c r="H43" s="621"/>
      <c r="I43" s="621"/>
      <c r="J43" s="621"/>
      <c r="K43" s="621"/>
      <c r="L43" s="621"/>
      <c r="M43" s="621"/>
      <c r="N43" s="621"/>
      <c r="O43" s="621"/>
      <c r="P43" s="621"/>
      <c r="Q43" s="458">
        <f>Q44-Q18</f>
        <v>12266.916666666666</v>
      </c>
    </row>
    <row r="44" spans="1:34" s="457" customFormat="1" ht="42.75" hidden="1" customHeight="1" x14ac:dyDescent="0.2">
      <c r="B44" s="620"/>
      <c r="C44" s="620"/>
      <c r="D44" s="620"/>
      <c r="E44" s="620"/>
      <c r="F44" s="620"/>
      <c r="G44" s="620"/>
      <c r="H44" s="620"/>
      <c r="I44" s="620"/>
      <c r="J44" s="620"/>
      <c r="K44" s="620"/>
      <c r="L44" s="620"/>
      <c r="M44" s="620"/>
      <c r="N44" s="621"/>
      <c r="O44" s="621"/>
      <c r="P44" s="621"/>
      <c r="Q44" s="458">
        <f>TAB_2!M176</f>
        <v>14712.916666666666</v>
      </c>
    </row>
    <row r="45" spans="1:34" x14ac:dyDescent="0.2">
      <c r="O45" s="471"/>
      <c r="P45" s="471"/>
    </row>
    <row r="46" spans="1:34" x14ac:dyDescent="0.2">
      <c r="O46" s="458"/>
      <c r="P46" s="458"/>
    </row>
    <row r="47" spans="1:34" x14ac:dyDescent="0.2">
      <c r="N47" s="522"/>
    </row>
  </sheetData>
  <mergeCells count="8">
    <mergeCell ref="A41:AH41"/>
    <mergeCell ref="A22:AH22"/>
    <mergeCell ref="B24:Q24"/>
    <mergeCell ref="A3:AH3"/>
    <mergeCell ref="A5:AH5"/>
    <mergeCell ref="B7:Q7"/>
    <mergeCell ref="S7:AH7"/>
    <mergeCell ref="S24:AH24"/>
  </mergeCells>
  <conditionalFormatting sqref="S9:S10 S12 S14:S17">
    <cfRule type="cellIs" dxfId="3" priority="5" operator="greaterThan">
      <formula>0</formula>
    </cfRule>
    <cfRule type="cellIs" dxfId="2" priority="6" operator="lessThan">
      <formula>0</formula>
    </cfRule>
  </conditionalFormatting>
  <conditionalFormatting sqref="U20:W20">
    <cfRule type="cellIs" dxfId="1" priority="3" operator="greaterThan">
      <formula>0</formula>
    </cfRule>
    <cfRule type="cellIs" dxfId="0" priority="4" operator="lessThan">
      <formula>0</formula>
    </cfRule>
  </conditionalFormatting>
  <printOptions horizontalCentered="1"/>
  <pageMargins left="0.70866141732283472" right="0.70866141732283472" top="0.74803149606299213" bottom="0.74803149606299213" header="0.31496062992125984" footer="0.31496062992125984"/>
  <pageSetup paperSize="9" scale="42" fitToHeight="0" orientation="landscape" r:id="rId1"/>
  <headerFooter>
    <oddFooter>&amp;CPage &amp;P</oddFooter>
  </headerFooter>
  <ignoredErrors>
    <ignoredError sqref="Q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7"/>
    <pageSetUpPr fitToPage="1"/>
  </sheetPr>
  <dimension ref="A1:AL237"/>
  <sheetViews>
    <sheetView showGridLines="0" zoomScale="80" zoomScaleNormal="80" workbookViewId="0">
      <pane ySplit="7" topLeftCell="A8" activePane="bottomLeft" state="frozen"/>
      <selection activeCell="N25" sqref="N25"/>
      <selection pane="bottomLeft" activeCell="N25" sqref="N25"/>
    </sheetView>
  </sheetViews>
  <sheetFormatPr baseColWidth="10" defaultRowHeight="12.75" x14ac:dyDescent="0.2"/>
  <cols>
    <col min="1" max="1" width="35.5" customWidth="1"/>
    <col min="2" max="2" width="18.1640625" style="360" customWidth="1"/>
    <col min="3" max="3" width="16.5" bestFit="1" customWidth="1"/>
    <col min="4" max="4" width="9.5" bestFit="1" customWidth="1"/>
    <col min="5" max="5" width="12.33203125" customWidth="1"/>
    <col min="6" max="6" width="14.83203125" customWidth="1"/>
    <col min="7" max="7" width="10.83203125" customWidth="1"/>
    <col min="8" max="8" width="11.1640625" customWidth="1"/>
    <col min="9" max="9" width="13.1640625" customWidth="1"/>
    <col min="10" max="10" width="12.5" style="349" bestFit="1" customWidth="1"/>
    <col min="11" max="11" width="13.1640625" customWidth="1"/>
    <col min="12" max="12" width="19.6640625" customWidth="1"/>
    <col min="13" max="13" width="19.6640625" style="349" customWidth="1"/>
    <col min="14" max="14" width="13.5" bestFit="1" customWidth="1"/>
    <col min="15" max="17" width="12.1640625" bestFit="1" customWidth="1"/>
    <col min="18" max="18" width="4.33203125" customWidth="1"/>
    <col min="19" max="19" width="12.33203125" style="426" bestFit="1" customWidth="1"/>
    <col min="20" max="20" width="3.5" customWidth="1"/>
    <col min="21" max="21" width="12.1640625" style="426" bestFit="1" customWidth="1"/>
    <col min="22" max="28" width="37.83203125" style="661" customWidth="1"/>
    <col min="29" max="29" width="25.5" style="472" customWidth="1"/>
    <col min="30" max="30" width="25.83203125" style="472" customWidth="1"/>
    <col min="31" max="31" width="22.33203125" style="349" customWidth="1"/>
    <col min="32" max="32" width="17.1640625" style="349" customWidth="1"/>
    <col min="33" max="33" width="17.1640625" customWidth="1"/>
    <col min="34" max="34" width="24.5" customWidth="1"/>
    <col min="36" max="36" width="12" style="349"/>
    <col min="37" max="37" width="12" style="620"/>
  </cols>
  <sheetData>
    <row r="1" spans="1:36" ht="8.25" customHeight="1" x14ac:dyDescent="0.2">
      <c r="AB1" s="677"/>
      <c r="AC1" s="678"/>
      <c r="AD1" s="678"/>
      <c r="AE1" s="679"/>
      <c r="AF1" s="679"/>
    </row>
    <row r="2" spans="1:36" ht="12.75" hidden="1" customHeight="1" x14ac:dyDescent="0.2">
      <c r="AB2" s="677"/>
      <c r="AC2" s="678"/>
      <c r="AD2" s="678"/>
      <c r="AE2" s="679"/>
      <c r="AF2" s="679"/>
    </row>
    <row r="3" spans="1:36" s="587" customFormat="1" ht="34.5" customHeight="1" x14ac:dyDescent="0.3">
      <c r="A3" s="712" t="s">
        <v>612</v>
      </c>
      <c r="B3" s="713"/>
      <c r="C3" s="713"/>
      <c r="D3" s="713"/>
      <c r="E3" s="713"/>
      <c r="F3" s="713"/>
      <c r="G3" s="713"/>
      <c r="H3" s="713"/>
      <c r="I3" s="713"/>
      <c r="J3" s="713"/>
      <c r="K3" s="713"/>
      <c r="L3" s="713"/>
      <c r="M3" s="713"/>
      <c r="N3" s="713"/>
      <c r="O3" s="713"/>
      <c r="P3" s="713"/>
      <c r="Q3" s="713"/>
      <c r="R3" s="713"/>
      <c r="S3" s="713"/>
      <c r="T3" s="713"/>
      <c r="U3" s="713"/>
      <c r="V3" s="662"/>
      <c r="W3" s="662"/>
      <c r="X3" s="662"/>
      <c r="Y3" s="662"/>
      <c r="Z3" s="662"/>
      <c r="AA3" s="662"/>
      <c r="AB3" s="680"/>
      <c r="AC3" s="681"/>
      <c r="AD3" s="681"/>
      <c r="AE3" s="682"/>
      <c r="AF3" s="682"/>
      <c r="AJ3" s="588"/>
    </row>
    <row r="4" spans="1:36" ht="6.75" customHeight="1" x14ac:dyDescent="0.2">
      <c r="AB4" s="677"/>
      <c r="AC4" s="678"/>
      <c r="AD4" s="678"/>
      <c r="AE4" s="679"/>
      <c r="AF4" s="679"/>
    </row>
    <row r="5" spans="1:36" ht="11.25" customHeight="1" x14ac:dyDescent="0.2">
      <c r="AB5" s="677"/>
      <c r="AC5" s="678"/>
      <c r="AD5" s="678"/>
      <c r="AE5" s="679"/>
      <c r="AF5" s="679"/>
    </row>
    <row r="6" spans="1:36" ht="15.75" x14ac:dyDescent="0.25">
      <c r="B6" s="710" t="s">
        <v>605</v>
      </c>
      <c r="C6" s="710"/>
      <c r="D6" s="710"/>
      <c r="E6" s="710"/>
      <c r="F6" s="710"/>
      <c r="G6" s="710"/>
      <c r="H6" s="710"/>
      <c r="I6" s="710"/>
      <c r="J6" s="710"/>
      <c r="K6" s="710"/>
      <c r="L6" s="710"/>
      <c r="M6" s="711"/>
      <c r="N6" s="708" t="s">
        <v>364</v>
      </c>
      <c r="O6" s="708"/>
      <c r="P6" s="708"/>
      <c r="Q6" s="709"/>
      <c r="S6" s="430"/>
      <c r="T6" s="234"/>
      <c r="U6" s="430"/>
      <c r="V6" s="663"/>
      <c r="W6" s="663"/>
      <c r="X6" s="663"/>
      <c r="Y6" s="663"/>
      <c r="Z6" s="663"/>
      <c r="AA6" s="663"/>
      <c r="AB6" s="683"/>
      <c r="AC6" s="678" t="s">
        <v>673</v>
      </c>
      <c r="AD6" s="678"/>
      <c r="AE6" s="679"/>
      <c r="AF6" s="679"/>
    </row>
    <row r="7" spans="1:36" s="556" customFormat="1" ht="91.5" customHeight="1" x14ac:dyDescent="0.2">
      <c r="A7" s="557" t="s">
        <v>350</v>
      </c>
      <c r="B7" s="558" t="s">
        <v>538</v>
      </c>
      <c r="C7" s="517" t="s">
        <v>359</v>
      </c>
      <c r="D7" s="559" t="s">
        <v>360</v>
      </c>
      <c r="E7" s="557" t="s">
        <v>353</v>
      </c>
      <c r="F7" s="557" t="s">
        <v>354</v>
      </c>
      <c r="G7" s="557" t="s">
        <v>355</v>
      </c>
      <c r="H7" s="557" t="s">
        <v>356</v>
      </c>
      <c r="I7" s="557" t="s">
        <v>357</v>
      </c>
      <c r="J7" s="517" t="s">
        <v>358</v>
      </c>
      <c r="K7" s="557" t="s">
        <v>438</v>
      </c>
      <c r="L7" s="512" t="s">
        <v>613</v>
      </c>
      <c r="M7" s="512" t="s">
        <v>614</v>
      </c>
      <c r="N7" s="557" t="s">
        <v>361</v>
      </c>
      <c r="O7" s="557" t="s">
        <v>362</v>
      </c>
      <c r="P7" s="557" t="s">
        <v>363</v>
      </c>
      <c r="Q7" s="559" t="s">
        <v>474</v>
      </c>
      <c r="S7" s="512" t="s">
        <v>537</v>
      </c>
      <c r="U7" s="512" t="s">
        <v>615</v>
      </c>
      <c r="V7" s="661"/>
      <c r="W7" s="661"/>
      <c r="X7" s="661"/>
      <c r="Y7" s="661"/>
      <c r="Z7" s="661"/>
      <c r="AA7" s="661"/>
      <c r="AB7" s="677"/>
      <c r="AC7" s="684" t="s">
        <v>462</v>
      </c>
      <c r="AD7" s="684" t="s">
        <v>645</v>
      </c>
      <c r="AE7" s="684" t="s">
        <v>510</v>
      </c>
      <c r="AF7" s="684" t="s">
        <v>463</v>
      </c>
      <c r="AJ7" s="349"/>
    </row>
    <row r="8" spans="1:36" s="32" customFormat="1" ht="13.5" x14ac:dyDescent="0.2">
      <c r="A8" s="111"/>
      <c r="B8" s="432"/>
      <c r="C8" s="111"/>
      <c r="D8" s="112"/>
      <c r="E8" s="111"/>
      <c r="F8" s="111"/>
      <c r="G8" s="111"/>
      <c r="H8" s="111"/>
      <c r="I8" s="111"/>
      <c r="J8" s="478"/>
      <c r="K8" s="111"/>
      <c r="L8" s="85"/>
      <c r="M8" s="503"/>
      <c r="N8" s="111"/>
      <c r="O8" s="111"/>
      <c r="P8" s="111"/>
      <c r="Q8" s="112"/>
      <c r="S8" s="431"/>
      <c r="U8" s="478"/>
      <c r="V8" s="626"/>
      <c r="W8" s="626"/>
      <c r="X8" s="626"/>
      <c r="Y8" s="626"/>
      <c r="Z8" s="626"/>
      <c r="AA8" s="626"/>
      <c r="AB8" s="685"/>
      <c r="AC8" s="679"/>
      <c r="AD8" s="679"/>
      <c r="AE8" s="679"/>
      <c r="AF8" s="679"/>
      <c r="AJ8" s="359"/>
    </row>
    <row r="9" spans="1:36" ht="12.75" customHeight="1" x14ac:dyDescent="0.25">
      <c r="A9" s="107" t="s">
        <v>225</v>
      </c>
      <c r="B9" s="436">
        <v>524</v>
      </c>
      <c r="C9" s="496">
        <v>305</v>
      </c>
      <c r="D9" s="27">
        <f>B9+C9</f>
        <v>829</v>
      </c>
      <c r="E9" s="70">
        <f>AC9+AD9</f>
        <v>254</v>
      </c>
      <c r="F9" s="70">
        <v>33</v>
      </c>
      <c r="G9" s="70">
        <v>33</v>
      </c>
      <c r="H9" s="70">
        <v>3</v>
      </c>
      <c r="I9" s="70">
        <v>24</v>
      </c>
      <c r="J9" s="495">
        <f>AE9+AF9</f>
        <v>120</v>
      </c>
      <c r="K9" s="70">
        <v>76</v>
      </c>
      <c r="L9" s="27">
        <f>C9+SUM(E9:K9)</f>
        <v>848</v>
      </c>
      <c r="M9" s="508">
        <f>C9/3+AC9/2+AD9+F9*2+G9+H9+I9/8+AE9/2+AF9+K9</f>
        <v>582.66666666666674</v>
      </c>
      <c r="N9" s="70">
        <v>774</v>
      </c>
      <c r="O9" s="495">
        <v>1626</v>
      </c>
      <c r="P9" s="495">
        <v>435</v>
      </c>
      <c r="Q9" s="26">
        <f>SUM(N9:P9)</f>
        <v>2835</v>
      </c>
      <c r="R9" s="53"/>
      <c r="S9" s="473">
        <f>M9+N9+O9+P9*2</f>
        <v>3852.666666666667</v>
      </c>
      <c r="T9" s="53"/>
      <c r="U9" s="483">
        <f>M9/S9</f>
        <v>0.15123723827651844</v>
      </c>
      <c r="V9" s="663"/>
      <c r="W9" s="663"/>
      <c r="X9" s="663"/>
      <c r="Y9" s="663"/>
      <c r="Z9" s="663"/>
      <c r="AA9" s="663"/>
      <c r="AB9" s="683"/>
      <c r="AC9" s="684">
        <v>28</v>
      </c>
      <c r="AD9" s="684">
        <v>226</v>
      </c>
      <c r="AE9" s="679">
        <v>120</v>
      </c>
      <c r="AF9" s="679">
        <v>0</v>
      </c>
      <c r="AG9" s="621">
        <f>AC9+AD9-E9</f>
        <v>0</v>
      </c>
    </row>
    <row r="10" spans="1:36" x14ac:dyDescent="0.2">
      <c r="A10" s="231" t="s">
        <v>112</v>
      </c>
      <c r="B10" s="434">
        <v>4</v>
      </c>
      <c r="C10" s="18">
        <v>1</v>
      </c>
      <c r="D10" s="174">
        <f t="shared" ref="D10:D72" si="0">B10+C10</f>
        <v>5</v>
      </c>
      <c r="E10" s="18">
        <f t="shared" ref="E10:E73" si="1">AC10+AD10</f>
        <v>7</v>
      </c>
      <c r="F10" s="18"/>
      <c r="G10" s="18"/>
      <c r="H10" s="18"/>
      <c r="I10" s="18">
        <v>11</v>
      </c>
      <c r="J10" s="18">
        <f t="shared" ref="J10:J73" si="2">AE10+AF10</f>
        <v>4</v>
      </c>
      <c r="K10" s="18"/>
      <c r="L10" s="174">
        <f t="shared" ref="L10:L72" si="3">C10+SUM(E10:K10)</f>
        <v>23</v>
      </c>
      <c r="M10" s="501">
        <f t="shared" ref="M10:M73" si="4">C10/3+AC10/2+AD10+F10*2+G10+H10+I10/8+AE10/2+AF10+K10</f>
        <v>10.708333333333332</v>
      </c>
      <c r="N10" s="18">
        <v>13</v>
      </c>
      <c r="O10" s="18">
        <v>18</v>
      </c>
      <c r="P10" s="18">
        <v>12</v>
      </c>
      <c r="Q10" s="174">
        <f t="shared" ref="Q10:Q72" si="5">SUM(N10:P10)</f>
        <v>43</v>
      </c>
      <c r="R10" s="53"/>
      <c r="S10" s="474">
        <f t="shared" ref="S10:S72" si="6">M10+N10+O10+P10*2</f>
        <v>65.708333333333329</v>
      </c>
      <c r="T10" s="53"/>
      <c r="U10" s="479">
        <f t="shared" ref="U10:U72" si="7">M10/S10</f>
        <v>0.16296766011414077</v>
      </c>
      <c r="V10" s="663"/>
      <c r="W10" s="663"/>
      <c r="X10" s="663"/>
      <c r="Y10" s="663"/>
      <c r="Z10" s="663"/>
      <c r="AA10" s="663"/>
      <c r="AB10" s="683"/>
      <c r="AC10" s="684"/>
      <c r="AD10" s="684">
        <v>7</v>
      </c>
      <c r="AE10" s="679">
        <v>4</v>
      </c>
      <c r="AF10" s="679">
        <v>0</v>
      </c>
      <c r="AG10" s="621">
        <f t="shared" ref="AG10:AG73" si="8">AC10+AD10-E10</f>
        <v>0</v>
      </c>
      <c r="AH10" s="620"/>
      <c r="AI10" s="620"/>
    </row>
    <row r="11" spans="1:36" x14ac:dyDescent="0.2">
      <c r="A11" s="231" t="s">
        <v>111</v>
      </c>
      <c r="B11" s="434">
        <v>488</v>
      </c>
      <c r="C11" s="18">
        <v>263</v>
      </c>
      <c r="D11" s="174">
        <f t="shared" si="0"/>
        <v>751</v>
      </c>
      <c r="E11" s="18">
        <f t="shared" si="1"/>
        <v>215</v>
      </c>
      <c r="F11" s="18">
        <v>33</v>
      </c>
      <c r="G11" s="18">
        <v>27</v>
      </c>
      <c r="H11" s="18">
        <v>2</v>
      </c>
      <c r="I11" s="18">
        <v>12</v>
      </c>
      <c r="J11" s="18">
        <f t="shared" si="2"/>
        <v>111</v>
      </c>
      <c r="K11" s="18">
        <v>44</v>
      </c>
      <c r="L11" s="174">
        <f t="shared" si="3"/>
        <v>707</v>
      </c>
      <c r="M11" s="501">
        <f t="shared" si="4"/>
        <v>484.66666666666669</v>
      </c>
      <c r="N11" s="18">
        <v>679</v>
      </c>
      <c r="O11" s="18">
        <v>1409</v>
      </c>
      <c r="P11" s="18">
        <v>363</v>
      </c>
      <c r="Q11" s="174">
        <f t="shared" si="5"/>
        <v>2451</v>
      </c>
      <c r="R11" s="53"/>
      <c r="S11" s="474">
        <f t="shared" si="6"/>
        <v>3298.666666666667</v>
      </c>
      <c r="T11" s="53"/>
      <c r="U11" s="479">
        <f t="shared" si="7"/>
        <v>0.14692805173807599</v>
      </c>
      <c r="V11" s="663"/>
      <c r="W11" s="663"/>
      <c r="X11" s="663"/>
      <c r="Y11" s="663"/>
      <c r="Z11" s="663"/>
      <c r="AA11" s="663"/>
      <c r="AB11" s="683"/>
      <c r="AC11" s="684">
        <v>28</v>
      </c>
      <c r="AD11" s="684">
        <v>187</v>
      </c>
      <c r="AE11" s="679">
        <v>111</v>
      </c>
      <c r="AF11" s="679">
        <v>0</v>
      </c>
      <c r="AG11" s="621">
        <f t="shared" si="8"/>
        <v>0</v>
      </c>
      <c r="AH11" s="620"/>
      <c r="AI11" s="620"/>
    </row>
    <row r="12" spans="1:36" x14ac:dyDescent="0.2">
      <c r="A12" s="232" t="s">
        <v>568</v>
      </c>
      <c r="B12" s="435">
        <v>13</v>
      </c>
      <c r="C12" s="21"/>
      <c r="D12" s="196">
        <f t="shared" si="0"/>
        <v>13</v>
      </c>
      <c r="E12" s="21">
        <f t="shared" si="1"/>
        <v>3</v>
      </c>
      <c r="F12" s="21"/>
      <c r="G12" s="21"/>
      <c r="H12" s="21"/>
      <c r="I12" s="21">
        <v>1</v>
      </c>
      <c r="J12" s="21">
        <f t="shared" si="2"/>
        <v>0</v>
      </c>
      <c r="K12" s="21">
        <v>17</v>
      </c>
      <c r="L12" s="196">
        <f t="shared" si="3"/>
        <v>21</v>
      </c>
      <c r="M12" s="509">
        <f t="shared" si="4"/>
        <v>20.125</v>
      </c>
      <c r="N12" s="21">
        <v>27</v>
      </c>
      <c r="O12" s="21">
        <v>31</v>
      </c>
      <c r="P12" s="21">
        <v>8</v>
      </c>
      <c r="Q12" s="196">
        <f t="shared" si="5"/>
        <v>66</v>
      </c>
      <c r="R12" s="53"/>
      <c r="S12" s="475">
        <f t="shared" si="6"/>
        <v>94.125</v>
      </c>
      <c r="T12" s="53"/>
      <c r="U12" s="480">
        <f t="shared" si="7"/>
        <v>0.21381142098273573</v>
      </c>
      <c r="V12" s="663"/>
      <c r="W12" s="663"/>
      <c r="X12" s="663"/>
      <c r="Y12" s="663"/>
      <c r="Z12" s="663"/>
      <c r="AA12" s="663"/>
      <c r="AB12" s="683"/>
      <c r="AC12" s="684"/>
      <c r="AD12" s="684">
        <v>3</v>
      </c>
      <c r="AE12" s="679"/>
      <c r="AF12" s="679"/>
      <c r="AG12" s="621">
        <f t="shared" si="8"/>
        <v>0</v>
      </c>
      <c r="AH12" s="620"/>
      <c r="AI12" s="620"/>
    </row>
    <row r="13" spans="1:36" x14ac:dyDescent="0.2">
      <c r="A13" s="231" t="s">
        <v>113</v>
      </c>
      <c r="B13" s="434">
        <v>19</v>
      </c>
      <c r="C13" s="18">
        <v>41</v>
      </c>
      <c r="D13" s="174">
        <f t="shared" si="0"/>
        <v>60</v>
      </c>
      <c r="E13" s="18">
        <f t="shared" si="1"/>
        <v>29</v>
      </c>
      <c r="F13" s="18"/>
      <c r="G13" s="18">
        <v>6</v>
      </c>
      <c r="H13" s="18">
        <v>1</v>
      </c>
      <c r="I13" s="18"/>
      <c r="J13" s="18">
        <f t="shared" si="2"/>
        <v>5</v>
      </c>
      <c r="K13" s="18">
        <v>15</v>
      </c>
      <c r="L13" s="174">
        <f t="shared" si="3"/>
        <v>97</v>
      </c>
      <c r="M13" s="501">
        <f t="shared" si="4"/>
        <v>67.166666666666657</v>
      </c>
      <c r="N13" s="18">
        <v>55</v>
      </c>
      <c r="O13" s="18">
        <v>168</v>
      </c>
      <c r="P13" s="18">
        <v>52</v>
      </c>
      <c r="Q13" s="174">
        <f t="shared" si="5"/>
        <v>275</v>
      </c>
      <c r="R13" s="53"/>
      <c r="S13" s="474">
        <f t="shared" si="6"/>
        <v>394.16666666666663</v>
      </c>
      <c r="T13" s="53"/>
      <c r="U13" s="479">
        <f t="shared" si="7"/>
        <v>0.17040169133192387</v>
      </c>
      <c r="V13" s="663"/>
      <c r="W13" s="663"/>
      <c r="X13" s="663"/>
      <c r="Y13" s="663"/>
      <c r="Z13" s="663"/>
      <c r="AA13" s="663"/>
      <c r="AB13" s="683"/>
      <c r="AC13" s="684"/>
      <c r="AD13" s="684">
        <v>29</v>
      </c>
      <c r="AE13" s="679">
        <v>5</v>
      </c>
      <c r="AF13" s="679">
        <v>0</v>
      </c>
      <c r="AG13" s="621">
        <f t="shared" si="8"/>
        <v>0</v>
      </c>
      <c r="AH13" s="620"/>
      <c r="AI13" s="620"/>
    </row>
    <row r="14" spans="1:36" ht="13.5" x14ac:dyDescent="0.25">
      <c r="A14" s="107" t="s">
        <v>226</v>
      </c>
      <c r="B14" s="436">
        <v>82</v>
      </c>
      <c r="C14" s="70">
        <v>57</v>
      </c>
      <c r="D14" s="27">
        <f t="shared" si="0"/>
        <v>139</v>
      </c>
      <c r="E14" s="70">
        <f t="shared" si="1"/>
        <v>88</v>
      </c>
      <c r="F14" s="70">
        <v>35</v>
      </c>
      <c r="G14" s="70">
        <v>13</v>
      </c>
      <c r="H14" s="70">
        <v>2</v>
      </c>
      <c r="I14" s="70">
        <v>2</v>
      </c>
      <c r="J14" s="495">
        <f t="shared" si="2"/>
        <v>61</v>
      </c>
      <c r="K14" s="70">
        <v>15</v>
      </c>
      <c r="L14" s="27">
        <f t="shared" si="3"/>
        <v>273</v>
      </c>
      <c r="M14" s="508">
        <f t="shared" si="4"/>
        <v>237.25</v>
      </c>
      <c r="N14" s="70">
        <v>233</v>
      </c>
      <c r="O14" s="495">
        <v>602</v>
      </c>
      <c r="P14" s="495">
        <v>225</v>
      </c>
      <c r="Q14" s="26">
        <f t="shared" si="5"/>
        <v>1060</v>
      </c>
      <c r="R14" s="53"/>
      <c r="S14" s="473">
        <f t="shared" si="6"/>
        <v>1522.25</v>
      </c>
      <c r="T14" s="53"/>
      <c r="U14" s="483">
        <f t="shared" si="7"/>
        <v>0.1558548201675152</v>
      </c>
      <c r="V14" s="663"/>
      <c r="W14" s="663"/>
      <c r="X14" s="663"/>
      <c r="Y14" s="663"/>
      <c r="Z14" s="663"/>
      <c r="AA14" s="663"/>
      <c r="AB14" s="683"/>
      <c r="AC14" s="684">
        <v>2</v>
      </c>
      <c r="AD14" s="684">
        <v>86</v>
      </c>
      <c r="AE14" s="679">
        <v>60</v>
      </c>
      <c r="AF14" s="679">
        <v>1</v>
      </c>
      <c r="AG14" s="621">
        <f t="shared" si="8"/>
        <v>0</v>
      </c>
      <c r="AH14" s="620"/>
      <c r="AI14" s="620"/>
    </row>
    <row r="15" spans="1:36" x14ac:dyDescent="0.2">
      <c r="A15" s="232" t="s">
        <v>114</v>
      </c>
      <c r="B15" s="435">
        <v>24</v>
      </c>
      <c r="C15" s="21">
        <v>14</v>
      </c>
      <c r="D15" s="196">
        <f t="shared" si="0"/>
        <v>38</v>
      </c>
      <c r="E15" s="21">
        <f t="shared" si="1"/>
        <v>80</v>
      </c>
      <c r="F15" s="21">
        <v>35</v>
      </c>
      <c r="G15" s="21">
        <v>13</v>
      </c>
      <c r="H15" s="21">
        <v>2</v>
      </c>
      <c r="I15" s="21">
        <v>2</v>
      </c>
      <c r="J15" s="21">
        <f t="shared" si="2"/>
        <v>55</v>
      </c>
      <c r="K15" s="21">
        <v>15</v>
      </c>
      <c r="L15" s="196">
        <f t="shared" si="3"/>
        <v>216</v>
      </c>
      <c r="M15" s="509">
        <f t="shared" si="4"/>
        <v>212.91666666666669</v>
      </c>
      <c r="N15" s="21">
        <v>166</v>
      </c>
      <c r="O15" s="21">
        <v>497</v>
      </c>
      <c r="P15" s="21">
        <v>206</v>
      </c>
      <c r="Q15" s="196">
        <f t="shared" si="5"/>
        <v>869</v>
      </c>
      <c r="R15" s="53"/>
      <c r="S15" s="475">
        <f t="shared" si="6"/>
        <v>1287.9166666666667</v>
      </c>
      <c r="T15" s="53"/>
      <c r="U15" s="480">
        <f t="shared" si="7"/>
        <v>0.16531866709802653</v>
      </c>
      <c r="V15" s="663"/>
      <c r="W15" s="663"/>
      <c r="X15" s="663"/>
      <c r="Y15" s="663"/>
      <c r="Z15" s="663"/>
      <c r="AA15" s="663"/>
      <c r="AB15" s="683"/>
      <c r="AC15" s="684"/>
      <c r="AD15" s="684">
        <v>80</v>
      </c>
      <c r="AE15" s="679">
        <v>54</v>
      </c>
      <c r="AF15" s="679">
        <v>1</v>
      </c>
      <c r="AG15" s="621">
        <f t="shared" si="8"/>
        <v>0</v>
      </c>
      <c r="AH15" s="620"/>
      <c r="AI15" s="620"/>
    </row>
    <row r="16" spans="1:36" x14ac:dyDescent="0.2">
      <c r="A16" s="231" t="s">
        <v>115</v>
      </c>
      <c r="B16" s="434">
        <v>58</v>
      </c>
      <c r="C16" s="18">
        <v>43</v>
      </c>
      <c r="D16" s="174">
        <f t="shared" si="0"/>
        <v>101</v>
      </c>
      <c r="E16" s="18">
        <f t="shared" si="1"/>
        <v>8</v>
      </c>
      <c r="F16" s="18"/>
      <c r="G16" s="18"/>
      <c r="H16" s="18"/>
      <c r="I16" s="18"/>
      <c r="J16" s="18">
        <f t="shared" si="2"/>
        <v>6</v>
      </c>
      <c r="K16" s="18"/>
      <c r="L16" s="174">
        <f t="shared" si="3"/>
        <v>57</v>
      </c>
      <c r="M16" s="501">
        <f t="shared" si="4"/>
        <v>24.333333333333336</v>
      </c>
      <c r="N16" s="18">
        <v>67</v>
      </c>
      <c r="O16" s="18">
        <v>105</v>
      </c>
      <c r="P16" s="18">
        <v>19</v>
      </c>
      <c r="Q16" s="174">
        <f t="shared" si="5"/>
        <v>191</v>
      </c>
      <c r="R16" s="53"/>
      <c r="S16" s="474">
        <f t="shared" si="6"/>
        <v>234.33333333333334</v>
      </c>
      <c r="T16" s="53"/>
      <c r="U16" s="479">
        <f t="shared" si="7"/>
        <v>0.10384068278805121</v>
      </c>
      <c r="V16" s="663"/>
      <c r="W16" s="663"/>
      <c r="X16" s="663"/>
      <c r="Y16" s="663"/>
      <c r="Z16" s="663"/>
      <c r="AA16" s="663"/>
      <c r="AB16" s="683"/>
      <c r="AC16" s="684">
        <v>2</v>
      </c>
      <c r="AD16" s="684">
        <v>6</v>
      </c>
      <c r="AE16" s="679">
        <v>6</v>
      </c>
      <c r="AF16" s="679">
        <v>0</v>
      </c>
      <c r="AG16" s="621">
        <f t="shared" si="8"/>
        <v>0</v>
      </c>
      <c r="AH16" s="620"/>
      <c r="AI16" s="620"/>
    </row>
    <row r="17" spans="1:37" ht="13.5" x14ac:dyDescent="0.25">
      <c r="A17" s="107" t="s">
        <v>200</v>
      </c>
      <c r="B17" s="436">
        <v>81</v>
      </c>
      <c r="C17" s="70">
        <v>58</v>
      </c>
      <c r="D17" s="27">
        <f t="shared" si="0"/>
        <v>139</v>
      </c>
      <c r="E17" s="70">
        <f t="shared" si="1"/>
        <v>86</v>
      </c>
      <c r="F17" s="70">
        <v>31</v>
      </c>
      <c r="G17" s="70">
        <v>15</v>
      </c>
      <c r="H17" s="70">
        <v>2</v>
      </c>
      <c r="I17" s="70">
        <v>10</v>
      </c>
      <c r="J17" s="495">
        <f t="shared" si="2"/>
        <v>30</v>
      </c>
      <c r="K17" s="70">
        <v>42</v>
      </c>
      <c r="L17" s="27">
        <f t="shared" si="3"/>
        <v>274</v>
      </c>
      <c r="M17" s="508">
        <f t="shared" si="4"/>
        <v>243.08333333333331</v>
      </c>
      <c r="N17" s="70">
        <v>235</v>
      </c>
      <c r="O17" s="495">
        <v>592</v>
      </c>
      <c r="P17" s="495">
        <v>303</v>
      </c>
      <c r="Q17" s="26">
        <f t="shared" si="5"/>
        <v>1130</v>
      </c>
      <c r="R17" s="53"/>
      <c r="S17" s="473">
        <f t="shared" si="6"/>
        <v>1676.0833333333333</v>
      </c>
      <c r="T17" s="53"/>
      <c r="U17" s="483">
        <f t="shared" si="7"/>
        <v>0.14503057723860188</v>
      </c>
      <c r="V17" s="663"/>
      <c r="W17" s="663"/>
      <c r="X17" s="663"/>
      <c r="Y17" s="663"/>
      <c r="Z17" s="663"/>
      <c r="AA17" s="663"/>
      <c r="AB17" s="683"/>
      <c r="AC17" s="684">
        <v>2</v>
      </c>
      <c r="AD17" s="684">
        <v>84</v>
      </c>
      <c r="AE17" s="679">
        <v>27</v>
      </c>
      <c r="AF17" s="679">
        <v>3</v>
      </c>
      <c r="AG17" s="621">
        <f t="shared" si="8"/>
        <v>0</v>
      </c>
      <c r="AH17" s="620"/>
      <c r="AI17" s="620"/>
    </row>
    <row r="18" spans="1:37" x14ac:dyDescent="0.2">
      <c r="A18" s="231" t="s">
        <v>117</v>
      </c>
      <c r="B18" s="434">
        <v>16</v>
      </c>
      <c r="C18" s="18"/>
      <c r="D18" s="174">
        <f t="shared" si="0"/>
        <v>16</v>
      </c>
      <c r="E18" s="18">
        <f t="shared" si="1"/>
        <v>8</v>
      </c>
      <c r="F18" s="18"/>
      <c r="G18" s="18"/>
      <c r="H18" s="18"/>
      <c r="I18" s="18"/>
      <c r="J18" s="18">
        <f t="shared" si="2"/>
        <v>0</v>
      </c>
      <c r="K18" s="18">
        <v>36</v>
      </c>
      <c r="L18" s="174">
        <f t="shared" si="3"/>
        <v>44</v>
      </c>
      <c r="M18" s="501">
        <f t="shared" si="4"/>
        <v>44</v>
      </c>
      <c r="N18" s="18">
        <v>28</v>
      </c>
      <c r="O18" s="18">
        <v>66</v>
      </c>
      <c r="P18" s="18">
        <v>31</v>
      </c>
      <c r="Q18" s="174">
        <f t="shared" si="5"/>
        <v>125</v>
      </c>
      <c r="R18" s="53"/>
      <c r="S18" s="474">
        <f t="shared" si="6"/>
        <v>200</v>
      </c>
      <c r="T18" s="53"/>
      <c r="U18" s="479">
        <f t="shared" si="7"/>
        <v>0.22</v>
      </c>
      <c r="V18" s="663"/>
      <c r="W18" s="663"/>
      <c r="X18" s="663"/>
      <c r="Y18" s="663"/>
      <c r="Z18" s="663"/>
      <c r="AA18" s="663"/>
      <c r="AB18" s="683"/>
      <c r="AC18" s="684"/>
      <c r="AD18" s="684">
        <v>8</v>
      </c>
      <c r="AE18" s="679"/>
      <c r="AF18" s="679"/>
      <c r="AG18" s="621">
        <f t="shared" si="8"/>
        <v>0</v>
      </c>
      <c r="AH18" s="620"/>
      <c r="AI18" s="620"/>
    </row>
    <row r="19" spans="1:37" x14ac:dyDescent="0.2">
      <c r="A19" s="232" t="s">
        <v>116</v>
      </c>
      <c r="B19" s="435">
        <v>65</v>
      </c>
      <c r="C19" s="21">
        <v>58</v>
      </c>
      <c r="D19" s="196">
        <f t="shared" si="0"/>
        <v>123</v>
      </c>
      <c r="E19" s="21">
        <f t="shared" si="1"/>
        <v>73</v>
      </c>
      <c r="F19" s="21">
        <v>31</v>
      </c>
      <c r="G19" s="21">
        <v>15</v>
      </c>
      <c r="H19" s="21">
        <v>2</v>
      </c>
      <c r="I19" s="21">
        <v>9</v>
      </c>
      <c r="J19" s="21">
        <f t="shared" si="2"/>
        <v>30</v>
      </c>
      <c r="K19" s="21"/>
      <c r="L19" s="196">
        <f t="shared" si="3"/>
        <v>218</v>
      </c>
      <c r="M19" s="509">
        <f t="shared" si="4"/>
        <v>188.95833333333331</v>
      </c>
      <c r="N19" s="21">
        <v>190</v>
      </c>
      <c r="O19" s="21">
        <v>499</v>
      </c>
      <c r="P19" s="21">
        <v>258</v>
      </c>
      <c r="Q19" s="196">
        <f t="shared" si="5"/>
        <v>947</v>
      </c>
      <c r="R19" s="53"/>
      <c r="S19" s="475">
        <f t="shared" si="6"/>
        <v>1393.9583333333333</v>
      </c>
      <c r="T19" s="53"/>
      <c r="U19" s="480">
        <f t="shared" si="7"/>
        <v>0.13555522343446419</v>
      </c>
      <c r="V19" s="663"/>
      <c r="W19" s="663"/>
      <c r="X19" s="663"/>
      <c r="Y19" s="663"/>
      <c r="Z19" s="663"/>
      <c r="AA19" s="663"/>
      <c r="AB19" s="683"/>
      <c r="AC19" s="684"/>
      <c r="AD19" s="684">
        <v>73</v>
      </c>
      <c r="AE19" s="679">
        <v>27</v>
      </c>
      <c r="AF19" s="679">
        <v>3</v>
      </c>
      <c r="AG19" s="621">
        <f t="shared" si="8"/>
        <v>0</v>
      </c>
      <c r="AH19" s="620"/>
      <c r="AI19" s="620"/>
    </row>
    <row r="20" spans="1:37" x14ac:dyDescent="0.2">
      <c r="A20" s="231" t="s">
        <v>481</v>
      </c>
      <c r="B20" s="434"/>
      <c r="C20" s="18"/>
      <c r="D20" s="196">
        <f t="shared" si="0"/>
        <v>0</v>
      </c>
      <c r="E20" s="18">
        <f t="shared" si="1"/>
        <v>5</v>
      </c>
      <c r="F20" s="18"/>
      <c r="G20" s="18"/>
      <c r="H20" s="18"/>
      <c r="I20" s="18">
        <v>1</v>
      </c>
      <c r="J20" s="18">
        <f t="shared" si="2"/>
        <v>0</v>
      </c>
      <c r="K20" s="18">
        <v>6</v>
      </c>
      <c r="L20" s="174">
        <f t="shared" si="3"/>
        <v>12</v>
      </c>
      <c r="M20" s="501">
        <f t="shared" si="4"/>
        <v>10.125</v>
      </c>
      <c r="N20" s="18">
        <v>17</v>
      </c>
      <c r="O20" s="18">
        <v>27</v>
      </c>
      <c r="P20" s="18">
        <v>14</v>
      </c>
      <c r="Q20" s="174">
        <f t="shared" si="5"/>
        <v>58</v>
      </c>
      <c r="R20" s="53"/>
      <c r="S20" s="474">
        <f t="shared" si="6"/>
        <v>82.125</v>
      </c>
      <c r="T20" s="53"/>
      <c r="U20" s="479">
        <f t="shared" si="7"/>
        <v>0.12328767123287671</v>
      </c>
      <c r="V20" s="663"/>
      <c r="W20" s="663"/>
      <c r="X20" s="663"/>
      <c r="Y20" s="663"/>
      <c r="Z20" s="663"/>
      <c r="AA20" s="663"/>
      <c r="AB20" s="683"/>
      <c r="AC20" s="684">
        <v>2</v>
      </c>
      <c r="AD20" s="684">
        <v>3</v>
      </c>
      <c r="AE20" s="679"/>
      <c r="AF20" s="679"/>
      <c r="AG20" s="621">
        <f t="shared" si="8"/>
        <v>0</v>
      </c>
      <c r="AH20" s="620"/>
      <c r="AI20" s="620"/>
    </row>
    <row r="21" spans="1:37" ht="13.5" x14ac:dyDescent="0.25">
      <c r="A21" s="107" t="s">
        <v>201</v>
      </c>
      <c r="B21" s="436">
        <v>482</v>
      </c>
      <c r="C21" s="70">
        <v>468</v>
      </c>
      <c r="D21" s="27">
        <f t="shared" si="0"/>
        <v>950</v>
      </c>
      <c r="E21" s="70">
        <f t="shared" si="1"/>
        <v>179</v>
      </c>
      <c r="F21" s="70">
        <v>7</v>
      </c>
      <c r="G21" s="70">
        <v>45</v>
      </c>
      <c r="H21" s="70"/>
      <c r="I21" s="70">
        <v>56</v>
      </c>
      <c r="J21" s="495">
        <f t="shared" si="2"/>
        <v>111</v>
      </c>
      <c r="K21" s="70">
        <v>186</v>
      </c>
      <c r="L21" s="27">
        <f t="shared" si="3"/>
        <v>1052</v>
      </c>
      <c r="M21" s="508">
        <f t="shared" si="4"/>
        <v>635.5</v>
      </c>
      <c r="N21" s="70">
        <v>779</v>
      </c>
      <c r="O21" s="495">
        <v>1439</v>
      </c>
      <c r="P21" s="495">
        <v>562</v>
      </c>
      <c r="Q21" s="26">
        <f t="shared" si="5"/>
        <v>2780</v>
      </c>
      <c r="R21" s="53"/>
      <c r="S21" s="473">
        <f t="shared" si="6"/>
        <v>3977.5</v>
      </c>
      <c r="T21" s="53"/>
      <c r="U21" s="483">
        <f t="shared" si="7"/>
        <v>0.15977372721558769</v>
      </c>
      <c r="V21" s="663"/>
      <c r="W21" s="663"/>
      <c r="X21" s="663"/>
      <c r="Y21" s="663"/>
      <c r="Z21" s="663"/>
      <c r="AA21" s="663"/>
      <c r="AB21" s="683"/>
      <c r="AC21" s="684">
        <v>19</v>
      </c>
      <c r="AD21" s="684">
        <v>160</v>
      </c>
      <c r="AE21" s="679">
        <v>106</v>
      </c>
      <c r="AF21" s="679">
        <v>5</v>
      </c>
      <c r="AG21" s="621">
        <f t="shared" si="8"/>
        <v>0</v>
      </c>
      <c r="AH21" s="620"/>
      <c r="AI21" s="620"/>
    </row>
    <row r="22" spans="1:37" x14ac:dyDescent="0.2">
      <c r="A22" s="231" t="s">
        <v>118</v>
      </c>
      <c r="B22" s="434">
        <v>360</v>
      </c>
      <c r="C22" s="18">
        <v>227</v>
      </c>
      <c r="D22" s="174">
        <f t="shared" si="0"/>
        <v>587</v>
      </c>
      <c r="E22" s="18">
        <f t="shared" si="1"/>
        <v>113</v>
      </c>
      <c r="F22" s="18">
        <v>7</v>
      </c>
      <c r="G22" s="18">
        <v>15</v>
      </c>
      <c r="H22" s="18"/>
      <c r="I22" s="18">
        <v>31</v>
      </c>
      <c r="J22" s="18">
        <f t="shared" si="2"/>
        <v>42</v>
      </c>
      <c r="K22" s="18">
        <v>37</v>
      </c>
      <c r="L22" s="174">
        <f t="shared" si="3"/>
        <v>472</v>
      </c>
      <c r="M22" s="501">
        <f t="shared" si="4"/>
        <v>279.54166666666669</v>
      </c>
      <c r="N22" s="18">
        <v>465</v>
      </c>
      <c r="O22" s="18">
        <v>762</v>
      </c>
      <c r="P22" s="18">
        <v>319</v>
      </c>
      <c r="Q22" s="174">
        <f t="shared" si="5"/>
        <v>1546</v>
      </c>
      <c r="R22" s="53"/>
      <c r="S22" s="474">
        <f t="shared" si="6"/>
        <v>2144.541666666667</v>
      </c>
      <c r="T22" s="53"/>
      <c r="U22" s="479">
        <f t="shared" si="7"/>
        <v>0.13035030795235966</v>
      </c>
      <c r="V22" s="663"/>
      <c r="W22" s="663"/>
      <c r="X22" s="663"/>
      <c r="Y22" s="663"/>
      <c r="Z22" s="663"/>
      <c r="AA22" s="663"/>
      <c r="AB22" s="683"/>
      <c r="AC22" s="684"/>
      <c r="AD22" s="684">
        <v>113</v>
      </c>
      <c r="AE22" s="679">
        <v>42</v>
      </c>
      <c r="AF22" s="679">
        <v>0</v>
      </c>
      <c r="AG22" s="621">
        <f t="shared" si="8"/>
        <v>0</v>
      </c>
      <c r="AH22" s="620"/>
      <c r="AI22" s="620"/>
    </row>
    <row r="23" spans="1:37" x14ac:dyDescent="0.2">
      <c r="A23" s="231" t="s">
        <v>119</v>
      </c>
      <c r="B23" s="434">
        <v>20</v>
      </c>
      <c r="C23" s="18">
        <v>53</v>
      </c>
      <c r="D23" s="174">
        <f t="shared" si="0"/>
        <v>73</v>
      </c>
      <c r="E23" s="18">
        <f t="shared" si="1"/>
        <v>16</v>
      </c>
      <c r="F23" s="18"/>
      <c r="G23" s="18">
        <v>25</v>
      </c>
      <c r="H23" s="18"/>
      <c r="I23" s="18">
        <v>8</v>
      </c>
      <c r="J23" s="18">
        <f t="shared" si="2"/>
        <v>46</v>
      </c>
      <c r="K23" s="18">
        <v>85</v>
      </c>
      <c r="L23" s="174">
        <f t="shared" si="3"/>
        <v>233</v>
      </c>
      <c r="M23" s="501">
        <f t="shared" si="4"/>
        <v>168.16666666666669</v>
      </c>
      <c r="N23" s="18">
        <v>112</v>
      </c>
      <c r="O23" s="18">
        <v>259</v>
      </c>
      <c r="P23" s="18">
        <v>63</v>
      </c>
      <c r="Q23" s="174">
        <f t="shared" si="5"/>
        <v>434</v>
      </c>
      <c r="R23" s="53"/>
      <c r="S23" s="474">
        <f t="shared" si="6"/>
        <v>665.16666666666674</v>
      </c>
      <c r="T23" s="53"/>
      <c r="U23" s="479">
        <f t="shared" si="7"/>
        <v>0.25281884239538965</v>
      </c>
      <c r="V23" s="663"/>
      <c r="W23" s="663"/>
      <c r="X23" s="663"/>
      <c r="Y23" s="663"/>
      <c r="Z23" s="663"/>
      <c r="AA23" s="663"/>
      <c r="AB23" s="683"/>
      <c r="AC23" s="684">
        <v>4</v>
      </c>
      <c r="AD23" s="684">
        <v>12</v>
      </c>
      <c r="AE23" s="679">
        <v>41</v>
      </c>
      <c r="AF23" s="679">
        <v>5</v>
      </c>
      <c r="AG23" s="621">
        <f t="shared" si="8"/>
        <v>0</v>
      </c>
      <c r="AH23" s="620"/>
      <c r="AI23" s="620"/>
    </row>
    <row r="24" spans="1:37" x14ac:dyDescent="0.2">
      <c r="A24" s="231" t="s">
        <v>120</v>
      </c>
      <c r="B24" s="434">
        <v>7</v>
      </c>
      <c r="C24" s="18">
        <v>2</v>
      </c>
      <c r="D24" s="174">
        <f t="shared" si="0"/>
        <v>9</v>
      </c>
      <c r="E24" s="18">
        <f t="shared" si="1"/>
        <v>11</v>
      </c>
      <c r="F24" s="18"/>
      <c r="G24" s="18"/>
      <c r="H24" s="18"/>
      <c r="I24" s="18">
        <v>8</v>
      </c>
      <c r="J24" s="18">
        <f t="shared" si="2"/>
        <v>0</v>
      </c>
      <c r="K24" s="18"/>
      <c r="L24" s="174">
        <f t="shared" si="3"/>
        <v>21</v>
      </c>
      <c r="M24" s="501">
        <f t="shared" si="4"/>
        <v>9.6666666666666661</v>
      </c>
      <c r="N24" s="18">
        <v>14</v>
      </c>
      <c r="O24" s="18">
        <v>16</v>
      </c>
      <c r="P24" s="18">
        <v>15</v>
      </c>
      <c r="Q24" s="174">
        <f t="shared" si="5"/>
        <v>45</v>
      </c>
      <c r="R24" s="53"/>
      <c r="S24" s="474">
        <f t="shared" si="6"/>
        <v>69.666666666666657</v>
      </c>
      <c r="T24" s="53"/>
      <c r="U24" s="479">
        <f t="shared" si="7"/>
        <v>0.13875598086124402</v>
      </c>
      <c r="V24" s="663"/>
      <c r="W24" s="663"/>
      <c r="X24" s="663"/>
      <c r="Y24" s="663"/>
      <c r="Z24" s="663"/>
      <c r="AA24" s="663"/>
      <c r="AB24" s="683"/>
      <c r="AC24" s="684">
        <v>6</v>
      </c>
      <c r="AD24" s="684">
        <v>5</v>
      </c>
      <c r="AE24" s="679"/>
      <c r="AF24" s="679"/>
      <c r="AG24" s="621">
        <f t="shared" si="8"/>
        <v>0</v>
      </c>
      <c r="AH24" s="620"/>
      <c r="AI24" s="620"/>
    </row>
    <row r="25" spans="1:37" x14ac:dyDescent="0.2">
      <c r="A25" s="232" t="s">
        <v>121</v>
      </c>
      <c r="B25" s="434">
        <v>27</v>
      </c>
      <c r="C25" s="21">
        <v>5</v>
      </c>
      <c r="D25" s="196">
        <f t="shared" si="0"/>
        <v>32</v>
      </c>
      <c r="E25" s="18">
        <f t="shared" si="1"/>
        <v>12</v>
      </c>
      <c r="F25" s="21"/>
      <c r="G25" s="21"/>
      <c r="H25" s="21"/>
      <c r="I25" s="21">
        <v>3</v>
      </c>
      <c r="J25" s="21">
        <f t="shared" si="2"/>
        <v>10</v>
      </c>
      <c r="K25" s="21"/>
      <c r="L25" s="196">
        <f t="shared" si="3"/>
        <v>30</v>
      </c>
      <c r="M25" s="509">
        <f t="shared" si="4"/>
        <v>19.041666666666664</v>
      </c>
      <c r="N25" s="21">
        <v>69</v>
      </c>
      <c r="O25" s="21">
        <v>107</v>
      </c>
      <c r="P25" s="21">
        <v>25</v>
      </c>
      <c r="Q25" s="196">
        <f t="shared" si="5"/>
        <v>201</v>
      </c>
      <c r="R25" s="53"/>
      <c r="S25" s="475">
        <f t="shared" si="6"/>
        <v>245.04166666666666</v>
      </c>
      <c r="T25" s="53"/>
      <c r="U25" s="480">
        <f t="shared" si="7"/>
        <v>7.7707872810746467E-2</v>
      </c>
      <c r="V25" s="663"/>
      <c r="W25" s="663"/>
      <c r="X25" s="663"/>
      <c r="Y25" s="663"/>
      <c r="Z25" s="663"/>
      <c r="AA25" s="663"/>
      <c r="AB25" s="683"/>
      <c r="AC25" s="684"/>
      <c r="AD25" s="684">
        <v>12</v>
      </c>
      <c r="AE25" s="679">
        <v>10</v>
      </c>
      <c r="AF25" s="679">
        <v>0</v>
      </c>
      <c r="AG25" s="621">
        <f t="shared" si="8"/>
        <v>0</v>
      </c>
      <c r="AH25" s="620"/>
      <c r="AI25" s="620"/>
    </row>
    <row r="26" spans="1:37" s="349" customFormat="1" x14ac:dyDescent="0.2">
      <c r="A26" s="497" t="s">
        <v>122</v>
      </c>
      <c r="B26" s="498">
        <v>68</v>
      </c>
      <c r="C26" s="499">
        <v>181</v>
      </c>
      <c r="D26" s="500">
        <f t="shared" si="0"/>
        <v>249</v>
      </c>
      <c r="E26" s="499">
        <f t="shared" si="1"/>
        <v>27</v>
      </c>
      <c r="F26" s="499"/>
      <c r="G26" s="499">
        <v>5</v>
      </c>
      <c r="H26" s="499"/>
      <c r="I26" s="499">
        <v>6</v>
      </c>
      <c r="J26" s="499">
        <f t="shared" si="2"/>
        <v>13</v>
      </c>
      <c r="K26" s="499">
        <v>64</v>
      </c>
      <c r="L26" s="500">
        <f t="shared" si="3"/>
        <v>296</v>
      </c>
      <c r="M26" s="501">
        <f t="shared" si="4"/>
        <v>159.08333333333334</v>
      </c>
      <c r="N26" s="499">
        <v>119</v>
      </c>
      <c r="O26" s="499">
        <v>295</v>
      </c>
      <c r="P26" s="499">
        <v>140</v>
      </c>
      <c r="Q26" s="500">
        <f t="shared" si="5"/>
        <v>554</v>
      </c>
      <c r="R26" s="502"/>
      <c r="S26" s="501">
        <f t="shared" si="6"/>
        <v>853.08333333333337</v>
      </c>
      <c r="T26" s="502"/>
      <c r="U26" s="479">
        <f t="shared" si="7"/>
        <v>0.18648041418384292</v>
      </c>
      <c r="V26" s="663"/>
      <c r="W26" s="663"/>
      <c r="X26" s="663"/>
      <c r="Y26" s="663"/>
      <c r="Z26" s="663"/>
      <c r="AA26" s="663"/>
      <c r="AB26" s="683"/>
      <c r="AC26" s="684">
        <v>9</v>
      </c>
      <c r="AD26" s="684">
        <v>18</v>
      </c>
      <c r="AE26" s="679">
        <v>13</v>
      </c>
      <c r="AF26" s="679">
        <v>0</v>
      </c>
      <c r="AG26" s="621">
        <f t="shared" si="8"/>
        <v>0</v>
      </c>
      <c r="AH26" s="620"/>
      <c r="AI26" s="620"/>
      <c r="AK26" s="620"/>
    </row>
    <row r="27" spans="1:37" ht="13.5" x14ac:dyDescent="0.25">
      <c r="A27" s="107" t="s">
        <v>202</v>
      </c>
      <c r="B27" s="436">
        <v>98</v>
      </c>
      <c r="C27" s="70">
        <v>79</v>
      </c>
      <c r="D27" s="27">
        <f t="shared" si="0"/>
        <v>177</v>
      </c>
      <c r="E27" s="70">
        <f t="shared" si="1"/>
        <v>62</v>
      </c>
      <c r="F27" s="70">
        <v>14</v>
      </c>
      <c r="G27" s="70">
        <v>14</v>
      </c>
      <c r="H27" s="70">
        <v>5</v>
      </c>
      <c r="I27" s="70">
        <v>11</v>
      </c>
      <c r="J27" s="495">
        <f t="shared" si="2"/>
        <v>28</v>
      </c>
      <c r="K27" s="70">
        <v>54</v>
      </c>
      <c r="L27" s="27">
        <f t="shared" si="3"/>
        <v>267</v>
      </c>
      <c r="M27" s="508">
        <f t="shared" si="4"/>
        <v>204.20833333333331</v>
      </c>
      <c r="N27" s="70">
        <v>243</v>
      </c>
      <c r="O27" s="495">
        <v>574</v>
      </c>
      <c r="P27" s="495">
        <v>242</v>
      </c>
      <c r="Q27" s="26">
        <f t="shared" si="5"/>
        <v>1059</v>
      </c>
      <c r="R27" s="53"/>
      <c r="S27" s="473">
        <f t="shared" si="6"/>
        <v>1505.2083333333333</v>
      </c>
      <c r="T27" s="53"/>
      <c r="U27" s="483">
        <f t="shared" si="7"/>
        <v>0.13566782006920414</v>
      </c>
      <c r="V27" s="663"/>
      <c r="W27" s="663"/>
      <c r="X27" s="663"/>
      <c r="Y27" s="663"/>
      <c r="Z27" s="663"/>
      <c r="AA27" s="663"/>
      <c r="AB27" s="683"/>
      <c r="AC27" s="684">
        <v>1</v>
      </c>
      <c r="AD27" s="684">
        <v>61</v>
      </c>
      <c r="AE27" s="679">
        <v>28</v>
      </c>
      <c r="AF27" s="679">
        <v>0</v>
      </c>
      <c r="AG27" s="621">
        <f t="shared" si="8"/>
        <v>0</v>
      </c>
      <c r="AH27" s="620"/>
      <c r="AI27" s="620"/>
    </row>
    <row r="28" spans="1:37" x14ac:dyDescent="0.2">
      <c r="A28" s="232" t="s">
        <v>123</v>
      </c>
      <c r="B28" s="435">
        <v>90</v>
      </c>
      <c r="C28" s="21">
        <v>79</v>
      </c>
      <c r="D28" s="196">
        <f t="shared" si="0"/>
        <v>169</v>
      </c>
      <c r="E28" s="21">
        <f t="shared" si="1"/>
        <v>61</v>
      </c>
      <c r="F28" s="21">
        <v>13</v>
      </c>
      <c r="G28" s="21">
        <v>14</v>
      </c>
      <c r="H28" s="21">
        <v>5</v>
      </c>
      <c r="I28" s="21">
        <v>11</v>
      </c>
      <c r="J28" s="21">
        <f t="shared" si="2"/>
        <v>26</v>
      </c>
      <c r="K28" s="21">
        <v>54</v>
      </c>
      <c r="L28" s="196">
        <f t="shared" si="3"/>
        <v>263</v>
      </c>
      <c r="M28" s="509">
        <f t="shared" si="4"/>
        <v>200.20833333333331</v>
      </c>
      <c r="N28" s="21">
        <v>226</v>
      </c>
      <c r="O28" s="21">
        <v>544</v>
      </c>
      <c r="P28" s="21">
        <v>232</v>
      </c>
      <c r="Q28" s="196">
        <f t="shared" si="5"/>
        <v>1002</v>
      </c>
      <c r="R28" s="53"/>
      <c r="S28" s="475">
        <f t="shared" si="6"/>
        <v>1434.2083333333333</v>
      </c>
      <c r="T28" s="53"/>
      <c r="U28" s="480">
        <f t="shared" si="7"/>
        <v>0.13959501467127625</v>
      </c>
      <c r="V28" s="663"/>
      <c r="W28" s="663"/>
      <c r="X28" s="663"/>
      <c r="Y28" s="663"/>
      <c r="Z28" s="663"/>
      <c r="AA28" s="663"/>
      <c r="AB28" s="683"/>
      <c r="AC28" s="684">
        <v>1</v>
      </c>
      <c r="AD28" s="684">
        <v>60</v>
      </c>
      <c r="AE28" s="679">
        <v>26</v>
      </c>
      <c r="AF28" s="679">
        <v>0</v>
      </c>
      <c r="AG28" s="621">
        <f t="shared" si="8"/>
        <v>0</v>
      </c>
      <c r="AH28" s="620"/>
      <c r="AI28" s="620"/>
    </row>
    <row r="29" spans="1:37" x14ac:dyDescent="0.2">
      <c r="A29" s="231" t="s">
        <v>439</v>
      </c>
      <c r="B29" s="434">
        <v>8</v>
      </c>
      <c r="C29" s="18"/>
      <c r="D29" s="174">
        <f t="shared" si="0"/>
        <v>8</v>
      </c>
      <c r="E29" s="18">
        <f t="shared" si="1"/>
        <v>1</v>
      </c>
      <c r="F29" s="18">
        <v>1</v>
      </c>
      <c r="G29" s="18"/>
      <c r="H29" s="18"/>
      <c r="I29" s="18"/>
      <c r="J29" s="18">
        <f t="shared" si="2"/>
        <v>2</v>
      </c>
      <c r="K29" s="18"/>
      <c r="L29" s="174">
        <f t="shared" si="3"/>
        <v>4</v>
      </c>
      <c r="M29" s="501">
        <f t="shared" si="4"/>
        <v>4</v>
      </c>
      <c r="N29" s="18">
        <v>17</v>
      </c>
      <c r="O29" s="18">
        <v>30</v>
      </c>
      <c r="P29" s="18">
        <v>10</v>
      </c>
      <c r="Q29" s="174">
        <f t="shared" si="5"/>
        <v>57</v>
      </c>
      <c r="R29" s="53"/>
      <c r="S29" s="474">
        <f t="shared" si="6"/>
        <v>71</v>
      </c>
      <c r="T29" s="53"/>
      <c r="U29" s="479">
        <f t="shared" si="7"/>
        <v>5.6338028169014086E-2</v>
      </c>
      <c r="V29" s="663"/>
      <c r="W29" s="663"/>
      <c r="X29" s="663"/>
      <c r="Y29" s="663"/>
      <c r="Z29" s="663"/>
      <c r="AA29" s="663"/>
      <c r="AB29" s="683"/>
      <c r="AC29" s="684"/>
      <c r="AD29" s="684">
        <v>1</v>
      </c>
      <c r="AE29" s="679">
        <v>2</v>
      </c>
      <c r="AF29" s="679">
        <v>0</v>
      </c>
      <c r="AG29" s="621">
        <f t="shared" si="8"/>
        <v>0</v>
      </c>
      <c r="AH29" s="620"/>
      <c r="AI29" s="620"/>
    </row>
    <row r="30" spans="1:37" ht="13.5" x14ac:dyDescent="0.25">
      <c r="A30" s="107" t="s">
        <v>203</v>
      </c>
      <c r="B30" s="436">
        <v>238</v>
      </c>
      <c r="C30" s="70">
        <v>111</v>
      </c>
      <c r="D30" s="27">
        <f t="shared" si="0"/>
        <v>349</v>
      </c>
      <c r="E30" s="70">
        <f t="shared" si="1"/>
        <v>82</v>
      </c>
      <c r="F30" s="70">
        <v>103</v>
      </c>
      <c r="G30" s="70">
        <v>13</v>
      </c>
      <c r="H30" s="70">
        <v>5</v>
      </c>
      <c r="I30" s="70">
        <v>7</v>
      </c>
      <c r="J30" s="495">
        <f t="shared" si="2"/>
        <v>41</v>
      </c>
      <c r="K30" s="70">
        <v>13</v>
      </c>
      <c r="L30" s="27">
        <f t="shared" si="3"/>
        <v>375</v>
      </c>
      <c r="M30" s="508">
        <f t="shared" si="4"/>
        <v>377.375</v>
      </c>
      <c r="N30" s="70">
        <v>280</v>
      </c>
      <c r="O30" s="495">
        <v>694</v>
      </c>
      <c r="P30" s="495">
        <v>298</v>
      </c>
      <c r="Q30" s="26">
        <f t="shared" si="5"/>
        <v>1272</v>
      </c>
      <c r="R30" s="53"/>
      <c r="S30" s="473">
        <f t="shared" si="6"/>
        <v>1947.375</v>
      </c>
      <c r="T30" s="53"/>
      <c r="U30" s="483">
        <f t="shared" si="7"/>
        <v>0.19378650747801529</v>
      </c>
      <c r="V30" s="663"/>
      <c r="W30" s="663"/>
      <c r="X30" s="663"/>
      <c r="Y30" s="663"/>
      <c r="Z30" s="663"/>
      <c r="AA30" s="663"/>
      <c r="AB30" s="683"/>
      <c r="AC30" s="684">
        <v>1</v>
      </c>
      <c r="AD30" s="684">
        <v>81</v>
      </c>
      <c r="AE30" s="679">
        <v>40</v>
      </c>
      <c r="AF30" s="679">
        <v>1</v>
      </c>
      <c r="AG30" s="621">
        <f t="shared" si="8"/>
        <v>0</v>
      </c>
      <c r="AH30" s="620"/>
      <c r="AI30" s="620"/>
    </row>
    <row r="31" spans="1:37" x14ac:dyDescent="0.2">
      <c r="A31" s="231" t="s">
        <v>440</v>
      </c>
      <c r="B31" s="434">
        <v>223</v>
      </c>
      <c r="C31" s="18">
        <v>105</v>
      </c>
      <c r="D31" s="174">
        <f t="shared" si="0"/>
        <v>328</v>
      </c>
      <c r="E31" s="18">
        <f t="shared" si="1"/>
        <v>79</v>
      </c>
      <c r="F31" s="18">
        <v>103</v>
      </c>
      <c r="G31" s="18">
        <v>13</v>
      </c>
      <c r="H31" s="18">
        <v>5</v>
      </c>
      <c r="I31" s="18">
        <v>7</v>
      </c>
      <c r="J31" s="18">
        <f t="shared" si="2"/>
        <v>41</v>
      </c>
      <c r="K31" s="18">
        <v>13</v>
      </c>
      <c r="L31" s="174">
        <f t="shared" si="3"/>
        <v>366</v>
      </c>
      <c r="M31" s="501">
        <f t="shared" si="4"/>
        <v>372.375</v>
      </c>
      <c r="N31" s="18">
        <v>261</v>
      </c>
      <c r="O31" s="18">
        <v>659</v>
      </c>
      <c r="P31" s="18">
        <v>281</v>
      </c>
      <c r="Q31" s="174">
        <f t="shared" si="5"/>
        <v>1201</v>
      </c>
      <c r="R31" s="53"/>
      <c r="S31" s="474">
        <f t="shared" si="6"/>
        <v>1854.375</v>
      </c>
      <c r="T31" s="53"/>
      <c r="U31" s="479">
        <f t="shared" si="7"/>
        <v>0.20080889787664308</v>
      </c>
      <c r="V31" s="663"/>
      <c r="W31" s="663"/>
      <c r="X31" s="663"/>
      <c r="Y31" s="663"/>
      <c r="Z31" s="663"/>
      <c r="AA31" s="663"/>
      <c r="AB31" s="683"/>
      <c r="AC31" s="684">
        <v>1</v>
      </c>
      <c r="AD31" s="684">
        <v>78</v>
      </c>
      <c r="AE31" s="679">
        <v>40</v>
      </c>
      <c r="AF31" s="679">
        <v>1</v>
      </c>
      <c r="AG31" s="621">
        <f t="shared" si="8"/>
        <v>0</v>
      </c>
      <c r="AH31" s="620"/>
      <c r="AI31" s="620"/>
    </row>
    <row r="32" spans="1:37" x14ac:dyDescent="0.2">
      <c r="A32" s="232" t="s">
        <v>569</v>
      </c>
      <c r="B32" s="435">
        <v>15</v>
      </c>
      <c r="C32" s="21">
        <v>6</v>
      </c>
      <c r="D32" s="196">
        <f t="shared" si="0"/>
        <v>21</v>
      </c>
      <c r="E32" s="21">
        <f t="shared" si="1"/>
        <v>3</v>
      </c>
      <c r="F32" s="21"/>
      <c r="G32" s="21"/>
      <c r="H32" s="21"/>
      <c r="I32" s="21"/>
      <c r="J32" s="21">
        <f t="shared" si="2"/>
        <v>0</v>
      </c>
      <c r="K32" s="21"/>
      <c r="L32" s="196">
        <f t="shared" si="3"/>
        <v>9</v>
      </c>
      <c r="M32" s="509">
        <f t="shared" si="4"/>
        <v>5</v>
      </c>
      <c r="N32" s="21">
        <v>19</v>
      </c>
      <c r="O32" s="21">
        <v>35</v>
      </c>
      <c r="P32" s="21">
        <v>17</v>
      </c>
      <c r="Q32" s="196">
        <f t="shared" si="5"/>
        <v>71</v>
      </c>
      <c r="R32" s="114"/>
      <c r="S32" s="475">
        <f t="shared" si="6"/>
        <v>93</v>
      </c>
      <c r="T32" s="114"/>
      <c r="U32" s="480">
        <f t="shared" si="7"/>
        <v>5.3763440860215055E-2</v>
      </c>
      <c r="V32" s="663"/>
      <c r="W32" s="663"/>
      <c r="X32" s="663"/>
      <c r="Y32" s="663"/>
      <c r="Z32" s="663"/>
      <c r="AA32" s="663"/>
      <c r="AB32" s="683"/>
      <c r="AC32" s="684"/>
      <c r="AD32" s="684">
        <v>3</v>
      </c>
      <c r="AE32" s="679"/>
      <c r="AF32" s="679"/>
      <c r="AG32" s="621">
        <f t="shared" si="8"/>
        <v>0</v>
      </c>
      <c r="AH32" s="620"/>
      <c r="AI32" s="620"/>
    </row>
    <row r="33" spans="1:37" ht="13.5" x14ac:dyDescent="0.25">
      <c r="A33" s="107" t="s">
        <v>204</v>
      </c>
      <c r="B33" s="436">
        <v>12</v>
      </c>
      <c r="C33" s="70">
        <v>32</v>
      </c>
      <c r="D33" s="27">
        <f t="shared" si="0"/>
        <v>44</v>
      </c>
      <c r="E33" s="70">
        <f t="shared" si="1"/>
        <v>17</v>
      </c>
      <c r="F33" s="70">
        <v>12</v>
      </c>
      <c r="G33" s="70"/>
      <c r="H33" s="70"/>
      <c r="I33" s="70">
        <v>10</v>
      </c>
      <c r="J33" s="495">
        <f t="shared" si="2"/>
        <v>22</v>
      </c>
      <c r="K33" s="70">
        <v>8</v>
      </c>
      <c r="L33" s="27">
        <f t="shared" si="3"/>
        <v>101</v>
      </c>
      <c r="M33" s="508">
        <f t="shared" si="4"/>
        <v>70.416666666666657</v>
      </c>
      <c r="N33" s="70">
        <v>34</v>
      </c>
      <c r="O33" s="495">
        <v>124</v>
      </c>
      <c r="P33" s="495">
        <v>72</v>
      </c>
      <c r="Q33" s="26">
        <f t="shared" si="5"/>
        <v>230</v>
      </c>
      <c r="R33" s="53"/>
      <c r="S33" s="473">
        <f t="shared" si="6"/>
        <v>372.41666666666663</v>
      </c>
      <c r="T33" s="53"/>
      <c r="U33" s="483">
        <f t="shared" si="7"/>
        <v>0.18908033117028417</v>
      </c>
      <c r="V33" s="663"/>
      <c r="W33" s="663"/>
      <c r="X33" s="663"/>
      <c r="Y33" s="663"/>
      <c r="Z33" s="663"/>
      <c r="AA33" s="663"/>
      <c r="AB33" s="683"/>
      <c r="AC33" s="684">
        <v>3</v>
      </c>
      <c r="AD33" s="684">
        <v>14</v>
      </c>
      <c r="AE33" s="679">
        <v>22</v>
      </c>
      <c r="AF33" s="679">
        <v>0</v>
      </c>
      <c r="AG33" s="621">
        <f t="shared" si="8"/>
        <v>0</v>
      </c>
      <c r="AH33" s="620"/>
      <c r="AI33" s="620"/>
    </row>
    <row r="34" spans="1:37" x14ac:dyDescent="0.2">
      <c r="A34" s="233" t="s">
        <v>124</v>
      </c>
      <c r="B34" s="437">
        <v>12</v>
      </c>
      <c r="C34" s="24">
        <v>32</v>
      </c>
      <c r="D34" s="206">
        <f t="shared" si="0"/>
        <v>44</v>
      </c>
      <c r="E34" s="24">
        <f t="shared" si="1"/>
        <v>17</v>
      </c>
      <c r="F34" s="24">
        <v>12</v>
      </c>
      <c r="G34" s="24"/>
      <c r="H34" s="24"/>
      <c r="I34" s="24">
        <v>10</v>
      </c>
      <c r="J34" s="24">
        <f t="shared" si="2"/>
        <v>22</v>
      </c>
      <c r="K34" s="24">
        <v>8</v>
      </c>
      <c r="L34" s="206">
        <f t="shared" si="3"/>
        <v>101</v>
      </c>
      <c r="M34" s="510">
        <f t="shared" si="4"/>
        <v>70.416666666666657</v>
      </c>
      <c r="N34" s="24">
        <v>34</v>
      </c>
      <c r="O34" s="24">
        <v>124</v>
      </c>
      <c r="P34" s="24">
        <v>72</v>
      </c>
      <c r="Q34" s="206">
        <f t="shared" si="5"/>
        <v>230</v>
      </c>
      <c r="R34" s="53"/>
      <c r="S34" s="476">
        <f t="shared" si="6"/>
        <v>372.41666666666663</v>
      </c>
      <c r="T34" s="53"/>
      <c r="U34" s="481">
        <f t="shared" si="7"/>
        <v>0.18908033117028417</v>
      </c>
      <c r="V34" s="663"/>
      <c r="W34" s="663"/>
      <c r="X34" s="663"/>
      <c r="Y34" s="663"/>
      <c r="Z34" s="663"/>
      <c r="AA34" s="663"/>
      <c r="AB34" s="683"/>
      <c r="AC34" s="684">
        <v>3</v>
      </c>
      <c r="AD34" s="684">
        <v>14</v>
      </c>
      <c r="AE34" s="679">
        <v>22</v>
      </c>
      <c r="AF34" s="679">
        <v>0</v>
      </c>
      <c r="AG34" s="621">
        <f t="shared" si="8"/>
        <v>0</v>
      </c>
      <c r="AH34" s="620"/>
      <c r="AI34" s="620"/>
    </row>
    <row r="35" spans="1:37" ht="13.5" x14ac:dyDescent="0.25">
      <c r="A35" s="107" t="s">
        <v>205</v>
      </c>
      <c r="B35" s="436">
        <v>145</v>
      </c>
      <c r="C35" s="70">
        <v>157</v>
      </c>
      <c r="D35" s="27">
        <f t="shared" si="0"/>
        <v>302</v>
      </c>
      <c r="E35" s="70">
        <f t="shared" si="1"/>
        <v>312</v>
      </c>
      <c r="F35" s="70">
        <v>137</v>
      </c>
      <c r="G35" s="70">
        <v>27</v>
      </c>
      <c r="H35" s="70">
        <v>10</v>
      </c>
      <c r="I35" s="70">
        <v>34</v>
      </c>
      <c r="J35" s="495">
        <f t="shared" si="2"/>
        <v>139</v>
      </c>
      <c r="K35" s="70">
        <v>29</v>
      </c>
      <c r="L35" s="27">
        <f t="shared" si="3"/>
        <v>845</v>
      </c>
      <c r="M35" s="508">
        <f t="shared" si="4"/>
        <v>754.08333333333337</v>
      </c>
      <c r="N35" s="70">
        <v>672</v>
      </c>
      <c r="O35" s="495">
        <v>1639</v>
      </c>
      <c r="P35" s="495">
        <v>727</v>
      </c>
      <c r="Q35" s="26">
        <f t="shared" si="5"/>
        <v>3038</v>
      </c>
      <c r="R35" s="53"/>
      <c r="S35" s="473">
        <f t="shared" si="6"/>
        <v>4519.0833333333339</v>
      </c>
      <c r="T35" s="53"/>
      <c r="U35" s="483">
        <f t="shared" si="7"/>
        <v>0.16686643677737004</v>
      </c>
      <c r="V35" s="663"/>
      <c r="W35" s="663"/>
      <c r="X35" s="663"/>
      <c r="Y35" s="663"/>
      <c r="Z35" s="663"/>
      <c r="AA35" s="663"/>
      <c r="AB35" s="683"/>
      <c r="AC35" s="684">
        <v>51</v>
      </c>
      <c r="AD35" s="684">
        <v>261</v>
      </c>
      <c r="AE35" s="679">
        <v>136</v>
      </c>
      <c r="AF35" s="679">
        <v>3</v>
      </c>
      <c r="AG35" s="621">
        <f t="shared" si="8"/>
        <v>0</v>
      </c>
      <c r="AH35" s="620"/>
      <c r="AI35" s="620"/>
    </row>
    <row r="36" spans="1:37" x14ac:dyDescent="0.2">
      <c r="A36" s="231" t="s">
        <v>410</v>
      </c>
      <c r="B36" s="434"/>
      <c r="C36" s="18"/>
      <c r="D36" s="174">
        <f t="shared" si="0"/>
        <v>0</v>
      </c>
      <c r="E36" s="15">
        <f t="shared" si="1"/>
        <v>0</v>
      </c>
      <c r="F36" s="18">
        <v>14</v>
      </c>
      <c r="G36" s="18"/>
      <c r="H36" s="18"/>
      <c r="I36" s="18"/>
      <c r="J36" s="18">
        <f t="shared" si="2"/>
        <v>4</v>
      </c>
      <c r="K36" s="18"/>
      <c r="L36" s="174">
        <f t="shared" si="3"/>
        <v>18</v>
      </c>
      <c r="M36" s="501">
        <f t="shared" si="4"/>
        <v>30</v>
      </c>
      <c r="N36" s="18">
        <v>2</v>
      </c>
      <c r="O36" s="18">
        <v>3</v>
      </c>
      <c r="P36" s="18"/>
      <c r="Q36" s="174">
        <f t="shared" si="5"/>
        <v>5</v>
      </c>
      <c r="R36" s="53"/>
      <c r="S36" s="474">
        <f t="shared" si="6"/>
        <v>35</v>
      </c>
      <c r="T36" s="53"/>
      <c r="U36" s="479">
        <f t="shared" si="7"/>
        <v>0.8571428571428571</v>
      </c>
      <c r="V36" s="663"/>
      <c r="W36" s="663"/>
      <c r="X36" s="663"/>
      <c r="Y36" s="663"/>
      <c r="Z36" s="663"/>
      <c r="AA36" s="663"/>
      <c r="AB36" s="683"/>
      <c r="AC36" s="684"/>
      <c r="AD36" s="684"/>
      <c r="AE36" s="679">
        <v>4</v>
      </c>
      <c r="AF36" s="679">
        <v>0</v>
      </c>
      <c r="AG36" s="621">
        <f t="shared" si="8"/>
        <v>0</v>
      </c>
      <c r="AH36" s="620"/>
      <c r="AI36" s="620"/>
    </row>
    <row r="37" spans="1:37" x14ac:dyDescent="0.2">
      <c r="A37" s="231" t="s">
        <v>570</v>
      </c>
      <c r="B37" s="434">
        <v>57</v>
      </c>
      <c r="C37" s="18">
        <v>54</v>
      </c>
      <c r="D37" s="174">
        <f t="shared" si="0"/>
        <v>111</v>
      </c>
      <c r="E37" s="15">
        <f t="shared" si="1"/>
        <v>57</v>
      </c>
      <c r="F37" s="18">
        <v>1</v>
      </c>
      <c r="G37" s="18">
        <v>4</v>
      </c>
      <c r="H37" s="18">
        <v>1</v>
      </c>
      <c r="I37" s="18"/>
      <c r="J37" s="18">
        <f t="shared" si="2"/>
        <v>52</v>
      </c>
      <c r="K37" s="18">
        <v>9</v>
      </c>
      <c r="L37" s="174">
        <f t="shared" si="3"/>
        <v>178</v>
      </c>
      <c r="M37" s="501">
        <f t="shared" si="4"/>
        <v>116</v>
      </c>
      <c r="N37" s="18">
        <v>98</v>
      </c>
      <c r="O37" s="18">
        <v>230</v>
      </c>
      <c r="P37" s="18">
        <v>107</v>
      </c>
      <c r="Q37" s="174">
        <f t="shared" si="5"/>
        <v>435</v>
      </c>
      <c r="R37" s="53"/>
      <c r="S37" s="474">
        <f t="shared" si="6"/>
        <v>658</v>
      </c>
      <c r="T37" s="53"/>
      <c r="U37" s="479">
        <f t="shared" si="7"/>
        <v>0.17629179331306991</v>
      </c>
      <c r="V37" s="663"/>
      <c r="W37" s="663"/>
      <c r="X37" s="663"/>
      <c r="Y37" s="663"/>
      <c r="Z37" s="663"/>
      <c r="AA37" s="663"/>
      <c r="AB37" s="683"/>
      <c r="AC37" s="684">
        <v>4</v>
      </c>
      <c r="AD37" s="684">
        <v>53</v>
      </c>
      <c r="AE37" s="679">
        <v>50</v>
      </c>
      <c r="AF37" s="679">
        <v>2</v>
      </c>
      <c r="AG37" s="621">
        <f t="shared" si="8"/>
        <v>0</v>
      </c>
      <c r="AH37" s="620"/>
      <c r="AI37" s="620"/>
    </row>
    <row r="38" spans="1:37" x14ac:dyDescent="0.2">
      <c r="A38" s="231" t="s">
        <v>571</v>
      </c>
      <c r="B38" s="434">
        <v>5</v>
      </c>
      <c r="C38" s="18">
        <v>19</v>
      </c>
      <c r="D38" s="174">
        <f t="shared" si="0"/>
        <v>24</v>
      </c>
      <c r="E38" s="15">
        <f t="shared" si="1"/>
        <v>85</v>
      </c>
      <c r="F38" s="18">
        <v>6</v>
      </c>
      <c r="G38" s="18">
        <v>8</v>
      </c>
      <c r="H38" s="18">
        <v>4</v>
      </c>
      <c r="I38" s="18">
        <v>19</v>
      </c>
      <c r="J38" s="18">
        <f t="shared" si="2"/>
        <v>9</v>
      </c>
      <c r="K38" s="18">
        <v>6</v>
      </c>
      <c r="L38" s="174">
        <f t="shared" si="3"/>
        <v>156</v>
      </c>
      <c r="M38" s="501">
        <f t="shared" si="4"/>
        <v>119.20833333333333</v>
      </c>
      <c r="N38" s="18">
        <v>198</v>
      </c>
      <c r="O38" s="18">
        <v>433</v>
      </c>
      <c r="P38" s="18">
        <v>87</v>
      </c>
      <c r="Q38" s="174">
        <f t="shared" si="5"/>
        <v>718</v>
      </c>
      <c r="R38" s="53"/>
      <c r="S38" s="474">
        <f t="shared" si="6"/>
        <v>924.20833333333326</v>
      </c>
      <c r="T38" s="53"/>
      <c r="U38" s="479">
        <f t="shared" si="7"/>
        <v>0.12898426581308328</v>
      </c>
      <c r="V38" s="663"/>
      <c r="W38" s="663"/>
      <c r="X38" s="663"/>
      <c r="Y38" s="663"/>
      <c r="Z38" s="663"/>
      <c r="AA38" s="663"/>
      <c r="AB38" s="683"/>
      <c r="AC38" s="684">
        <v>19</v>
      </c>
      <c r="AD38" s="684">
        <v>66</v>
      </c>
      <c r="AE38" s="679">
        <v>8</v>
      </c>
      <c r="AF38" s="679">
        <v>1</v>
      </c>
      <c r="AG38" s="621">
        <f t="shared" si="8"/>
        <v>0</v>
      </c>
      <c r="AH38" s="620"/>
      <c r="AI38" s="620"/>
    </row>
    <row r="39" spans="1:37" x14ac:dyDescent="0.2">
      <c r="A39" s="231" t="s">
        <v>125</v>
      </c>
      <c r="B39" s="434">
        <v>38</v>
      </c>
      <c r="C39" s="18">
        <v>3</v>
      </c>
      <c r="D39" s="174">
        <f t="shared" si="0"/>
        <v>41</v>
      </c>
      <c r="E39" s="15">
        <f t="shared" si="1"/>
        <v>103</v>
      </c>
      <c r="F39" s="18">
        <v>55</v>
      </c>
      <c r="G39" s="18">
        <v>9</v>
      </c>
      <c r="H39" s="18">
        <v>3</v>
      </c>
      <c r="I39" s="18">
        <v>15</v>
      </c>
      <c r="J39" s="18">
        <f t="shared" si="2"/>
        <v>24</v>
      </c>
      <c r="K39" s="18">
        <v>14</v>
      </c>
      <c r="L39" s="174">
        <f t="shared" si="3"/>
        <v>226</v>
      </c>
      <c r="M39" s="501">
        <f t="shared" si="4"/>
        <v>239.875</v>
      </c>
      <c r="N39" s="18">
        <v>201</v>
      </c>
      <c r="O39" s="18">
        <v>488</v>
      </c>
      <c r="P39" s="18">
        <v>368</v>
      </c>
      <c r="Q39" s="174">
        <f t="shared" si="5"/>
        <v>1057</v>
      </c>
      <c r="R39" s="53"/>
      <c r="S39" s="474">
        <f t="shared" si="6"/>
        <v>1664.875</v>
      </c>
      <c r="T39" s="53"/>
      <c r="U39" s="479">
        <f t="shared" si="7"/>
        <v>0.14407988587731813</v>
      </c>
      <c r="V39" s="663"/>
      <c r="W39" s="663"/>
      <c r="X39" s="663"/>
      <c r="Y39" s="663"/>
      <c r="Z39" s="663"/>
      <c r="AA39" s="663"/>
      <c r="AB39" s="683"/>
      <c r="AC39" s="684">
        <v>28</v>
      </c>
      <c r="AD39" s="684">
        <v>75</v>
      </c>
      <c r="AE39" s="679">
        <v>24</v>
      </c>
      <c r="AF39" s="679">
        <v>0</v>
      </c>
      <c r="AG39" s="621">
        <f t="shared" si="8"/>
        <v>0</v>
      </c>
      <c r="AH39" s="620"/>
      <c r="AI39" s="620"/>
    </row>
    <row r="40" spans="1:37" x14ac:dyDescent="0.2">
      <c r="A40" s="231" t="s">
        <v>126</v>
      </c>
      <c r="B40" s="434">
        <v>45</v>
      </c>
      <c r="C40" s="18">
        <v>79</v>
      </c>
      <c r="D40" s="174">
        <f t="shared" si="0"/>
        <v>124</v>
      </c>
      <c r="E40" s="15">
        <f t="shared" si="1"/>
        <v>67</v>
      </c>
      <c r="F40" s="18">
        <v>58</v>
      </c>
      <c r="G40" s="18">
        <v>6</v>
      </c>
      <c r="H40" s="18">
        <v>2</v>
      </c>
      <c r="I40" s="18"/>
      <c r="J40" s="18">
        <f t="shared" si="2"/>
        <v>49</v>
      </c>
      <c r="K40" s="18"/>
      <c r="L40" s="174">
        <f t="shared" si="3"/>
        <v>261</v>
      </c>
      <c r="M40" s="501">
        <f t="shared" si="4"/>
        <v>241.83333333333331</v>
      </c>
      <c r="N40" s="18">
        <v>163</v>
      </c>
      <c r="O40" s="18">
        <v>462</v>
      </c>
      <c r="P40" s="18">
        <v>156</v>
      </c>
      <c r="Q40" s="174">
        <f t="shared" si="5"/>
        <v>781</v>
      </c>
      <c r="R40" s="53"/>
      <c r="S40" s="474">
        <f t="shared" si="6"/>
        <v>1178.8333333333333</v>
      </c>
      <c r="T40" s="53"/>
      <c r="U40" s="479">
        <f t="shared" si="7"/>
        <v>0.20514633111833733</v>
      </c>
      <c r="V40" s="663"/>
      <c r="W40" s="663"/>
      <c r="X40" s="663"/>
      <c r="Y40" s="663"/>
      <c r="Z40" s="663"/>
      <c r="AA40" s="663"/>
      <c r="AB40" s="683"/>
      <c r="AC40" s="684"/>
      <c r="AD40" s="684">
        <v>67</v>
      </c>
      <c r="AE40" s="679">
        <v>49</v>
      </c>
      <c r="AF40" s="679">
        <v>0</v>
      </c>
      <c r="AG40" s="621">
        <f t="shared" si="8"/>
        <v>0</v>
      </c>
      <c r="AH40" s="620"/>
      <c r="AI40" s="620"/>
    </row>
    <row r="41" spans="1:37" x14ac:dyDescent="0.2">
      <c r="A41" s="232" t="s">
        <v>480</v>
      </c>
      <c r="B41" s="435"/>
      <c r="C41" s="21">
        <v>2</v>
      </c>
      <c r="D41" s="196">
        <f t="shared" si="0"/>
        <v>2</v>
      </c>
      <c r="E41" s="15">
        <f t="shared" si="1"/>
        <v>0</v>
      </c>
      <c r="F41" s="21">
        <v>3</v>
      </c>
      <c r="G41" s="21"/>
      <c r="H41" s="21"/>
      <c r="I41" s="21"/>
      <c r="J41" s="21">
        <f t="shared" si="2"/>
        <v>1</v>
      </c>
      <c r="K41" s="21"/>
      <c r="L41" s="196">
        <f t="shared" si="3"/>
        <v>6</v>
      </c>
      <c r="M41" s="509">
        <f t="shared" si="4"/>
        <v>7.166666666666667</v>
      </c>
      <c r="N41" s="21">
        <v>10</v>
      </c>
      <c r="O41" s="21">
        <v>23</v>
      </c>
      <c r="P41" s="21">
        <v>9</v>
      </c>
      <c r="Q41" s="196">
        <f t="shared" si="5"/>
        <v>42</v>
      </c>
      <c r="R41" s="53"/>
      <c r="S41" s="475">
        <f t="shared" si="6"/>
        <v>58.166666666666671</v>
      </c>
      <c r="T41" s="53"/>
      <c r="U41" s="480">
        <f t="shared" si="7"/>
        <v>0.12320916905444125</v>
      </c>
      <c r="V41" s="663"/>
      <c r="W41" s="663"/>
      <c r="X41" s="663"/>
      <c r="Y41" s="663"/>
      <c r="Z41" s="663"/>
      <c r="AA41" s="663"/>
      <c r="AB41" s="683"/>
      <c r="AC41" s="684"/>
      <c r="AD41" s="684"/>
      <c r="AE41" s="679">
        <v>1</v>
      </c>
      <c r="AF41" s="679">
        <v>0</v>
      </c>
      <c r="AG41" s="621">
        <f t="shared" si="8"/>
        <v>0</v>
      </c>
      <c r="AH41" s="620"/>
      <c r="AI41" s="620"/>
    </row>
    <row r="42" spans="1:37" s="505" customFormat="1" ht="13.5" x14ac:dyDescent="0.25">
      <c r="A42" s="445" t="s">
        <v>206</v>
      </c>
      <c r="B42" s="496">
        <v>96</v>
      </c>
      <c r="C42" s="495">
        <v>64</v>
      </c>
      <c r="D42" s="27">
        <f t="shared" si="0"/>
        <v>160</v>
      </c>
      <c r="E42" s="495">
        <f t="shared" si="1"/>
        <v>74</v>
      </c>
      <c r="F42" s="495">
        <v>39</v>
      </c>
      <c r="G42" s="495">
        <v>20</v>
      </c>
      <c r="H42" s="495"/>
      <c r="I42" s="495"/>
      <c r="J42" s="495">
        <f t="shared" si="2"/>
        <v>23</v>
      </c>
      <c r="K42" s="495">
        <v>12</v>
      </c>
      <c r="L42" s="27">
        <f t="shared" si="3"/>
        <v>232</v>
      </c>
      <c r="M42" s="513">
        <f t="shared" si="4"/>
        <v>216.33333333333331</v>
      </c>
      <c r="N42" s="495">
        <v>269</v>
      </c>
      <c r="O42" s="495">
        <v>542</v>
      </c>
      <c r="P42" s="495">
        <v>280</v>
      </c>
      <c r="Q42" s="459">
        <f t="shared" si="5"/>
        <v>1091</v>
      </c>
      <c r="R42" s="504"/>
      <c r="S42" s="473">
        <f t="shared" si="6"/>
        <v>1587.3333333333333</v>
      </c>
      <c r="T42" s="504"/>
      <c r="U42" s="444">
        <f t="shared" si="7"/>
        <v>0.1362872742545149</v>
      </c>
      <c r="V42" s="663"/>
      <c r="W42" s="663"/>
      <c r="X42" s="663"/>
      <c r="Y42" s="663"/>
      <c r="Z42" s="663"/>
      <c r="AA42" s="663"/>
      <c r="AB42" s="683"/>
      <c r="AC42" s="684">
        <v>1</v>
      </c>
      <c r="AD42" s="684">
        <v>73</v>
      </c>
      <c r="AE42" s="679">
        <v>23</v>
      </c>
      <c r="AF42" s="679">
        <v>0</v>
      </c>
      <c r="AG42" s="621">
        <f t="shared" si="8"/>
        <v>0</v>
      </c>
      <c r="AH42" s="620"/>
      <c r="AI42" s="620"/>
      <c r="AJ42" s="349"/>
      <c r="AK42" s="620"/>
    </row>
    <row r="43" spans="1:37" x14ac:dyDescent="0.2">
      <c r="A43" s="230" t="s">
        <v>127</v>
      </c>
      <c r="B43" s="433">
        <v>94</v>
      </c>
      <c r="C43" s="15">
        <v>58</v>
      </c>
      <c r="D43" s="173">
        <f t="shared" si="0"/>
        <v>152</v>
      </c>
      <c r="E43" s="15">
        <f t="shared" si="1"/>
        <v>73</v>
      </c>
      <c r="F43" s="15">
        <v>39</v>
      </c>
      <c r="G43" s="15">
        <v>20</v>
      </c>
      <c r="H43" s="15"/>
      <c r="I43" s="15"/>
      <c r="J43" s="15">
        <f t="shared" si="2"/>
        <v>23</v>
      </c>
      <c r="K43" s="15">
        <v>12</v>
      </c>
      <c r="L43" s="173">
        <f t="shared" si="3"/>
        <v>225</v>
      </c>
      <c r="M43" s="511">
        <f t="shared" si="4"/>
        <v>213.83333333333331</v>
      </c>
      <c r="N43" s="15">
        <v>257</v>
      </c>
      <c r="O43" s="15">
        <v>524</v>
      </c>
      <c r="P43" s="15">
        <v>279</v>
      </c>
      <c r="Q43" s="173">
        <f t="shared" si="5"/>
        <v>1060</v>
      </c>
      <c r="R43" s="53"/>
      <c r="S43" s="477">
        <f t="shared" si="6"/>
        <v>1552.8333333333333</v>
      </c>
      <c r="T43" s="53"/>
      <c r="U43" s="482">
        <f t="shared" si="7"/>
        <v>0.1377052699366749</v>
      </c>
      <c r="V43" s="663"/>
      <c r="W43" s="663"/>
      <c r="X43" s="663"/>
      <c r="Y43" s="663"/>
      <c r="Z43" s="663"/>
      <c r="AA43" s="663"/>
      <c r="AB43" s="683"/>
      <c r="AC43" s="684"/>
      <c r="AD43" s="684">
        <v>73</v>
      </c>
      <c r="AE43" s="679">
        <v>23</v>
      </c>
      <c r="AF43" s="679">
        <v>0</v>
      </c>
      <c r="AG43" s="621">
        <f t="shared" si="8"/>
        <v>0</v>
      </c>
      <c r="AH43" s="620"/>
      <c r="AI43" s="620"/>
    </row>
    <row r="44" spans="1:37" x14ac:dyDescent="0.2">
      <c r="A44" s="232" t="s">
        <v>128</v>
      </c>
      <c r="B44" s="435">
        <v>2</v>
      </c>
      <c r="C44" s="21">
        <v>6</v>
      </c>
      <c r="D44" s="196">
        <f t="shared" si="0"/>
        <v>8</v>
      </c>
      <c r="E44" s="21">
        <f t="shared" si="1"/>
        <v>1</v>
      </c>
      <c r="F44" s="21"/>
      <c r="G44" s="21"/>
      <c r="H44" s="21"/>
      <c r="I44" s="21"/>
      <c r="J44" s="21">
        <f t="shared" si="2"/>
        <v>0</v>
      </c>
      <c r="K44" s="21"/>
      <c r="L44" s="196">
        <f t="shared" si="3"/>
        <v>7</v>
      </c>
      <c r="M44" s="509">
        <f t="shared" si="4"/>
        <v>2.5</v>
      </c>
      <c r="N44" s="21">
        <v>12</v>
      </c>
      <c r="O44" s="21">
        <v>18</v>
      </c>
      <c r="P44" s="21">
        <v>1</v>
      </c>
      <c r="Q44" s="196">
        <f t="shared" si="5"/>
        <v>31</v>
      </c>
      <c r="R44" s="53"/>
      <c r="S44" s="475">
        <f t="shared" si="6"/>
        <v>34.5</v>
      </c>
      <c r="T44" s="53"/>
      <c r="U44" s="480">
        <f t="shared" si="7"/>
        <v>7.2463768115942032E-2</v>
      </c>
      <c r="V44" s="663"/>
      <c r="W44" s="663"/>
      <c r="X44" s="663"/>
      <c r="Y44" s="663"/>
      <c r="Z44" s="663"/>
      <c r="AA44" s="663"/>
      <c r="AB44" s="683"/>
      <c r="AC44" s="684">
        <v>1</v>
      </c>
      <c r="AD44" s="684">
        <v>0</v>
      </c>
      <c r="AE44" s="679"/>
      <c r="AF44" s="679"/>
      <c r="AG44" s="621">
        <f t="shared" si="8"/>
        <v>0</v>
      </c>
      <c r="AH44" s="620"/>
      <c r="AI44" s="620"/>
    </row>
    <row r="45" spans="1:37" ht="13.5" x14ac:dyDescent="0.25">
      <c r="A45" s="107" t="s">
        <v>207</v>
      </c>
      <c r="B45" s="436">
        <v>1199</v>
      </c>
      <c r="C45" s="70">
        <v>4</v>
      </c>
      <c r="D45" s="27">
        <f t="shared" si="0"/>
        <v>1203</v>
      </c>
      <c r="E45" s="70">
        <f t="shared" si="1"/>
        <v>116</v>
      </c>
      <c r="F45" s="70">
        <v>3</v>
      </c>
      <c r="G45" s="70">
        <v>23</v>
      </c>
      <c r="H45" s="70">
        <v>2</v>
      </c>
      <c r="I45" s="70">
        <v>8</v>
      </c>
      <c r="J45" s="495">
        <f t="shared" si="2"/>
        <v>83</v>
      </c>
      <c r="K45" s="70">
        <v>257</v>
      </c>
      <c r="L45" s="27">
        <f t="shared" si="3"/>
        <v>496</v>
      </c>
      <c r="M45" s="513">
        <f t="shared" si="4"/>
        <v>441.83333333333331</v>
      </c>
      <c r="N45" s="70">
        <v>707</v>
      </c>
      <c r="O45" s="495">
        <v>1503</v>
      </c>
      <c r="P45" s="495">
        <v>640</v>
      </c>
      <c r="Q45" s="26">
        <f t="shared" si="5"/>
        <v>2850</v>
      </c>
      <c r="R45" s="53"/>
      <c r="S45" s="473">
        <f t="shared" si="6"/>
        <v>3931.833333333333</v>
      </c>
      <c r="T45" s="53"/>
      <c r="U45" s="483">
        <f t="shared" si="7"/>
        <v>0.11237336272307236</v>
      </c>
      <c r="V45" s="663"/>
      <c r="W45" s="663"/>
      <c r="X45" s="663"/>
      <c r="Y45" s="663"/>
      <c r="Z45" s="663"/>
      <c r="AA45" s="663"/>
      <c r="AB45" s="683"/>
      <c r="AC45" s="684">
        <v>14</v>
      </c>
      <c r="AD45" s="684">
        <v>102</v>
      </c>
      <c r="AE45" s="679">
        <v>81</v>
      </c>
      <c r="AF45" s="679">
        <v>2</v>
      </c>
      <c r="AG45" s="621">
        <f t="shared" si="8"/>
        <v>0</v>
      </c>
      <c r="AH45" s="620"/>
      <c r="AI45" s="620"/>
    </row>
    <row r="46" spans="1:37" x14ac:dyDescent="0.2">
      <c r="A46" s="230" t="s">
        <v>129</v>
      </c>
      <c r="B46" s="433">
        <v>128</v>
      </c>
      <c r="C46" s="15">
        <v>3</v>
      </c>
      <c r="D46" s="173">
        <f t="shared" si="0"/>
        <v>131</v>
      </c>
      <c r="E46" s="15">
        <f t="shared" si="1"/>
        <v>7</v>
      </c>
      <c r="F46" s="15"/>
      <c r="G46" s="15">
        <v>4</v>
      </c>
      <c r="H46" s="15"/>
      <c r="I46" s="15"/>
      <c r="J46" s="15">
        <f t="shared" si="2"/>
        <v>15</v>
      </c>
      <c r="K46" s="15">
        <v>76</v>
      </c>
      <c r="L46" s="173">
        <f t="shared" si="3"/>
        <v>105</v>
      </c>
      <c r="M46" s="511">
        <f t="shared" si="4"/>
        <v>95.5</v>
      </c>
      <c r="N46" s="15">
        <v>110</v>
      </c>
      <c r="O46" s="15">
        <v>280</v>
      </c>
      <c r="P46" s="15">
        <v>146</v>
      </c>
      <c r="Q46" s="173">
        <f t="shared" si="5"/>
        <v>536</v>
      </c>
      <c r="R46" s="53"/>
      <c r="S46" s="477">
        <f t="shared" si="6"/>
        <v>777.5</v>
      </c>
      <c r="T46" s="53"/>
      <c r="U46" s="482">
        <f t="shared" si="7"/>
        <v>0.12282958199356914</v>
      </c>
      <c r="V46" s="663"/>
      <c r="W46" s="663"/>
      <c r="X46" s="663"/>
      <c r="Y46" s="663"/>
      <c r="Z46" s="663"/>
      <c r="AA46" s="663"/>
      <c r="AB46" s="683"/>
      <c r="AC46" s="684"/>
      <c r="AD46" s="684">
        <v>7</v>
      </c>
      <c r="AE46" s="679">
        <v>15</v>
      </c>
      <c r="AF46" s="679">
        <v>0</v>
      </c>
      <c r="AG46" s="621">
        <f t="shared" si="8"/>
        <v>0</v>
      </c>
      <c r="AH46" s="620"/>
      <c r="AI46" s="620"/>
    </row>
    <row r="47" spans="1:37" x14ac:dyDescent="0.2">
      <c r="A47" s="231" t="s">
        <v>425</v>
      </c>
      <c r="B47" s="434">
        <v>859</v>
      </c>
      <c r="C47" s="18"/>
      <c r="D47" s="174">
        <f t="shared" si="0"/>
        <v>859</v>
      </c>
      <c r="E47" s="18">
        <f t="shared" si="1"/>
        <v>92</v>
      </c>
      <c r="F47" s="18"/>
      <c r="G47" s="18">
        <v>19</v>
      </c>
      <c r="H47" s="18">
        <v>1</v>
      </c>
      <c r="I47" s="18">
        <v>8</v>
      </c>
      <c r="J47" s="18">
        <f t="shared" si="2"/>
        <v>52</v>
      </c>
      <c r="K47" s="18">
        <v>175</v>
      </c>
      <c r="L47" s="174">
        <f t="shared" si="3"/>
        <v>347</v>
      </c>
      <c r="M47" s="501">
        <f t="shared" si="4"/>
        <v>311</v>
      </c>
      <c r="N47" s="18">
        <v>456</v>
      </c>
      <c r="O47" s="18">
        <v>1018</v>
      </c>
      <c r="P47" s="18">
        <v>420</v>
      </c>
      <c r="Q47" s="174">
        <f t="shared" si="5"/>
        <v>1894</v>
      </c>
      <c r="R47" s="53"/>
      <c r="S47" s="474">
        <f t="shared" si="6"/>
        <v>2625</v>
      </c>
      <c r="T47" s="53"/>
      <c r="U47" s="479">
        <f t="shared" si="7"/>
        <v>0.11847619047619047</v>
      </c>
      <c r="V47" s="663"/>
      <c r="W47" s="663"/>
      <c r="X47" s="663"/>
      <c r="Y47" s="663"/>
      <c r="Z47" s="663"/>
      <c r="AA47" s="663"/>
      <c r="AB47" s="683"/>
      <c r="AC47" s="684">
        <v>7</v>
      </c>
      <c r="AD47" s="684">
        <v>85</v>
      </c>
      <c r="AE47" s="679">
        <v>51</v>
      </c>
      <c r="AF47" s="679">
        <v>1</v>
      </c>
      <c r="AG47" s="621">
        <f t="shared" si="8"/>
        <v>0</v>
      </c>
      <c r="AH47" s="620"/>
      <c r="AI47" s="620"/>
    </row>
    <row r="48" spans="1:37" x14ac:dyDescent="0.2">
      <c r="A48" s="231" t="s">
        <v>130</v>
      </c>
      <c r="B48" s="434"/>
      <c r="C48" s="18">
        <v>1</v>
      </c>
      <c r="D48" s="174">
        <f t="shared" si="0"/>
        <v>1</v>
      </c>
      <c r="E48" s="18">
        <f t="shared" si="1"/>
        <v>9</v>
      </c>
      <c r="F48" s="18"/>
      <c r="G48" s="18"/>
      <c r="H48" s="18">
        <v>1</v>
      </c>
      <c r="I48" s="18"/>
      <c r="J48" s="18">
        <f t="shared" si="2"/>
        <v>6</v>
      </c>
      <c r="K48" s="18"/>
      <c r="L48" s="174">
        <f t="shared" si="3"/>
        <v>17</v>
      </c>
      <c r="M48" s="501">
        <f t="shared" si="4"/>
        <v>9.8333333333333339</v>
      </c>
      <c r="N48" s="18">
        <v>15</v>
      </c>
      <c r="O48" s="18">
        <v>26</v>
      </c>
      <c r="P48" s="18">
        <v>11</v>
      </c>
      <c r="Q48" s="174">
        <f t="shared" si="5"/>
        <v>52</v>
      </c>
      <c r="R48" s="53"/>
      <c r="S48" s="474">
        <f t="shared" si="6"/>
        <v>72.833333333333343</v>
      </c>
      <c r="T48" s="53"/>
      <c r="U48" s="479">
        <f t="shared" si="7"/>
        <v>0.13501144164759724</v>
      </c>
      <c r="V48" s="663"/>
      <c r="W48" s="663"/>
      <c r="X48" s="663"/>
      <c r="Y48" s="663"/>
      <c r="Z48" s="663"/>
      <c r="AA48" s="663"/>
      <c r="AB48" s="683"/>
      <c r="AC48" s="684">
        <v>7</v>
      </c>
      <c r="AD48" s="684">
        <v>2</v>
      </c>
      <c r="AE48" s="679">
        <v>6</v>
      </c>
      <c r="AF48" s="679">
        <v>0</v>
      </c>
      <c r="AG48" s="621">
        <f t="shared" si="8"/>
        <v>0</v>
      </c>
      <c r="AH48" s="620"/>
      <c r="AI48" s="620"/>
    </row>
    <row r="49" spans="1:37" x14ac:dyDescent="0.2">
      <c r="A49" s="232" t="s">
        <v>131</v>
      </c>
      <c r="B49" s="435">
        <v>212</v>
      </c>
      <c r="C49" s="21"/>
      <c r="D49" s="196">
        <f t="shared" si="0"/>
        <v>212</v>
      </c>
      <c r="E49" s="21">
        <f t="shared" si="1"/>
        <v>8</v>
      </c>
      <c r="F49" s="21">
        <v>3</v>
      </c>
      <c r="G49" s="21"/>
      <c r="H49" s="21"/>
      <c r="I49" s="21"/>
      <c r="J49" s="21">
        <f t="shared" si="2"/>
        <v>10</v>
      </c>
      <c r="K49" s="21">
        <v>6</v>
      </c>
      <c r="L49" s="196">
        <f t="shared" si="3"/>
        <v>27</v>
      </c>
      <c r="M49" s="509">
        <f t="shared" si="4"/>
        <v>25.5</v>
      </c>
      <c r="N49" s="21">
        <v>126</v>
      </c>
      <c r="O49" s="21">
        <v>179</v>
      </c>
      <c r="P49" s="21">
        <v>63</v>
      </c>
      <c r="Q49" s="196">
        <f t="shared" si="5"/>
        <v>368</v>
      </c>
      <c r="R49" s="53"/>
      <c r="S49" s="475">
        <f t="shared" si="6"/>
        <v>456.5</v>
      </c>
      <c r="T49" s="53"/>
      <c r="U49" s="480">
        <f t="shared" si="7"/>
        <v>5.5859802847754658E-2</v>
      </c>
      <c r="V49" s="663"/>
      <c r="W49" s="663"/>
      <c r="X49" s="663"/>
      <c r="Y49" s="663"/>
      <c r="Z49" s="663"/>
      <c r="AA49" s="663"/>
      <c r="AB49" s="683"/>
      <c r="AC49" s="684"/>
      <c r="AD49" s="684">
        <v>8</v>
      </c>
      <c r="AE49" s="679">
        <v>9</v>
      </c>
      <c r="AF49" s="679">
        <v>1</v>
      </c>
      <c r="AG49" s="621">
        <f t="shared" si="8"/>
        <v>0</v>
      </c>
      <c r="AH49" s="620"/>
      <c r="AI49" s="620"/>
    </row>
    <row r="50" spans="1:37" ht="13.5" x14ac:dyDescent="0.25">
      <c r="A50" s="107" t="s">
        <v>208</v>
      </c>
      <c r="B50" s="436"/>
      <c r="C50" s="70">
        <v>51</v>
      </c>
      <c r="D50" s="27">
        <f t="shared" si="0"/>
        <v>51</v>
      </c>
      <c r="E50" s="70">
        <f t="shared" si="1"/>
        <v>34</v>
      </c>
      <c r="F50" s="70">
        <v>26</v>
      </c>
      <c r="G50" s="70">
        <v>4</v>
      </c>
      <c r="H50" s="70"/>
      <c r="I50" s="70">
        <v>3</v>
      </c>
      <c r="J50" s="495">
        <f t="shared" si="2"/>
        <v>15</v>
      </c>
      <c r="K50" s="70">
        <v>6</v>
      </c>
      <c r="L50" s="27">
        <f t="shared" si="3"/>
        <v>139</v>
      </c>
      <c r="M50" s="513">
        <f t="shared" si="4"/>
        <v>119.875</v>
      </c>
      <c r="N50" s="70">
        <v>62</v>
      </c>
      <c r="O50" s="495">
        <v>217</v>
      </c>
      <c r="P50" s="495">
        <v>73</v>
      </c>
      <c r="Q50" s="26">
        <f t="shared" si="5"/>
        <v>352</v>
      </c>
      <c r="R50" s="53"/>
      <c r="S50" s="473">
        <f t="shared" si="6"/>
        <v>544.875</v>
      </c>
      <c r="T50" s="53"/>
      <c r="U50" s="483">
        <f t="shared" si="7"/>
        <v>0.22000458820830465</v>
      </c>
      <c r="V50" s="663"/>
      <c r="W50" s="663"/>
      <c r="X50" s="663"/>
      <c r="Y50" s="663"/>
      <c r="Z50" s="663"/>
      <c r="AA50" s="663"/>
      <c r="AB50" s="683"/>
      <c r="AC50" s="684">
        <v>2</v>
      </c>
      <c r="AD50" s="684">
        <v>32</v>
      </c>
      <c r="AE50" s="679">
        <v>15</v>
      </c>
      <c r="AF50" s="679">
        <v>0</v>
      </c>
      <c r="AG50" s="621">
        <f t="shared" si="8"/>
        <v>0</v>
      </c>
      <c r="AH50" s="620"/>
      <c r="AI50" s="620"/>
    </row>
    <row r="51" spans="1:37" x14ac:dyDescent="0.2">
      <c r="A51" s="233" t="s">
        <v>426</v>
      </c>
      <c r="B51" s="437"/>
      <c r="C51" s="24">
        <v>51</v>
      </c>
      <c r="D51" s="206">
        <f t="shared" si="0"/>
        <v>51</v>
      </c>
      <c r="E51" s="24">
        <f t="shared" si="1"/>
        <v>34</v>
      </c>
      <c r="F51" s="24">
        <v>26</v>
      </c>
      <c r="G51" s="24">
        <v>4</v>
      </c>
      <c r="H51" s="24"/>
      <c r="I51" s="24">
        <v>3</v>
      </c>
      <c r="J51" s="24">
        <f t="shared" si="2"/>
        <v>15</v>
      </c>
      <c r="K51" s="24">
        <v>6</v>
      </c>
      <c r="L51" s="206">
        <f t="shared" si="3"/>
        <v>139</v>
      </c>
      <c r="M51" s="510">
        <f t="shared" si="4"/>
        <v>119.875</v>
      </c>
      <c r="N51" s="24">
        <v>62</v>
      </c>
      <c r="O51" s="24">
        <v>217</v>
      </c>
      <c r="P51" s="24">
        <v>73</v>
      </c>
      <c r="Q51" s="206">
        <f t="shared" si="5"/>
        <v>352</v>
      </c>
      <c r="R51" s="53"/>
      <c r="S51" s="476">
        <f t="shared" si="6"/>
        <v>544.875</v>
      </c>
      <c r="T51" s="53"/>
      <c r="U51" s="481">
        <f t="shared" si="7"/>
        <v>0.22000458820830465</v>
      </c>
      <c r="V51" s="663"/>
      <c r="W51" s="663"/>
      <c r="X51" s="663"/>
      <c r="Y51" s="663"/>
      <c r="Z51" s="663"/>
      <c r="AA51" s="663"/>
      <c r="AB51" s="683"/>
      <c r="AC51" s="684">
        <v>2</v>
      </c>
      <c r="AD51" s="684">
        <v>32</v>
      </c>
      <c r="AE51" s="679">
        <v>15</v>
      </c>
      <c r="AF51" s="679">
        <v>0</v>
      </c>
      <c r="AG51" s="621">
        <f t="shared" si="8"/>
        <v>0</v>
      </c>
      <c r="AH51" s="620"/>
      <c r="AI51" s="620"/>
    </row>
    <row r="52" spans="1:37" ht="13.5" x14ac:dyDescent="0.25">
      <c r="A52" s="107" t="s">
        <v>427</v>
      </c>
      <c r="B52" s="436">
        <v>13</v>
      </c>
      <c r="C52" s="70"/>
      <c r="D52" s="27">
        <f t="shared" si="0"/>
        <v>13</v>
      </c>
      <c r="E52" s="70">
        <f t="shared" si="1"/>
        <v>4</v>
      </c>
      <c r="F52" s="70">
        <v>30</v>
      </c>
      <c r="G52" s="70">
        <v>2</v>
      </c>
      <c r="H52" s="70"/>
      <c r="I52" s="70"/>
      <c r="J52" s="495">
        <f t="shared" si="2"/>
        <v>3</v>
      </c>
      <c r="K52" s="70">
        <v>4</v>
      </c>
      <c r="L52" s="27">
        <f t="shared" si="3"/>
        <v>43</v>
      </c>
      <c r="M52" s="513">
        <f t="shared" si="4"/>
        <v>71.5</v>
      </c>
      <c r="N52" s="70">
        <v>7</v>
      </c>
      <c r="O52" s="495">
        <v>56</v>
      </c>
      <c r="P52" s="495">
        <v>37</v>
      </c>
      <c r="Q52" s="26">
        <f t="shared" si="5"/>
        <v>100</v>
      </c>
      <c r="R52" s="53"/>
      <c r="S52" s="473">
        <f t="shared" si="6"/>
        <v>208.5</v>
      </c>
      <c r="T52" s="53"/>
      <c r="U52" s="483">
        <f t="shared" si="7"/>
        <v>0.34292565947242204</v>
      </c>
      <c r="V52" s="663"/>
      <c r="W52" s="663"/>
      <c r="X52" s="663"/>
      <c r="Y52" s="663"/>
      <c r="Z52" s="663"/>
      <c r="AA52" s="663"/>
      <c r="AB52" s="683"/>
      <c r="AC52" s="684"/>
      <c r="AD52" s="684">
        <v>4</v>
      </c>
      <c r="AE52" s="679">
        <v>3</v>
      </c>
      <c r="AF52" s="679">
        <v>0</v>
      </c>
      <c r="AG52" s="621">
        <f t="shared" si="8"/>
        <v>0</v>
      </c>
      <c r="AH52" s="620"/>
      <c r="AI52" s="620"/>
    </row>
    <row r="53" spans="1:37" x14ac:dyDescent="0.2">
      <c r="A53" s="233" t="s">
        <v>428</v>
      </c>
      <c r="B53" s="437">
        <v>13</v>
      </c>
      <c r="C53" s="24"/>
      <c r="D53" s="206">
        <f t="shared" si="0"/>
        <v>13</v>
      </c>
      <c r="E53" s="24">
        <f t="shared" si="1"/>
        <v>4</v>
      </c>
      <c r="F53" s="24">
        <v>30</v>
      </c>
      <c r="G53" s="24">
        <v>2</v>
      </c>
      <c r="H53" s="24"/>
      <c r="I53" s="24"/>
      <c r="J53" s="24">
        <f t="shared" si="2"/>
        <v>3</v>
      </c>
      <c r="K53" s="24">
        <v>4</v>
      </c>
      <c r="L53" s="206">
        <f t="shared" si="3"/>
        <v>43</v>
      </c>
      <c r="M53" s="510">
        <f t="shared" si="4"/>
        <v>71.5</v>
      </c>
      <c r="N53" s="24">
        <v>7</v>
      </c>
      <c r="O53" s="24">
        <v>56</v>
      </c>
      <c r="P53" s="24">
        <v>37</v>
      </c>
      <c r="Q53" s="206">
        <f t="shared" si="5"/>
        <v>100</v>
      </c>
      <c r="R53" s="53"/>
      <c r="S53" s="476">
        <f t="shared" si="6"/>
        <v>208.5</v>
      </c>
      <c r="T53" s="53"/>
      <c r="U53" s="481">
        <f t="shared" si="7"/>
        <v>0.34292565947242204</v>
      </c>
      <c r="V53" s="663"/>
      <c r="W53" s="663"/>
      <c r="X53" s="663"/>
      <c r="Y53" s="663"/>
      <c r="Z53" s="663"/>
      <c r="AA53" s="663"/>
      <c r="AB53" s="683"/>
      <c r="AC53" s="684"/>
      <c r="AD53" s="684">
        <v>4</v>
      </c>
      <c r="AE53" s="679">
        <v>3</v>
      </c>
      <c r="AF53" s="679">
        <v>0</v>
      </c>
      <c r="AG53" s="621">
        <f t="shared" si="8"/>
        <v>0</v>
      </c>
      <c r="AH53" s="620"/>
      <c r="AI53" s="620"/>
    </row>
    <row r="54" spans="1:37" ht="13.5" x14ac:dyDescent="0.25">
      <c r="A54" s="107" t="s">
        <v>441</v>
      </c>
      <c r="B54" s="436">
        <v>4</v>
      </c>
      <c r="C54" s="70">
        <v>20</v>
      </c>
      <c r="D54" s="27">
        <f t="shared" si="0"/>
        <v>24</v>
      </c>
      <c r="E54" s="70">
        <f t="shared" si="1"/>
        <v>9</v>
      </c>
      <c r="F54" s="70">
        <v>16</v>
      </c>
      <c r="G54" s="70"/>
      <c r="H54" s="70">
        <v>1</v>
      </c>
      <c r="I54" s="70"/>
      <c r="J54" s="495">
        <f t="shared" si="2"/>
        <v>2</v>
      </c>
      <c r="K54" s="70">
        <v>13</v>
      </c>
      <c r="L54" s="27">
        <f t="shared" si="3"/>
        <v>61</v>
      </c>
      <c r="M54" s="513">
        <f t="shared" si="4"/>
        <v>62.166666666666671</v>
      </c>
      <c r="N54" s="70">
        <v>26</v>
      </c>
      <c r="O54" s="495">
        <v>86</v>
      </c>
      <c r="P54" s="495">
        <v>55</v>
      </c>
      <c r="Q54" s="26">
        <f t="shared" si="5"/>
        <v>167</v>
      </c>
      <c r="R54" s="53"/>
      <c r="S54" s="473">
        <f t="shared" si="6"/>
        <v>284.16666666666669</v>
      </c>
      <c r="T54" s="53"/>
      <c r="U54" s="483">
        <f t="shared" si="7"/>
        <v>0.21876832844574781</v>
      </c>
      <c r="V54" s="663"/>
      <c r="W54" s="663"/>
      <c r="X54" s="663"/>
      <c r="Y54" s="663"/>
      <c r="Z54" s="663"/>
      <c r="AA54" s="663"/>
      <c r="AB54" s="683"/>
      <c r="AC54" s="684">
        <v>3</v>
      </c>
      <c r="AD54" s="684">
        <v>6</v>
      </c>
      <c r="AE54" s="679">
        <v>0</v>
      </c>
      <c r="AF54" s="679">
        <v>2</v>
      </c>
      <c r="AG54" s="621">
        <f t="shared" si="8"/>
        <v>0</v>
      </c>
      <c r="AH54" s="620"/>
      <c r="AI54" s="620"/>
    </row>
    <row r="55" spans="1:37" x14ac:dyDescent="0.2">
      <c r="A55" s="231" t="s">
        <v>132</v>
      </c>
      <c r="B55" s="434">
        <v>3</v>
      </c>
      <c r="C55" s="18">
        <v>10</v>
      </c>
      <c r="D55" s="174">
        <f t="shared" si="0"/>
        <v>13</v>
      </c>
      <c r="E55" s="18">
        <f t="shared" si="1"/>
        <v>4</v>
      </c>
      <c r="F55" s="18">
        <v>16</v>
      </c>
      <c r="G55" s="18"/>
      <c r="H55" s="18"/>
      <c r="I55" s="18"/>
      <c r="J55" s="18">
        <f t="shared" si="2"/>
        <v>1</v>
      </c>
      <c r="K55" s="18">
        <v>4</v>
      </c>
      <c r="L55" s="174">
        <f t="shared" si="3"/>
        <v>35</v>
      </c>
      <c r="M55" s="501">
        <f t="shared" si="4"/>
        <v>43.333333333333336</v>
      </c>
      <c r="N55" s="18">
        <v>12</v>
      </c>
      <c r="O55" s="18">
        <v>43</v>
      </c>
      <c r="P55" s="18">
        <v>22</v>
      </c>
      <c r="Q55" s="174">
        <f t="shared" si="5"/>
        <v>77</v>
      </c>
      <c r="R55" s="53"/>
      <c r="S55" s="474">
        <f t="shared" si="6"/>
        <v>142.33333333333334</v>
      </c>
      <c r="T55" s="53"/>
      <c r="U55" s="479">
        <f t="shared" si="7"/>
        <v>0.3044496487119438</v>
      </c>
      <c r="V55" s="663"/>
      <c r="W55" s="663"/>
      <c r="X55" s="663"/>
      <c r="Y55" s="663"/>
      <c r="Z55" s="663"/>
      <c r="AA55" s="663"/>
      <c r="AB55" s="683"/>
      <c r="AC55" s="684">
        <v>2</v>
      </c>
      <c r="AD55" s="684">
        <v>2</v>
      </c>
      <c r="AE55" s="679">
        <v>0</v>
      </c>
      <c r="AF55" s="679">
        <v>1</v>
      </c>
      <c r="AG55" s="621">
        <f t="shared" si="8"/>
        <v>0</v>
      </c>
      <c r="AH55" s="620"/>
      <c r="AI55" s="620"/>
    </row>
    <row r="56" spans="1:37" x14ac:dyDescent="0.2">
      <c r="A56" s="232" t="s">
        <v>133</v>
      </c>
      <c r="B56" s="435">
        <v>1</v>
      </c>
      <c r="C56" s="21">
        <v>10</v>
      </c>
      <c r="D56" s="196">
        <f t="shared" si="0"/>
        <v>11</v>
      </c>
      <c r="E56" s="21">
        <f t="shared" si="1"/>
        <v>5</v>
      </c>
      <c r="F56" s="21"/>
      <c r="G56" s="21"/>
      <c r="H56" s="21">
        <v>1</v>
      </c>
      <c r="I56" s="21"/>
      <c r="J56" s="21">
        <f t="shared" si="2"/>
        <v>1</v>
      </c>
      <c r="K56" s="21">
        <v>9</v>
      </c>
      <c r="L56" s="196">
        <f t="shared" si="3"/>
        <v>26</v>
      </c>
      <c r="M56" s="509">
        <f t="shared" si="4"/>
        <v>18.833333333333336</v>
      </c>
      <c r="N56" s="21">
        <v>14</v>
      </c>
      <c r="O56" s="21">
        <v>43</v>
      </c>
      <c r="P56" s="21">
        <v>33</v>
      </c>
      <c r="Q56" s="196">
        <f t="shared" si="5"/>
        <v>90</v>
      </c>
      <c r="R56" s="53"/>
      <c r="S56" s="475">
        <f t="shared" si="6"/>
        <v>141.83333333333334</v>
      </c>
      <c r="T56" s="53"/>
      <c r="U56" s="480">
        <f t="shared" si="7"/>
        <v>0.13278495887191541</v>
      </c>
      <c r="V56" s="663"/>
      <c r="W56" s="663"/>
      <c r="X56" s="663"/>
      <c r="Y56" s="663"/>
      <c r="Z56" s="663"/>
      <c r="AA56" s="663"/>
      <c r="AB56" s="683"/>
      <c r="AC56" s="684">
        <v>1</v>
      </c>
      <c r="AD56" s="684">
        <v>4</v>
      </c>
      <c r="AE56" s="679">
        <v>0</v>
      </c>
      <c r="AF56" s="679">
        <v>1</v>
      </c>
      <c r="AG56" s="621">
        <f t="shared" si="8"/>
        <v>0</v>
      </c>
      <c r="AH56" s="620"/>
      <c r="AI56" s="620"/>
    </row>
    <row r="57" spans="1:37" ht="13.5" x14ac:dyDescent="0.25">
      <c r="A57" s="107" t="s">
        <v>209</v>
      </c>
      <c r="B57" s="436">
        <v>25</v>
      </c>
      <c r="C57" s="70"/>
      <c r="D57" s="27">
        <f t="shared" si="0"/>
        <v>25</v>
      </c>
      <c r="E57" s="70">
        <f t="shared" si="1"/>
        <v>30</v>
      </c>
      <c r="F57" s="70"/>
      <c r="G57" s="70">
        <v>1</v>
      </c>
      <c r="H57" s="70"/>
      <c r="I57" s="70"/>
      <c r="J57" s="495">
        <f t="shared" si="2"/>
        <v>12</v>
      </c>
      <c r="K57" s="70">
        <v>52</v>
      </c>
      <c r="L57" s="27">
        <f t="shared" si="3"/>
        <v>95</v>
      </c>
      <c r="M57" s="513">
        <f t="shared" si="4"/>
        <v>83.5</v>
      </c>
      <c r="N57" s="70">
        <v>92</v>
      </c>
      <c r="O57" s="495">
        <v>224</v>
      </c>
      <c r="P57" s="495">
        <v>94</v>
      </c>
      <c r="Q57" s="26">
        <f t="shared" si="5"/>
        <v>410</v>
      </c>
      <c r="R57" s="53"/>
      <c r="S57" s="473">
        <f t="shared" si="6"/>
        <v>587.5</v>
      </c>
      <c r="T57" s="53"/>
      <c r="U57" s="483">
        <f t="shared" si="7"/>
        <v>0.14212765957446807</v>
      </c>
      <c r="V57" s="663"/>
      <c r="W57" s="663"/>
      <c r="X57" s="663"/>
      <c r="Y57" s="663"/>
      <c r="Z57" s="663"/>
      <c r="AA57" s="663"/>
      <c r="AB57" s="683"/>
      <c r="AC57" s="684">
        <v>11</v>
      </c>
      <c r="AD57" s="684">
        <v>19</v>
      </c>
      <c r="AE57" s="679">
        <v>12</v>
      </c>
      <c r="AF57" s="679">
        <v>0</v>
      </c>
      <c r="AG57" s="621">
        <f t="shared" si="8"/>
        <v>0</v>
      </c>
      <c r="AH57" s="620"/>
      <c r="AI57" s="620"/>
    </row>
    <row r="58" spans="1:37" x14ac:dyDescent="0.2">
      <c r="A58" s="233" t="s">
        <v>134</v>
      </c>
      <c r="B58" s="437">
        <v>25</v>
      </c>
      <c r="C58" s="24"/>
      <c r="D58" s="206">
        <f t="shared" si="0"/>
        <v>25</v>
      </c>
      <c r="E58" s="24">
        <f t="shared" si="1"/>
        <v>30</v>
      </c>
      <c r="F58" s="24"/>
      <c r="G58" s="24">
        <v>1</v>
      </c>
      <c r="H58" s="24"/>
      <c r="I58" s="24"/>
      <c r="J58" s="24">
        <f t="shared" si="2"/>
        <v>12</v>
      </c>
      <c r="K58" s="24">
        <v>52</v>
      </c>
      <c r="L58" s="206">
        <f t="shared" si="3"/>
        <v>95</v>
      </c>
      <c r="M58" s="510">
        <f t="shared" si="4"/>
        <v>83.5</v>
      </c>
      <c r="N58" s="24">
        <v>92</v>
      </c>
      <c r="O58" s="24">
        <v>224</v>
      </c>
      <c r="P58" s="24">
        <v>94</v>
      </c>
      <c r="Q58" s="206">
        <f t="shared" si="5"/>
        <v>410</v>
      </c>
      <c r="R58" s="53"/>
      <c r="S58" s="476">
        <f t="shared" si="6"/>
        <v>587.5</v>
      </c>
      <c r="T58" s="53"/>
      <c r="U58" s="481">
        <f t="shared" si="7"/>
        <v>0.14212765957446807</v>
      </c>
      <c r="V58" s="663"/>
      <c r="W58" s="663"/>
      <c r="X58" s="663"/>
      <c r="Y58" s="663"/>
      <c r="Z58" s="663"/>
      <c r="AA58" s="663"/>
      <c r="AB58" s="683"/>
      <c r="AC58" s="684">
        <v>11</v>
      </c>
      <c r="AD58" s="684">
        <v>19</v>
      </c>
      <c r="AE58" s="679">
        <v>12</v>
      </c>
      <c r="AF58" s="679">
        <v>0</v>
      </c>
      <c r="AG58" s="621">
        <f t="shared" si="8"/>
        <v>0</v>
      </c>
      <c r="AH58" s="620"/>
      <c r="AI58" s="620"/>
    </row>
    <row r="59" spans="1:37" ht="13.5" x14ac:dyDescent="0.25">
      <c r="A59" s="107" t="s">
        <v>210</v>
      </c>
      <c r="B59" s="436">
        <v>582</v>
      </c>
      <c r="C59" s="70">
        <v>277</v>
      </c>
      <c r="D59" s="27">
        <f t="shared" si="0"/>
        <v>859</v>
      </c>
      <c r="E59" s="70">
        <f t="shared" si="1"/>
        <v>353</v>
      </c>
      <c r="F59" s="70">
        <v>222</v>
      </c>
      <c r="G59" s="70">
        <v>45</v>
      </c>
      <c r="H59" s="70">
        <v>6</v>
      </c>
      <c r="I59" s="70">
        <v>16</v>
      </c>
      <c r="J59" s="495">
        <f t="shared" si="2"/>
        <v>187</v>
      </c>
      <c r="K59" s="70">
        <v>40</v>
      </c>
      <c r="L59" s="27">
        <f t="shared" si="3"/>
        <v>1146</v>
      </c>
      <c r="M59" s="513">
        <f t="shared" si="4"/>
        <v>1035.3333333333333</v>
      </c>
      <c r="N59" s="70">
        <v>954</v>
      </c>
      <c r="O59" s="495">
        <v>2111</v>
      </c>
      <c r="P59" s="495">
        <v>810</v>
      </c>
      <c r="Q59" s="26">
        <f t="shared" si="5"/>
        <v>3875</v>
      </c>
      <c r="R59" s="53"/>
      <c r="S59" s="473">
        <f t="shared" si="6"/>
        <v>5720.333333333333</v>
      </c>
      <c r="T59" s="53"/>
      <c r="U59" s="483">
        <f t="shared" si="7"/>
        <v>0.18099178369558883</v>
      </c>
      <c r="V59" s="663"/>
      <c r="W59" s="663"/>
      <c r="X59" s="663"/>
      <c r="Y59" s="663"/>
      <c r="Z59" s="663"/>
      <c r="AA59" s="663"/>
      <c r="AB59" s="683"/>
      <c r="AC59" s="684">
        <v>84</v>
      </c>
      <c r="AD59" s="684">
        <v>269</v>
      </c>
      <c r="AE59" s="679">
        <v>184</v>
      </c>
      <c r="AF59" s="679">
        <v>3</v>
      </c>
      <c r="AG59" s="621">
        <f t="shared" si="8"/>
        <v>0</v>
      </c>
      <c r="AH59" s="620"/>
      <c r="AI59" s="620"/>
    </row>
    <row r="60" spans="1:37" x14ac:dyDescent="0.2">
      <c r="A60" s="230" t="s">
        <v>135</v>
      </c>
      <c r="B60" s="433">
        <v>29</v>
      </c>
      <c r="C60" s="15">
        <v>20</v>
      </c>
      <c r="D60" s="173">
        <f t="shared" si="0"/>
        <v>49</v>
      </c>
      <c r="E60" s="15">
        <f t="shared" si="1"/>
        <v>43</v>
      </c>
      <c r="F60" s="15">
        <v>29</v>
      </c>
      <c r="G60" s="15">
        <v>3</v>
      </c>
      <c r="H60" s="15"/>
      <c r="I60" s="15"/>
      <c r="J60" s="15">
        <f t="shared" si="2"/>
        <v>22</v>
      </c>
      <c r="K60" s="15"/>
      <c r="L60" s="173">
        <f t="shared" si="3"/>
        <v>117</v>
      </c>
      <c r="M60" s="511">
        <f t="shared" si="4"/>
        <v>119.66666666666667</v>
      </c>
      <c r="N60" s="15">
        <v>95</v>
      </c>
      <c r="O60" s="15">
        <v>232</v>
      </c>
      <c r="P60" s="15">
        <v>133</v>
      </c>
      <c r="Q60" s="173">
        <f t="shared" si="5"/>
        <v>460</v>
      </c>
      <c r="R60" s="53"/>
      <c r="S60" s="477">
        <f t="shared" si="6"/>
        <v>712.66666666666674</v>
      </c>
      <c r="T60" s="53"/>
      <c r="U60" s="482">
        <f t="shared" si="7"/>
        <v>0.16791393826005613</v>
      </c>
      <c r="V60" s="663"/>
      <c r="W60" s="663"/>
      <c r="X60" s="663"/>
      <c r="Y60" s="663"/>
      <c r="Z60" s="663"/>
      <c r="AA60" s="663"/>
      <c r="AB60" s="683"/>
      <c r="AC60" s="684">
        <v>4</v>
      </c>
      <c r="AD60" s="684">
        <v>39</v>
      </c>
      <c r="AE60" s="679">
        <v>22</v>
      </c>
      <c r="AF60" s="679">
        <v>0</v>
      </c>
      <c r="AG60" s="621">
        <f t="shared" si="8"/>
        <v>0</v>
      </c>
      <c r="AH60" s="620"/>
      <c r="AI60" s="548"/>
    </row>
    <row r="61" spans="1:37" s="457" customFormat="1" x14ac:dyDescent="0.2">
      <c r="A61" s="230" t="s">
        <v>572</v>
      </c>
      <c r="B61" s="433">
        <v>51</v>
      </c>
      <c r="C61" s="15">
        <v>12</v>
      </c>
      <c r="D61" s="173">
        <f t="shared" si="0"/>
        <v>63</v>
      </c>
      <c r="E61" s="15">
        <f t="shared" si="1"/>
        <v>7</v>
      </c>
      <c r="F61" s="15"/>
      <c r="G61" s="15"/>
      <c r="H61" s="15"/>
      <c r="I61" s="15">
        <v>15</v>
      </c>
      <c r="J61" s="15">
        <f t="shared" si="2"/>
        <v>2</v>
      </c>
      <c r="K61" s="15">
        <v>13</v>
      </c>
      <c r="L61" s="173">
        <f t="shared" si="3"/>
        <v>49</v>
      </c>
      <c r="M61" s="511">
        <f t="shared" si="4"/>
        <v>26.875</v>
      </c>
      <c r="N61" s="15">
        <v>43</v>
      </c>
      <c r="O61" s="15">
        <v>64</v>
      </c>
      <c r="P61" s="15">
        <v>25</v>
      </c>
      <c r="Q61" s="173">
        <f t="shared" si="5"/>
        <v>132</v>
      </c>
      <c r="R61" s="53"/>
      <c r="S61" s="477">
        <f t="shared" si="6"/>
        <v>183.875</v>
      </c>
      <c r="T61" s="53"/>
      <c r="U61" s="482">
        <f t="shared" si="7"/>
        <v>0.14615907545887152</v>
      </c>
      <c r="V61" s="663"/>
      <c r="W61" s="663"/>
      <c r="X61" s="663"/>
      <c r="Y61" s="663"/>
      <c r="Z61" s="663"/>
      <c r="AA61" s="663"/>
      <c r="AB61" s="683"/>
      <c r="AC61" s="684"/>
      <c r="AD61" s="684">
        <v>7</v>
      </c>
      <c r="AE61" s="679">
        <v>2</v>
      </c>
      <c r="AF61" s="679">
        <v>0</v>
      </c>
      <c r="AG61" s="621">
        <f t="shared" si="8"/>
        <v>0</v>
      </c>
      <c r="AH61" s="620"/>
      <c r="AI61" s="548"/>
      <c r="AJ61" s="349"/>
      <c r="AK61" s="620"/>
    </row>
    <row r="62" spans="1:37" x14ac:dyDescent="0.2">
      <c r="A62" s="231" t="s">
        <v>479</v>
      </c>
      <c r="B62" s="434">
        <v>367</v>
      </c>
      <c r="C62" s="18">
        <v>229</v>
      </c>
      <c r="D62" s="174">
        <f t="shared" si="0"/>
        <v>596</v>
      </c>
      <c r="E62" s="18">
        <f t="shared" si="1"/>
        <v>243</v>
      </c>
      <c r="F62" s="18">
        <v>180</v>
      </c>
      <c r="G62" s="18">
        <v>26</v>
      </c>
      <c r="H62" s="18">
        <v>5</v>
      </c>
      <c r="I62" s="18"/>
      <c r="J62" s="18">
        <f t="shared" si="2"/>
        <v>129</v>
      </c>
      <c r="K62" s="18">
        <v>10</v>
      </c>
      <c r="L62" s="174">
        <f t="shared" si="3"/>
        <v>822</v>
      </c>
      <c r="M62" s="501">
        <f t="shared" si="4"/>
        <v>755.83333333333326</v>
      </c>
      <c r="N62" s="18">
        <v>598</v>
      </c>
      <c r="O62" s="18">
        <v>1288</v>
      </c>
      <c r="P62" s="18">
        <v>404</v>
      </c>
      <c r="Q62" s="174">
        <f t="shared" si="5"/>
        <v>2290</v>
      </c>
      <c r="R62" s="53"/>
      <c r="S62" s="474">
        <f t="shared" si="6"/>
        <v>3449.833333333333</v>
      </c>
      <c r="T62" s="53"/>
      <c r="U62" s="479">
        <f t="shared" si="7"/>
        <v>0.21909270979274362</v>
      </c>
      <c r="V62" s="663"/>
      <c r="W62" s="663"/>
      <c r="X62" s="663"/>
      <c r="Y62" s="663"/>
      <c r="Z62" s="663"/>
      <c r="AA62" s="663"/>
      <c r="AB62" s="683"/>
      <c r="AC62" s="684">
        <v>61</v>
      </c>
      <c r="AD62" s="684">
        <v>182</v>
      </c>
      <c r="AE62" s="679">
        <v>126</v>
      </c>
      <c r="AF62" s="679">
        <v>3</v>
      </c>
      <c r="AG62" s="621">
        <f t="shared" si="8"/>
        <v>0</v>
      </c>
      <c r="AH62" s="620"/>
      <c r="AI62" s="620"/>
    </row>
    <row r="63" spans="1:37" x14ac:dyDescent="0.2">
      <c r="A63" s="231" t="s">
        <v>136</v>
      </c>
      <c r="B63" s="434"/>
      <c r="C63" s="18"/>
      <c r="D63" s="174">
        <f t="shared" si="0"/>
        <v>0</v>
      </c>
      <c r="E63" s="18">
        <f t="shared" si="1"/>
        <v>7</v>
      </c>
      <c r="F63" s="18"/>
      <c r="G63" s="18"/>
      <c r="H63" s="18">
        <v>1</v>
      </c>
      <c r="I63" s="18"/>
      <c r="J63" s="18">
        <f t="shared" si="2"/>
        <v>0</v>
      </c>
      <c r="K63" s="18"/>
      <c r="L63" s="174">
        <f t="shared" si="3"/>
        <v>8</v>
      </c>
      <c r="M63" s="501">
        <f t="shared" si="4"/>
        <v>7.5</v>
      </c>
      <c r="N63" s="18">
        <v>7</v>
      </c>
      <c r="O63" s="18">
        <v>24</v>
      </c>
      <c r="P63" s="18">
        <v>5</v>
      </c>
      <c r="Q63" s="174">
        <f t="shared" si="5"/>
        <v>36</v>
      </c>
      <c r="R63" s="53"/>
      <c r="S63" s="474">
        <f t="shared" si="6"/>
        <v>48.5</v>
      </c>
      <c r="T63" s="53"/>
      <c r="U63" s="479">
        <f t="shared" si="7"/>
        <v>0.15463917525773196</v>
      </c>
      <c r="V63" s="663"/>
      <c r="W63" s="663"/>
      <c r="X63" s="663"/>
      <c r="Y63" s="663"/>
      <c r="Z63" s="663"/>
      <c r="AA63" s="663"/>
      <c r="AB63" s="683"/>
      <c r="AC63" s="684">
        <v>1</v>
      </c>
      <c r="AD63" s="684">
        <v>6</v>
      </c>
      <c r="AE63" s="679"/>
      <c r="AF63" s="679"/>
      <c r="AG63" s="621">
        <f t="shared" si="8"/>
        <v>0</v>
      </c>
      <c r="AH63" s="620"/>
      <c r="AI63" s="620"/>
    </row>
    <row r="64" spans="1:37" x14ac:dyDescent="0.2">
      <c r="A64" s="231" t="s">
        <v>137</v>
      </c>
      <c r="B64" s="434">
        <v>82</v>
      </c>
      <c r="C64" s="18"/>
      <c r="D64" s="174">
        <f t="shared" si="0"/>
        <v>82</v>
      </c>
      <c r="E64" s="18">
        <f t="shared" si="1"/>
        <v>19</v>
      </c>
      <c r="F64" s="18">
        <v>2</v>
      </c>
      <c r="G64" s="18">
        <v>4</v>
      </c>
      <c r="H64" s="18"/>
      <c r="I64" s="18"/>
      <c r="J64" s="18">
        <f t="shared" si="2"/>
        <v>19</v>
      </c>
      <c r="K64" s="18">
        <v>2</v>
      </c>
      <c r="L64" s="174">
        <f t="shared" si="3"/>
        <v>46</v>
      </c>
      <c r="M64" s="501">
        <f t="shared" si="4"/>
        <v>38.5</v>
      </c>
      <c r="N64" s="18">
        <v>91</v>
      </c>
      <c r="O64" s="18">
        <v>232</v>
      </c>
      <c r="P64" s="18">
        <v>99</v>
      </c>
      <c r="Q64" s="174">
        <f t="shared" si="5"/>
        <v>422</v>
      </c>
      <c r="R64" s="53"/>
      <c r="S64" s="474">
        <f t="shared" si="6"/>
        <v>559.5</v>
      </c>
      <c r="T64" s="53"/>
      <c r="U64" s="479">
        <f t="shared" si="7"/>
        <v>6.8811438784629128E-2</v>
      </c>
      <c r="V64" s="663"/>
      <c r="W64" s="663"/>
      <c r="X64" s="663"/>
      <c r="Y64" s="663"/>
      <c r="Z64" s="663"/>
      <c r="AA64" s="663"/>
      <c r="AB64" s="683"/>
      <c r="AC64" s="684"/>
      <c r="AD64" s="684">
        <v>19</v>
      </c>
      <c r="AE64" s="679">
        <v>19</v>
      </c>
      <c r="AF64" s="679">
        <v>0</v>
      </c>
      <c r="AG64" s="621">
        <f t="shared" si="8"/>
        <v>0</v>
      </c>
      <c r="AH64" s="620"/>
      <c r="AI64" s="620"/>
    </row>
    <row r="65" spans="1:38" x14ac:dyDescent="0.2">
      <c r="A65" s="231" t="s">
        <v>138</v>
      </c>
      <c r="B65" s="434">
        <v>11</v>
      </c>
      <c r="C65" s="18"/>
      <c r="D65" s="174">
        <f t="shared" si="0"/>
        <v>11</v>
      </c>
      <c r="E65" s="18">
        <f t="shared" si="1"/>
        <v>1</v>
      </c>
      <c r="F65" s="18">
        <v>3</v>
      </c>
      <c r="G65" s="18"/>
      <c r="H65" s="18"/>
      <c r="I65" s="18"/>
      <c r="J65" s="18">
        <f t="shared" si="2"/>
        <v>1</v>
      </c>
      <c r="K65" s="18">
        <v>2</v>
      </c>
      <c r="L65" s="174">
        <f t="shared" si="3"/>
        <v>7</v>
      </c>
      <c r="M65" s="501">
        <f t="shared" si="4"/>
        <v>9.5</v>
      </c>
      <c r="N65" s="18">
        <v>13</v>
      </c>
      <c r="O65" s="18">
        <v>17</v>
      </c>
      <c r="P65" s="18">
        <v>2</v>
      </c>
      <c r="Q65" s="174">
        <f t="shared" si="5"/>
        <v>32</v>
      </c>
      <c r="R65" s="53"/>
      <c r="S65" s="474">
        <f t="shared" si="6"/>
        <v>43.5</v>
      </c>
      <c r="T65" s="53"/>
      <c r="U65" s="479">
        <f t="shared" si="7"/>
        <v>0.21839080459770116</v>
      </c>
      <c r="V65" s="663"/>
      <c r="W65" s="663"/>
      <c r="X65" s="663"/>
      <c r="Y65" s="663"/>
      <c r="Z65" s="663"/>
      <c r="AA65" s="663"/>
      <c r="AB65" s="683"/>
      <c r="AC65" s="684"/>
      <c r="AD65" s="684">
        <v>1</v>
      </c>
      <c r="AE65" s="679">
        <v>1</v>
      </c>
      <c r="AF65" s="679">
        <v>0</v>
      </c>
      <c r="AG65" s="621">
        <f t="shared" si="8"/>
        <v>0</v>
      </c>
      <c r="AH65" s="620"/>
      <c r="AI65" s="620"/>
    </row>
    <row r="66" spans="1:38" x14ac:dyDescent="0.2">
      <c r="A66" s="232" t="s">
        <v>647</v>
      </c>
      <c r="B66" s="435">
        <v>42</v>
      </c>
      <c r="C66" s="21">
        <v>16</v>
      </c>
      <c r="D66" s="196">
        <f t="shared" si="0"/>
        <v>58</v>
      </c>
      <c r="E66" s="21">
        <f t="shared" si="1"/>
        <v>33</v>
      </c>
      <c r="F66" s="21">
        <v>8</v>
      </c>
      <c r="G66" s="21">
        <v>12</v>
      </c>
      <c r="H66" s="21"/>
      <c r="I66" s="21">
        <v>1</v>
      </c>
      <c r="J66" s="21">
        <f t="shared" si="2"/>
        <v>14</v>
      </c>
      <c r="K66" s="21">
        <v>13</v>
      </c>
      <c r="L66" s="196">
        <f t="shared" si="3"/>
        <v>97</v>
      </c>
      <c r="M66" s="509">
        <f t="shared" si="4"/>
        <v>77.458333333333329</v>
      </c>
      <c r="N66" s="21">
        <v>107</v>
      </c>
      <c r="O66" s="21">
        <v>254</v>
      </c>
      <c r="P66" s="21">
        <v>142</v>
      </c>
      <c r="Q66" s="196">
        <f t="shared" si="5"/>
        <v>503</v>
      </c>
      <c r="R66" s="53"/>
      <c r="S66" s="475">
        <f t="shared" si="6"/>
        <v>722.45833333333326</v>
      </c>
      <c r="T66" s="53"/>
      <c r="U66" s="480">
        <f t="shared" si="7"/>
        <v>0.10721494895899418</v>
      </c>
      <c r="V66" s="663"/>
      <c r="W66" s="663"/>
      <c r="X66" s="663"/>
      <c r="Y66" s="663"/>
      <c r="Z66" s="663"/>
      <c r="AA66" s="663"/>
      <c r="AB66" s="683"/>
      <c r="AC66" s="684">
        <v>18</v>
      </c>
      <c r="AD66" s="684">
        <v>15</v>
      </c>
      <c r="AE66" s="679">
        <v>14</v>
      </c>
      <c r="AF66" s="679"/>
      <c r="AG66" s="621">
        <f t="shared" si="8"/>
        <v>0</v>
      </c>
      <c r="AH66" s="620"/>
      <c r="AI66" s="620"/>
    </row>
    <row r="67" spans="1:38" ht="13.5" x14ac:dyDescent="0.25">
      <c r="A67" s="107" t="s">
        <v>211</v>
      </c>
      <c r="B67" s="436">
        <v>123</v>
      </c>
      <c r="C67" s="70">
        <v>71</v>
      </c>
      <c r="D67" s="27">
        <f t="shared" si="0"/>
        <v>194</v>
      </c>
      <c r="E67" s="70">
        <f t="shared" si="1"/>
        <v>43</v>
      </c>
      <c r="F67" s="70">
        <v>26</v>
      </c>
      <c r="G67" s="70">
        <v>8</v>
      </c>
      <c r="H67" s="70"/>
      <c r="I67" s="70">
        <v>14</v>
      </c>
      <c r="J67" s="495">
        <f t="shared" si="2"/>
        <v>13</v>
      </c>
      <c r="K67" s="70">
        <v>2</v>
      </c>
      <c r="L67" s="27">
        <f t="shared" si="3"/>
        <v>177</v>
      </c>
      <c r="M67" s="513">
        <f t="shared" si="4"/>
        <v>136.41666666666669</v>
      </c>
      <c r="N67" s="70">
        <v>151</v>
      </c>
      <c r="O67" s="495">
        <v>349</v>
      </c>
      <c r="P67" s="495">
        <v>180</v>
      </c>
      <c r="Q67" s="26">
        <f t="shared" si="5"/>
        <v>680</v>
      </c>
      <c r="R67" s="53"/>
      <c r="S67" s="473">
        <f t="shared" si="6"/>
        <v>996.41666666666674</v>
      </c>
      <c r="T67" s="53"/>
      <c r="U67" s="483">
        <f t="shared" si="7"/>
        <v>0.13690725098268797</v>
      </c>
      <c r="V67" s="663"/>
      <c r="W67" s="663"/>
      <c r="X67" s="663"/>
      <c r="Y67" s="663"/>
      <c r="Z67" s="663"/>
      <c r="AA67" s="663"/>
      <c r="AB67" s="683"/>
      <c r="AC67" s="684">
        <v>1</v>
      </c>
      <c r="AD67" s="684">
        <v>42</v>
      </c>
      <c r="AE67" s="679">
        <v>13</v>
      </c>
      <c r="AF67" s="679">
        <v>0</v>
      </c>
      <c r="AG67" s="621">
        <f t="shared" si="8"/>
        <v>0</v>
      </c>
      <c r="AH67" s="620"/>
      <c r="AI67" s="620"/>
    </row>
    <row r="68" spans="1:38" x14ac:dyDescent="0.2">
      <c r="A68" s="230" t="s">
        <v>139</v>
      </c>
      <c r="B68" s="433">
        <v>123</v>
      </c>
      <c r="C68" s="15">
        <v>71</v>
      </c>
      <c r="D68" s="173">
        <f t="shared" si="0"/>
        <v>194</v>
      </c>
      <c r="E68" s="15">
        <f t="shared" si="1"/>
        <v>43</v>
      </c>
      <c r="F68" s="15">
        <v>26</v>
      </c>
      <c r="G68" s="15">
        <v>8</v>
      </c>
      <c r="H68" s="15"/>
      <c r="I68" s="15">
        <v>14</v>
      </c>
      <c r="J68" s="15">
        <f t="shared" si="2"/>
        <v>13</v>
      </c>
      <c r="K68" s="15">
        <v>2</v>
      </c>
      <c r="L68" s="173">
        <f t="shared" si="3"/>
        <v>177</v>
      </c>
      <c r="M68" s="511">
        <f t="shared" si="4"/>
        <v>136.41666666666669</v>
      </c>
      <c r="N68" s="15">
        <v>151</v>
      </c>
      <c r="O68" s="15">
        <v>349</v>
      </c>
      <c r="P68" s="15">
        <v>180</v>
      </c>
      <c r="Q68" s="173">
        <f t="shared" si="5"/>
        <v>680</v>
      </c>
      <c r="R68" s="53"/>
      <c r="S68" s="477">
        <f t="shared" si="6"/>
        <v>996.41666666666674</v>
      </c>
      <c r="T68" s="53"/>
      <c r="U68" s="482">
        <f t="shared" si="7"/>
        <v>0.13690725098268797</v>
      </c>
      <c r="V68" s="663"/>
      <c r="W68" s="663"/>
      <c r="X68" s="663"/>
      <c r="Y68" s="663"/>
      <c r="Z68" s="663"/>
      <c r="AA68" s="663"/>
      <c r="AB68" s="683"/>
      <c r="AC68" s="684">
        <v>1</v>
      </c>
      <c r="AD68" s="684">
        <v>42</v>
      </c>
      <c r="AE68" s="679">
        <v>13</v>
      </c>
      <c r="AF68" s="679">
        <v>0</v>
      </c>
      <c r="AG68" s="621">
        <f t="shared" si="8"/>
        <v>0</v>
      </c>
      <c r="AH68" s="620"/>
      <c r="AI68" s="620"/>
    </row>
    <row r="69" spans="1:38" ht="13.5" x14ac:dyDescent="0.25">
      <c r="A69" s="107" t="s">
        <v>212</v>
      </c>
      <c r="B69" s="436">
        <v>693</v>
      </c>
      <c r="C69" s="70">
        <v>619</v>
      </c>
      <c r="D69" s="27">
        <f t="shared" si="0"/>
        <v>1312</v>
      </c>
      <c r="E69" s="70">
        <f t="shared" si="1"/>
        <v>247</v>
      </c>
      <c r="F69" s="70">
        <v>88</v>
      </c>
      <c r="G69" s="70">
        <v>71</v>
      </c>
      <c r="H69" s="70">
        <v>16</v>
      </c>
      <c r="I69" s="70">
        <v>99</v>
      </c>
      <c r="J69" s="495">
        <f t="shared" si="2"/>
        <v>104</v>
      </c>
      <c r="K69" s="70">
        <v>132</v>
      </c>
      <c r="L69" s="27">
        <f t="shared" si="3"/>
        <v>1376</v>
      </c>
      <c r="M69" s="513">
        <f t="shared" si="4"/>
        <v>902.70833333333337</v>
      </c>
      <c r="N69" s="70">
        <v>989</v>
      </c>
      <c r="O69" s="495">
        <v>2179</v>
      </c>
      <c r="P69" s="495">
        <v>989</v>
      </c>
      <c r="Q69" s="26">
        <f t="shared" si="5"/>
        <v>4157</v>
      </c>
      <c r="R69" s="53"/>
      <c r="S69" s="473">
        <f t="shared" si="6"/>
        <v>6048.7083333333339</v>
      </c>
      <c r="T69" s="53"/>
      <c r="U69" s="483">
        <f t="shared" si="7"/>
        <v>0.14923985148344343</v>
      </c>
      <c r="V69" s="663"/>
      <c r="W69" s="663"/>
      <c r="X69" s="663"/>
      <c r="Y69" s="663"/>
      <c r="Z69" s="663"/>
      <c r="AA69" s="663"/>
      <c r="AB69" s="683"/>
      <c r="AC69" s="684">
        <v>20</v>
      </c>
      <c r="AD69" s="684">
        <v>227</v>
      </c>
      <c r="AE69" s="679">
        <v>104</v>
      </c>
      <c r="AF69" s="679">
        <v>0</v>
      </c>
      <c r="AG69" s="621">
        <f t="shared" si="8"/>
        <v>0</v>
      </c>
      <c r="AH69" s="620"/>
      <c r="AI69" s="620"/>
    </row>
    <row r="70" spans="1:38" x14ac:dyDescent="0.2">
      <c r="A70" s="231" t="s">
        <v>140</v>
      </c>
      <c r="B70" s="434">
        <v>295</v>
      </c>
      <c r="C70" s="18">
        <v>259</v>
      </c>
      <c r="D70" s="174">
        <f t="shared" si="0"/>
        <v>554</v>
      </c>
      <c r="E70" s="18">
        <f t="shared" si="1"/>
        <v>31</v>
      </c>
      <c r="F70" s="18">
        <v>17</v>
      </c>
      <c r="G70" s="18">
        <v>1</v>
      </c>
      <c r="H70" s="18"/>
      <c r="I70" s="18">
        <v>2</v>
      </c>
      <c r="J70" s="18">
        <f t="shared" si="2"/>
        <v>2</v>
      </c>
      <c r="K70" s="18">
        <v>91</v>
      </c>
      <c r="L70" s="174">
        <f t="shared" si="3"/>
        <v>403</v>
      </c>
      <c r="M70" s="501">
        <f t="shared" si="4"/>
        <v>243.08333333333331</v>
      </c>
      <c r="N70" s="18">
        <v>290</v>
      </c>
      <c r="O70" s="18">
        <v>759</v>
      </c>
      <c r="P70" s="18">
        <v>345</v>
      </c>
      <c r="Q70" s="174">
        <f t="shared" si="5"/>
        <v>1394</v>
      </c>
      <c r="R70" s="53"/>
      <c r="S70" s="474">
        <f t="shared" si="6"/>
        <v>1982.0833333333333</v>
      </c>
      <c r="T70" s="53"/>
      <c r="U70" s="479">
        <f t="shared" si="7"/>
        <v>0.12264031952911499</v>
      </c>
      <c r="V70" s="663"/>
      <c r="W70" s="663"/>
      <c r="X70" s="663"/>
      <c r="Y70" s="663"/>
      <c r="Z70" s="663"/>
      <c r="AA70" s="663"/>
      <c r="AB70" s="683"/>
      <c r="AC70" s="684">
        <v>3</v>
      </c>
      <c r="AD70" s="684">
        <v>28</v>
      </c>
      <c r="AE70" s="679">
        <v>2</v>
      </c>
      <c r="AF70" s="679">
        <v>0</v>
      </c>
      <c r="AG70" s="621">
        <f t="shared" si="8"/>
        <v>0</v>
      </c>
      <c r="AH70" s="620"/>
      <c r="AI70" s="620"/>
    </row>
    <row r="71" spans="1:38" x14ac:dyDescent="0.2">
      <c r="A71" s="230" t="s">
        <v>141</v>
      </c>
      <c r="B71" s="433">
        <v>174</v>
      </c>
      <c r="C71" s="15">
        <v>1</v>
      </c>
      <c r="D71" s="173">
        <f t="shared" si="0"/>
        <v>175</v>
      </c>
      <c r="E71" s="15">
        <f t="shared" si="1"/>
        <v>77</v>
      </c>
      <c r="F71" s="15">
        <v>16</v>
      </c>
      <c r="G71" s="15">
        <v>17</v>
      </c>
      <c r="H71" s="15">
        <v>14</v>
      </c>
      <c r="I71" s="15">
        <v>29</v>
      </c>
      <c r="J71" s="15">
        <f t="shared" si="2"/>
        <v>15</v>
      </c>
      <c r="K71" s="15"/>
      <c r="L71" s="173">
        <f t="shared" si="3"/>
        <v>169</v>
      </c>
      <c r="M71" s="511">
        <f t="shared" si="4"/>
        <v>151.45833333333331</v>
      </c>
      <c r="N71" s="15">
        <v>186</v>
      </c>
      <c r="O71" s="15">
        <v>372</v>
      </c>
      <c r="P71" s="15">
        <v>106</v>
      </c>
      <c r="Q71" s="173">
        <f t="shared" si="5"/>
        <v>664</v>
      </c>
      <c r="R71" s="53"/>
      <c r="S71" s="477">
        <f t="shared" si="6"/>
        <v>921.45833333333326</v>
      </c>
      <c r="T71" s="53"/>
      <c r="U71" s="482">
        <f t="shared" si="7"/>
        <v>0.16436807596653855</v>
      </c>
      <c r="V71" s="663"/>
      <c r="W71" s="663"/>
      <c r="X71" s="663"/>
      <c r="Y71" s="663"/>
      <c r="Z71" s="663"/>
      <c r="AA71" s="663"/>
      <c r="AB71" s="683"/>
      <c r="AC71" s="684"/>
      <c r="AD71" s="684">
        <v>77</v>
      </c>
      <c r="AE71" s="679">
        <v>15</v>
      </c>
      <c r="AF71" s="679">
        <v>0</v>
      </c>
      <c r="AG71" s="621">
        <f t="shared" si="8"/>
        <v>0</v>
      </c>
      <c r="AH71" s="620"/>
      <c r="AI71" s="620"/>
    </row>
    <row r="72" spans="1:38" x14ac:dyDescent="0.2">
      <c r="A72" s="231" t="s">
        <v>142</v>
      </c>
      <c r="B72" s="434">
        <v>55</v>
      </c>
      <c r="C72" s="18">
        <v>13</v>
      </c>
      <c r="D72" s="174">
        <f t="shared" si="0"/>
        <v>68</v>
      </c>
      <c r="E72" s="18">
        <f t="shared" si="1"/>
        <v>60</v>
      </c>
      <c r="F72" s="18"/>
      <c r="G72" s="18">
        <v>21</v>
      </c>
      <c r="H72" s="18">
        <v>1</v>
      </c>
      <c r="I72" s="18">
        <v>35</v>
      </c>
      <c r="J72" s="18">
        <f t="shared" si="2"/>
        <v>52</v>
      </c>
      <c r="K72" s="18">
        <v>3</v>
      </c>
      <c r="L72" s="174">
        <f t="shared" si="3"/>
        <v>185</v>
      </c>
      <c r="M72" s="501">
        <f t="shared" si="4"/>
        <v>118.70833333333334</v>
      </c>
      <c r="N72" s="18">
        <v>130</v>
      </c>
      <c r="O72" s="18">
        <v>261</v>
      </c>
      <c r="P72" s="18">
        <v>85</v>
      </c>
      <c r="Q72" s="174">
        <f t="shared" si="5"/>
        <v>476</v>
      </c>
      <c r="R72" s="53"/>
      <c r="S72" s="474">
        <f t="shared" si="6"/>
        <v>679.70833333333337</v>
      </c>
      <c r="T72" s="53"/>
      <c r="U72" s="479">
        <f t="shared" si="7"/>
        <v>0.17464598786244101</v>
      </c>
      <c r="V72" s="663"/>
      <c r="W72" s="663"/>
      <c r="X72" s="663"/>
      <c r="Y72" s="663"/>
      <c r="Z72" s="663"/>
      <c r="AA72" s="663"/>
      <c r="AB72" s="683"/>
      <c r="AC72" s="684">
        <v>2</v>
      </c>
      <c r="AD72" s="684">
        <v>58</v>
      </c>
      <c r="AE72" s="679">
        <v>52</v>
      </c>
      <c r="AF72" s="679">
        <v>0</v>
      </c>
      <c r="AG72" s="621">
        <f t="shared" si="8"/>
        <v>0</v>
      </c>
      <c r="AH72" s="620"/>
      <c r="AI72" s="620"/>
    </row>
    <row r="73" spans="1:38" x14ac:dyDescent="0.2">
      <c r="A73" s="231" t="s">
        <v>505</v>
      </c>
      <c r="B73" s="434">
        <v>64</v>
      </c>
      <c r="C73" s="18">
        <v>3</v>
      </c>
      <c r="D73" s="174">
        <f t="shared" ref="D73:D136" si="9">B73+C73</f>
        <v>67</v>
      </c>
      <c r="E73" s="18">
        <f t="shared" si="1"/>
        <v>7</v>
      </c>
      <c r="F73" s="18">
        <v>3</v>
      </c>
      <c r="G73" s="18"/>
      <c r="H73" s="18"/>
      <c r="I73" s="18">
        <v>6</v>
      </c>
      <c r="J73" s="18">
        <f t="shared" si="2"/>
        <v>0</v>
      </c>
      <c r="K73" s="18">
        <v>8</v>
      </c>
      <c r="L73" s="174">
        <f t="shared" ref="L73:L136" si="10">C73+SUM(E73:K73)</f>
        <v>27</v>
      </c>
      <c r="M73" s="501">
        <f t="shared" si="4"/>
        <v>20.75</v>
      </c>
      <c r="N73" s="18">
        <v>44</v>
      </c>
      <c r="O73" s="18">
        <v>91</v>
      </c>
      <c r="P73" s="18">
        <v>48</v>
      </c>
      <c r="Q73" s="174">
        <f t="shared" ref="Q73:Q136" si="11">SUM(N73:P73)</f>
        <v>183</v>
      </c>
      <c r="R73" s="53"/>
      <c r="S73" s="474">
        <f t="shared" ref="S73:S136" si="12">M73+N73+O73+P73*2</f>
        <v>251.75</v>
      </c>
      <c r="T73" s="53"/>
      <c r="U73" s="479">
        <f t="shared" ref="U73:U136" si="13">M73/S73</f>
        <v>8.242303872889771E-2</v>
      </c>
      <c r="V73" s="663"/>
      <c r="W73" s="663"/>
      <c r="X73" s="663"/>
      <c r="Y73" s="663"/>
      <c r="Z73" s="663"/>
      <c r="AA73" s="663"/>
      <c r="AB73" s="683"/>
      <c r="AC73" s="684">
        <v>4</v>
      </c>
      <c r="AD73" s="684">
        <v>3</v>
      </c>
      <c r="AE73" s="679"/>
      <c r="AF73" s="679"/>
      <c r="AG73" s="621">
        <f t="shared" si="8"/>
        <v>0</v>
      </c>
      <c r="AH73" s="620"/>
      <c r="AI73" s="620"/>
    </row>
    <row r="74" spans="1:38" x14ac:dyDescent="0.2">
      <c r="A74" s="231" t="s">
        <v>143</v>
      </c>
      <c r="B74" s="434">
        <v>48</v>
      </c>
      <c r="C74" s="18">
        <v>135</v>
      </c>
      <c r="D74" s="174">
        <f t="shared" si="9"/>
        <v>183</v>
      </c>
      <c r="E74" s="18">
        <f t="shared" ref="E74:E137" si="14">AC74+AD74</f>
        <v>29</v>
      </c>
      <c r="F74" s="18"/>
      <c r="G74" s="18">
        <v>17</v>
      </c>
      <c r="H74" s="18">
        <v>1</v>
      </c>
      <c r="I74" s="18"/>
      <c r="J74" s="18">
        <f t="shared" ref="J74:J137" si="15">AE74+AF74</f>
        <v>1</v>
      </c>
      <c r="K74" s="18"/>
      <c r="L74" s="174">
        <f t="shared" si="10"/>
        <v>183</v>
      </c>
      <c r="M74" s="501">
        <f t="shared" ref="M74:M137" si="16">C74/3+AC74/2+AD74+F74*2+G74+H74+I74/8+AE74/2+AF74+K74</f>
        <v>91</v>
      </c>
      <c r="N74" s="18">
        <v>69</v>
      </c>
      <c r="O74" s="18">
        <v>103</v>
      </c>
      <c r="P74" s="18">
        <v>132</v>
      </c>
      <c r="Q74" s="174">
        <f t="shared" si="11"/>
        <v>304</v>
      </c>
      <c r="R74" s="53"/>
      <c r="S74" s="474">
        <f t="shared" si="12"/>
        <v>527</v>
      </c>
      <c r="T74" s="53"/>
      <c r="U74" s="479">
        <f t="shared" si="13"/>
        <v>0.17267552182163187</v>
      </c>
      <c r="V74" s="663"/>
      <c r="W74" s="663"/>
      <c r="X74" s="663"/>
      <c r="Y74" s="663"/>
      <c r="Z74" s="663"/>
      <c r="AA74" s="663"/>
      <c r="AB74" s="683"/>
      <c r="AC74" s="684">
        <v>3</v>
      </c>
      <c r="AD74" s="684">
        <v>26</v>
      </c>
      <c r="AE74" s="679">
        <v>1</v>
      </c>
      <c r="AF74" s="679">
        <v>0</v>
      </c>
      <c r="AG74" s="621">
        <f t="shared" ref="AG74:AG137" si="17">AC74+AD74-E74</f>
        <v>0</v>
      </c>
      <c r="AH74" s="620"/>
      <c r="AI74" s="620"/>
    </row>
    <row r="75" spans="1:38" x14ac:dyDescent="0.2">
      <c r="A75" s="231" t="s">
        <v>266</v>
      </c>
      <c r="B75" s="434"/>
      <c r="C75" s="18"/>
      <c r="D75" s="174">
        <f t="shared" si="9"/>
        <v>0</v>
      </c>
      <c r="E75" s="18">
        <f t="shared" si="14"/>
        <v>0</v>
      </c>
      <c r="F75" s="18">
        <v>29</v>
      </c>
      <c r="G75" s="18"/>
      <c r="H75" s="18"/>
      <c r="I75" s="18"/>
      <c r="J75" s="18">
        <f t="shared" si="15"/>
        <v>0</v>
      </c>
      <c r="K75" s="18"/>
      <c r="L75" s="174">
        <f t="shared" si="10"/>
        <v>29</v>
      </c>
      <c r="M75" s="501">
        <f t="shared" si="16"/>
        <v>58</v>
      </c>
      <c r="N75" s="18">
        <v>1</v>
      </c>
      <c r="O75" s="18"/>
      <c r="P75" s="18">
        <v>1</v>
      </c>
      <c r="Q75" s="174">
        <f t="shared" si="11"/>
        <v>2</v>
      </c>
      <c r="R75" s="53"/>
      <c r="S75" s="474">
        <f t="shared" si="12"/>
        <v>61</v>
      </c>
      <c r="T75" s="53"/>
      <c r="U75" s="479">
        <f t="shared" si="13"/>
        <v>0.95081967213114749</v>
      </c>
      <c r="V75" s="663"/>
      <c r="W75" s="663"/>
      <c r="X75" s="663"/>
      <c r="Y75" s="663"/>
      <c r="Z75" s="663"/>
      <c r="AA75" s="663"/>
      <c r="AB75" s="683"/>
      <c r="AC75" s="684"/>
      <c r="AD75" s="684"/>
      <c r="AE75" s="679"/>
      <c r="AF75" s="679"/>
      <c r="AG75" s="621">
        <f t="shared" si="17"/>
        <v>0</v>
      </c>
      <c r="AH75" s="620"/>
      <c r="AI75" s="620"/>
      <c r="AL75" s="620"/>
    </row>
    <row r="76" spans="1:38" x14ac:dyDescent="0.2">
      <c r="A76" s="231" t="s">
        <v>144</v>
      </c>
      <c r="B76" s="434"/>
      <c r="C76" s="18"/>
      <c r="D76" s="174">
        <f t="shared" si="9"/>
        <v>0</v>
      </c>
      <c r="E76" s="18">
        <f t="shared" si="14"/>
        <v>0</v>
      </c>
      <c r="F76" s="18"/>
      <c r="G76" s="18"/>
      <c r="H76" s="18"/>
      <c r="I76" s="18"/>
      <c r="J76" s="18">
        <f t="shared" si="15"/>
        <v>5</v>
      </c>
      <c r="K76" s="18"/>
      <c r="L76" s="174">
        <f t="shared" si="10"/>
        <v>5</v>
      </c>
      <c r="M76" s="501">
        <f t="shared" si="16"/>
        <v>2.5</v>
      </c>
      <c r="N76" s="18">
        <v>4</v>
      </c>
      <c r="O76" s="18">
        <v>6</v>
      </c>
      <c r="P76" s="18"/>
      <c r="Q76" s="174">
        <f t="shared" si="11"/>
        <v>10</v>
      </c>
      <c r="R76" s="53"/>
      <c r="S76" s="474">
        <f t="shared" si="12"/>
        <v>12.5</v>
      </c>
      <c r="T76" s="53"/>
      <c r="U76" s="479">
        <f t="shared" si="13"/>
        <v>0.2</v>
      </c>
      <c r="V76" s="663"/>
      <c r="W76" s="663"/>
      <c r="X76" s="663"/>
      <c r="Y76" s="663"/>
      <c r="Z76" s="663"/>
      <c r="AA76" s="663"/>
      <c r="AB76" s="683"/>
      <c r="AC76" s="684"/>
      <c r="AD76" s="684"/>
      <c r="AE76" s="679">
        <v>5</v>
      </c>
      <c r="AF76" s="679">
        <v>0</v>
      </c>
      <c r="AG76" s="621">
        <f t="shared" si="17"/>
        <v>0</v>
      </c>
      <c r="AH76" s="620"/>
      <c r="AI76" s="620"/>
    </row>
    <row r="77" spans="1:38" x14ac:dyDescent="0.2">
      <c r="A77" s="231" t="s">
        <v>145</v>
      </c>
      <c r="B77" s="434"/>
      <c r="C77" s="18">
        <v>4</v>
      </c>
      <c r="D77" s="174">
        <f t="shared" si="9"/>
        <v>4</v>
      </c>
      <c r="E77" s="18">
        <f t="shared" si="14"/>
        <v>12</v>
      </c>
      <c r="F77" s="18"/>
      <c r="G77" s="18">
        <v>2</v>
      </c>
      <c r="H77" s="18"/>
      <c r="I77" s="18">
        <v>9</v>
      </c>
      <c r="J77" s="18">
        <f t="shared" si="15"/>
        <v>5</v>
      </c>
      <c r="K77" s="18"/>
      <c r="L77" s="174">
        <f t="shared" si="10"/>
        <v>32</v>
      </c>
      <c r="M77" s="501">
        <f t="shared" si="16"/>
        <v>14.958333333333332</v>
      </c>
      <c r="N77" s="18">
        <v>15</v>
      </c>
      <c r="O77" s="18">
        <v>25</v>
      </c>
      <c r="P77" s="18">
        <v>6</v>
      </c>
      <c r="Q77" s="174">
        <f t="shared" si="11"/>
        <v>46</v>
      </c>
      <c r="R77" s="53"/>
      <c r="S77" s="474">
        <f t="shared" si="12"/>
        <v>66.958333333333329</v>
      </c>
      <c r="T77" s="53"/>
      <c r="U77" s="479">
        <f t="shared" si="13"/>
        <v>0.22339763534536403</v>
      </c>
      <c r="V77" s="663"/>
      <c r="W77" s="663"/>
      <c r="X77" s="663"/>
      <c r="Y77" s="663"/>
      <c r="Z77" s="663"/>
      <c r="AA77" s="663"/>
      <c r="AB77" s="683"/>
      <c r="AC77" s="684">
        <v>8</v>
      </c>
      <c r="AD77" s="684">
        <v>4</v>
      </c>
      <c r="AE77" s="679">
        <v>5</v>
      </c>
      <c r="AF77" s="679">
        <v>0</v>
      </c>
      <c r="AG77" s="621">
        <f t="shared" si="17"/>
        <v>0</v>
      </c>
      <c r="AH77" s="620"/>
      <c r="AI77" s="620"/>
    </row>
    <row r="78" spans="1:38" x14ac:dyDescent="0.2">
      <c r="A78" s="497" t="s">
        <v>146</v>
      </c>
      <c r="B78" s="498">
        <v>57</v>
      </c>
      <c r="C78" s="499">
        <v>86</v>
      </c>
      <c r="D78" s="500">
        <f t="shared" si="9"/>
        <v>143</v>
      </c>
      <c r="E78" s="499">
        <f t="shared" si="14"/>
        <v>7</v>
      </c>
      <c r="F78" s="499">
        <v>22</v>
      </c>
      <c r="G78" s="499">
        <v>4</v>
      </c>
      <c r="H78" s="499"/>
      <c r="I78" s="499"/>
      <c r="J78" s="499">
        <f t="shared" si="15"/>
        <v>9</v>
      </c>
      <c r="K78" s="499"/>
      <c r="L78" s="500">
        <f t="shared" si="10"/>
        <v>128</v>
      </c>
      <c r="M78" s="501">
        <f t="shared" si="16"/>
        <v>88.166666666666671</v>
      </c>
      <c r="N78" s="499">
        <v>142</v>
      </c>
      <c r="O78" s="499">
        <v>273</v>
      </c>
      <c r="P78" s="499">
        <v>103</v>
      </c>
      <c r="Q78" s="500">
        <f t="shared" si="11"/>
        <v>518</v>
      </c>
      <c r="R78" s="502"/>
      <c r="S78" s="501">
        <f t="shared" si="12"/>
        <v>709.16666666666674</v>
      </c>
      <c r="T78" s="502"/>
      <c r="U78" s="479">
        <f t="shared" si="13"/>
        <v>0.12432432432432432</v>
      </c>
      <c r="V78" s="663"/>
      <c r="W78" s="663"/>
      <c r="X78" s="663"/>
      <c r="Y78" s="663"/>
      <c r="Z78" s="663"/>
      <c r="AA78" s="663"/>
      <c r="AB78" s="683"/>
      <c r="AC78" s="684"/>
      <c r="AD78" s="684">
        <v>7</v>
      </c>
      <c r="AE78" s="679">
        <v>9</v>
      </c>
      <c r="AF78" s="679">
        <v>0</v>
      </c>
      <c r="AG78" s="621">
        <f t="shared" si="17"/>
        <v>0</v>
      </c>
      <c r="AH78" s="620"/>
      <c r="AI78" s="620"/>
    </row>
    <row r="79" spans="1:38" s="349" customFormat="1" x14ac:dyDescent="0.2">
      <c r="A79" s="231" t="s">
        <v>147</v>
      </c>
      <c r="B79" s="434"/>
      <c r="C79" s="18">
        <v>118</v>
      </c>
      <c r="D79" s="174">
        <f t="shared" si="9"/>
        <v>118</v>
      </c>
      <c r="E79" s="18">
        <f t="shared" si="14"/>
        <v>24</v>
      </c>
      <c r="F79" s="18">
        <v>1</v>
      </c>
      <c r="G79" s="18">
        <v>9</v>
      </c>
      <c r="H79" s="18"/>
      <c r="I79" s="18">
        <v>18</v>
      </c>
      <c r="J79" s="18">
        <f t="shared" si="15"/>
        <v>15</v>
      </c>
      <c r="K79" s="18">
        <v>30</v>
      </c>
      <c r="L79" s="174">
        <f t="shared" si="10"/>
        <v>215</v>
      </c>
      <c r="M79" s="501">
        <f t="shared" si="16"/>
        <v>114.08333333333334</v>
      </c>
      <c r="N79" s="18">
        <v>108</v>
      </c>
      <c r="O79" s="18">
        <v>289</v>
      </c>
      <c r="P79" s="18">
        <v>163</v>
      </c>
      <c r="Q79" s="174">
        <f t="shared" si="11"/>
        <v>560</v>
      </c>
      <c r="R79" s="53"/>
      <c r="S79" s="474">
        <f t="shared" si="12"/>
        <v>837.08333333333337</v>
      </c>
      <c r="T79" s="53"/>
      <c r="U79" s="479">
        <f t="shared" si="13"/>
        <v>0.13628670980587357</v>
      </c>
      <c r="V79" s="663"/>
      <c r="W79" s="663"/>
      <c r="X79" s="663"/>
      <c r="Y79" s="663"/>
      <c r="Z79" s="663"/>
      <c r="AA79" s="663"/>
      <c r="AB79" s="683"/>
      <c r="AC79" s="684"/>
      <c r="AD79" s="684">
        <v>24</v>
      </c>
      <c r="AE79" s="679">
        <v>15</v>
      </c>
      <c r="AF79" s="679">
        <v>0</v>
      </c>
      <c r="AG79" s="621">
        <f t="shared" si="17"/>
        <v>0</v>
      </c>
      <c r="AH79" s="620"/>
      <c r="AI79" s="620"/>
      <c r="AK79" s="620"/>
      <c r="AL79"/>
    </row>
    <row r="80" spans="1:38" ht="13.5" x14ac:dyDescent="0.25">
      <c r="A80" s="445" t="s">
        <v>644</v>
      </c>
      <c r="B80" s="496"/>
      <c r="C80" s="495"/>
      <c r="D80" s="27">
        <f t="shared" si="9"/>
        <v>0</v>
      </c>
      <c r="E80" s="495">
        <f t="shared" si="14"/>
        <v>0</v>
      </c>
      <c r="F80" s="495"/>
      <c r="G80" s="495"/>
      <c r="H80" s="495"/>
      <c r="I80" s="495"/>
      <c r="J80" s="495">
        <f t="shared" si="15"/>
        <v>0</v>
      </c>
      <c r="K80" s="495"/>
      <c r="L80" s="27">
        <f t="shared" si="10"/>
        <v>0</v>
      </c>
      <c r="M80" s="513">
        <f t="shared" si="16"/>
        <v>0</v>
      </c>
      <c r="N80" s="495">
        <v>1</v>
      </c>
      <c r="O80" s="495">
        <v>30</v>
      </c>
      <c r="P80" s="495">
        <v>12</v>
      </c>
      <c r="Q80" s="459">
        <f t="shared" si="11"/>
        <v>43</v>
      </c>
      <c r="R80" s="53"/>
      <c r="S80" s="473">
        <f t="shared" si="12"/>
        <v>55</v>
      </c>
      <c r="T80" s="53"/>
      <c r="U80" s="483">
        <f t="shared" si="13"/>
        <v>0</v>
      </c>
      <c r="V80" s="663"/>
      <c r="W80" s="663"/>
      <c r="X80" s="663"/>
      <c r="Y80" s="663"/>
      <c r="Z80" s="663"/>
      <c r="AA80" s="663"/>
      <c r="AB80" s="683"/>
      <c r="AC80" s="684"/>
      <c r="AD80" s="684"/>
      <c r="AE80" s="679"/>
      <c r="AF80" s="679"/>
      <c r="AG80" s="621">
        <f t="shared" si="17"/>
        <v>0</v>
      </c>
      <c r="AH80" s="620"/>
      <c r="AI80" s="620"/>
      <c r="AL80" s="349"/>
    </row>
    <row r="81" spans="1:38" x14ac:dyDescent="0.2">
      <c r="A81" s="610" t="s">
        <v>365</v>
      </c>
      <c r="B81" s="611"/>
      <c r="C81" s="606"/>
      <c r="D81" s="622">
        <f t="shared" si="9"/>
        <v>0</v>
      </c>
      <c r="E81" s="606">
        <f t="shared" si="14"/>
        <v>0</v>
      </c>
      <c r="F81" s="606"/>
      <c r="G81" s="606"/>
      <c r="H81" s="606"/>
      <c r="I81" s="606"/>
      <c r="J81" s="606">
        <f t="shared" si="15"/>
        <v>0</v>
      </c>
      <c r="K81" s="606"/>
      <c r="L81" s="622">
        <f t="shared" si="10"/>
        <v>0</v>
      </c>
      <c r="M81" s="624">
        <f t="shared" si="16"/>
        <v>0</v>
      </c>
      <c r="N81" s="606">
        <v>1</v>
      </c>
      <c r="O81" s="606">
        <v>30</v>
      </c>
      <c r="P81" s="606">
        <v>12</v>
      </c>
      <c r="Q81" s="622">
        <f t="shared" si="11"/>
        <v>43</v>
      </c>
      <c r="R81" s="53"/>
      <c r="S81" s="474">
        <f t="shared" si="12"/>
        <v>55</v>
      </c>
      <c r="T81" s="53"/>
      <c r="U81" s="479">
        <f t="shared" si="13"/>
        <v>0</v>
      </c>
      <c r="V81" s="663"/>
      <c r="W81" s="663"/>
      <c r="X81" s="663"/>
      <c r="Y81" s="663"/>
      <c r="Z81" s="663"/>
      <c r="AA81" s="663"/>
      <c r="AB81" s="683"/>
      <c r="AC81" s="684"/>
      <c r="AD81" s="684"/>
      <c r="AE81" s="679"/>
      <c r="AF81" s="679"/>
      <c r="AG81" s="621">
        <f t="shared" si="17"/>
        <v>0</v>
      </c>
      <c r="AH81" s="620"/>
      <c r="AI81" s="620"/>
    </row>
    <row r="82" spans="1:38" ht="13.5" x14ac:dyDescent="0.25">
      <c r="A82" s="107" t="s">
        <v>213</v>
      </c>
      <c r="B82" s="436">
        <v>557</v>
      </c>
      <c r="C82" s="70">
        <v>295</v>
      </c>
      <c r="D82" s="27">
        <f t="shared" si="9"/>
        <v>852</v>
      </c>
      <c r="E82" s="70">
        <f t="shared" si="14"/>
        <v>173</v>
      </c>
      <c r="F82" s="70">
        <v>24</v>
      </c>
      <c r="G82" s="70">
        <v>24</v>
      </c>
      <c r="H82" s="70">
        <v>2</v>
      </c>
      <c r="I82" s="70">
        <v>4</v>
      </c>
      <c r="J82" s="495">
        <f t="shared" si="15"/>
        <v>83</v>
      </c>
      <c r="K82" s="70">
        <v>109</v>
      </c>
      <c r="L82" s="27">
        <f t="shared" si="10"/>
        <v>714</v>
      </c>
      <c r="M82" s="513">
        <f t="shared" si="16"/>
        <v>487.33333333333331</v>
      </c>
      <c r="N82" s="70">
        <v>623</v>
      </c>
      <c r="O82" s="495">
        <v>1329</v>
      </c>
      <c r="P82" s="495">
        <v>487</v>
      </c>
      <c r="Q82" s="26">
        <f t="shared" si="11"/>
        <v>2439</v>
      </c>
      <c r="R82" s="53"/>
      <c r="S82" s="473">
        <f t="shared" si="12"/>
        <v>3413.333333333333</v>
      </c>
      <c r="T82" s="53"/>
      <c r="U82" s="483">
        <f t="shared" si="13"/>
        <v>0.14277343750000002</v>
      </c>
      <c r="V82" s="663"/>
      <c r="W82" s="663"/>
      <c r="X82" s="663"/>
      <c r="Y82" s="663"/>
      <c r="Z82" s="663"/>
      <c r="AA82" s="663"/>
      <c r="AB82" s="683"/>
      <c r="AC82" s="684">
        <v>19</v>
      </c>
      <c r="AD82" s="684">
        <v>154</v>
      </c>
      <c r="AE82" s="679">
        <v>82</v>
      </c>
      <c r="AF82" s="679">
        <v>1</v>
      </c>
      <c r="AG82" s="621">
        <f t="shared" si="17"/>
        <v>0</v>
      </c>
      <c r="AH82" s="620"/>
      <c r="AI82" s="620"/>
    </row>
    <row r="83" spans="1:38" x14ac:dyDescent="0.2">
      <c r="A83" s="231" t="s">
        <v>402</v>
      </c>
      <c r="B83" s="434">
        <v>456</v>
      </c>
      <c r="C83" s="18">
        <v>164</v>
      </c>
      <c r="D83" s="174">
        <f t="shared" si="9"/>
        <v>620</v>
      </c>
      <c r="E83" s="18">
        <f t="shared" si="14"/>
        <v>87</v>
      </c>
      <c r="F83" s="18"/>
      <c r="G83" s="18">
        <v>5</v>
      </c>
      <c r="H83" s="18"/>
      <c r="I83" s="18"/>
      <c r="J83" s="18">
        <f t="shared" si="15"/>
        <v>31</v>
      </c>
      <c r="K83" s="18">
        <v>28</v>
      </c>
      <c r="L83" s="174">
        <f t="shared" si="10"/>
        <v>315</v>
      </c>
      <c r="M83" s="501">
        <f t="shared" si="16"/>
        <v>183.66666666666666</v>
      </c>
      <c r="N83" s="18">
        <v>382</v>
      </c>
      <c r="O83" s="18">
        <v>739</v>
      </c>
      <c r="P83" s="18">
        <v>333</v>
      </c>
      <c r="Q83" s="174">
        <f t="shared" si="11"/>
        <v>1454</v>
      </c>
      <c r="R83" s="53"/>
      <c r="S83" s="474">
        <f t="shared" si="12"/>
        <v>1970.6666666666665</v>
      </c>
      <c r="T83" s="53"/>
      <c r="U83" s="479">
        <f t="shared" si="13"/>
        <v>9.3200270635994592E-2</v>
      </c>
      <c r="V83" s="663"/>
      <c r="W83" s="663"/>
      <c r="X83" s="663"/>
      <c r="Y83" s="663"/>
      <c r="Z83" s="663"/>
      <c r="AA83" s="663"/>
      <c r="AB83" s="683"/>
      <c r="AC83" s="684">
        <v>13</v>
      </c>
      <c r="AD83" s="684">
        <v>74</v>
      </c>
      <c r="AE83" s="679">
        <v>31</v>
      </c>
      <c r="AF83" s="679">
        <v>0</v>
      </c>
      <c r="AG83" s="621">
        <f t="shared" si="17"/>
        <v>0</v>
      </c>
      <c r="AH83" s="620"/>
      <c r="AI83" s="620"/>
    </row>
    <row r="84" spans="1:38" x14ac:dyDescent="0.2">
      <c r="A84" s="230" t="s">
        <v>148</v>
      </c>
      <c r="B84" s="433">
        <v>30</v>
      </c>
      <c r="C84" s="15">
        <v>69</v>
      </c>
      <c r="D84" s="173">
        <f t="shared" si="9"/>
        <v>99</v>
      </c>
      <c r="E84" s="15">
        <f t="shared" si="14"/>
        <v>51</v>
      </c>
      <c r="F84" s="15">
        <v>4</v>
      </c>
      <c r="G84" s="15">
        <v>14</v>
      </c>
      <c r="H84" s="15"/>
      <c r="I84" s="15"/>
      <c r="J84" s="15">
        <f t="shared" si="15"/>
        <v>27</v>
      </c>
      <c r="K84" s="15">
        <v>65</v>
      </c>
      <c r="L84" s="173">
        <f t="shared" si="10"/>
        <v>230</v>
      </c>
      <c r="M84" s="511">
        <f t="shared" si="16"/>
        <v>173.5</v>
      </c>
      <c r="N84" s="15">
        <v>133</v>
      </c>
      <c r="O84" s="15">
        <v>303</v>
      </c>
      <c r="P84" s="15">
        <v>67</v>
      </c>
      <c r="Q84" s="173">
        <f t="shared" si="11"/>
        <v>503</v>
      </c>
      <c r="R84" s="53"/>
      <c r="S84" s="477">
        <f t="shared" si="12"/>
        <v>743.5</v>
      </c>
      <c r="T84" s="53"/>
      <c r="U84" s="482">
        <f t="shared" si="13"/>
        <v>0.23335574983187626</v>
      </c>
      <c r="V84" s="663"/>
      <c r="W84" s="663"/>
      <c r="X84" s="663"/>
      <c r="Y84" s="663"/>
      <c r="Z84" s="663"/>
      <c r="AA84" s="663"/>
      <c r="AB84" s="683"/>
      <c r="AC84" s="684">
        <v>2</v>
      </c>
      <c r="AD84" s="684">
        <v>49</v>
      </c>
      <c r="AE84" s="679">
        <v>27</v>
      </c>
      <c r="AF84" s="679">
        <v>0</v>
      </c>
      <c r="AG84" s="621">
        <f t="shared" si="17"/>
        <v>0</v>
      </c>
      <c r="AH84" s="620"/>
      <c r="AI84" s="620"/>
    </row>
    <row r="85" spans="1:38" x14ac:dyDescent="0.2">
      <c r="A85" s="231" t="s">
        <v>149</v>
      </c>
      <c r="B85" s="434">
        <v>24</v>
      </c>
      <c r="C85" s="18">
        <v>8</v>
      </c>
      <c r="D85" s="174">
        <f t="shared" si="9"/>
        <v>32</v>
      </c>
      <c r="E85" s="18">
        <f t="shared" si="14"/>
        <v>2</v>
      </c>
      <c r="F85" s="18"/>
      <c r="G85" s="18"/>
      <c r="H85" s="18"/>
      <c r="I85" s="18"/>
      <c r="J85" s="18">
        <f t="shared" si="15"/>
        <v>1</v>
      </c>
      <c r="K85" s="18"/>
      <c r="L85" s="174">
        <f t="shared" si="10"/>
        <v>11</v>
      </c>
      <c r="M85" s="501">
        <f t="shared" si="16"/>
        <v>5.1666666666666661</v>
      </c>
      <c r="N85" s="18">
        <v>12</v>
      </c>
      <c r="O85" s="18">
        <v>25</v>
      </c>
      <c r="P85" s="18">
        <v>5</v>
      </c>
      <c r="Q85" s="174">
        <f t="shared" si="11"/>
        <v>42</v>
      </c>
      <c r="R85" s="53"/>
      <c r="S85" s="474">
        <f t="shared" si="12"/>
        <v>52.166666666666664</v>
      </c>
      <c r="T85" s="53"/>
      <c r="U85" s="479">
        <f t="shared" si="13"/>
        <v>9.9041533546325874E-2</v>
      </c>
      <c r="V85" s="663"/>
      <c r="W85" s="663"/>
      <c r="X85" s="663"/>
      <c r="Y85" s="663"/>
      <c r="Z85" s="663"/>
      <c r="AA85" s="663"/>
      <c r="AB85" s="683"/>
      <c r="AC85" s="684">
        <v>1</v>
      </c>
      <c r="AD85" s="684">
        <v>1</v>
      </c>
      <c r="AE85" s="679">
        <v>0</v>
      </c>
      <c r="AF85" s="679">
        <v>1</v>
      </c>
      <c r="AG85" s="621">
        <f t="shared" si="17"/>
        <v>0</v>
      </c>
      <c r="AH85" s="620"/>
      <c r="AI85" s="620"/>
    </row>
    <row r="86" spans="1:38" x14ac:dyDescent="0.2">
      <c r="A86" s="231" t="s">
        <v>150</v>
      </c>
      <c r="B86" s="434"/>
      <c r="C86" s="18">
        <v>25</v>
      </c>
      <c r="D86" s="174">
        <f t="shared" si="9"/>
        <v>25</v>
      </c>
      <c r="E86" s="18">
        <f t="shared" si="14"/>
        <v>5</v>
      </c>
      <c r="F86" s="18">
        <v>4</v>
      </c>
      <c r="G86" s="18"/>
      <c r="H86" s="18">
        <v>2</v>
      </c>
      <c r="I86" s="18"/>
      <c r="J86" s="18">
        <f t="shared" si="15"/>
        <v>10</v>
      </c>
      <c r="K86" s="18">
        <v>8</v>
      </c>
      <c r="L86" s="174">
        <f t="shared" si="10"/>
        <v>54</v>
      </c>
      <c r="M86" s="501">
        <f t="shared" si="16"/>
        <v>34.833333333333336</v>
      </c>
      <c r="N86" s="18">
        <v>16</v>
      </c>
      <c r="O86" s="18">
        <v>61</v>
      </c>
      <c r="P86" s="18">
        <v>15</v>
      </c>
      <c r="Q86" s="174">
        <f t="shared" si="11"/>
        <v>92</v>
      </c>
      <c r="R86" s="53"/>
      <c r="S86" s="474">
        <f t="shared" si="12"/>
        <v>141.83333333333334</v>
      </c>
      <c r="T86" s="53"/>
      <c r="U86" s="479">
        <f t="shared" si="13"/>
        <v>0.24559341950646299</v>
      </c>
      <c r="V86" s="663"/>
      <c r="W86" s="663"/>
      <c r="X86" s="663"/>
      <c r="Y86" s="663"/>
      <c r="Z86" s="663"/>
      <c r="AA86" s="663"/>
      <c r="AB86" s="683"/>
      <c r="AC86" s="684">
        <v>3</v>
      </c>
      <c r="AD86" s="684">
        <v>2</v>
      </c>
      <c r="AE86" s="679">
        <v>10</v>
      </c>
      <c r="AF86" s="679">
        <v>0</v>
      </c>
      <c r="AG86" s="621">
        <f t="shared" si="17"/>
        <v>0</v>
      </c>
      <c r="AH86" s="620"/>
      <c r="AI86" s="620"/>
    </row>
    <row r="87" spans="1:38" x14ac:dyDescent="0.2">
      <c r="A87" s="231" t="s">
        <v>151</v>
      </c>
      <c r="B87" s="434">
        <v>47</v>
      </c>
      <c r="C87" s="18">
        <v>29</v>
      </c>
      <c r="D87" s="174">
        <f t="shared" si="9"/>
        <v>76</v>
      </c>
      <c r="E87" s="18">
        <f t="shared" si="14"/>
        <v>28</v>
      </c>
      <c r="F87" s="18">
        <v>16</v>
      </c>
      <c r="G87" s="18">
        <v>5</v>
      </c>
      <c r="H87" s="18"/>
      <c r="I87" s="18">
        <v>4</v>
      </c>
      <c r="J87" s="18">
        <f t="shared" si="15"/>
        <v>14</v>
      </c>
      <c r="K87" s="18">
        <v>8</v>
      </c>
      <c r="L87" s="174">
        <f t="shared" si="10"/>
        <v>104</v>
      </c>
      <c r="M87" s="501">
        <f t="shared" si="16"/>
        <v>90.166666666666657</v>
      </c>
      <c r="N87" s="18">
        <v>80</v>
      </c>
      <c r="O87" s="18">
        <v>201</v>
      </c>
      <c r="P87" s="18">
        <v>67</v>
      </c>
      <c r="Q87" s="174">
        <f t="shared" si="11"/>
        <v>348</v>
      </c>
      <c r="R87" s="53"/>
      <c r="S87" s="474">
        <f t="shared" si="12"/>
        <v>505.16666666666663</v>
      </c>
      <c r="T87" s="53"/>
      <c r="U87" s="479">
        <f t="shared" si="13"/>
        <v>0.17848894754206532</v>
      </c>
      <c r="V87" s="663"/>
      <c r="W87" s="663"/>
      <c r="X87" s="663"/>
      <c r="Y87" s="663"/>
      <c r="Z87" s="663"/>
      <c r="AA87" s="663"/>
      <c r="AB87" s="683"/>
      <c r="AC87" s="684"/>
      <c r="AD87" s="684">
        <v>28</v>
      </c>
      <c r="AE87" s="679">
        <v>14</v>
      </c>
      <c r="AF87" s="679">
        <v>0</v>
      </c>
      <c r="AG87" s="621">
        <f t="shared" si="17"/>
        <v>0</v>
      </c>
      <c r="AH87" s="620"/>
      <c r="AI87" s="620"/>
    </row>
    <row r="88" spans="1:38" s="505" customFormat="1" ht="13.5" x14ac:dyDescent="0.25">
      <c r="A88" s="445" t="s">
        <v>214</v>
      </c>
      <c r="B88" s="496">
        <v>351</v>
      </c>
      <c r="C88" s="495">
        <v>293</v>
      </c>
      <c r="D88" s="27">
        <f t="shared" si="9"/>
        <v>644</v>
      </c>
      <c r="E88" s="495">
        <f t="shared" si="14"/>
        <v>204</v>
      </c>
      <c r="F88" s="495">
        <v>31</v>
      </c>
      <c r="G88" s="495">
        <v>33</v>
      </c>
      <c r="H88" s="495">
        <v>6</v>
      </c>
      <c r="I88" s="495">
        <v>78</v>
      </c>
      <c r="J88" s="495">
        <f t="shared" si="15"/>
        <v>82</v>
      </c>
      <c r="K88" s="495"/>
      <c r="L88" s="27">
        <f t="shared" si="10"/>
        <v>727</v>
      </c>
      <c r="M88" s="513">
        <f t="shared" si="16"/>
        <v>439.91666666666669</v>
      </c>
      <c r="N88" s="495">
        <v>641</v>
      </c>
      <c r="O88" s="495">
        <v>1333</v>
      </c>
      <c r="P88" s="495">
        <v>518</v>
      </c>
      <c r="Q88" s="459">
        <f t="shared" si="11"/>
        <v>2492</v>
      </c>
      <c r="R88" s="504"/>
      <c r="S88" s="473">
        <f t="shared" si="12"/>
        <v>3449.916666666667</v>
      </c>
      <c r="T88" s="504"/>
      <c r="U88" s="444">
        <f t="shared" si="13"/>
        <v>0.12751515737095098</v>
      </c>
      <c r="V88" s="663"/>
      <c r="W88" s="663"/>
      <c r="X88" s="663"/>
      <c r="Y88" s="663"/>
      <c r="Z88" s="663"/>
      <c r="AA88" s="663"/>
      <c r="AB88" s="683"/>
      <c r="AC88" s="684">
        <v>27</v>
      </c>
      <c r="AD88" s="684">
        <v>177</v>
      </c>
      <c r="AE88" s="679">
        <v>82</v>
      </c>
      <c r="AF88" s="679">
        <v>0</v>
      </c>
      <c r="AG88" s="621">
        <f t="shared" si="17"/>
        <v>0</v>
      </c>
      <c r="AH88" s="620"/>
      <c r="AI88" s="620"/>
      <c r="AJ88" s="349"/>
      <c r="AK88" s="620"/>
      <c r="AL88"/>
    </row>
    <row r="89" spans="1:38" s="349" customFormat="1" x14ac:dyDescent="0.2">
      <c r="A89" s="497" t="s">
        <v>152</v>
      </c>
      <c r="B89" s="498">
        <v>351</v>
      </c>
      <c r="C89" s="499">
        <v>293</v>
      </c>
      <c r="D89" s="500">
        <f t="shared" si="9"/>
        <v>644</v>
      </c>
      <c r="E89" s="499">
        <f t="shared" si="14"/>
        <v>204</v>
      </c>
      <c r="F89" s="499">
        <v>31</v>
      </c>
      <c r="G89" s="499">
        <v>33</v>
      </c>
      <c r="H89" s="499">
        <v>6</v>
      </c>
      <c r="I89" s="499">
        <v>78</v>
      </c>
      <c r="J89" s="499">
        <f t="shared" si="15"/>
        <v>82</v>
      </c>
      <c r="K89" s="499"/>
      <c r="L89" s="500">
        <f t="shared" si="10"/>
        <v>727</v>
      </c>
      <c r="M89" s="501">
        <f t="shared" si="16"/>
        <v>439.91666666666669</v>
      </c>
      <c r="N89" s="499">
        <v>641</v>
      </c>
      <c r="O89" s="499">
        <v>1333</v>
      </c>
      <c r="P89" s="499">
        <v>518</v>
      </c>
      <c r="Q89" s="500">
        <f t="shared" si="11"/>
        <v>2492</v>
      </c>
      <c r="R89" s="502"/>
      <c r="S89" s="501">
        <f t="shared" si="12"/>
        <v>3449.916666666667</v>
      </c>
      <c r="T89" s="502"/>
      <c r="U89" s="479">
        <f t="shared" si="13"/>
        <v>0.12751515737095098</v>
      </c>
      <c r="V89" s="663"/>
      <c r="W89" s="663"/>
      <c r="X89" s="663"/>
      <c r="Y89" s="663"/>
      <c r="Z89" s="663"/>
      <c r="AA89" s="663"/>
      <c r="AB89" s="683"/>
      <c r="AC89" s="684">
        <v>27</v>
      </c>
      <c r="AD89" s="684">
        <v>177</v>
      </c>
      <c r="AE89" s="679">
        <v>82</v>
      </c>
      <c r="AF89" s="679">
        <v>0</v>
      </c>
      <c r="AG89" s="621">
        <f t="shared" si="17"/>
        <v>0</v>
      </c>
      <c r="AH89" s="620"/>
      <c r="AI89" s="620"/>
      <c r="AK89" s="620"/>
      <c r="AL89" s="505"/>
    </row>
    <row r="90" spans="1:38" ht="13.5" x14ac:dyDescent="0.25">
      <c r="A90" s="107" t="s">
        <v>215</v>
      </c>
      <c r="B90" s="436">
        <v>390</v>
      </c>
      <c r="C90" s="70">
        <v>211</v>
      </c>
      <c r="D90" s="27">
        <f t="shared" si="9"/>
        <v>601</v>
      </c>
      <c r="E90" s="70">
        <f t="shared" si="14"/>
        <v>157</v>
      </c>
      <c r="F90" s="70">
        <v>82</v>
      </c>
      <c r="G90" s="70">
        <v>39</v>
      </c>
      <c r="H90" s="70">
        <v>1</v>
      </c>
      <c r="I90" s="70">
        <v>31</v>
      </c>
      <c r="J90" s="495">
        <f t="shared" si="15"/>
        <v>96</v>
      </c>
      <c r="K90" s="70">
        <v>215</v>
      </c>
      <c r="L90" s="27">
        <f t="shared" si="10"/>
        <v>832</v>
      </c>
      <c r="M90" s="513">
        <f t="shared" si="16"/>
        <v>697.70833333333326</v>
      </c>
      <c r="N90" s="70">
        <v>611</v>
      </c>
      <c r="O90" s="495">
        <v>1335</v>
      </c>
      <c r="P90" s="495">
        <v>593</v>
      </c>
      <c r="Q90" s="26">
        <f t="shared" si="11"/>
        <v>2539</v>
      </c>
      <c r="R90" s="53"/>
      <c r="S90" s="473">
        <f t="shared" si="12"/>
        <v>3829.708333333333</v>
      </c>
      <c r="T90" s="53"/>
      <c r="U90" s="483">
        <f t="shared" si="13"/>
        <v>0.18218315145844438</v>
      </c>
      <c r="V90" s="663"/>
      <c r="W90" s="663"/>
      <c r="X90" s="663"/>
      <c r="Y90" s="663"/>
      <c r="Z90" s="663"/>
      <c r="AA90" s="663"/>
      <c r="AB90" s="683"/>
      <c r="AC90" s="684">
        <v>2</v>
      </c>
      <c r="AD90" s="684">
        <v>155</v>
      </c>
      <c r="AE90" s="679">
        <v>95</v>
      </c>
      <c r="AF90" s="679">
        <v>1</v>
      </c>
      <c r="AG90" s="621">
        <f t="shared" si="17"/>
        <v>0</v>
      </c>
      <c r="AH90" s="620"/>
      <c r="AI90" s="620"/>
      <c r="AL90" s="349"/>
    </row>
    <row r="91" spans="1:38" x14ac:dyDescent="0.2">
      <c r="A91" s="231" t="s">
        <v>154</v>
      </c>
      <c r="B91" s="434">
        <v>53</v>
      </c>
      <c r="C91" s="18">
        <v>72</v>
      </c>
      <c r="D91" s="174">
        <f t="shared" si="9"/>
        <v>125</v>
      </c>
      <c r="E91" s="18">
        <f t="shared" si="14"/>
        <v>43</v>
      </c>
      <c r="F91" s="18">
        <v>27</v>
      </c>
      <c r="G91" s="18">
        <v>9</v>
      </c>
      <c r="H91" s="18">
        <v>1</v>
      </c>
      <c r="I91" s="18">
        <v>31</v>
      </c>
      <c r="J91" s="18">
        <f t="shared" si="15"/>
        <v>42</v>
      </c>
      <c r="K91" s="18">
        <v>44</v>
      </c>
      <c r="L91" s="174">
        <f t="shared" si="10"/>
        <v>269</v>
      </c>
      <c r="M91" s="501">
        <f t="shared" si="16"/>
        <v>199.875</v>
      </c>
      <c r="N91" s="18">
        <v>152</v>
      </c>
      <c r="O91" s="18">
        <v>342</v>
      </c>
      <c r="P91" s="18">
        <v>138</v>
      </c>
      <c r="Q91" s="174">
        <f t="shared" si="11"/>
        <v>632</v>
      </c>
      <c r="R91" s="53"/>
      <c r="S91" s="474">
        <f t="shared" si="12"/>
        <v>969.875</v>
      </c>
      <c r="T91" s="53"/>
      <c r="U91" s="479">
        <f t="shared" si="13"/>
        <v>0.20608325815182368</v>
      </c>
      <c r="V91" s="663"/>
      <c r="W91" s="663"/>
      <c r="X91" s="663"/>
      <c r="Y91" s="663"/>
      <c r="Z91" s="663"/>
      <c r="AA91" s="663"/>
      <c r="AB91" s="683"/>
      <c r="AC91" s="684"/>
      <c r="AD91" s="684">
        <v>43</v>
      </c>
      <c r="AE91" s="679">
        <v>42</v>
      </c>
      <c r="AF91" s="679">
        <v>0</v>
      </c>
      <c r="AG91" s="621">
        <f t="shared" si="17"/>
        <v>0</v>
      </c>
      <c r="AH91" s="620"/>
      <c r="AI91" s="620"/>
    </row>
    <row r="92" spans="1:38" x14ac:dyDescent="0.2">
      <c r="A92" s="230" t="s">
        <v>155</v>
      </c>
      <c r="B92" s="433">
        <v>41</v>
      </c>
      <c r="C92" s="15">
        <v>55</v>
      </c>
      <c r="D92" s="173">
        <f t="shared" si="9"/>
        <v>96</v>
      </c>
      <c r="E92" s="15">
        <f t="shared" si="14"/>
        <v>31</v>
      </c>
      <c r="F92" s="15">
        <v>2</v>
      </c>
      <c r="G92" s="15">
        <v>7</v>
      </c>
      <c r="H92" s="15"/>
      <c r="I92" s="15"/>
      <c r="J92" s="15">
        <f t="shared" si="15"/>
        <v>10</v>
      </c>
      <c r="K92" s="15">
        <v>52</v>
      </c>
      <c r="L92" s="173">
        <f t="shared" si="10"/>
        <v>157</v>
      </c>
      <c r="M92" s="511">
        <f t="shared" si="16"/>
        <v>117.33333333333333</v>
      </c>
      <c r="N92" s="15">
        <v>105</v>
      </c>
      <c r="O92" s="15">
        <v>239</v>
      </c>
      <c r="P92" s="15">
        <v>115</v>
      </c>
      <c r="Q92" s="173">
        <f t="shared" si="11"/>
        <v>459</v>
      </c>
      <c r="R92" s="53"/>
      <c r="S92" s="477">
        <f t="shared" si="12"/>
        <v>691.33333333333326</v>
      </c>
      <c r="T92" s="53"/>
      <c r="U92" s="482">
        <f t="shared" si="13"/>
        <v>0.16972034715525555</v>
      </c>
      <c r="V92" s="663"/>
      <c r="W92" s="663"/>
      <c r="X92" s="663"/>
      <c r="Y92" s="663"/>
      <c r="Z92" s="663"/>
      <c r="AA92" s="663"/>
      <c r="AB92" s="683"/>
      <c r="AC92" s="684"/>
      <c r="AD92" s="684">
        <v>31</v>
      </c>
      <c r="AE92" s="679">
        <v>10</v>
      </c>
      <c r="AF92" s="679">
        <v>0</v>
      </c>
      <c r="AG92" s="621">
        <f t="shared" si="17"/>
        <v>0</v>
      </c>
      <c r="AH92" s="620"/>
      <c r="AI92" s="620"/>
    </row>
    <row r="93" spans="1:38" x14ac:dyDescent="0.2">
      <c r="A93" s="231" t="s">
        <v>153</v>
      </c>
      <c r="B93" s="434">
        <v>275</v>
      </c>
      <c r="C93" s="18">
        <v>51</v>
      </c>
      <c r="D93" s="174">
        <f t="shared" si="9"/>
        <v>326</v>
      </c>
      <c r="E93" s="18">
        <f t="shared" si="14"/>
        <v>82</v>
      </c>
      <c r="F93" s="18">
        <v>53</v>
      </c>
      <c r="G93" s="18">
        <v>22</v>
      </c>
      <c r="H93" s="18"/>
      <c r="I93" s="18"/>
      <c r="J93" s="18">
        <f t="shared" si="15"/>
        <v>44</v>
      </c>
      <c r="K93" s="18">
        <v>67</v>
      </c>
      <c r="L93" s="174">
        <f t="shared" si="10"/>
        <v>319</v>
      </c>
      <c r="M93" s="501">
        <f t="shared" si="16"/>
        <v>315.5</v>
      </c>
      <c r="N93" s="18">
        <v>312</v>
      </c>
      <c r="O93" s="18">
        <v>700</v>
      </c>
      <c r="P93" s="18">
        <v>333</v>
      </c>
      <c r="Q93" s="174">
        <f t="shared" si="11"/>
        <v>1345</v>
      </c>
      <c r="R93" s="53"/>
      <c r="S93" s="474">
        <f t="shared" si="12"/>
        <v>1993.5</v>
      </c>
      <c r="T93" s="53"/>
      <c r="U93" s="479">
        <f t="shared" si="13"/>
        <v>0.1582643591672937</v>
      </c>
      <c r="V93" s="663"/>
      <c r="W93" s="663"/>
      <c r="X93" s="663"/>
      <c r="Y93" s="663"/>
      <c r="Z93" s="663"/>
      <c r="AA93" s="663"/>
      <c r="AB93" s="683"/>
      <c r="AC93" s="684">
        <v>2</v>
      </c>
      <c r="AD93" s="684">
        <v>80</v>
      </c>
      <c r="AE93" s="679">
        <v>43</v>
      </c>
      <c r="AF93" s="679">
        <v>1</v>
      </c>
      <c r="AG93" s="621">
        <f t="shared" si="17"/>
        <v>0</v>
      </c>
      <c r="AH93" s="620"/>
      <c r="AI93" s="620"/>
    </row>
    <row r="94" spans="1:38" s="457" customFormat="1" x14ac:dyDescent="0.2">
      <c r="A94" s="231" t="s">
        <v>573</v>
      </c>
      <c r="B94" s="434">
        <v>21</v>
      </c>
      <c r="C94" s="18">
        <v>33</v>
      </c>
      <c r="D94" s="174">
        <f t="shared" si="9"/>
        <v>54</v>
      </c>
      <c r="E94" s="18">
        <f t="shared" si="14"/>
        <v>1</v>
      </c>
      <c r="F94" s="18"/>
      <c r="G94" s="18">
        <v>1</v>
      </c>
      <c r="H94" s="18"/>
      <c r="I94" s="18"/>
      <c r="J94" s="18">
        <f t="shared" si="15"/>
        <v>0</v>
      </c>
      <c r="K94" s="18">
        <v>52</v>
      </c>
      <c r="L94" s="174">
        <f t="shared" si="10"/>
        <v>87</v>
      </c>
      <c r="M94" s="501">
        <f t="shared" si="16"/>
        <v>65</v>
      </c>
      <c r="N94" s="18">
        <v>42</v>
      </c>
      <c r="O94" s="18">
        <v>54</v>
      </c>
      <c r="P94" s="18">
        <v>7</v>
      </c>
      <c r="Q94" s="174">
        <f t="shared" si="11"/>
        <v>103</v>
      </c>
      <c r="R94" s="53"/>
      <c r="S94" s="474">
        <f t="shared" si="12"/>
        <v>175</v>
      </c>
      <c r="T94" s="53"/>
      <c r="U94" s="479">
        <f t="shared" si="13"/>
        <v>0.37142857142857144</v>
      </c>
      <c r="V94" s="663"/>
      <c r="W94" s="663"/>
      <c r="X94" s="663"/>
      <c r="Y94" s="663"/>
      <c r="Z94" s="663"/>
      <c r="AA94" s="663"/>
      <c r="AB94" s="683"/>
      <c r="AC94" s="684"/>
      <c r="AD94" s="684">
        <v>1</v>
      </c>
      <c r="AE94" s="679"/>
      <c r="AF94" s="679"/>
      <c r="AG94" s="621">
        <f t="shared" si="17"/>
        <v>0</v>
      </c>
      <c r="AH94" s="620"/>
      <c r="AI94" s="620"/>
      <c r="AJ94" s="349"/>
      <c r="AK94" s="620"/>
      <c r="AL94"/>
    </row>
    <row r="95" spans="1:38" ht="13.5" x14ac:dyDescent="0.25">
      <c r="A95" s="107" t="s">
        <v>216</v>
      </c>
      <c r="B95" s="436">
        <v>267</v>
      </c>
      <c r="C95" s="70">
        <v>146</v>
      </c>
      <c r="D95" s="27">
        <f t="shared" si="9"/>
        <v>413</v>
      </c>
      <c r="E95" s="70">
        <f t="shared" si="14"/>
        <v>86</v>
      </c>
      <c r="F95" s="70">
        <v>46</v>
      </c>
      <c r="G95" s="70">
        <v>22</v>
      </c>
      <c r="H95" s="70">
        <v>3</v>
      </c>
      <c r="I95" s="70">
        <v>6</v>
      </c>
      <c r="J95" s="495">
        <f t="shared" si="15"/>
        <v>24</v>
      </c>
      <c r="K95" s="70">
        <v>58</v>
      </c>
      <c r="L95" s="27">
        <f t="shared" si="10"/>
        <v>391</v>
      </c>
      <c r="M95" s="513">
        <f t="shared" si="16"/>
        <v>313.41666666666663</v>
      </c>
      <c r="N95" s="70">
        <v>363</v>
      </c>
      <c r="O95" s="495">
        <v>779</v>
      </c>
      <c r="P95" s="495">
        <v>276</v>
      </c>
      <c r="Q95" s="26">
        <f t="shared" si="11"/>
        <v>1418</v>
      </c>
      <c r="R95" s="53"/>
      <c r="S95" s="473">
        <f t="shared" si="12"/>
        <v>2007.4166666666665</v>
      </c>
      <c r="T95" s="53"/>
      <c r="U95" s="483">
        <f t="shared" si="13"/>
        <v>0.15612935364689276</v>
      </c>
      <c r="V95" s="663"/>
      <c r="W95" s="663"/>
      <c r="X95" s="663"/>
      <c r="Y95" s="663"/>
      <c r="Z95" s="663"/>
      <c r="AA95" s="663"/>
      <c r="AB95" s="683"/>
      <c r="AC95" s="684">
        <v>22</v>
      </c>
      <c r="AD95" s="684">
        <v>64</v>
      </c>
      <c r="AE95" s="679">
        <v>20</v>
      </c>
      <c r="AF95" s="679">
        <v>4</v>
      </c>
      <c r="AG95" s="621">
        <f t="shared" si="17"/>
        <v>0</v>
      </c>
      <c r="AH95" s="620"/>
      <c r="AI95" s="32"/>
      <c r="AL95" s="457"/>
    </row>
    <row r="96" spans="1:38" x14ac:dyDescent="0.2">
      <c r="A96" s="449" t="s">
        <v>574</v>
      </c>
      <c r="B96" s="434">
        <v>202</v>
      </c>
      <c r="C96" s="18">
        <v>145</v>
      </c>
      <c r="D96" s="460">
        <f t="shared" si="9"/>
        <v>347</v>
      </c>
      <c r="E96" s="15">
        <f t="shared" si="14"/>
        <v>56</v>
      </c>
      <c r="F96" s="18">
        <v>46</v>
      </c>
      <c r="G96" s="18">
        <v>21</v>
      </c>
      <c r="H96" s="18">
        <v>2</v>
      </c>
      <c r="I96" s="18"/>
      <c r="J96" s="18">
        <f t="shared" si="15"/>
        <v>20</v>
      </c>
      <c r="K96" s="18">
        <v>13</v>
      </c>
      <c r="L96" s="460">
        <f t="shared" si="10"/>
        <v>303</v>
      </c>
      <c r="M96" s="501">
        <f t="shared" si="16"/>
        <v>233.33333333333334</v>
      </c>
      <c r="N96" s="18">
        <v>278</v>
      </c>
      <c r="O96" s="18">
        <v>538</v>
      </c>
      <c r="P96" s="18">
        <v>182</v>
      </c>
      <c r="Q96" s="460">
        <f t="shared" si="11"/>
        <v>998</v>
      </c>
      <c r="R96" s="53"/>
      <c r="S96" s="474">
        <f t="shared" si="12"/>
        <v>1413.3333333333335</v>
      </c>
      <c r="T96" s="53"/>
      <c r="U96" s="479">
        <f t="shared" si="13"/>
        <v>0.1650943396226415</v>
      </c>
      <c r="V96" s="663"/>
      <c r="W96" s="663"/>
      <c r="X96" s="663"/>
      <c r="Y96" s="663"/>
      <c r="Z96" s="663"/>
      <c r="AA96" s="663"/>
      <c r="AB96" s="683"/>
      <c r="AC96" s="684">
        <v>18</v>
      </c>
      <c r="AD96" s="684">
        <v>38</v>
      </c>
      <c r="AE96" s="679">
        <v>20</v>
      </c>
      <c r="AF96" s="679">
        <v>0</v>
      </c>
      <c r="AG96" s="621">
        <f t="shared" si="17"/>
        <v>0</v>
      </c>
      <c r="AH96" s="620"/>
      <c r="AI96" s="620"/>
    </row>
    <row r="97" spans="1:38" s="457" customFormat="1" x14ac:dyDescent="0.2">
      <c r="A97" s="230" t="s">
        <v>575</v>
      </c>
      <c r="B97" s="433">
        <v>10</v>
      </c>
      <c r="C97" s="15">
        <v>1</v>
      </c>
      <c r="D97" s="173">
        <f t="shared" si="9"/>
        <v>11</v>
      </c>
      <c r="E97" s="15">
        <f t="shared" si="14"/>
        <v>0</v>
      </c>
      <c r="F97" s="15"/>
      <c r="G97" s="15"/>
      <c r="H97" s="15"/>
      <c r="I97" s="15">
        <v>5</v>
      </c>
      <c r="J97" s="15">
        <f t="shared" si="15"/>
        <v>4</v>
      </c>
      <c r="K97" s="15"/>
      <c r="L97" s="173">
        <f t="shared" si="10"/>
        <v>10</v>
      </c>
      <c r="M97" s="511">
        <f t="shared" si="16"/>
        <v>4.958333333333333</v>
      </c>
      <c r="N97" s="15">
        <v>14</v>
      </c>
      <c r="O97" s="15">
        <v>19</v>
      </c>
      <c r="P97" s="15"/>
      <c r="Q97" s="173">
        <f t="shared" si="11"/>
        <v>33</v>
      </c>
      <c r="R97" s="53"/>
      <c r="S97" s="477">
        <f t="shared" si="12"/>
        <v>37.958333333333329</v>
      </c>
      <c r="T97" s="53"/>
      <c r="U97" s="482">
        <f t="shared" si="13"/>
        <v>0.13062568605927552</v>
      </c>
      <c r="V97" s="663"/>
      <c r="W97" s="663"/>
      <c r="X97" s="663"/>
      <c r="Y97" s="663"/>
      <c r="Z97" s="663"/>
      <c r="AA97" s="663"/>
      <c r="AB97" s="683"/>
      <c r="AC97" s="684"/>
      <c r="AD97" s="684"/>
      <c r="AE97" s="679">
        <v>0</v>
      </c>
      <c r="AF97" s="679">
        <v>4</v>
      </c>
      <c r="AG97" s="621">
        <f t="shared" si="17"/>
        <v>0</v>
      </c>
      <c r="AH97" s="620"/>
      <c r="AI97" s="620"/>
      <c r="AJ97" s="349"/>
      <c r="AK97" s="620"/>
      <c r="AL97"/>
    </row>
    <row r="98" spans="1:38" x14ac:dyDescent="0.2">
      <c r="A98" s="230" t="s">
        <v>156</v>
      </c>
      <c r="B98" s="433">
        <v>55</v>
      </c>
      <c r="C98" s="15"/>
      <c r="D98" s="173">
        <f t="shared" si="9"/>
        <v>55</v>
      </c>
      <c r="E98" s="15">
        <f t="shared" si="14"/>
        <v>30</v>
      </c>
      <c r="F98" s="15"/>
      <c r="G98" s="15">
        <v>1</v>
      </c>
      <c r="H98" s="15">
        <v>1</v>
      </c>
      <c r="I98" s="15">
        <v>1</v>
      </c>
      <c r="J98" s="15">
        <f t="shared" si="15"/>
        <v>0</v>
      </c>
      <c r="K98" s="15">
        <v>45</v>
      </c>
      <c r="L98" s="173">
        <f t="shared" si="10"/>
        <v>78</v>
      </c>
      <c r="M98" s="511">
        <f t="shared" si="16"/>
        <v>75.125</v>
      </c>
      <c r="N98" s="15">
        <v>71</v>
      </c>
      <c r="O98" s="15">
        <v>222</v>
      </c>
      <c r="P98" s="15">
        <v>94</v>
      </c>
      <c r="Q98" s="173">
        <f t="shared" si="11"/>
        <v>387</v>
      </c>
      <c r="R98" s="53"/>
      <c r="S98" s="477">
        <f t="shared" si="12"/>
        <v>556.125</v>
      </c>
      <c r="T98" s="53"/>
      <c r="U98" s="482">
        <f t="shared" si="13"/>
        <v>0.13508653630029219</v>
      </c>
      <c r="V98" s="663"/>
      <c r="W98" s="663"/>
      <c r="X98" s="663"/>
      <c r="Y98" s="663"/>
      <c r="Z98" s="663"/>
      <c r="AA98" s="663"/>
      <c r="AB98" s="683"/>
      <c r="AC98" s="684">
        <v>4</v>
      </c>
      <c r="AD98" s="684">
        <v>26</v>
      </c>
      <c r="AE98" s="679"/>
      <c r="AF98" s="679"/>
      <c r="AG98" s="621">
        <f t="shared" si="17"/>
        <v>0</v>
      </c>
      <c r="AH98" s="620"/>
      <c r="AI98" s="620"/>
      <c r="AL98" s="457"/>
    </row>
    <row r="99" spans="1:38" ht="13.5" x14ac:dyDescent="0.25">
      <c r="A99" s="107" t="s">
        <v>227</v>
      </c>
      <c r="B99" s="436">
        <v>158</v>
      </c>
      <c r="C99" s="70">
        <v>206</v>
      </c>
      <c r="D99" s="27">
        <f t="shared" si="9"/>
        <v>364</v>
      </c>
      <c r="E99" s="70">
        <f t="shared" si="14"/>
        <v>151</v>
      </c>
      <c r="F99" s="70">
        <v>60</v>
      </c>
      <c r="G99" s="70">
        <v>22</v>
      </c>
      <c r="H99" s="70">
        <v>1</v>
      </c>
      <c r="I99" s="70">
        <v>19</v>
      </c>
      <c r="J99" s="495">
        <f t="shared" si="15"/>
        <v>42</v>
      </c>
      <c r="K99" s="70">
        <v>84</v>
      </c>
      <c r="L99" s="27">
        <f t="shared" si="10"/>
        <v>585</v>
      </c>
      <c r="M99" s="513">
        <f t="shared" si="16"/>
        <v>469.04166666666669</v>
      </c>
      <c r="N99" s="70">
        <v>373</v>
      </c>
      <c r="O99" s="495">
        <v>963</v>
      </c>
      <c r="P99" s="495">
        <v>433</v>
      </c>
      <c r="Q99" s="26">
        <f t="shared" si="11"/>
        <v>1769</v>
      </c>
      <c r="R99" s="53"/>
      <c r="S99" s="473">
        <f t="shared" si="12"/>
        <v>2671.041666666667</v>
      </c>
      <c r="T99" s="53"/>
      <c r="U99" s="483">
        <f t="shared" si="13"/>
        <v>0.17560252710397004</v>
      </c>
      <c r="V99" s="663"/>
      <c r="W99" s="663"/>
      <c r="X99" s="663"/>
      <c r="Y99" s="663"/>
      <c r="Z99" s="663"/>
      <c r="AA99" s="663"/>
      <c r="AB99" s="683"/>
      <c r="AC99" s="684">
        <v>2</v>
      </c>
      <c r="AD99" s="684">
        <v>149</v>
      </c>
      <c r="AE99" s="679">
        <v>42</v>
      </c>
      <c r="AF99" s="679">
        <v>0</v>
      </c>
      <c r="AG99" s="621">
        <f t="shared" si="17"/>
        <v>0</v>
      </c>
      <c r="AH99" s="620"/>
      <c r="AI99" s="620"/>
    </row>
    <row r="100" spans="1:38" x14ac:dyDescent="0.2">
      <c r="A100" s="230" t="s">
        <v>403</v>
      </c>
      <c r="B100" s="433">
        <v>4</v>
      </c>
      <c r="C100" s="15">
        <v>8</v>
      </c>
      <c r="D100" s="173">
        <f t="shared" si="9"/>
        <v>12</v>
      </c>
      <c r="E100" s="15">
        <f t="shared" si="14"/>
        <v>3</v>
      </c>
      <c r="F100" s="15"/>
      <c r="G100" s="15"/>
      <c r="H100" s="15"/>
      <c r="I100" s="15"/>
      <c r="J100" s="15">
        <f t="shared" si="15"/>
        <v>9</v>
      </c>
      <c r="K100" s="15">
        <v>17</v>
      </c>
      <c r="L100" s="173">
        <f t="shared" si="10"/>
        <v>37</v>
      </c>
      <c r="M100" s="511">
        <f t="shared" si="16"/>
        <v>27.166666666666664</v>
      </c>
      <c r="N100" s="15">
        <v>21</v>
      </c>
      <c r="O100" s="15">
        <v>42</v>
      </c>
      <c r="P100" s="15">
        <v>22</v>
      </c>
      <c r="Q100" s="173">
        <f t="shared" si="11"/>
        <v>85</v>
      </c>
      <c r="R100" s="53"/>
      <c r="S100" s="477">
        <f t="shared" si="12"/>
        <v>134.16666666666666</v>
      </c>
      <c r="T100" s="53"/>
      <c r="U100" s="482">
        <f t="shared" si="13"/>
        <v>0.20248447204968945</v>
      </c>
      <c r="V100" s="663"/>
      <c r="W100" s="663"/>
      <c r="X100" s="663"/>
      <c r="Y100" s="663"/>
      <c r="Z100" s="663"/>
      <c r="AA100" s="663"/>
      <c r="AB100" s="683"/>
      <c r="AC100" s="684"/>
      <c r="AD100" s="684">
        <v>3</v>
      </c>
      <c r="AE100" s="679">
        <v>9</v>
      </c>
      <c r="AF100" s="679">
        <v>0</v>
      </c>
      <c r="AG100" s="621">
        <f t="shared" si="17"/>
        <v>0</v>
      </c>
      <c r="AH100" s="620"/>
      <c r="AI100" s="620"/>
    </row>
    <row r="101" spans="1:38" x14ac:dyDescent="0.2">
      <c r="A101" s="231" t="s">
        <v>157</v>
      </c>
      <c r="B101" s="434">
        <v>76</v>
      </c>
      <c r="C101" s="18">
        <v>121</v>
      </c>
      <c r="D101" s="174">
        <f t="shared" si="9"/>
        <v>197</v>
      </c>
      <c r="E101" s="18">
        <f t="shared" si="14"/>
        <v>51</v>
      </c>
      <c r="F101" s="18">
        <v>58</v>
      </c>
      <c r="G101" s="18">
        <v>4</v>
      </c>
      <c r="H101" s="18">
        <v>1</v>
      </c>
      <c r="I101" s="18"/>
      <c r="J101" s="18">
        <f t="shared" si="15"/>
        <v>11</v>
      </c>
      <c r="K101" s="18"/>
      <c r="L101" s="174">
        <f t="shared" si="10"/>
        <v>246</v>
      </c>
      <c r="M101" s="501">
        <f t="shared" si="16"/>
        <v>216.83333333333334</v>
      </c>
      <c r="N101" s="18">
        <v>162</v>
      </c>
      <c r="O101" s="18">
        <v>421</v>
      </c>
      <c r="P101" s="18">
        <v>259</v>
      </c>
      <c r="Q101" s="174">
        <f t="shared" si="11"/>
        <v>842</v>
      </c>
      <c r="R101" s="53"/>
      <c r="S101" s="474">
        <f t="shared" si="12"/>
        <v>1317.8333333333335</v>
      </c>
      <c r="T101" s="53"/>
      <c r="U101" s="479">
        <f t="shared" si="13"/>
        <v>0.16453775135955481</v>
      </c>
      <c r="V101" s="663"/>
      <c r="W101" s="663"/>
      <c r="X101" s="663"/>
      <c r="Y101" s="663"/>
      <c r="Z101" s="663"/>
      <c r="AA101" s="663"/>
      <c r="AB101" s="683"/>
      <c r="AC101" s="684">
        <v>2</v>
      </c>
      <c r="AD101" s="684">
        <v>49</v>
      </c>
      <c r="AE101" s="679">
        <v>11</v>
      </c>
      <c r="AF101" s="679">
        <v>0</v>
      </c>
      <c r="AG101" s="621">
        <f t="shared" si="17"/>
        <v>0</v>
      </c>
      <c r="AH101" s="620"/>
      <c r="AI101" s="620"/>
    </row>
    <row r="102" spans="1:38" x14ac:dyDescent="0.2">
      <c r="A102" s="231" t="s">
        <v>158</v>
      </c>
      <c r="B102" s="434">
        <v>78</v>
      </c>
      <c r="C102" s="18">
        <v>77</v>
      </c>
      <c r="D102" s="174">
        <f t="shared" si="9"/>
        <v>155</v>
      </c>
      <c r="E102" s="18">
        <f t="shared" si="14"/>
        <v>97</v>
      </c>
      <c r="F102" s="18">
        <v>2</v>
      </c>
      <c r="G102" s="18">
        <v>18</v>
      </c>
      <c r="H102" s="18"/>
      <c r="I102" s="18">
        <v>19</v>
      </c>
      <c r="J102" s="18">
        <f t="shared" si="15"/>
        <v>22</v>
      </c>
      <c r="K102" s="18">
        <v>67</v>
      </c>
      <c r="L102" s="174">
        <f t="shared" si="10"/>
        <v>302</v>
      </c>
      <c r="M102" s="501">
        <f t="shared" si="16"/>
        <v>225.04166666666669</v>
      </c>
      <c r="N102" s="18">
        <v>190</v>
      </c>
      <c r="O102" s="18">
        <v>500</v>
      </c>
      <c r="P102" s="18">
        <v>152</v>
      </c>
      <c r="Q102" s="174">
        <f t="shared" si="11"/>
        <v>842</v>
      </c>
      <c r="R102" s="53"/>
      <c r="S102" s="474">
        <f t="shared" si="12"/>
        <v>1219.0416666666667</v>
      </c>
      <c r="T102" s="53"/>
      <c r="U102" s="479">
        <f t="shared" si="13"/>
        <v>0.18460539358102335</v>
      </c>
      <c r="V102" s="663"/>
      <c r="W102" s="663"/>
      <c r="X102" s="663"/>
      <c r="Y102" s="663"/>
      <c r="Z102" s="663"/>
      <c r="AA102" s="663"/>
      <c r="AB102" s="683"/>
      <c r="AC102" s="684"/>
      <c r="AD102" s="684">
        <v>97</v>
      </c>
      <c r="AE102" s="679">
        <v>22</v>
      </c>
      <c r="AF102" s="679">
        <v>0</v>
      </c>
      <c r="AG102" s="621">
        <f t="shared" si="17"/>
        <v>0</v>
      </c>
      <c r="AH102" s="620"/>
      <c r="AI102" s="620"/>
    </row>
    <row r="103" spans="1:38" ht="13.5" x14ac:dyDescent="0.25">
      <c r="A103" s="107" t="s">
        <v>217</v>
      </c>
      <c r="B103" s="436">
        <v>2071</v>
      </c>
      <c r="C103" s="70">
        <v>1576</v>
      </c>
      <c r="D103" s="27">
        <f t="shared" si="9"/>
        <v>3647</v>
      </c>
      <c r="E103" s="70">
        <f t="shared" si="14"/>
        <v>837</v>
      </c>
      <c r="F103" s="70">
        <v>118</v>
      </c>
      <c r="G103" s="70">
        <v>136</v>
      </c>
      <c r="H103" s="70">
        <v>78</v>
      </c>
      <c r="I103" s="70">
        <v>397</v>
      </c>
      <c r="J103" s="495">
        <f t="shared" si="15"/>
        <v>385</v>
      </c>
      <c r="K103" s="70">
        <v>97</v>
      </c>
      <c r="L103" s="27">
        <f t="shared" si="10"/>
        <v>3624</v>
      </c>
      <c r="M103" s="513">
        <f t="shared" si="16"/>
        <v>2001.4583333333335</v>
      </c>
      <c r="N103" s="70">
        <v>2630</v>
      </c>
      <c r="O103" s="495">
        <v>4250</v>
      </c>
      <c r="P103" s="495">
        <v>775</v>
      </c>
      <c r="Q103" s="26">
        <f t="shared" si="11"/>
        <v>7655</v>
      </c>
      <c r="R103" s="53"/>
      <c r="S103" s="473">
        <f t="shared" si="12"/>
        <v>10431.458333333334</v>
      </c>
      <c r="T103" s="53"/>
      <c r="U103" s="483">
        <f t="shared" si="13"/>
        <v>0.19186754808172396</v>
      </c>
      <c r="V103" s="663"/>
      <c r="W103" s="663"/>
      <c r="X103" s="663"/>
      <c r="Y103" s="663"/>
      <c r="Z103" s="663"/>
      <c r="AA103" s="663"/>
      <c r="AB103" s="683"/>
      <c r="AC103" s="684">
        <v>323</v>
      </c>
      <c r="AD103" s="684">
        <v>514</v>
      </c>
      <c r="AE103" s="679">
        <v>362</v>
      </c>
      <c r="AF103" s="679">
        <v>23</v>
      </c>
      <c r="AG103" s="621">
        <f t="shared" si="17"/>
        <v>0</v>
      </c>
      <c r="AH103" s="620"/>
      <c r="AI103" s="620"/>
    </row>
    <row r="104" spans="1:38" x14ac:dyDescent="0.2">
      <c r="A104" s="232" t="s">
        <v>576</v>
      </c>
      <c r="B104" s="435">
        <v>118</v>
      </c>
      <c r="C104" s="21">
        <v>252</v>
      </c>
      <c r="D104" s="196">
        <f t="shared" si="9"/>
        <v>370</v>
      </c>
      <c r="E104" s="21">
        <f t="shared" si="14"/>
        <v>212</v>
      </c>
      <c r="F104" s="21">
        <v>1</v>
      </c>
      <c r="G104" s="21"/>
      <c r="H104" s="21">
        <v>10</v>
      </c>
      <c r="I104" s="21">
        <v>86</v>
      </c>
      <c r="J104" s="21">
        <f t="shared" si="15"/>
        <v>51</v>
      </c>
      <c r="K104" s="21"/>
      <c r="L104" s="196">
        <f t="shared" si="10"/>
        <v>612</v>
      </c>
      <c r="M104" s="509">
        <f t="shared" si="16"/>
        <v>258.75</v>
      </c>
      <c r="N104" s="21">
        <v>296</v>
      </c>
      <c r="O104" s="21">
        <v>443</v>
      </c>
      <c r="P104" s="21">
        <v>92</v>
      </c>
      <c r="Q104" s="196">
        <f t="shared" si="11"/>
        <v>831</v>
      </c>
      <c r="R104" s="53"/>
      <c r="S104" s="475">
        <f t="shared" si="12"/>
        <v>1181.75</v>
      </c>
      <c r="T104" s="53"/>
      <c r="U104" s="480">
        <f t="shared" si="13"/>
        <v>0.21895493970806007</v>
      </c>
      <c r="V104" s="663"/>
      <c r="W104" s="663"/>
      <c r="X104" s="663"/>
      <c r="Y104" s="663"/>
      <c r="Z104" s="663"/>
      <c r="AA104" s="663"/>
      <c r="AB104" s="683"/>
      <c r="AC104" s="684">
        <v>173</v>
      </c>
      <c r="AD104" s="684">
        <v>39</v>
      </c>
      <c r="AE104" s="679">
        <v>49</v>
      </c>
      <c r="AF104" s="679">
        <v>2</v>
      </c>
      <c r="AG104" s="621">
        <f t="shared" si="17"/>
        <v>0</v>
      </c>
      <c r="AH104" s="620"/>
      <c r="AI104" s="620"/>
    </row>
    <row r="105" spans="1:38" x14ac:dyDescent="0.2">
      <c r="A105" s="231" t="s">
        <v>577</v>
      </c>
      <c r="B105" s="434">
        <v>87</v>
      </c>
      <c r="C105" s="18">
        <v>61</v>
      </c>
      <c r="D105" s="174">
        <f t="shared" si="9"/>
        <v>148</v>
      </c>
      <c r="E105" s="18">
        <f t="shared" si="14"/>
        <v>93</v>
      </c>
      <c r="F105" s="18">
        <v>8</v>
      </c>
      <c r="G105" s="18">
        <v>3</v>
      </c>
      <c r="H105" s="18">
        <v>4</v>
      </c>
      <c r="I105" s="18">
        <v>117</v>
      </c>
      <c r="J105" s="18">
        <f t="shared" si="15"/>
        <v>33</v>
      </c>
      <c r="K105" s="18">
        <v>8</v>
      </c>
      <c r="L105" s="174">
        <f t="shared" si="10"/>
        <v>327</v>
      </c>
      <c r="M105" s="501">
        <f t="shared" si="16"/>
        <v>160.45833333333331</v>
      </c>
      <c r="N105" s="18">
        <v>137</v>
      </c>
      <c r="O105" s="18">
        <v>122</v>
      </c>
      <c r="P105" s="18">
        <v>46</v>
      </c>
      <c r="Q105" s="174">
        <f t="shared" si="11"/>
        <v>305</v>
      </c>
      <c r="R105" s="53"/>
      <c r="S105" s="474">
        <f t="shared" si="12"/>
        <v>511.45833333333331</v>
      </c>
      <c r="T105" s="53"/>
      <c r="U105" s="479">
        <f t="shared" si="13"/>
        <v>0.31372708757637474</v>
      </c>
      <c r="V105" s="663"/>
      <c r="W105" s="663"/>
      <c r="X105" s="663"/>
      <c r="Y105" s="663"/>
      <c r="Z105" s="663"/>
      <c r="AA105" s="663"/>
      <c r="AB105" s="683"/>
      <c r="AC105" s="684">
        <v>30</v>
      </c>
      <c r="AD105" s="684">
        <v>63</v>
      </c>
      <c r="AE105" s="679">
        <v>33</v>
      </c>
      <c r="AF105" s="679">
        <v>0</v>
      </c>
      <c r="AG105" s="621">
        <f t="shared" si="17"/>
        <v>0</v>
      </c>
      <c r="AH105" s="620"/>
      <c r="AI105" s="620"/>
    </row>
    <row r="106" spans="1:38" x14ac:dyDescent="0.2">
      <c r="A106" s="230" t="s">
        <v>578</v>
      </c>
      <c r="B106" s="433">
        <v>71</v>
      </c>
      <c r="C106" s="15">
        <v>59</v>
      </c>
      <c r="D106" s="173">
        <f t="shared" si="9"/>
        <v>130</v>
      </c>
      <c r="E106" s="15">
        <f t="shared" si="14"/>
        <v>85</v>
      </c>
      <c r="F106" s="15"/>
      <c r="G106" s="15">
        <v>26</v>
      </c>
      <c r="H106" s="15">
        <v>5</v>
      </c>
      <c r="I106" s="15">
        <v>20</v>
      </c>
      <c r="J106" s="15">
        <f t="shared" si="15"/>
        <v>33</v>
      </c>
      <c r="K106" s="15"/>
      <c r="L106" s="173">
        <f t="shared" si="10"/>
        <v>228</v>
      </c>
      <c r="M106" s="511">
        <f t="shared" si="16"/>
        <v>150.66666666666669</v>
      </c>
      <c r="N106" s="15">
        <v>135</v>
      </c>
      <c r="O106" s="15">
        <v>257</v>
      </c>
      <c r="P106" s="15">
        <v>48</v>
      </c>
      <c r="Q106" s="173">
        <f t="shared" si="11"/>
        <v>440</v>
      </c>
      <c r="R106" s="53"/>
      <c r="S106" s="477">
        <f t="shared" si="12"/>
        <v>638.66666666666674</v>
      </c>
      <c r="T106" s="53"/>
      <c r="U106" s="482">
        <f t="shared" si="13"/>
        <v>0.23590814196242171</v>
      </c>
      <c r="V106" s="663"/>
      <c r="W106" s="663"/>
      <c r="X106" s="663"/>
      <c r="Y106" s="663"/>
      <c r="Z106" s="663"/>
      <c r="AA106" s="663"/>
      <c r="AB106" s="683"/>
      <c r="AC106" s="684">
        <v>9</v>
      </c>
      <c r="AD106" s="684">
        <v>76</v>
      </c>
      <c r="AE106" s="679">
        <v>32</v>
      </c>
      <c r="AF106" s="679">
        <v>1</v>
      </c>
      <c r="AG106" s="621">
        <f t="shared" si="17"/>
        <v>0</v>
      </c>
      <c r="AH106" s="620"/>
      <c r="AI106" s="620"/>
    </row>
    <row r="107" spans="1:38" x14ac:dyDescent="0.2">
      <c r="A107" s="620" t="s">
        <v>646</v>
      </c>
      <c r="B107" s="613">
        <v>44</v>
      </c>
      <c r="C107" s="614">
        <v>181</v>
      </c>
      <c r="D107" s="615">
        <f t="shared" ref="D107" si="18">B107+C107</f>
        <v>225</v>
      </c>
      <c r="E107" s="614">
        <f t="shared" si="14"/>
        <v>130</v>
      </c>
      <c r="F107" s="614">
        <v>19</v>
      </c>
      <c r="G107" s="614">
        <v>14</v>
      </c>
      <c r="H107" s="614">
        <v>14</v>
      </c>
      <c r="I107" s="614"/>
      <c r="J107" s="614">
        <f t="shared" si="15"/>
        <v>53</v>
      </c>
      <c r="K107" s="614"/>
      <c r="L107" s="615">
        <f t="shared" ref="L107" si="19">C107+SUM(E107:K107)</f>
        <v>411</v>
      </c>
      <c r="M107" s="616">
        <f t="shared" si="16"/>
        <v>277.83333333333337</v>
      </c>
      <c r="N107" s="614">
        <v>522</v>
      </c>
      <c r="O107" s="614">
        <v>1003</v>
      </c>
      <c r="P107" s="614">
        <v>151</v>
      </c>
      <c r="Q107" s="615">
        <f t="shared" ref="Q107" si="20">SUM(N107:P107)</f>
        <v>1676</v>
      </c>
      <c r="R107" s="617"/>
      <c r="S107" s="618">
        <f t="shared" ref="S107" si="21">M107+N107+O107+P107*2</f>
        <v>2104.8333333333335</v>
      </c>
      <c r="T107" s="617"/>
      <c r="U107" s="619">
        <f>M107/S107</f>
        <v>0.13199778288067149</v>
      </c>
      <c r="V107" s="663"/>
      <c r="W107" s="663"/>
      <c r="X107" s="663"/>
      <c r="Y107" s="663"/>
      <c r="Z107" s="663"/>
      <c r="AA107" s="663"/>
      <c r="AB107" s="683"/>
      <c r="AC107" s="684">
        <v>12</v>
      </c>
      <c r="AD107" s="684">
        <v>118</v>
      </c>
      <c r="AE107" s="679">
        <v>51</v>
      </c>
      <c r="AF107" s="679">
        <v>2</v>
      </c>
      <c r="AG107" s="621">
        <f t="shared" si="17"/>
        <v>0</v>
      </c>
      <c r="AH107" s="620"/>
      <c r="AI107" s="620"/>
    </row>
    <row r="108" spans="1:38" x14ac:dyDescent="0.2">
      <c r="A108" s="231" t="s">
        <v>159</v>
      </c>
      <c r="B108" s="434">
        <v>20</v>
      </c>
      <c r="C108" s="18">
        <v>17</v>
      </c>
      <c r="D108" s="174">
        <f t="shared" si="9"/>
        <v>37</v>
      </c>
      <c r="E108" s="18">
        <f t="shared" si="14"/>
        <v>20</v>
      </c>
      <c r="F108" s="18">
        <v>12</v>
      </c>
      <c r="G108" s="18"/>
      <c r="H108" s="18"/>
      <c r="I108" s="18">
        <v>10</v>
      </c>
      <c r="J108" s="18">
        <f t="shared" si="15"/>
        <v>107</v>
      </c>
      <c r="K108" s="18">
        <v>1</v>
      </c>
      <c r="L108" s="174">
        <f t="shared" si="10"/>
        <v>167</v>
      </c>
      <c r="M108" s="501">
        <f t="shared" si="16"/>
        <v>102.91666666666667</v>
      </c>
      <c r="N108" s="18">
        <v>122</v>
      </c>
      <c r="O108" s="18">
        <v>235</v>
      </c>
      <c r="P108" s="18">
        <v>31</v>
      </c>
      <c r="Q108" s="174">
        <f t="shared" si="11"/>
        <v>388</v>
      </c>
      <c r="R108" s="53"/>
      <c r="S108" s="474">
        <f t="shared" si="12"/>
        <v>521.91666666666674</v>
      </c>
      <c r="T108" s="53"/>
      <c r="U108" s="479">
        <f t="shared" si="13"/>
        <v>0.19718984512214591</v>
      </c>
      <c r="V108" s="663"/>
      <c r="W108" s="663"/>
      <c r="X108" s="663"/>
      <c r="Y108" s="663"/>
      <c r="Z108" s="663"/>
      <c r="AA108" s="663"/>
      <c r="AB108" s="683"/>
      <c r="AC108" s="684">
        <v>5</v>
      </c>
      <c r="AD108" s="684">
        <v>15</v>
      </c>
      <c r="AE108" s="679">
        <v>107</v>
      </c>
      <c r="AF108" s="679">
        <v>0</v>
      </c>
      <c r="AG108" s="621">
        <f t="shared" si="17"/>
        <v>0</v>
      </c>
      <c r="AH108" s="620"/>
      <c r="AI108" s="620"/>
    </row>
    <row r="109" spans="1:38" x14ac:dyDescent="0.2">
      <c r="A109" s="231" t="s">
        <v>579</v>
      </c>
      <c r="B109" s="434">
        <v>23</v>
      </c>
      <c r="C109" s="18">
        <v>3</v>
      </c>
      <c r="D109" s="174">
        <f t="shared" si="9"/>
        <v>26</v>
      </c>
      <c r="E109" s="18">
        <f t="shared" si="14"/>
        <v>28</v>
      </c>
      <c r="F109" s="18"/>
      <c r="G109" s="18"/>
      <c r="H109" s="18"/>
      <c r="I109" s="18">
        <v>23</v>
      </c>
      <c r="J109" s="18">
        <f t="shared" si="15"/>
        <v>3</v>
      </c>
      <c r="K109" s="18"/>
      <c r="L109" s="174">
        <f t="shared" si="10"/>
        <v>57</v>
      </c>
      <c r="M109" s="501">
        <f t="shared" si="16"/>
        <v>34.875</v>
      </c>
      <c r="N109" s="18">
        <v>24</v>
      </c>
      <c r="O109" s="18">
        <v>7</v>
      </c>
      <c r="P109" s="18"/>
      <c r="Q109" s="174">
        <f t="shared" si="11"/>
        <v>31</v>
      </c>
      <c r="R109" s="53"/>
      <c r="S109" s="474">
        <f t="shared" si="12"/>
        <v>65.875</v>
      </c>
      <c r="T109" s="53"/>
      <c r="U109" s="479">
        <f t="shared" si="13"/>
        <v>0.52941176470588236</v>
      </c>
      <c r="V109" s="663"/>
      <c r="W109" s="663"/>
      <c r="X109" s="663"/>
      <c r="Y109" s="663"/>
      <c r="Z109" s="663"/>
      <c r="AA109" s="663"/>
      <c r="AB109" s="683"/>
      <c r="AC109" s="684"/>
      <c r="AD109" s="684">
        <v>28</v>
      </c>
      <c r="AE109" s="679">
        <v>0</v>
      </c>
      <c r="AF109" s="679">
        <v>3</v>
      </c>
      <c r="AG109" s="621">
        <f t="shared" si="17"/>
        <v>0</v>
      </c>
      <c r="AH109" s="620"/>
      <c r="AI109" s="620"/>
    </row>
    <row r="110" spans="1:38" x14ac:dyDescent="0.2">
      <c r="A110" s="231" t="s">
        <v>160</v>
      </c>
      <c r="B110" s="434">
        <v>33</v>
      </c>
      <c r="C110" s="18">
        <v>100</v>
      </c>
      <c r="D110" s="174">
        <f t="shared" si="9"/>
        <v>133</v>
      </c>
      <c r="E110" s="18">
        <f t="shared" si="14"/>
        <v>65</v>
      </c>
      <c r="F110" s="18"/>
      <c r="G110" s="18">
        <v>1</v>
      </c>
      <c r="H110" s="18">
        <v>2</v>
      </c>
      <c r="I110" s="18">
        <v>41</v>
      </c>
      <c r="J110" s="18">
        <f t="shared" si="15"/>
        <v>25</v>
      </c>
      <c r="K110" s="18">
        <v>39</v>
      </c>
      <c r="L110" s="174">
        <f t="shared" si="10"/>
        <v>273</v>
      </c>
      <c r="M110" s="501">
        <f t="shared" si="16"/>
        <v>130.45833333333334</v>
      </c>
      <c r="N110" s="18">
        <v>107</v>
      </c>
      <c r="O110" s="18">
        <v>183</v>
      </c>
      <c r="P110" s="18">
        <v>27</v>
      </c>
      <c r="Q110" s="174">
        <f t="shared" si="11"/>
        <v>317</v>
      </c>
      <c r="R110" s="53"/>
      <c r="S110" s="474">
        <f t="shared" si="12"/>
        <v>474.45833333333337</v>
      </c>
      <c r="T110" s="53"/>
      <c r="U110" s="479">
        <f t="shared" si="13"/>
        <v>0.2749626767366295</v>
      </c>
      <c r="V110" s="663"/>
      <c r="W110" s="663"/>
      <c r="X110" s="663"/>
      <c r="Y110" s="663"/>
      <c r="Z110" s="663"/>
      <c r="AA110" s="663"/>
      <c r="AB110" s="683"/>
      <c r="AC110" s="684">
        <v>58</v>
      </c>
      <c r="AD110" s="684">
        <v>7</v>
      </c>
      <c r="AE110" s="679">
        <v>22</v>
      </c>
      <c r="AF110" s="679">
        <v>3</v>
      </c>
      <c r="AG110" s="621">
        <f t="shared" si="17"/>
        <v>0</v>
      </c>
      <c r="AH110" s="620"/>
      <c r="AI110" s="620"/>
    </row>
    <row r="111" spans="1:38" x14ac:dyDescent="0.2">
      <c r="A111" s="449" t="s">
        <v>464</v>
      </c>
      <c r="B111" s="434">
        <v>6</v>
      </c>
      <c r="C111" s="18"/>
      <c r="D111" s="460">
        <f t="shared" si="9"/>
        <v>6</v>
      </c>
      <c r="E111" s="18">
        <f t="shared" si="14"/>
        <v>1</v>
      </c>
      <c r="F111" s="18"/>
      <c r="G111" s="18"/>
      <c r="H111" s="18"/>
      <c r="I111" s="18"/>
      <c r="J111" s="18">
        <f t="shared" si="15"/>
        <v>0</v>
      </c>
      <c r="K111" s="18"/>
      <c r="L111" s="460">
        <f t="shared" si="10"/>
        <v>1</v>
      </c>
      <c r="M111" s="501">
        <f t="shared" si="16"/>
        <v>0.5</v>
      </c>
      <c r="N111" s="18">
        <v>10</v>
      </c>
      <c r="O111" s="18">
        <v>3</v>
      </c>
      <c r="P111" s="18"/>
      <c r="Q111" s="460">
        <f t="shared" si="11"/>
        <v>13</v>
      </c>
      <c r="R111" s="53"/>
      <c r="S111" s="474">
        <f t="shared" si="12"/>
        <v>13.5</v>
      </c>
      <c r="T111" s="53"/>
      <c r="U111" s="479">
        <f t="shared" si="13"/>
        <v>3.7037037037037035E-2</v>
      </c>
      <c r="V111" s="663"/>
      <c r="W111" s="663"/>
      <c r="X111" s="663"/>
      <c r="Y111" s="663"/>
      <c r="Z111" s="663"/>
      <c r="AA111" s="663"/>
      <c r="AB111" s="683"/>
      <c r="AC111" s="684">
        <v>1</v>
      </c>
      <c r="AD111" s="684">
        <v>0</v>
      </c>
      <c r="AE111" s="679"/>
      <c r="AF111" s="679"/>
      <c r="AG111" s="621">
        <f t="shared" si="17"/>
        <v>0</v>
      </c>
      <c r="AH111" s="620"/>
      <c r="AI111" s="620"/>
    </row>
    <row r="112" spans="1:38" s="457" customFormat="1" x14ac:dyDescent="0.2">
      <c r="A112" s="231" t="s">
        <v>366</v>
      </c>
      <c r="B112" s="434">
        <v>2</v>
      </c>
      <c r="C112" s="18">
        <v>2</v>
      </c>
      <c r="D112" s="174">
        <f t="shared" si="9"/>
        <v>4</v>
      </c>
      <c r="E112" s="18">
        <f t="shared" si="14"/>
        <v>0</v>
      </c>
      <c r="F112" s="18"/>
      <c r="G112" s="18"/>
      <c r="H112" s="18"/>
      <c r="I112" s="18"/>
      <c r="J112" s="18">
        <f t="shared" si="15"/>
        <v>0</v>
      </c>
      <c r="K112" s="18"/>
      <c r="L112" s="174">
        <f t="shared" si="10"/>
        <v>2</v>
      </c>
      <c r="M112" s="501">
        <f t="shared" si="16"/>
        <v>0.66666666666666663</v>
      </c>
      <c r="N112" s="18">
        <v>12</v>
      </c>
      <c r="O112" s="18">
        <v>21</v>
      </c>
      <c r="P112" s="18"/>
      <c r="Q112" s="174">
        <f t="shared" si="11"/>
        <v>33</v>
      </c>
      <c r="R112" s="53"/>
      <c r="S112" s="474">
        <f t="shared" si="12"/>
        <v>33.666666666666664</v>
      </c>
      <c r="T112" s="53"/>
      <c r="U112" s="479">
        <f t="shared" si="13"/>
        <v>1.9801980198019802E-2</v>
      </c>
      <c r="V112" s="663"/>
      <c r="W112" s="663"/>
      <c r="X112" s="663"/>
      <c r="Y112" s="663"/>
      <c r="Z112" s="663"/>
      <c r="AA112" s="663"/>
      <c r="AB112" s="683"/>
      <c r="AC112" s="684"/>
      <c r="AD112" s="684"/>
      <c r="AE112" s="679"/>
      <c r="AF112" s="679"/>
      <c r="AG112" s="621">
        <f t="shared" si="17"/>
        <v>0</v>
      </c>
      <c r="AH112" s="620"/>
      <c r="AI112" s="620"/>
      <c r="AJ112" s="349"/>
      <c r="AK112" s="620"/>
      <c r="AL112"/>
    </row>
    <row r="113" spans="1:38" x14ac:dyDescent="0.2">
      <c r="A113" s="231" t="s">
        <v>161</v>
      </c>
      <c r="B113" s="434">
        <v>234</v>
      </c>
      <c r="C113" s="18"/>
      <c r="D113" s="174">
        <f t="shared" si="9"/>
        <v>234</v>
      </c>
      <c r="E113" s="18">
        <f t="shared" si="14"/>
        <v>13</v>
      </c>
      <c r="F113" s="18"/>
      <c r="G113" s="18"/>
      <c r="H113" s="18">
        <v>2</v>
      </c>
      <c r="I113" s="18"/>
      <c r="J113" s="18">
        <f t="shared" si="15"/>
        <v>2</v>
      </c>
      <c r="K113" s="18">
        <v>4</v>
      </c>
      <c r="L113" s="174">
        <f t="shared" si="10"/>
        <v>21</v>
      </c>
      <c r="M113" s="501">
        <f t="shared" si="16"/>
        <v>13.5</v>
      </c>
      <c r="N113" s="18">
        <v>113</v>
      </c>
      <c r="O113" s="18">
        <v>56</v>
      </c>
      <c r="P113" s="18">
        <v>14</v>
      </c>
      <c r="Q113" s="174">
        <f t="shared" si="11"/>
        <v>183</v>
      </c>
      <c r="R113" s="53"/>
      <c r="S113" s="474">
        <f t="shared" si="12"/>
        <v>210.5</v>
      </c>
      <c r="T113" s="53"/>
      <c r="U113" s="479">
        <f t="shared" si="13"/>
        <v>6.413301662707839E-2</v>
      </c>
      <c r="V113" s="663"/>
      <c r="W113" s="663"/>
      <c r="X113" s="663"/>
      <c r="Y113" s="663"/>
      <c r="Z113" s="663"/>
      <c r="AA113" s="663"/>
      <c r="AB113" s="683"/>
      <c r="AC113" s="684">
        <v>13</v>
      </c>
      <c r="AD113" s="684">
        <v>0</v>
      </c>
      <c r="AE113" s="679">
        <v>2</v>
      </c>
      <c r="AF113" s="679">
        <v>0</v>
      </c>
      <c r="AG113" s="621">
        <f t="shared" si="17"/>
        <v>0</v>
      </c>
      <c r="AH113" s="620"/>
      <c r="AI113" s="620"/>
      <c r="AL113" s="457"/>
    </row>
    <row r="114" spans="1:38" x14ac:dyDescent="0.2">
      <c r="A114" s="231" t="s">
        <v>162</v>
      </c>
      <c r="B114" s="434">
        <v>205</v>
      </c>
      <c r="C114" s="18">
        <v>86</v>
      </c>
      <c r="D114" s="174">
        <f t="shared" si="9"/>
        <v>291</v>
      </c>
      <c r="E114" s="18">
        <f t="shared" si="14"/>
        <v>8</v>
      </c>
      <c r="F114" s="18">
        <v>13</v>
      </c>
      <c r="G114" s="18">
        <v>5</v>
      </c>
      <c r="H114" s="18">
        <v>2</v>
      </c>
      <c r="I114" s="18"/>
      <c r="J114" s="18">
        <f t="shared" si="15"/>
        <v>3</v>
      </c>
      <c r="K114" s="18">
        <v>5</v>
      </c>
      <c r="L114" s="174">
        <f t="shared" si="10"/>
        <v>122</v>
      </c>
      <c r="M114" s="501">
        <f t="shared" si="16"/>
        <v>75.166666666666671</v>
      </c>
      <c r="N114" s="18">
        <v>49</v>
      </c>
      <c r="O114" s="18">
        <v>67</v>
      </c>
      <c r="P114" s="18">
        <v>28</v>
      </c>
      <c r="Q114" s="174">
        <f t="shared" si="11"/>
        <v>144</v>
      </c>
      <c r="R114" s="53"/>
      <c r="S114" s="474">
        <f t="shared" si="12"/>
        <v>247.16666666666669</v>
      </c>
      <c r="T114" s="53"/>
      <c r="U114" s="479">
        <f t="shared" si="13"/>
        <v>0.30411328388401887</v>
      </c>
      <c r="V114" s="663"/>
      <c r="W114" s="663"/>
      <c r="X114" s="663"/>
      <c r="Y114" s="663"/>
      <c r="Z114" s="663"/>
      <c r="AA114" s="663"/>
      <c r="AB114" s="683"/>
      <c r="AC114" s="684">
        <v>2</v>
      </c>
      <c r="AD114" s="684">
        <v>6</v>
      </c>
      <c r="AE114" s="679">
        <v>3</v>
      </c>
      <c r="AF114" s="679">
        <v>0</v>
      </c>
      <c r="AG114" s="621">
        <f t="shared" si="17"/>
        <v>0</v>
      </c>
      <c r="AH114" s="620"/>
      <c r="AI114" s="620"/>
    </row>
    <row r="115" spans="1:38" x14ac:dyDescent="0.2">
      <c r="A115" s="231" t="s">
        <v>163</v>
      </c>
      <c r="B115" s="434">
        <v>20</v>
      </c>
      <c r="C115" s="18">
        <v>54</v>
      </c>
      <c r="D115" s="174">
        <f t="shared" si="9"/>
        <v>74</v>
      </c>
      <c r="E115" s="18">
        <f t="shared" si="14"/>
        <v>0</v>
      </c>
      <c r="F115" s="18">
        <v>49</v>
      </c>
      <c r="G115" s="18"/>
      <c r="H115" s="18"/>
      <c r="I115" s="18">
        <v>12</v>
      </c>
      <c r="J115" s="18">
        <f t="shared" si="15"/>
        <v>3</v>
      </c>
      <c r="K115" s="18">
        <v>28</v>
      </c>
      <c r="L115" s="174">
        <f t="shared" si="10"/>
        <v>146</v>
      </c>
      <c r="M115" s="501">
        <f t="shared" si="16"/>
        <v>147</v>
      </c>
      <c r="N115" s="18">
        <v>64</v>
      </c>
      <c r="O115" s="18">
        <v>149</v>
      </c>
      <c r="P115" s="18">
        <v>72</v>
      </c>
      <c r="Q115" s="174">
        <f t="shared" si="11"/>
        <v>285</v>
      </c>
      <c r="R115" s="53"/>
      <c r="S115" s="474">
        <f t="shared" si="12"/>
        <v>504</v>
      </c>
      <c r="T115" s="53"/>
      <c r="U115" s="479">
        <f t="shared" si="13"/>
        <v>0.29166666666666669</v>
      </c>
      <c r="V115" s="663"/>
      <c r="W115" s="663"/>
      <c r="X115" s="663"/>
      <c r="Y115" s="663"/>
      <c r="Z115" s="663"/>
      <c r="AA115" s="663"/>
      <c r="AB115" s="683"/>
      <c r="AC115" s="684"/>
      <c r="AD115" s="684"/>
      <c r="AE115" s="679">
        <v>3</v>
      </c>
      <c r="AF115" s="679">
        <v>0</v>
      </c>
      <c r="AG115" s="621">
        <f t="shared" si="17"/>
        <v>0</v>
      </c>
      <c r="AH115" s="620"/>
      <c r="AI115" s="620"/>
    </row>
    <row r="116" spans="1:38" x14ac:dyDescent="0.2">
      <c r="A116" s="610" t="s">
        <v>508</v>
      </c>
      <c r="B116" s="611">
        <v>25</v>
      </c>
      <c r="C116" s="606"/>
      <c r="D116" s="608">
        <f t="shared" si="9"/>
        <v>25</v>
      </c>
      <c r="E116" s="606">
        <f t="shared" si="14"/>
        <v>0</v>
      </c>
      <c r="F116" s="606"/>
      <c r="G116" s="606"/>
      <c r="H116" s="606"/>
      <c r="I116" s="606"/>
      <c r="J116" s="606">
        <f t="shared" si="15"/>
        <v>1</v>
      </c>
      <c r="K116" s="606">
        <v>7</v>
      </c>
      <c r="L116" s="622">
        <f t="shared" si="10"/>
        <v>8</v>
      </c>
      <c r="M116" s="624">
        <f t="shared" si="16"/>
        <v>7.5</v>
      </c>
      <c r="N116" s="606">
        <v>10</v>
      </c>
      <c r="O116" s="606">
        <v>27</v>
      </c>
      <c r="P116" s="606">
        <v>2</v>
      </c>
      <c r="Q116" s="608">
        <f t="shared" si="11"/>
        <v>39</v>
      </c>
      <c r="R116" s="53"/>
      <c r="S116" s="474">
        <f t="shared" si="12"/>
        <v>48.5</v>
      </c>
      <c r="T116" s="53"/>
      <c r="U116" s="479">
        <f t="shared" si="13"/>
        <v>0.15463917525773196</v>
      </c>
      <c r="V116" s="663"/>
      <c r="W116" s="663"/>
      <c r="X116" s="663"/>
      <c r="Y116" s="663"/>
      <c r="Z116" s="663"/>
      <c r="AA116" s="663"/>
      <c r="AB116" s="683"/>
      <c r="AC116" s="684"/>
      <c r="AD116" s="684"/>
      <c r="AE116" s="679">
        <v>1</v>
      </c>
      <c r="AF116" s="679">
        <v>0</v>
      </c>
      <c r="AG116" s="621">
        <f t="shared" si="17"/>
        <v>0</v>
      </c>
      <c r="AH116" s="620"/>
      <c r="AI116" s="620"/>
    </row>
    <row r="117" spans="1:38" x14ac:dyDescent="0.2">
      <c r="A117" s="231" t="s">
        <v>164</v>
      </c>
      <c r="B117" s="434">
        <v>79</v>
      </c>
      <c r="C117" s="18">
        <v>5</v>
      </c>
      <c r="D117" s="174">
        <f t="shared" si="9"/>
        <v>84</v>
      </c>
      <c r="E117" s="18">
        <f t="shared" si="14"/>
        <v>11</v>
      </c>
      <c r="F117" s="18"/>
      <c r="G117" s="18"/>
      <c r="H117" s="18"/>
      <c r="I117" s="18">
        <v>28</v>
      </c>
      <c r="J117" s="18">
        <f t="shared" si="15"/>
        <v>0</v>
      </c>
      <c r="K117" s="18"/>
      <c r="L117" s="174">
        <f t="shared" si="10"/>
        <v>44</v>
      </c>
      <c r="M117" s="501">
        <f t="shared" si="16"/>
        <v>16.166666666666664</v>
      </c>
      <c r="N117" s="18">
        <v>118</v>
      </c>
      <c r="O117" s="18">
        <v>71</v>
      </c>
      <c r="P117" s="18">
        <v>8</v>
      </c>
      <c r="Q117" s="174">
        <f t="shared" si="11"/>
        <v>197</v>
      </c>
      <c r="R117" s="53"/>
      <c r="S117" s="474">
        <f t="shared" si="12"/>
        <v>221.16666666666666</v>
      </c>
      <c r="T117" s="53"/>
      <c r="U117" s="479">
        <f t="shared" si="13"/>
        <v>7.3097211755840233E-2</v>
      </c>
      <c r="V117" s="663"/>
      <c r="W117" s="663"/>
      <c r="X117" s="663"/>
      <c r="Y117" s="663"/>
      <c r="Z117" s="663"/>
      <c r="AA117" s="663"/>
      <c r="AB117" s="683"/>
      <c r="AC117" s="684"/>
      <c r="AD117" s="684">
        <v>11</v>
      </c>
      <c r="AE117" s="679"/>
      <c r="AF117" s="679"/>
      <c r="AG117" s="621">
        <f t="shared" si="17"/>
        <v>0</v>
      </c>
      <c r="AH117" s="620"/>
      <c r="AI117" s="620"/>
    </row>
    <row r="118" spans="1:38" x14ac:dyDescent="0.2">
      <c r="A118" s="231" t="s">
        <v>367</v>
      </c>
      <c r="B118" s="434">
        <v>4</v>
      </c>
      <c r="C118" s="18"/>
      <c r="D118" s="174">
        <f t="shared" si="9"/>
        <v>4</v>
      </c>
      <c r="E118" s="18">
        <f t="shared" si="14"/>
        <v>0</v>
      </c>
      <c r="F118" s="18"/>
      <c r="G118" s="18"/>
      <c r="H118" s="18"/>
      <c r="I118" s="18"/>
      <c r="J118" s="18">
        <f t="shared" si="15"/>
        <v>10</v>
      </c>
      <c r="K118" s="18"/>
      <c r="L118" s="174">
        <f t="shared" si="10"/>
        <v>10</v>
      </c>
      <c r="M118" s="501">
        <f t="shared" si="16"/>
        <v>5.5</v>
      </c>
      <c r="N118" s="18">
        <v>13</v>
      </c>
      <c r="O118" s="18">
        <v>16</v>
      </c>
      <c r="P118" s="18">
        <v>1</v>
      </c>
      <c r="Q118" s="174">
        <f t="shared" si="11"/>
        <v>30</v>
      </c>
      <c r="R118" s="53"/>
      <c r="S118" s="474">
        <f t="shared" si="12"/>
        <v>36.5</v>
      </c>
      <c r="T118" s="53"/>
      <c r="U118" s="479">
        <f t="shared" si="13"/>
        <v>0.15068493150684931</v>
      </c>
      <c r="V118" s="663"/>
      <c r="W118" s="663"/>
      <c r="X118" s="663"/>
      <c r="Y118" s="663"/>
      <c r="Z118" s="663"/>
      <c r="AA118" s="663"/>
      <c r="AB118" s="683"/>
      <c r="AC118" s="684"/>
      <c r="AD118" s="684"/>
      <c r="AE118" s="679">
        <v>9</v>
      </c>
      <c r="AF118" s="679">
        <v>1</v>
      </c>
      <c r="AG118" s="621">
        <f t="shared" si="17"/>
        <v>0</v>
      </c>
      <c r="AH118" s="620"/>
      <c r="AI118" s="620"/>
    </row>
    <row r="119" spans="1:38" x14ac:dyDescent="0.2">
      <c r="A119" s="231" t="s">
        <v>165</v>
      </c>
      <c r="B119" s="434">
        <v>78</v>
      </c>
      <c r="C119" s="18">
        <v>73</v>
      </c>
      <c r="D119" s="174">
        <f t="shared" si="9"/>
        <v>151</v>
      </c>
      <c r="E119" s="18">
        <f t="shared" si="14"/>
        <v>20</v>
      </c>
      <c r="F119" s="18">
        <v>4</v>
      </c>
      <c r="G119" s="18"/>
      <c r="H119" s="18"/>
      <c r="I119" s="18">
        <v>17</v>
      </c>
      <c r="J119" s="18">
        <f t="shared" si="15"/>
        <v>11</v>
      </c>
      <c r="K119" s="18"/>
      <c r="L119" s="174">
        <f t="shared" si="10"/>
        <v>125</v>
      </c>
      <c r="M119" s="501">
        <f t="shared" si="16"/>
        <v>53.958333333333329</v>
      </c>
      <c r="N119" s="18">
        <v>67</v>
      </c>
      <c r="O119" s="18">
        <v>1</v>
      </c>
      <c r="P119" s="18">
        <v>16</v>
      </c>
      <c r="Q119" s="174">
        <f t="shared" si="11"/>
        <v>84</v>
      </c>
      <c r="R119" s="53"/>
      <c r="S119" s="474">
        <f t="shared" si="12"/>
        <v>153.95833333333331</v>
      </c>
      <c r="T119" s="53"/>
      <c r="U119" s="479">
        <f t="shared" si="13"/>
        <v>0.35047361299052776</v>
      </c>
      <c r="V119" s="663"/>
      <c r="W119" s="663"/>
      <c r="X119" s="663"/>
      <c r="Y119" s="663"/>
      <c r="Z119" s="663"/>
      <c r="AA119" s="663"/>
      <c r="AB119" s="683"/>
      <c r="AC119" s="684">
        <v>20</v>
      </c>
      <c r="AD119" s="684">
        <v>0</v>
      </c>
      <c r="AE119" s="679">
        <v>3</v>
      </c>
      <c r="AF119" s="679">
        <v>8</v>
      </c>
      <c r="AG119" s="621">
        <f t="shared" si="17"/>
        <v>0</v>
      </c>
      <c r="AH119" s="620"/>
      <c r="AI119" s="620"/>
    </row>
    <row r="120" spans="1:38" x14ac:dyDescent="0.2">
      <c r="A120" s="231" t="s">
        <v>166</v>
      </c>
      <c r="B120" s="434"/>
      <c r="C120" s="18">
        <v>32</v>
      </c>
      <c r="D120" s="174">
        <f t="shared" si="9"/>
        <v>32</v>
      </c>
      <c r="E120" s="18">
        <f t="shared" si="14"/>
        <v>4</v>
      </c>
      <c r="F120" s="18"/>
      <c r="G120" s="18">
        <v>52</v>
      </c>
      <c r="H120" s="18">
        <v>16</v>
      </c>
      <c r="I120" s="18"/>
      <c r="J120" s="18">
        <f t="shared" si="15"/>
        <v>3</v>
      </c>
      <c r="K120" s="18"/>
      <c r="L120" s="174">
        <f t="shared" si="10"/>
        <v>107</v>
      </c>
      <c r="M120" s="501">
        <f t="shared" si="16"/>
        <v>84.166666666666671</v>
      </c>
      <c r="N120" s="18">
        <v>74</v>
      </c>
      <c r="O120" s="18">
        <v>137</v>
      </c>
      <c r="P120" s="18">
        <v>14</v>
      </c>
      <c r="Q120" s="174">
        <f t="shared" si="11"/>
        <v>225</v>
      </c>
      <c r="R120" s="53"/>
      <c r="S120" s="474">
        <f t="shared" si="12"/>
        <v>323.16666666666669</v>
      </c>
      <c r="T120" s="53"/>
      <c r="U120" s="479">
        <f t="shared" si="13"/>
        <v>0.26044352759154205</v>
      </c>
      <c r="V120" s="663"/>
      <c r="W120" s="663"/>
      <c r="X120" s="663"/>
      <c r="Y120" s="663"/>
      <c r="Z120" s="663"/>
      <c r="AA120" s="663"/>
      <c r="AB120" s="683"/>
      <c r="AC120" s="684"/>
      <c r="AD120" s="684">
        <v>4</v>
      </c>
      <c r="AE120" s="679">
        <v>3</v>
      </c>
      <c r="AF120" s="679">
        <v>0</v>
      </c>
      <c r="AG120" s="621">
        <f t="shared" si="17"/>
        <v>0</v>
      </c>
      <c r="AH120" s="620"/>
      <c r="AI120" s="620"/>
    </row>
    <row r="121" spans="1:38" x14ac:dyDescent="0.2">
      <c r="A121" s="231" t="s">
        <v>167</v>
      </c>
      <c r="B121" s="434"/>
      <c r="C121" s="18">
        <v>22</v>
      </c>
      <c r="D121" s="174">
        <f t="shared" si="9"/>
        <v>22</v>
      </c>
      <c r="E121" s="18">
        <f t="shared" si="14"/>
        <v>0</v>
      </c>
      <c r="F121" s="18"/>
      <c r="G121" s="18"/>
      <c r="H121" s="18"/>
      <c r="I121" s="18"/>
      <c r="J121" s="18">
        <f t="shared" si="15"/>
        <v>0</v>
      </c>
      <c r="K121" s="18"/>
      <c r="L121" s="174">
        <f t="shared" si="10"/>
        <v>22</v>
      </c>
      <c r="M121" s="501">
        <f t="shared" si="16"/>
        <v>7.333333333333333</v>
      </c>
      <c r="N121" s="18"/>
      <c r="O121" s="18"/>
      <c r="P121" s="18"/>
      <c r="Q121" s="174">
        <f t="shared" si="11"/>
        <v>0</v>
      </c>
      <c r="R121" s="53"/>
      <c r="S121" s="474">
        <f t="shared" si="12"/>
        <v>7.333333333333333</v>
      </c>
      <c r="T121" s="53"/>
      <c r="U121" s="479">
        <f t="shared" si="13"/>
        <v>1</v>
      </c>
      <c r="V121" s="663"/>
      <c r="W121" s="663"/>
      <c r="X121" s="663"/>
      <c r="Y121" s="663"/>
      <c r="Z121" s="663"/>
      <c r="AA121" s="663"/>
      <c r="AB121" s="683"/>
      <c r="AC121" s="684"/>
      <c r="AD121" s="684"/>
      <c r="AE121" s="679"/>
      <c r="AF121" s="679"/>
      <c r="AG121" s="621">
        <f t="shared" si="17"/>
        <v>0</v>
      </c>
      <c r="AH121" s="620"/>
      <c r="AI121" s="620"/>
    </row>
    <row r="122" spans="1:38" s="32" customFormat="1" x14ac:dyDescent="0.2">
      <c r="A122" s="231" t="s">
        <v>168</v>
      </c>
      <c r="B122" s="434">
        <v>40</v>
      </c>
      <c r="C122" s="18">
        <v>17</v>
      </c>
      <c r="D122" s="174">
        <f t="shared" si="9"/>
        <v>57</v>
      </c>
      <c r="E122" s="18">
        <f t="shared" si="14"/>
        <v>0</v>
      </c>
      <c r="F122" s="18"/>
      <c r="G122" s="18"/>
      <c r="H122" s="18"/>
      <c r="I122" s="18">
        <v>12</v>
      </c>
      <c r="J122" s="18">
        <f t="shared" si="15"/>
        <v>1</v>
      </c>
      <c r="K122" s="18"/>
      <c r="L122" s="174">
        <f t="shared" si="10"/>
        <v>30</v>
      </c>
      <c r="M122" s="501">
        <f t="shared" si="16"/>
        <v>8.1666666666666679</v>
      </c>
      <c r="N122" s="18">
        <v>22</v>
      </c>
      <c r="O122" s="18">
        <v>19</v>
      </c>
      <c r="P122" s="18"/>
      <c r="Q122" s="174">
        <f t="shared" si="11"/>
        <v>41</v>
      </c>
      <c r="R122" s="53"/>
      <c r="S122" s="474">
        <f t="shared" si="12"/>
        <v>49.166666666666671</v>
      </c>
      <c r="T122" s="53"/>
      <c r="U122" s="479">
        <f t="shared" si="13"/>
        <v>0.16610169491525426</v>
      </c>
      <c r="V122" s="663"/>
      <c r="W122" s="663"/>
      <c r="X122" s="663"/>
      <c r="Y122" s="663"/>
      <c r="Z122" s="663"/>
      <c r="AA122" s="663"/>
      <c r="AB122" s="683"/>
      <c r="AC122" s="684"/>
      <c r="AD122" s="684"/>
      <c r="AE122" s="679">
        <v>0</v>
      </c>
      <c r="AF122" s="679">
        <v>1</v>
      </c>
      <c r="AG122" s="621">
        <f t="shared" si="17"/>
        <v>0</v>
      </c>
      <c r="AH122" s="620"/>
      <c r="AI122" s="620"/>
      <c r="AJ122" s="349"/>
      <c r="AK122" s="620"/>
      <c r="AL122"/>
    </row>
    <row r="123" spans="1:38" s="457" customFormat="1" x14ac:dyDescent="0.2">
      <c r="A123" s="231" t="s">
        <v>169</v>
      </c>
      <c r="B123" s="434">
        <v>26</v>
      </c>
      <c r="C123" s="18">
        <v>21</v>
      </c>
      <c r="D123" s="174">
        <f t="shared" si="9"/>
        <v>47</v>
      </c>
      <c r="E123" s="18">
        <f t="shared" si="14"/>
        <v>6</v>
      </c>
      <c r="F123" s="18"/>
      <c r="G123" s="18"/>
      <c r="H123" s="18"/>
      <c r="I123" s="18">
        <v>8</v>
      </c>
      <c r="J123" s="18">
        <f t="shared" si="15"/>
        <v>0</v>
      </c>
      <c r="K123" s="18"/>
      <c r="L123" s="174">
        <f t="shared" si="10"/>
        <v>35</v>
      </c>
      <c r="M123" s="501">
        <f t="shared" si="16"/>
        <v>14</v>
      </c>
      <c r="N123" s="18">
        <v>73</v>
      </c>
      <c r="O123" s="18">
        <v>146</v>
      </c>
      <c r="P123" s="18">
        <v>4</v>
      </c>
      <c r="Q123" s="174">
        <f t="shared" si="11"/>
        <v>223</v>
      </c>
      <c r="R123" s="53"/>
      <c r="S123" s="474">
        <f t="shared" si="12"/>
        <v>241</v>
      </c>
      <c r="T123" s="53"/>
      <c r="U123" s="479">
        <f t="shared" si="13"/>
        <v>5.8091286307053944E-2</v>
      </c>
      <c r="V123" s="663"/>
      <c r="W123" s="663"/>
      <c r="X123" s="663"/>
      <c r="Y123" s="663"/>
      <c r="Z123" s="663"/>
      <c r="AA123" s="663"/>
      <c r="AB123" s="683"/>
      <c r="AC123" s="684"/>
      <c r="AD123" s="684">
        <v>6</v>
      </c>
      <c r="AE123" s="679"/>
      <c r="AF123" s="679"/>
      <c r="AG123" s="621">
        <f t="shared" si="17"/>
        <v>0</v>
      </c>
      <c r="AH123" s="620"/>
      <c r="AI123" s="620"/>
      <c r="AJ123" s="349"/>
      <c r="AK123" s="620"/>
      <c r="AL123" s="32"/>
    </row>
    <row r="124" spans="1:38" ht="12" customHeight="1" x14ac:dyDescent="0.2">
      <c r="A124" s="231" t="s">
        <v>170</v>
      </c>
      <c r="B124" s="434">
        <v>9</v>
      </c>
      <c r="C124" s="18">
        <v>10</v>
      </c>
      <c r="D124" s="174">
        <f t="shared" si="9"/>
        <v>19</v>
      </c>
      <c r="E124" s="18">
        <f t="shared" si="14"/>
        <v>0</v>
      </c>
      <c r="F124" s="18"/>
      <c r="G124" s="18"/>
      <c r="H124" s="18"/>
      <c r="I124" s="18"/>
      <c r="J124" s="18">
        <f t="shared" si="15"/>
        <v>0</v>
      </c>
      <c r="K124" s="18"/>
      <c r="L124" s="174">
        <f t="shared" si="10"/>
        <v>10</v>
      </c>
      <c r="M124" s="501">
        <f t="shared" si="16"/>
        <v>3.3333333333333335</v>
      </c>
      <c r="N124" s="18">
        <v>39</v>
      </c>
      <c r="O124" s="18">
        <v>41</v>
      </c>
      <c r="P124" s="18">
        <v>1</v>
      </c>
      <c r="Q124" s="174">
        <f t="shared" si="11"/>
        <v>81</v>
      </c>
      <c r="R124" s="53"/>
      <c r="S124" s="474">
        <f t="shared" si="12"/>
        <v>85.333333333333343</v>
      </c>
      <c r="T124" s="53"/>
      <c r="U124" s="479">
        <f t="shared" si="13"/>
        <v>3.90625E-2</v>
      </c>
      <c r="V124" s="663"/>
      <c r="W124" s="663"/>
      <c r="X124" s="663"/>
      <c r="Y124" s="663"/>
      <c r="Z124" s="663"/>
      <c r="AA124" s="663"/>
      <c r="AB124" s="683"/>
      <c r="AC124" s="684"/>
      <c r="AD124" s="684"/>
      <c r="AE124" s="679"/>
      <c r="AF124" s="679"/>
      <c r="AG124" s="621">
        <f t="shared" si="17"/>
        <v>0</v>
      </c>
      <c r="AH124" s="620"/>
      <c r="AI124" s="620"/>
      <c r="AL124" s="457"/>
    </row>
    <row r="125" spans="1:38" x14ac:dyDescent="0.2">
      <c r="A125" s="449" t="s">
        <v>482</v>
      </c>
      <c r="B125" s="434">
        <v>947</v>
      </c>
      <c r="C125" s="18">
        <v>581</v>
      </c>
      <c r="D125" s="460">
        <f t="shared" si="9"/>
        <v>1528</v>
      </c>
      <c r="E125" s="18">
        <f t="shared" si="14"/>
        <v>141</v>
      </c>
      <c r="F125" s="18">
        <v>12</v>
      </c>
      <c r="G125" s="18">
        <v>35</v>
      </c>
      <c r="H125" s="18">
        <v>23</v>
      </c>
      <c r="I125" s="18">
        <v>23</v>
      </c>
      <c r="J125" s="18">
        <f t="shared" si="15"/>
        <v>46</v>
      </c>
      <c r="K125" s="18">
        <v>5</v>
      </c>
      <c r="L125" s="460">
        <f t="shared" si="10"/>
        <v>866</v>
      </c>
      <c r="M125" s="501">
        <f t="shared" si="16"/>
        <v>448.54166666666663</v>
      </c>
      <c r="N125" s="18">
        <v>623</v>
      </c>
      <c r="O125" s="18">
        <v>1246</v>
      </c>
      <c r="P125" s="18">
        <v>220</v>
      </c>
      <c r="Q125" s="460">
        <f t="shared" si="11"/>
        <v>2089</v>
      </c>
      <c r="R125" s="53"/>
      <c r="S125" s="474">
        <f t="shared" si="12"/>
        <v>2757.5416666666665</v>
      </c>
      <c r="T125" s="53"/>
      <c r="U125" s="479">
        <f t="shared" si="13"/>
        <v>0.16265997793928771</v>
      </c>
      <c r="V125" s="663"/>
      <c r="W125" s="663"/>
      <c r="X125" s="663"/>
      <c r="Y125" s="663"/>
      <c r="Z125" s="663"/>
      <c r="AA125" s="663"/>
      <c r="AB125" s="683"/>
      <c r="AC125" s="684"/>
      <c r="AD125" s="684">
        <v>141</v>
      </c>
      <c r="AE125" s="679">
        <v>44</v>
      </c>
      <c r="AF125" s="679">
        <v>2</v>
      </c>
      <c r="AG125" s="621">
        <f t="shared" si="17"/>
        <v>0</v>
      </c>
      <c r="AH125" s="620"/>
      <c r="AI125" s="620"/>
    </row>
    <row r="126" spans="1:38" ht="13.5" x14ac:dyDescent="0.25">
      <c r="A126" s="107" t="s">
        <v>218</v>
      </c>
      <c r="B126" s="436">
        <v>147</v>
      </c>
      <c r="C126" s="70">
        <v>151</v>
      </c>
      <c r="D126" s="27">
        <f t="shared" si="9"/>
        <v>298</v>
      </c>
      <c r="E126" s="70">
        <f t="shared" si="14"/>
        <v>118</v>
      </c>
      <c r="F126" s="70">
        <v>2</v>
      </c>
      <c r="G126" s="70">
        <v>19</v>
      </c>
      <c r="H126" s="70">
        <v>3</v>
      </c>
      <c r="I126" s="70">
        <v>16</v>
      </c>
      <c r="J126" s="495">
        <f t="shared" si="15"/>
        <v>46</v>
      </c>
      <c r="K126" s="70">
        <v>72</v>
      </c>
      <c r="L126" s="27">
        <f t="shared" si="10"/>
        <v>427</v>
      </c>
      <c r="M126" s="513">
        <f t="shared" si="16"/>
        <v>291.33333333333337</v>
      </c>
      <c r="N126" s="70">
        <v>334</v>
      </c>
      <c r="O126" s="495">
        <v>797</v>
      </c>
      <c r="P126" s="495">
        <v>392</v>
      </c>
      <c r="Q126" s="26">
        <f t="shared" si="11"/>
        <v>1523</v>
      </c>
      <c r="R126" s="53"/>
      <c r="S126" s="473">
        <f t="shared" si="12"/>
        <v>2206.3333333333335</v>
      </c>
      <c r="T126" s="53"/>
      <c r="U126" s="483">
        <f t="shared" si="13"/>
        <v>0.13204411542529085</v>
      </c>
      <c r="V126" s="663"/>
      <c r="W126" s="663"/>
      <c r="X126" s="663"/>
      <c r="Y126" s="663"/>
      <c r="Z126" s="663"/>
      <c r="AA126" s="663"/>
      <c r="AB126" s="683"/>
      <c r="AC126" s="684"/>
      <c r="AD126" s="684">
        <v>118</v>
      </c>
      <c r="AE126" s="679">
        <v>46</v>
      </c>
      <c r="AF126" s="679">
        <v>0</v>
      </c>
      <c r="AG126" s="621">
        <f t="shared" si="17"/>
        <v>0</v>
      </c>
      <c r="AH126" s="620"/>
      <c r="AI126" s="620"/>
    </row>
    <row r="127" spans="1:38" s="457" customFormat="1" x14ac:dyDescent="0.2">
      <c r="A127" s="231" t="s">
        <v>172</v>
      </c>
      <c r="B127" s="434">
        <v>3</v>
      </c>
      <c r="C127" s="18">
        <v>85</v>
      </c>
      <c r="D127" s="174">
        <f t="shared" si="9"/>
        <v>88</v>
      </c>
      <c r="E127" s="18">
        <f t="shared" si="14"/>
        <v>15</v>
      </c>
      <c r="F127" s="18">
        <v>2</v>
      </c>
      <c r="G127" s="18">
        <v>2</v>
      </c>
      <c r="H127" s="18">
        <v>1</v>
      </c>
      <c r="I127" s="18"/>
      <c r="J127" s="18">
        <f t="shared" si="15"/>
        <v>13</v>
      </c>
      <c r="K127" s="18">
        <v>38</v>
      </c>
      <c r="L127" s="174">
        <f t="shared" si="10"/>
        <v>156</v>
      </c>
      <c r="M127" s="501">
        <f t="shared" si="16"/>
        <v>94.833333333333329</v>
      </c>
      <c r="N127" s="18">
        <v>66</v>
      </c>
      <c r="O127" s="18">
        <v>167</v>
      </c>
      <c r="P127" s="18">
        <v>99</v>
      </c>
      <c r="Q127" s="174">
        <f t="shared" si="11"/>
        <v>332</v>
      </c>
      <c r="R127" s="53"/>
      <c r="S127" s="474">
        <f t="shared" si="12"/>
        <v>525.83333333333326</v>
      </c>
      <c r="T127" s="53"/>
      <c r="U127" s="479">
        <f t="shared" si="13"/>
        <v>0.1803486529318542</v>
      </c>
      <c r="V127" s="663"/>
      <c r="W127" s="663"/>
      <c r="X127" s="663"/>
      <c r="Y127" s="663"/>
      <c r="Z127" s="663"/>
      <c r="AA127" s="663"/>
      <c r="AB127" s="683"/>
      <c r="AC127" s="684"/>
      <c r="AD127" s="684">
        <v>15</v>
      </c>
      <c r="AE127" s="679">
        <v>13</v>
      </c>
      <c r="AF127" s="679">
        <v>0</v>
      </c>
      <c r="AG127" s="621">
        <f t="shared" si="17"/>
        <v>0</v>
      </c>
      <c r="AH127" s="620"/>
      <c r="AI127" s="620"/>
      <c r="AJ127" s="349"/>
      <c r="AK127" s="620"/>
      <c r="AL127"/>
    </row>
    <row r="128" spans="1:38" x14ac:dyDescent="0.2">
      <c r="A128" s="231" t="s">
        <v>171</v>
      </c>
      <c r="B128" s="434">
        <v>126</v>
      </c>
      <c r="C128" s="18">
        <v>66</v>
      </c>
      <c r="D128" s="174">
        <f t="shared" si="9"/>
        <v>192</v>
      </c>
      <c r="E128" s="18">
        <f t="shared" si="14"/>
        <v>94</v>
      </c>
      <c r="F128" s="18"/>
      <c r="G128" s="18">
        <v>17</v>
      </c>
      <c r="H128" s="18">
        <v>2</v>
      </c>
      <c r="I128" s="18">
        <v>16</v>
      </c>
      <c r="J128" s="18">
        <f t="shared" si="15"/>
        <v>33</v>
      </c>
      <c r="K128" s="18">
        <v>33</v>
      </c>
      <c r="L128" s="174">
        <f t="shared" si="10"/>
        <v>261</v>
      </c>
      <c r="M128" s="501">
        <f t="shared" si="16"/>
        <v>186.5</v>
      </c>
      <c r="N128" s="18">
        <v>250</v>
      </c>
      <c r="O128" s="18">
        <v>600</v>
      </c>
      <c r="P128" s="18">
        <v>286</v>
      </c>
      <c r="Q128" s="174">
        <f t="shared" si="11"/>
        <v>1136</v>
      </c>
      <c r="R128" s="53"/>
      <c r="S128" s="474">
        <f t="shared" si="12"/>
        <v>1608.5</v>
      </c>
      <c r="T128" s="53"/>
      <c r="U128" s="479">
        <f t="shared" si="13"/>
        <v>0.11594653403792353</v>
      </c>
      <c r="V128" s="663"/>
      <c r="W128" s="663"/>
      <c r="X128" s="663"/>
      <c r="Y128" s="663"/>
      <c r="Z128" s="663"/>
      <c r="AA128" s="663"/>
      <c r="AB128" s="683"/>
      <c r="AC128" s="684"/>
      <c r="AD128" s="684">
        <v>94</v>
      </c>
      <c r="AE128" s="679">
        <v>33</v>
      </c>
      <c r="AF128" s="679">
        <v>0</v>
      </c>
      <c r="AG128" s="621">
        <f t="shared" si="17"/>
        <v>0</v>
      </c>
      <c r="AH128" s="620"/>
      <c r="AI128" s="620"/>
      <c r="AL128" s="457"/>
    </row>
    <row r="129" spans="1:38" x14ac:dyDescent="0.2">
      <c r="A129" s="231" t="s">
        <v>173</v>
      </c>
      <c r="B129" s="434">
        <v>18</v>
      </c>
      <c r="C129" s="18"/>
      <c r="D129" s="174">
        <f t="shared" si="9"/>
        <v>18</v>
      </c>
      <c r="E129" s="18">
        <f t="shared" si="14"/>
        <v>9</v>
      </c>
      <c r="F129" s="18"/>
      <c r="G129" s="18"/>
      <c r="H129" s="18"/>
      <c r="I129" s="18"/>
      <c r="J129" s="18">
        <f t="shared" si="15"/>
        <v>0</v>
      </c>
      <c r="K129" s="18">
        <v>1</v>
      </c>
      <c r="L129" s="174">
        <f t="shared" si="10"/>
        <v>10</v>
      </c>
      <c r="M129" s="501">
        <f t="shared" si="16"/>
        <v>10</v>
      </c>
      <c r="N129" s="18">
        <v>18</v>
      </c>
      <c r="O129" s="18">
        <v>30</v>
      </c>
      <c r="P129" s="18">
        <v>7</v>
      </c>
      <c r="Q129" s="174">
        <f t="shared" si="11"/>
        <v>55</v>
      </c>
      <c r="R129" s="53"/>
      <c r="S129" s="474">
        <f t="shared" si="12"/>
        <v>72</v>
      </c>
      <c r="T129" s="53"/>
      <c r="U129" s="479">
        <f t="shared" si="13"/>
        <v>0.1388888888888889</v>
      </c>
      <c r="V129" s="663"/>
      <c r="W129" s="663"/>
      <c r="X129" s="663"/>
      <c r="Y129" s="663"/>
      <c r="Z129" s="663"/>
      <c r="AA129" s="663"/>
      <c r="AB129" s="683"/>
      <c r="AC129" s="684"/>
      <c r="AD129" s="684">
        <v>9</v>
      </c>
      <c r="AE129" s="679"/>
      <c r="AF129" s="679"/>
      <c r="AG129" s="621">
        <f t="shared" si="17"/>
        <v>0</v>
      </c>
      <c r="AH129" s="620"/>
      <c r="AI129" s="620"/>
      <c r="AJ129" s="359"/>
    </row>
    <row r="130" spans="1:38" ht="13.5" x14ac:dyDescent="0.25">
      <c r="A130" s="107" t="s">
        <v>219</v>
      </c>
      <c r="B130" s="436">
        <v>245</v>
      </c>
      <c r="C130" s="70">
        <v>20</v>
      </c>
      <c r="D130" s="27">
        <f t="shared" si="9"/>
        <v>265</v>
      </c>
      <c r="E130" s="70">
        <f t="shared" si="14"/>
        <v>27</v>
      </c>
      <c r="F130" s="70">
        <v>47</v>
      </c>
      <c r="G130" s="70">
        <v>4</v>
      </c>
      <c r="H130" s="70"/>
      <c r="I130" s="70"/>
      <c r="J130" s="495">
        <f t="shared" si="15"/>
        <v>29</v>
      </c>
      <c r="K130" s="70">
        <v>47</v>
      </c>
      <c r="L130" s="27">
        <f t="shared" si="10"/>
        <v>174</v>
      </c>
      <c r="M130" s="513">
        <f t="shared" si="16"/>
        <v>193.16666666666666</v>
      </c>
      <c r="N130" s="70">
        <v>236</v>
      </c>
      <c r="O130" s="495">
        <v>536</v>
      </c>
      <c r="P130" s="495">
        <v>240</v>
      </c>
      <c r="Q130" s="26">
        <f t="shared" si="11"/>
        <v>1012</v>
      </c>
      <c r="R130" s="53"/>
      <c r="S130" s="473">
        <f t="shared" si="12"/>
        <v>1445.1666666666665</v>
      </c>
      <c r="T130" s="53"/>
      <c r="U130" s="483">
        <f t="shared" si="13"/>
        <v>0.13366393726213818</v>
      </c>
      <c r="V130" s="663"/>
      <c r="W130" s="663"/>
      <c r="X130" s="663"/>
      <c r="Y130" s="663"/>
      <c r="Z130" s="663"/>
      <c r="AA130" s="663"/>
      <c r="AB130" s="683"/>
      <c r="AC130" s="684"/>
      <c r="AD130" s="684">
        <v>27</v>
      </c>
      <c r="AE130" s="679">
        <v>29</v>
      </c>
      <c r="AF130" s="679">
        <v>0</v>
      </c>
      <c r="AG130" s="621">
        <f t="shared" si="17"/>
        <v>0</v>
      </c>
      <c r="AH130" s="620"/>
      <c r="AI130" s="620"/>
    </row>
    <row r="131" spans="1:38" x14ac:dyDescent="0.2">
      <c r="A131" s="231" t="s">
        <v>174</v>
      </c>
      <c r="B131" s="434">
        <v>175</v>
      </c>
      <c r="C131" s="18"/>
      <c r="D131" s="174">
        <f t="shared" si="9"/>
        <v>175</v>
      </c>
      <c r="E131" s="18">
        <f t="shared" si="14"/>
        <v>27</v>
      </c>
      <c r="F131" s="18">
        <v>44</v>
      </c>
      <c r="G131" s="18">
        <v>4</v>
      </c>
      <c r="H131" s="18"/>
      <c r="I131" s="18"/>
      <c r="J131" s="18">
        <f t="shared" si="15"/>
        <v>28</v>
      </c>
      <c r="K131" s="18"/>
      <c r="L131" s="174">
        <f t="shared" si="10"/>
        <v>103</v>
      </c>
      <c r="M131" s="501">
        <f t="shared" si="16"/>
        <v>133</v>
      </c>
      <c r="N131" s="18">
        <v>199</v>
      </c>
      <c r="O131" s="18">
        <v>479</v>
      </c>
      <c r="P131" s="18">
        <v>224</v>
      </c>
      <c r="Q131" s="174">
        <f t="shared" si="11"/>
        <v>902</v>
      </c>
      <c r="R131" s="53"/>
      <c r="S131" s="474">
        <f t="shared" si="12"/>
        <v>1259</v>
      </c>
      <c r="T131" s="53"/>
      <c r="U131" s="479">
        <f t="shared" si="13"/>
        <v>0.10563939634630659</v>
      </c>
      <c r="V131" s="663"/>
      <c r="W131" s="663"/>
      <c r="X131" s="663"/>
      <c r="Y131" s="663"/>
      <c r="Z131" s="663"/>
      <c r="AA131" s="663"/>
      <c r="AB131" s="683"/>
      <c r="AC131" s="684"/>
      <c r="AD131" s="684">
        <v>27</v>
      </c>
      <c r="AE131" s="679">
        <v>28</v>
      </c>
      <c r="AF131" s="679">
        <v>0</v>
      </c>
      <c r="AG131" s="621">
        <f t="shared" si="17"/>
        <v>0</v>
      </c>
      <c r="AH131" s="620"/>
      <c r="AI131" s="620"/>
    </row>
    <row r="132" spans="1:38" x14ac:dyDescent="0.2">
      <c r="A132" s="231" t="s">
        <v>175</v>
      </c>
      <c r="B132" s="434">
        <v>70</v>
      </c>
      <c r="C132" s="18">
        <v>20</v>
      </c>
      <c r="D132" s="174">
        <f t="shared" si="9"/>
        <v>90</v>
      </c>
      <c r="E132" s="18">
        <f t="shared" si="14"/>
        <v>0</v>
      </c>
      <c r="F132" s="18">
        <v>3</v>
      </c>
      <c r="G132" s="18"/>
      <c r="H132" s="18"/>
      <c r="I132" s="18"/>
      <c r="J132" s="18">
        <f t="shared" si="15"/>
        <v>1</v>
      </c>
      <c r="K132" s="18">
        <v>47</v>
      </c>
      <c r="L132" s="174">
        <f t="shared" si="10"/>
        <v>71</v>
      </c>
      <c r="M132" s="501">
        <f t="shared" si="16"/>
        <v>60.166666666666671</v>
      </c>
      <c r="N132" s="18">
        <v>37</v>
      </c>
      <c r="O132" s="18">
        <v>57</v>
      </c>
      <c r="P132" s="18">
        <v>16</v>
      </c>
      <c r="Q132" s="174">
        <f t="shared" si="11"/>
        <v>110</v>
      </c>
      <c r="R132" s="53"/>
      <c r="S132" s="474">
        <f t="shared" si="12"/>
        <v>186.16666666666669</v>
      </c>
      <c r="T132" s="53"/>
      <c r="U132" s="479">
        <f t="shared" si="13"/>
        <v>0.32318710832587288</v>
      </c>
      <c r="V132" s="663"/>
      <c r="W132" s="663"/>
      <c r="X132" s="663"/>
      <c r="Y132" s="663"/>
      <c r="Z132" s="663"/>
      <c r="AA132" s="663"/>
      <c r="AB132" s="683"/>
      <c r="AC132" s="684"/>
      <c r="AD132" s="684"/>
      <c r="AE132" s="679">
        <v>1</v>
      </c>
      <c r="AF132" s="679">
        <v>0</v>
      </c>
      <c r="AG132" s="621">
        <f t="shared" si="17"/>
        <v>0</v>
      </c>
      <c r="AH132" s="620"/>
      <c r="AI132" s="620"/>
    </row>
    <row r="133" spans="1:38" ht="13.5" x14ac:dyDescent="0.25">
      <c r="A133" s="107" t="s">
        <v>220</v>
      </c>
      <c r="B133" s="436">
        <v>680</v>
      </c>
      <c r="C133" s="70">
        <v>105</v>
      </c>
      <c r="D133" s="27">
        <f t="shared" si="9"/>
        <v>785</v>
      </c>
      <c r="E133" s="70">
        <f t="shared" si="14"/>
        <v>182</v>
      </c>
      <c r="F133" s="70">
        <v>42</v>
      </c>
      <c r="G133" s="70">
        <v>27</v>
      </c>
      <c r="H133" s="70">
        <v>8</v>
      </c>
      <c r="I133" s="70">
        <v>33</v>
      </c>
      <c r="J133" s="495">
        <f t="shared" si="15"/>
        <v>102</v>
      </c>
      <c r="K133" s="70">
        <v>311</v>
      </c>
      <c r="L133" s="27">
        <f t="shared" si="10"/>
        <v>810</v>
      </c>
      <c r="M133" s="513">
        <f t="shared" si="16"/>
        <v>701.125</v>
      </c>
      <c r="N133" s="70">
        <v>675</v>
      </c>
      <c r="O133" s="495">
        <v>1641</v>
      </c>
      <c r="P133" s="495">
        <v>788</v>
      </c>
      <c r="Q133" s="26">
        <f t="shared" si="11"/>
        <v>3104</v>
      </c>
      <c r="R133" s="53"/>
      <c r="S133" s="473">
        <f t="shared" si="12"/>
        <v>4593.125</v>
      </c>
      <c r="T133" s="53"/>
      <c r="U133" s="483">
        <f t="shared" si="13"/>
        <v>0.15264661858756293</v>
      </c>
      <c r="V133" s="663"/>
      <c r="W133" s="663"/>
      <c r="X133" s="663"/>
      <c r="Y133" s="663"/>
      <c r="Z133" s="663"/>
      <c r="AA133" s="663"/>
      <c r="AB133" s="683"/>
      <c r="AC133" s="684">
        <v>3</v>
      </c>
      <c r="AD133" s="684">
        <v>179</v>
      </c>
      <c r="AE133" s="679">
        <v>101</v>
      </c>
      <c r="AF133" s="679">
        <v>1</v>
      </c>
      <c r="AG133" s="621">
        <f t="shared" si="17"/>
        <v>0</v>
      </c>
      <c r="AH133" s="620"/>
      <c r="AI133" s="620"/>
    </row>
    <row r="134" spans="1:38" x14ac:dyDescent="0.2">
      <c r="A134" s="232" t="s">
        <v>176</v>
      </c>
      <c r="B134" s="435">
        <v>129</v>
      </c>
      <c r="C134" s="21">
        <v>40</v>
      </c>
      <c r="D134" s="196">
        <f t="shared" si="9"/>
        <v>169</v>
      </c>
      <c r="E134" s="21">
        <f t="shared" si="14"/>
        <v>51</v>
      </c>
      <c r="F134" s="21"/>
      <c r="G134" s="21">
        <v>8</v>
      </c>
      <c r="H134" s="21"/>
      <c r="I134" s="21">
        <v>16</v>
      </c>
      <c r="J134" s="21">
        <f t="shared" si="15"/>
        <v>4</v>
      </c>
      <c r="K134" s="21">
        <v>105</v>
      </c>
      <c r="L134" s="196">
        <f t="shared" si="10"/>
        <v>224</v>
      </c>
      <c r="M134" s="509">
        <f t="shared" si="16"/>
        <v>181.33333333333331</v>
      </c>
      <c r="N134" s="21">
        <v>135</v>
      </c>
      <c r="O134" s="21">
        <v>426</v>
      </c>
      <c r="P134" s="21">
        <v>287</v>
      </c>
      <c r="Q134" s="196">
        <f t="shared" si="11"/>
        <v>848</v>
      </c>
      <c r="R134" s="53"/>
      <c r="S134" s="475">
        <f t="shared" si="12"/>
        <v>1316.3333333333333</v>
      </c>
      <c r="T134" s="53"/>
      <c r="U134" s="480">
        <f t="shared" si="13"/>
        <v>0.13775639402380349</v>
      </c>
      <c r="V134" s="663"/>
      <c r="W134" s="663"/>
      <c r="X134" s="663"/>
      <c r="Y134" s="663"/>
      <c r="Z134" s="663"/>
      <c r="AA134" s="663"/>
      <c r="AB134" s="683"/>
      <c r="AC134" s="684"/>
      <c r="AD134" s="684">
        <v>51</v>
      </c>
      <c r="AE134" s="679">
        <v>4</v>
      </c>
      <c r="AF134" s="679">
        <v>0</v>
      </c>
      <c r="AG134" s="621">
        <f t="shared" si="17"/>
        <v>0</v>
      </c>
      <c r="AH134" s="620"/>
      <c r="AI134" s="620"/>
    </row>
    <row r="135" spans="1:38" x14ac:dyDescent="0.2">
      <c r="A135" s="231" t="s">
        <v>177</v>
      </c>
      <c r="B135" s="434">
        <v>9</v>
      </c>
      <c r="C135" s="18">
        <v>8</v>
      </c>
      <c r="D135" s="174">
        <f t="shared" si="9"/>
        <v>17</v>
      </c>
      <c r="E135" s="18">
        <f t="shared" si="14"/>
        <v>3</v>
      </c>
      <c r="F135" s="18">
        <v>1</v>
      </c>
      <c r="G135" s="18"/>
      <c r="H135" s="18"/>
      <c r="I135" s="18"/>
      <c r="J135" s="18">
        <f t="shared" si="15"/>
        <v>0</v>
      </c>
      <c r="K135" s="18"/>
      <c r="L135" s="174">
        <f t="shared" si="10"/>
        <v>12</v>
      </c>
      <c r="M135" s="501">
        <f t="shared" si="16"/>
        <v>7.6666666666666661</v>
      </c>
      <c r="N135" s="18">
        <v>10</v>
      </c>
      <c r="O135" s="18">
        <v>27</v>
      </c>
      <c r="P135" s="18">
        <v>18</v>
      </c>
      <c r="Q135" s="174">
        <f t="shared" si="11"/>
        <v>55</v>
      </c>
      <c r="R135" s="53"/>
      <c r="S135" s="474">
        <f t="shared" si="12"/>
        <v>80.666666666666657</v>
      </c>
      <c r="T135" s="53"/>
      <c r="U135" s="479">
        <f t="shared" si="13"/>
        <v>9.5041322314049589E-2</v>
      </c>
      <c r="V135" s="663"/>
      <c r="W135" s="663"/>
      <c r="X135" s="663"/>
      <c r="Y135" s="663"/>
      <c r="Z135" s="663"/>
      <c r="AA135" s="663"/>
      <c r="AB135" s="683"/>
      <c r="AC135" s="684"/>
      <c r="AD135" s="684">
        <v>3</v>
      </c>
      <c r="AE135" s="679"/>
      <c r="AF135" s="679"/>
      <c r="AG135" s="621">
        <f t="shared" si="17"/>
        <v>0</v>
      </c>
      <c r="AH135" s="620"/>
      <c r="AI135" s="620"/>
    </row>
    <row r="136" spans="1:38" x14ac:dyDescent="0.2">
      <c r="A136" s="230" t="s">
        <v>178</v>
      </c>
      <c r="B136" s="433">
        <v>43</v>
      </c>
      <c r="C136" s="15">
        <v>21</v>
      </c>
      <c r="D136" s="173">
        <f t="shared" si="9"/>
        <v>64</v>
      </c>
      <c r="E136" s="15">
        <f t="shared" si="14"/>
        <v>17</v>
      </c>
      <c r="F136" s="15">
        <v>41</v>
      </c>
      <c r="G136" s="15">
        <v>1</v>
      </c>
      <c r="H136" s="15">
        <v>1</v>
      </c>
      <c r="I136" s="15"/>
      <c r="J136" s="15">
        <f t="shared" si="15"/>
        <v>11</v>
      </c>
      <c r="K136" s="15">
        <v>43</v>
      </c>
      <c r="L136" s="173">
        <f t="shared" si="10"/>
        <v>135</v>
      </c>
      <c r="M136" s="511">
        <f t="shared" si="16"/>
        <v>155</v>
      </c>
      <c r="N136" s="15">
        <v>72</v>
      </c>
      <c r="O136" s="15">
        <v>183</v>
      </c>
      <c r="P136" s="15">
        <v>127</v>
      </c>
      <c r="Q136" s="173">
        <f t="shared" si="11"/>
        <v>382</v>
      </c>
      <c r="R136" s="53"/>
      <c r="S136" s="477">
        <f t="shared" si="12"/>
        <v>664</v>
      </c>
      <c r="T136" s="53"/>
      <c r="U136" s="482">
        <f t="shared" si="13"/>
        <v>0.23343373493975902</v>
      </c>
      <c r="V136" s="663"/>
      <c r="W136" s="663"/>
      <c r="X136" s="663"/>
      <c r="Y136" s="663"/>
      <c r="Z136" s="663"/>
      <c r="AA136" s="663"/>
      <c r="AB136" s="683"/>
      <c r="AC136" s="684">
        <v>3</v>
      </c>
      <c r="AD136" s="684">
        <v>14</v>
      </c>
      <c r="AE136" s="679">
        <v>11</v>
      </c>
      <c r="AF136" s="679">
        <v>0</v>
      </c>
      <c r="AG136" s="621">
        <f t="shared" si="17"/>
        <v>0</v>
      </c>
      <c r="AH136" s="620"/>
      <c r="AI136" s="620"/>
    </row>
    <row r="137" spans="1:38" x14ac:dyDescent="0.2">
      <c r="A137" s="231" t="s">
        <v>179</v>
      </c>
      <c r="B137" s="434">
        <v>419</v>
      </c>
      <c r="C137" s="18"/>
      <c r="D137" s="174">
        <f t="shared" ref="D137:D174" si="22">B137+C137</f>
        <v>419</v>
      </c>
      <c r="E137" s="18">
        <f t="shared" si="14"/>
        <v>43</v>
      </c>
      <c r="F137" s="18"/>
      <c r="G137" s="18">
        <v>3</v>
      </c>
      <c r="H137" s="18"/>
      <c r="I137" s="18"/>
      <c r="J137" s="18">
        <f t="shared" si="15"/>
        <v>46</v>
      </c>
      <c r="K137" s="18">
        <v>115</v>
      </c>
      <c r="L137" s="174">
        <f t="shared" ref="L137:L174" si="23">C137+SUM(E137:K137)</f>
        <v>207</v>
      </c>
      <c r="M137" s="501">
        <f t="shared" si="16"/>
        <v>184</v>
      </c>
      <c r="N137" s="18">
        <v>260</v>
      </c>
      <c r="O137" s="18">
        <v>530</v>
      </c>
      <c r="P137" s="18">
        <v>188</v>
      </c>
      <c r="Q137" s="174">
        <f t="shared" ref="Q137:Q174" si="24">SUM(N137:P137)</f>
        <v>978</v>
      </c>
      <c r="R137" s="53"/>
      <c r="S137" s="474">
        <f t="shared" ref="S137:S174" si="25">M137+N137+O137+P137*2</f>
        <v>1350</v>
      </c>
      <c r="T137" s="53"/>
      <c r="U137" s="479">
        <f t="shared" ref="U137:U174" si="26">M137/S137</f>
        <v>0.1362962962962963</v>
      </c>
      <c r="V137" s="663"/>
      <c r="W137" s="663"/>
      <c r="X137" s="663"/>
      <c r="Y137" s="663"/>
      <c r="Z137" s="663"/>
      <c r="AA137" s="663"/>
      <c r="AB137" s="683"/>
      <c r="AC137" s="684"/>
      <c r="AD137" s="684">
        <v>43</v>
      </c>
      <c r="AE137" s="679">
        <v>46</v>
      </c>
      <c r="AF137" s="679">
        <v>0</v>
      </c>
      <c r="AG137" s="621">
        <f t="shared" si="17"/>
        <v>0</v>
      </c>
      <c r="AH137" s="620"/>
      <c r="AI137" s="620"/>
    </row>
    <row r="138" spans="1:38" x14ac:dyDescent="0.2">
      <c r="A138" s="232" t="s">
        <v>180</v>
      </c>
      <c r="B138" s="435">
        <v>38</v>
      </c>
      <c r="C138" s="21">
        <v>27</v>
      </c>
      <c r="D138" s="196">
        <f t="shared" si="22"/>
        <v>65</v>
      </c>
      <c r="E138" s="21">
        <f t="shared" ref="E138:E174" si="27">AC138+AD138</f>
        <v>51</v>
      </c>
      <c r="F138" s="21"/>
      <c r="G138" s="21">
        <v>13</v>
      </c>
      <c r="H138" s="21">
        <v>7</v>
      </c>
      <c r="I138" s="21">
        <v>12</v>
      </c>
      <c r="J138" s="21">
        <f t="shared" ref="J138:J174" si="28">AE138+AF138</f>
        <v>31</v>
      </c>
      <c r="K138" s="21">
        <v>36</v>
      </c>
      <c r="L138" s="196">
        <f t="shared" si="23"/>
        <v>177</v>
      </c>
      <c r="M138" s="509">
        <f t="shared" ref="M138:M174" si="29">C138/3+AC138/2+AD138+F138*2+G138+H138+I138/8+AE138/2+AF138+K138</f>
        <v>133</v>
      </c>
      <c r="N138" s="21">
        <v>121</v>
      </c>
      <c r="O138" s="21">
        <v>339</v>
      </c>
      <c r="P138" s="21">
        <v>118</v>
      </c>
      <c r="Q138" s="196">
        <f t="shared" si="24"/>
        <v>578</v>
      </c>
      <c r="R138" s="53"/>
      <c r="S138" s="475">
        <f t="shared" si="25"/>
        <v>829</v>
      </c>
      <c r="T138" s="53"/>
      <c r="U138" s="480">
        <f t="shared" si="26"/>
        <v>0.16043425814234016</v>
      </c>
      <c r="V138" s="663"/>
      <c r="W138" s="663"/>
      <c r="X138" s="663"/>
      <c r="Y138" s="663"/>
      <c r="Z138" s="663"/>
      <c r="AA138" s="663"/>
      <c r="AB138" s="683"/>
      <c r="AC138" s="684"/>
      <c r="AD138" s="684">
        <v>51</v>
      </c>
      <c r="AE138" s="679">
        <v>31</v>
      </c>
      <c r="AF138" s="679">
        <v>0</v>
      </c>
      <c r="AG138" s="621">
        <f t="shared" ref="AG138:AG174" si="30">AC138+AD138-E138</f>
        <v>0</v>
      </c>
      <c r="AH138" s="620"/>
      <c r="AI138" s="620"/>
    </row>
    <row r="139" spans="1:38" x14ac:dyDescent="0.2">
      <c r="A139" s="232" t="s">
        <v>465</v>
      </c>
      <c r="B139" s="435"/>
      <c r="C139" s="21"/>
      <c r="D139" s="196">
        <f t="shared" si="22"/>
        <v>0</v>
      </c>
      <c r="E139" s="21">
        <f t="shared" si="27"/>
        <v>0</v>
      </c>
      <c r="F139" s="21"/>
      <c r="G139" s="21"/>
      <c r="H139" s="21"/>
      <c r="I139" s="21"/>
      <c r="J139" s="21">
        <f t="shared" si="28"/>
        <v>0</v>
      </c>
      <c r="K139" s="21"/>
      <c r="L139" s="196">
        <f t="shared" si="23"/>
        <v>0</v>
      </c>
      <c r="M139" s="509">
        <f t="shared" si="29"/>
        <v>0</v>
      </c>
      <c r="N139" s="21">
        <v>5</v>
      </c>
      <c r="O139" s="21">
        <v>7</v>
      </c>
      <c r="P139" s="21"/>
      <c r="Q139" s="196">
        <f t="shared" si="24"/>
        <v>12</v>
      </c>
      <c r="R139" s="53"/>
      <c r="S139" s="475">
        <f t="shared" si="25"/>
        <v>12</v>
      </c>
      <c r="T139" s="53"/>
      <c r="U139" s="480">
        <f t="shared" si="26"/>
        <v>0</v>
      </c>
      <c r="V139" s="663"/>
      <c r="W139" s="663"/>
      <c r="X139" s="663"/>
      <c r="Y139" s="663"/>
      <c r="Z139" s="663"/>
      <c r="AA139" s="663"/>
      <c r="AB139" s="683"/>
      <c r="AC139" s="684"/>
      <c r="AD139" s="684"/>
      <c r="AE139" s="679"/>
      <c r="AF139" s="679"/>
      <c r="AG139" s="621">
        <f t="shared" si="30"/>
        <v>0</v>
      </c>
      <c r="AH139" s="620"/>
      <c r="AI139" s="620"/>
    </row>
    <row r="140" spans="1:38" x14ac:dyDescent="0.2">
      <c r="A140" s="231" t="s">
        <v>368</v>
      </c>
      <c r="B140" s="434">
        <v>2</v>
      </c>
      <c r="C140" s="18">
        <v>3</v>
      </c>
      <c r="D140" s="174">
        <f t="shared" si="22"/>
        <v>5</v>
      </c>
      <c r="E140" s="18">
        <f t="shared" si="27"/>
        <v>5</v>
      </c>
      <c r="F140" s="18"/>
      <c r="G140" s="18"/>
      <c r="H140" s="18"/>
      <c r="I140" s="18"/>
      <c r="J140" s="18">
        <f t="shared" si="28"/>
        <v>0</v>
      </c>
      <c r="K140" s="18"/>
      <c r="L140" s="174">
        <f t="shared" si="23"/>
        <v>8</v>
      </c>
      <c r="M140" s="501">
        <f t="shared" si="29"/>
        <v>6</v>
      </c>
      <c r="N140" s="18">
        <v>13</v>
      </c>
      <c r="O140" s="18">
        <v>11</v>
      </c>
      <c r="P140" s="18">
        <v>11</v>
      </c>
      <c r="Q140" s="174">
        <f t="shared" si="24"/>
        <v>35</v>
      </c>
      <c r="R140" s="53"/>
      <c r="S140" s="474">
        <f t="shared" si="25"/>
        <v>52</v>
      </c>
      <c r="T140" s="53"/>
      <c r="U140" s="479">
        <f t="shared" si="26"/>
        <v>0.11538461538461539</v>
      </c>
      <c r="V140" s="663"/>
      <c r="W140" s="663"/>
      <c r="X140" s="663"/>
      <c r="Y140" s="663"/>
      <c r="Z140" s="663"/>
      <c r="AA140" s="663"/>
      <c r="AB140" s="683"/>
      <c r="AC140" s="684"/>
      <c r="AD140" s="684">
        <v>5</v>
      </c>
      <c r="AE140" s="679"/>
      <c r="AF140" s="679"/>
      <c r="AG140" s="621">
        <f t="shared" si="30"/>
        <v>0</v>
      </c>
      <c r="AH140" s="620"/>
      <c r="AI140" s="620"/>
    </row>
    <row r="141" spans="1:38" s="457" customFormat="1" x14ac:dyDescent="0.2">
      <c r="A141" s="230" t="s">
        <v>509</v>
      </c>
      <c r="B141" s="433">
        <v>2</v>
      </c>
      <c r="C141" s="15">
        <v>5</v>
      </c>
      <c r="D141" s="173">
        <f t="shared" si="22"/>
        <v>7</v>
      </c>
      <c r="E141" s="15">
        <f t="shared" si="27"/>
        <v>1</v>
      </c>
      <c r="F141" s="15"/>
      <c r="G141" s="15"/>
      <c r="H141" s="15"/>
      <c r="I141" s="15"/>
      <c r="J141" s="15">
        <f t="shared" si="28"/>
        <v>0</v>
      </c>
      <c r="K141" s="15">
        <v>2</v>
      </c>
      <c r="L141" s="173">
        <f t="shared" si="23"/>
        <v>8</v>
      </c>
      <c r="M141" s="511">
        <f t="shared" si="29"/>
        <v>4.666666666666667</v>
      </c>
      <c r="N141" s="15">
        <v>12</v>
      </c>
      <c r="O141" s="15">
        <v>16</v>
      </c>
      <c r="P141" s="15">
        <v>10</v>
      </c>
      <c r="Q141" s="173">
        <f t="shared" si="24"/>
        <v>38</v>
      </c>
      <c r="R141" s="53"/>
      <c r="S141" s="477">
        <f t="shared" si="25"/>
        <v>52.666666666666671</v>
      </c>
      <c r="T141" s="53"/>
      <c r="U141" s="482">
        <f t="shared" si="26"/>
        <v>8.8607594936708861E-2</v>
      </c>
      <c r="V141" s="663"/>
      <c r="W141" s="663"/>
      <c r="X141" s="663"/>
      <c r="Y141" s="663"/>
      <c r="Z141" s="663"/>
      <c r="AA141" s="663"/>
      <c r="AB141" s="683"/>
      <c r="AC141" s="684"/>
      <c r="AD141" s="684">
        <v>1</v>
      </c>
      <c r="AE141" s="679"/>
      <c r="AF141" s="679"/>
      <c r="AG141" s="621">
        <f t="shared" si="30"/>
        <v>0</v>
      </c>
      <c r="AH141" s="620"/>
      <c r="AI141" s="620"/>
      <c r="AJ141" s="349"/>
      <c r="AK141" s="620"/>
      <c r="AL141"/>
    </row>
    <row r="142" spans="1:38" x14ac:dyDescent="0.2">
      <c r="A142" s="232" t="s">
        <v>181</v>
      </c>
      <c r="B142" s="435"/>
      <c r="C142" s="21"/>
      <c r="D142" s="196">
        <f t="shared" si="22"/>
        <v>0</v>
      </c>
      <c r="E142" s="21">
        <f t="shared" si="27"/>
        <v>7</v>
      </c>
      <c r="F142" s="21"/>
      <c r="G142" s="21">
        <v>2</v>
      </c>
      <c r="H142" s="21"/>
      <c r="I142" s="21">
        <v>4</v>
      </c>
      <c r="J142" s="21">
        <f t="shared" si="28"/>
        <v>9</v>
      </c>
      <c r="K142" s="21"/>
      <c r="L142" s="196">
        <f t="shared" si="23"/>
        <v>22</v>
      </c>
      <c r="M142" s="509">
        <f t="shared" si="29"/>
        <v>14</v>
      </c>
      <c r="N142" s="21">
        <v>6</v>
      </c>
      <c r="O142" s="21">
        <v>14</v>
      </c>
      <c r="P142" s="21">
        <v>8</v>
      </c>
      <c r="Q142" s="196">
        <f t="shared" si="24"/>
        <v>28</v>
      </c>
      <c r="R142" s="53"/>
      <c r="S142" s="475">
        <f t="shared" si="25"/>
        <v>50</v>
      </c>
      <c r="T142" s="53"/>
      <c r="U142" s="480">
        <f t="shared" si="26"/>
        <v>0.28000000000000003</v>
      </c>
      <c r="V142" s="663"/>
      <c r="W142" s="663"/>
      <c r="X142" s="663"/>
      <c r="Y142" s="663"/>
      <c r="Z142" s="663"/>
      <c r="AA142" s="663"/>
      <c r="AB142" s="683"/>
      <c r="AC142" s="684"/>
      <c r="AD142" s="684">
        <v>7</v>
      </c>
      <c r="AE142" s="679">
        <v>9</v>
      </c>
      <c r="AF142" s="679">
        <v>0</v>
      </c>
      <c r="AG142" s="621">
        <f t="shared" si="30"/>
        <v>0</v>
      </c>
      <c r="AH142" s="620"/>
      <c r="AI142" s="620"/>
      <c r="AL142" s="457"/>
    </row>
    <row r="143" spans="1:38" x14ac:dyDescent="0.2">
      <c r="A143" s="231" t="s">
        <v>182</v>
      </c>
      <c r="B143" s="434">
        <v>38</v>
      </c>
      <c r="C143" s="18">
        <v>1</v>
      </c>
      <c r="D143" s="174">
        <f t="shared" si="22"/>
        <v>39</v>
      </c>
      <c r="E143" s="18">
        <f t="shared" si="27"/>
        <v>4</v>
      </c>
      <c r="F143" s="18"/>
      <c r="G143" s="18"/>
      <c r="H143" s="18"/>
      <c r="I143" s="18">
        <v>1</v>
      </c>
      <c r="J143" s="18">
        <f t="shared" si="28"/>
        <v>1</v>
      </c>
      <c r="K143" s="18">
        <v>10</v>
      </c>
      <c r="L143" s="174">
        <f t="shared" si="23"/>
        <v>17</v>
      </c>
      <c r="M143" s="501">
        <f t="shared" si="29"/>
        <v>15.458333333333332</v>
      </c>
      <c r="N143" s="18">
        <v>41</v>
      </c>
      <c r="O143" s="18">
        <v>88</v>
      </c>
      <c r="P143" s="18">
        <v>21</v>
      </c>
      <c r="Q143" s="174">
        <f t="shared" si="24"/>
        <v>150</v>
      </c>
      <c r="R143" s="53"/>
      <c r="S143" s="474">
        <f t="shared" si="25"/>
        <v>186.45833333333331</v>
      </c>
      <c r="T143" s="53"/>
      <c r="U143" s="479">
        <f t="shared" si="26"/>
        <v>8.2905027932960895E-2</v>
      </c>
      <c r="V143" s="663"/>
      <c r="W143" s="663"/>
      <c r="X143" s="663"/>
      <c r="Y143" s="663"/>
      <c r="Z143" s="663"/>
      <c r="AA143" s="663"/>
      <c r="AB143" s="683"/>
      <c r="AC143" s="684"/>
      <c r="AD143" s="684">
        <v>4</v>
      </c>
      <c r="AE143" s="679">
        <v>0</v>
      </c>
      <c r="AF143" s="679">
        <v>1</v>
      </c>
      <c r="AG143" s="621">
        <f t="shared" si="30"/>
        <v>0</v>
      </c>
      <c r="AH143" s="620"/>
      <c r="AI143" s="620"/>
    </row>
    <row r="144" spans="1:38" ht="13.5" x14ac:dyDescent="0.25">
      <c r="A144" s="107" t="s">
        <v>221</v>
      </c>
      <c r="B144" s="436">
        <v>159</v>
      </c>
      <c r="C144" s="70">
        <v>44</v>
      </c>
      <c r="D144" s="27">
        <f t="shared" si="22"/>
        <v>203</v>
      </c>
      <c r="E144" s="70">
        <f t="shared" si="27"/>
        <v>121</v>
      </c>
      <c r="F144" s="70">
        <v>97</v>
      </c>
      <c r="G144" s="70">
        <v>15</v>
      </c>
      <c r="H144" s="70"/>
      <c r="I144" s="70">
        <v>4</v>
      </c>
      <c r="J144" s="495">
        <f t="shared" si="28"/>
        <v>0</v>
      </c>
      <c r="K144" s="70">
        <v>50</v>
      </c>
      <c r="L144" s="27">
        <f t="shared" si="23"/>
        <v>331</v>
      </c>
      <c r="M144" s="513">
        <f t="shared" si="29"/>
        <v>380.66666666666663</v>
      </c>
      <c r="N144" s="70">
        <v>309</v>
      </c>
      <c r="O144" s="495">
        <v>747</v>
      </c>
      <c r="P144" s="495">
        <v>333</v>
      </c>
      <c r="Q144" s="26">
        <f t="shared" si="24"/>
        <v>1389</v>
      </c>
      <c r="R144" s="53"/>
      <c r="S144" s="473">
        <f t="shared" si="25"/>
        <v>2102.6666666666665</v>
      </c>
      <c r="T144" s="53"/>
      <c r="U144" s="483">
        <f t="shared" si="26"/>
        <v>0.18103994927076728</v>
      </c>
      <c r="V144" s="663"/>
      <c r="W144" s="663"/>
      <c r="X144" s="663"/>
      <c r="Y144" s="663"/>
      <c r="Z144" s="663"/>
      <c r="AA144" s="663"/>
      <c r="AB144" s="683"/>
      <c r="AC144" s="684">
        <v>29</v>
      </c>
      <c r="AD144" s="684">
        <v>92</v>
      </c>
      <c r="AE144" s="679"/>
      <c r="AF144" s="679"/>
      <c r="AG144" s="621">
        <f t="shared" si="30"/>
        <v>0</v>
      </c>
      <c r="AH144" s="620"/>
      <c r="AI144" s="620"/>
    </row>
    <row r="145" spans="1:35" x14ac:dyDescent="0.2">
      <c r="A145" s="231" t="s">
        <v>184</v>
      </c>
      <c r="B145" s="434">
        <v>24</v>
      </c>
      <c r="C145" s="18">
        <v>10</v>
      </c>
      <c r="D145" s="174">
        <f t="shared" si="22"/>
        <v>34</v>
      </c>
      <c r="E145" s="18">
        <f t="shared" si="27"/>
        <v>35</v>
      </c>
      <c r="F145" s="18">
        <v>38</v>
      </c>
      <c r="G145" s="18"/>
      <c r="H145" s="18"/>
      <c r="I145" s="18"/>
      <c r="J145" s="18">
        <f t="shared" si="28"/>
        <v>0</v>
      </c>
      <c r="K145" s="18"/>
      <c r="L145" s="174">
        <f t="shared" si="23"/>
        <v>83</v>
      </c>
      <c r="M145" s="501">
        <f t="shared" si="29"/>
        <v>109.33333333333334</v>
      </c>
      <c r="N145" s="18">
        <v>63</v>
      </c>
      <c r="O145" s="18">
        <v>182</v>
      </c>
      <c r="P145" s="18">
        <v>86</v>
      </c>
      <c r="Q145" s="174">
        <f t="shared" si="24"/>
        <v>331</v>
      </c>
      <c r="R145" s="53"/>
      <c r="S145" s="474">
        <f t="shared" si="25"/>
        <v>526.33333333333337</v>
      </c>
      <c r="T145" s="53"/>
      <c r="U145" s="479">
        <f t="shared" si="26"/>
        <v>0.207726409119696</v>
      </c>
      <c r="V145" s="663"/>
      <c r="W145" s="663"/>
      <c r="X145" s="663"/>
      <c r="Y145" s="663"/>
      <c r="Z145" s="663"/>
      <c r="AA145" s="663"/>
      <c r="AB145" s="683"/>
      <c r="AC145" s="684">
        <v>10</v>
      </c>
      <c r="AD145" s="684">
        <v>25</v>
      </c>
      <c r="AE145" s="679"/>
      <c r="AF145" s="679"/>
      <c r="AG145" s="621">
        <f t="shared" si="30"/>
        <v>0</v>
      </c>
      <c r="AH145" s="620"/>
      <c r="AI145" s="620"/>
    </row>
    <row r="146" spans="1:35" x14ac:dyDescent="0.2">
      <c r="A146" s="231" t="s">
        <v>183</v>
      </c>
      <c r="B146" s="434">
        <v>119</v>
      </c>
      <c r="C146" s="18">
        <v>20</v>
      </c>
      <c r="D146" s="174">
        <f t="shared" si="22"/>
        <v>139</v>
      </c>
      <c r="E146" s="18">
        <f t="shared" si="27"/>
        <v>74</v>
      </c>
      <c r="F146" s="18">
        <v>54</v>
      </c>
      <c r="G146" s="18">
        <v>13</v>
      </c>
      <c r="H146" s="18"/>
      <c r="I146" s="18"/>
      <c r="J146" s="18">
        <f t="shared" si="28"/>
        <v>0</v>
      </c>
      <c r="K146" s="18">
        <v>47</v>
      </c>
      <c r="L146" s="174">
        <f t="shared" si="23"/>
        <v>208</v>
      </c>
      <c r="M146" s="501">
        <f t="shared" si="29"/>
        <v>239.16666666666669</v>
      </c>
      <c r="N146" s="18">
        <v>212</v>
      </c>
      <c r="O146" s="18">
        <v>504</v>
      </c>
      <c r="P146" s="18">
        <v>220</v>
      </c>
      <c r="Q146" s="174">
        <f t="shared" si="24"/>
        <v>936</v>
      </c>
      <c r="R146" s="53"/>
      <c r="S146" s="474">
        <f t="shared" si="25"/>
        <v>1395.1666666666667</v>
      </c>
      <c r="T146" s="53"/>
      <c r="U146" s="479">
        <f t="shared" si="26"/>
        <v>0.17142515828455382</v>
      </c>
      <c r="V146" s="663"/>
      <c r="W146" s="663"/>
      <c r="X146" s="663"/>
      <c r="Y146" s="663"/>
      <c r="Z146" s="663"/>
      <c r="AA146" s="663"/>
      <c r="AB146" s="683"/>
      <c r="AC146" s="684">
        <v>19</v>
      </c>
      <c r="AD146" s="684">
        <v>55</v>
      </c>
      <c r="AE146" s="679"/>
      <c r="AF146" s="679"/>
      <c r="AG146" s="621">
        <f t="shared" si="30"/>
        <v>0</v>
      </c>
      <c r="AH146" s="620"/>
      <c r="AI146" s="620"/>
    </row>
    <row r="147" spans="1:35" x14ac:dyDescent="0.2">
      <c r="A147" s="231" t="s">
        <v>185</v>
      </c>
      <c r="B147" s="434">
        <v>16</v>
      </c>
      <c r="C147" s="18">
        <v>14</v>
      </c>
      <c r="D147" s="174">
        <f t="shared" si="22"/>
        <v>30</v>
      </c>
      <c r="E147" s="18">
        <f t="shared" si="27"/>
        <v>12</v>
      </c>
      <c r="F147" s="18">
        <v>5</v>
      </c>
      <c r="G147" s="18">
        <v>2</v>
      </c>
      <c r="H147" s="18"/>
      <c r="I147" s="18">
        <v>4</v>
      </c>
      <c r="J147" s="18">
        <f t="shared" si="28"/>
        <v>0</v>
      </c>
      <c r="K147" s="18">
        <v>3</v>
      </c>
      <c r="L147" s="174">
        <f t="shared" si="23"/>
        <v>40</v>
      </c>
      <c r="M147" s="501">
        <f t="shared" si="29"/>
        <v>32.166666666666671</v>
      </c>
      <c r="N147" s="18">
        <v>34</v>
      </c>
      <c r="O147" s="18">
        <v>61</v>
      </c>
      <c r="P147" s="18">
        <v>27</v>
      </c>
      <c r="Q147" s="174">
        <f t="shared" si="24"/>
        <v>122</v>
      </c>
      <c r="R147" s="53"/>
      <c r="S147" s="474">
        <f t="shared" si="25"/>
        <v>181.16666666666669</v>
      </c>
      <c r="T147" s="53"/>
      <c r="U147" s="479">
        <f t="shared" si="26"/>
        <v>0.17755289788408465</v>
      </c>
      <c r="V147" s="663"/>
      <c r="W147" s="663"/>
      <c r="X147" s="663"/>
      <c r="Y147" s="663"/>
      <c r="Z147" s="663"/>
      <c r="AA147" s="663"/>
      <c r="AB147" s="683"/>
      <c r="AC147" s="684"/>
      <c r="AD147" s="684">
        <v>12</v>
      </c>
      <c r="AE147" s="679"/>
      <c r="AF147" s="679"/>
      <c r="AG147" s="621">
        <f t="shared" si="30"/>
        <v>0</v>
      </c>
      <c r="AH147" s="620"/>
      <c r="AI147" s="620"/>
    </row>
    <row r="148" spans="1:35" ht="13.5" x14ac:dyDescent="0.25">
      <c r="A148" s="107" t="s">
        <v>222</v>
      </c>
      <c r="B148" s="436">
        <v>595</v>
      </c>
      <c r="C148" s="70">
        <v>315</v>
      </c>
      <c r="D148" s="27">
        <f t="shared" si="22"/>
        <v>910</v>
      </c>
      <c r="E148" s="70">
        <f t="shared" si="27"/>
        <v>146</v>
      </c>
      <c r="F148" s="70">
        <v>25</v>
      </c>
      <c r="G148" s="70">
        <v>26</v>
      </c>
      <c r="H148" s="70">
        <v>23</v>
      </c>
      <c r="I148" s="70"/>
      <c r="J148" s="495">
        <f t="shared" si="28"/>
        <v>89</v>
      </c>
      <c r="K148" s="70">
        <v>139</v>
      </c>
      <c r="L148" s="27">
        <f t="shared" si="23"/>
        <v>763</v>
      </c>
      <c r="M148" s="513">
        <f t="shared" si="29"/>
        <v>522</v>
      </c>
      <c r="N148" s="70">
        <v>579</v>
      </c>
      <c r="O148" s="495">
        <v>1087</v>
      </c>
      <c r="P148" s="495">
        <v>389</v>
      </c>
      <c r="Q148" s="26">
        <f t="shared" si="24"/>
        <v>2055</v>
      </c>
      <c r="R148" s="53"/>
      <c r="S148" s="473">
        <f t="shared" si="25"/>
        <v>2966</v>
      </c>
      <c r="T148" s="53"/>
      <c r="U148" s="483">
        <f t="shared" si="26"/>
        <v>0.17599460552933244</v>
      </c>
      <c r="V148" s="663"/>
      <c r="W148" s="663"/>
      <c r="X148" s="663"/>
      <c r="Y148" s="663"/>
      <c r="Z148" s="663"/>
      <c r="AA148" s="663"/>
      <c r="AB148" s="683"/>
      <c r="AC148" s="684">
        <v>26</v>
      </c>
      <c r="AD148" s="684">
        <v>120</v>
      </c>
      <c r="AE148" s="679">
        <v>86</v>
      </c>
      <c r="AF148" s="679">
        <v>3</v>
      </c>
      <c r="AG148" s="621">
        <f t="shared" si="30"/>
        <v>0</v>
      </c>
      <c r="AH148" s="620"/>
      <c r="AI148" s="620"/>
    </row>
    <row r="149" spans="1:35" x14ac:dyDescent="0.2">
      <c r="A149" s="231" t="s">
        <v>187</v>
      </c>
      <c r="B149" s="434">
        <v>52</v>
      </c>
      <c r="C149" s="18">
        <v>20</v>
      </c>
      <c r="D149" s="174">
        <f t="shared" si="22"/>
        <v>72</v>
      </c>
      <c r="E149" s="18">
        <f t="shared" si="27"/>
        <v>17</v>
      </c>
      <c r="F149" s="18"/>
      <c r="G149" s="18">
        <v>5</v>
      </c>
      <c r="H149" s="18"/>
      <c r="I149" s="18"/>
      <c r="J149" s="18">
        <f t="shared" si="28"/>
        <v>9</v>
      </c>
      <c r="K149" s="18">
        <v>19</v>
      </c>
      <c r="L149" s="174">
        <f t="shared" si="23"/>
        <v>70</v>
      </c>
      <c r="M149" s="501">
        <f t="shared" si="29"/>
        <v>52.166666666666671</v>
      </c>
      <c r="N149" s="18">
        <v>97</v>
      </c>
      <c r="O149" s="18">
        <v>241</v>
      </c>
      <c r="P149" s="18">
        <v>116</v>
      </c>
      <c r="Q149" s="174">
        <f t="shared" si="24"/>
        <v>454</v>
      </c>
      <c r="R149" s="53"/>
      <c r="S149" s="474">
        <f t="shared" si="25"/>
        <v>622.16666666666674</v>
      </c>
      <c r="T149" s="53"/>
      <c r="U149" s="479">
        <f t="shared" si="26"/>
        <v>8.3846772033217248E-2</v>
      </c>
      <c r="V149" s="663"/>
      <c r="W149" s="663"/>
      <c r="X149" s="663"/>
      <c r="Y149" s="663"/>
      <c r="Z149" s="663"/>
      <c r="AA149" s="663"/>
      <c r="AB149" s="683"/>
      <c r="AC149" s="684"/>
      <c r="AD149" s="684">
        <v>17</v>
      </c>
      <c r="AE149" s="679">
        <v>9</v>
      </c>
      <c r="AF149" s="679">
        <v>0</v>
      </c>
      <c r="AG149" s="621">
        <f t="shared" si="30"/>
        <v>0</v>
      </c>
      <c r="AH149" s="620"/>
      <c r="AI149" s="620"/>
    </row>
    <row r="150" spans="1:35" x14ac:dyDescent="0.2">
      <c r="A150" s="231" t="s">
        <v>186</v>
      </c>
      <c r="B150" s="434">
        <v>542</v>
      </c>
      <c r="C150" s="18">
        <v>284</v>
      </c>
      <c r="D150" s="174">
        <f t="shared" si="22"/>
        <v>826</v>
      </c>
      <c r="E150" s="18">
        <f t="shared" si="27"/>
        <v>122</v>
      </c>
      <c r="F150" s="18">
        <v>21</v>
      </c>
      <c r="G150" s="18">
        <v>19</v>
      </c>
      <c r="H150" s="18">
        <v>23</v>
      </c>
      <c r="I150" s="18"/>
      <c r="J150" s="18">
        <f t="shared" si="28"/>
        <v>72</v>
      </c>
      <c r="K150" s="18">
        <v>118</v>
      </c>
      <c r="L150" s="174">
        <f t="shared" si="23"/>
        <v>659</v>
      </c>
      <c r="M150" s="501">
        <f t="shared" si="29"/>
        <v>446.16666666666669</v>
      </c>
      <c r="N150" s="18">
        <v>469</v>
      </c>
      <c r="O150" s="18">
        <v>792</v>
      </c>
      <c r="P150" s="18">
        <v>243</v>
      </c>
      <c r="Q150" s="174">
        <f t="shared" si="24"/>
        <v>1504</v>
      </c>
      <c r="R150" s="53"/>
      <c r="S150" s="474">
        <f t="shared" si="25"/>
        <v>2193.166666666667</v>
      </c>
      <c r="T150" s="53"/>
      <c r="U150" s="479">
        <f t="shared" si="26"/>
        <v>0.20343491146743672</v>
      </c>
      <c r="V150" s="663"/>
      <c r="W150" s="663"/>
      <c r="X150" s="663"/>
      <c r="Y150" s="663"/>
      <c r="Z150" s="663"/>
      <c r="AA150" s="663"/>
      <c r="AB150" s="683"/>
      <c r="AC150" s="684">
        <v>20</v>
      </c>
      <c r="AD150" s="684">
        <v>102</v>
      </c>
      <c r="AE150" s="679">
        <v>69</v>
      </c>
      <c r="AF150" s="679">
        <v>3</v>
      </c>
      <c r="AG150" s="621">
        <f t="shared" si="30"/>
        <v>0</v>
      </c>
      <c r="AH150" s="620"/>
      <c r="AI150" s="620"/>
    </row>
    <row r="151" spans="1:35" x14ac:dyDescent="0.2">
      <c r="A151" s="231" t="s">
        <v>188</v>
      </c>
      <c r="B151" s="434">
        <v>1</v>
      </c>
      <c r="C151" s="18">
        <v>11</v>
      </c>
      <c r="D151" s="174">
        <f t="shared" si="22"/>
        <v>12</v>
      </c>
      <c r="E151" s="18">
        <f t="shared" si="27"/>
        <v>7</v>
      </c>
      <c r="F151" s="18">
        <v>4</v>
      </c>
      <c r="G151" s="18">
        <v>2</v>
      </c>
      <c r="H151" s="18"/>
      <c r="I151" s="18"/>
      <c r="J151" s="18">
        <f t="shared" si="28"/>
        <v>8</v>
      </c>
      <c r="K151" s="18">
        <v>2</v>
      </c>
      <c r="L151" s="174">
        <f t="shared" si="23"/>
        <v>34</v>
      </c>
      <c r="M151" s="501">
        <f t="shared" si="29"/>
        <v>23.666666666666664</v>
      </c>
      <c r="N151" s="18">
        <v>13</v>
      </c>
      <c r="O151" s="18">
        <v>54</v>
      </c>
      <c r="P151" s="18">
        <v>30</v>
      </c>
      <c r="Q151" s="174">
        <f t="shared" si="24"/>
        <v>97</v>
      </c>
      <c r="R151" s="53"/>
      <c r="S151" s="474">
        <f t="shared" si="25"/>
        <v>150.66666666666666</v>
      </c>
      <c r="T151" s="53"/>
      <c r="U151" s="479">
        <f t="shared" si="26"/>
        <v>0.15707964601769911</v>
      </c>
      <c r="V151" s="663"/>
      <c r="W151" s="663"/>
      <c r="X151" s="663"/>
      <c r="Y151" s="663"/>
      <c r="Z151" s="663"/>
      <c r="AA151" s="663"/>
      <c r="AB151" s="683"/>
      <c r="AC151" s="684">
        <v>6</v>
      </c>
      <c r="AD151" s="684">
        <v>1</v>
      </c>
      <c r="AE151" s="679">
        <v>8</v>
      </c>
      <c r="AF151" s="679">
        <v>0</v>
      </c>
      <c r="AG151" s="621">
        <f t="shared" si="30"/>
        <v>0</v>
      </c>
      <c r="AH151" s="620"/>
      <c r="AI151" s="620"/>
    </row>
    <row r="152" spans="1:35" ht="13.5" x14ac:dyDescent="0.25">
      <c r="A152" s="107" t="s">
        <v>223</v>
      </c>
      <c r="B152" s="436">
        <v>491</v>
      </c>
      <c r="C152" s="70">
        <v>575</v>
      </c>
      <c r="D152" s="27">
        <f t="shared" si="22"/>
        <v>1066</v>
      </c>
      <c r="E152" s="70">
        <f t="shared" si="27"/>
        <v>294</v>
      </c>
      <c r="F152" s="70">
        <v>40</v>
      </c>
      <c r="G152" s="70">
        <v>16</v>
      </c>
      <c r="H152" s="70"/>
      <c r="I152" s="70">
        <v>64</v>
      </c>
      <c r="J152" s="495">
        <f t="shared" si="28"/>
        <v>128</v>
      </c>
      <c r="K152" s="70">
        <v>41</v>
      </c>
      <c r="L152" s="27">
        <f t="shared" si="23"/>
        <v>1158</v>
      </c>
      <c r="M152" s="513">
        <f t="shared" si="29"/>
        <v>626.66666666666663</v>
      </c>
      <c r="N152" s="70">
        <v>864</v>
      </c>
      <c r="O152" s="495">
        <v>1817</v>
      </c>
      <c r="P152" s="495">
        <v>720</v>
      </c>
      <c r="Q152" s="26">
        <f t="shared" si="24"/>
        <v>3401</v>
      </c>
      <c r="R152" s="53"/>
      <c r="S152" s="473">
        <f t="shared" si="25"/>
        <v>4747.6666666666661</v>
      </c>
      <c r="T152" s="53"/>
      <c r="U152" s="483">
        <f t="shared" si="26"/>
        <v>0.13199466404549604</v>
      </c>
      <c r="V152" s="663"/>
      <c r="W152" s="663"/>
      <c r="X152" s="663"/>
      <c r="Y152" s="663"/>
      <c r="Z152" s="663"/>
      <c r="AA152" s="663"/>
      <c r="AB152" s="683"/>
      <c r="AC152" s="684">
        <v>137</v>
      </c>
      <c r="AD152" s="684">
        <v>157</v>
      </c>
      <c r="AE152" s="679">
        <v>127</v>
      </c>
      <c r="AF152" s="679">
        <v>1</v>
      </c>
      <c r="AG152" s="621">
        <f t="shared" si="30"/>
        <v>0</v>
      </c>
      <c r="AH152" s="620"/>
      <c r="AI152" s="620"/>
    </row>
    <row r="153" spans="1:35" x14ac:dyDescent="0.2">
      <c r="A153" s="232" t="s">
        <v>580</v>
      </c>
      <c r="B153" s="435">
        <v>10</v>
      </c>
      <c r="C153" s="21"/>
      <c r="D153" s="196">
        <f t="shared" si="22"/>
        <v>10</v>
      </c>
      <c r="E153" s="21">
        <f t="shared" si="27"/>
        <v>0</v>
      </c>
      <c r="F153" s="21">
        <v>1</v>
      </c>
      <c r="G153" s="21"/>
      <c r="H153" s="21"/>
      <c r="I153" s="21"/>
      <c r="J153" s="21">
        <f t="shared" si="28"/>
        <v>0</v>
      </c>
      <c r="K153" s="21"/>
      <c r="L153" s="196">
        <f t="shared" si="23"/>
        <v>1</v>
      </c>
      <c r="M153" s="509">
        <f t="shared" si="29"/>
        <v>2</v>
      </c>
      <c r="N153" s="21">
        <v>14</v>
      </c>
      <c r="O153" s="21">
        <v>68</v>
      </c>
      <c r="P153" s="21">
        <v>31</v>
      </c>
      <c r="Q153" s="196">
        <f t="shared" si="24"/>
        <v>113</v>
      </c>
      <c r="R153" s="53"/>
      <c r="S153" s="475">
        <f t="shared" si="25"/>
        <v>146</v>
      </c>
      <c r="T153" s="53"/>
      <c r="U153" s="480">
        <f t="shared" si="26"/>
        <v>1.3698630136986301E-2</v>
      </c>
      <c r="V153" s="663"/>
      <c r="W153" s="663"/>
      <c r="X153" s="663"/>
      <c r="Y153" s="663"/>
      <c r="Z153" s="663"/>
      <c r="AA153" s="663"/>
      <c r="AB153" s="683"/>
      <c r="AC153" s="684"/>
      <c r="AD153" s="684"/>
      <c r="AE153" s="679"/>
      <c r="AF153" s="679"/>
      <c r="AG153" s="621">
        <f t="shared" si="30"/>
        <v>0</v>
      </c>
      <c r="AH153" s="620"/>
      <c r="AI153" s="620"/>
    </row>
    <row r="154" spans="1:35" x14ac:dyDescent="0.2">
      <c r="A154" s="231" t="s">
        <v>189</v>
      </c>
      <c r="B154" s="434">
        <v>12</v>
      </c>
      <c r="C154" s="18"/>
      <c r="D154" s="174">
        <f t="shared" si="22"/>
        <v>12</v>
      </c>
      <c r="E154" s="18">
        <f t="shared" si="27"/>
        <v>7</v>
      </c>
      <c r="F154" s="18"/>
      <c r="G154" s="18"/>
      <c r="H154" s="18"/>
      <c r="I154" s="18"/>
      <c r="J154" s="18">
        <f t="shared" si="28"/>
        <v>0</v>
      </c>
      <c r="K154" s="18">
        <v>7</v>
      </c>
      <c r="L154" s="174">
        <f t="shared" si="23"/>
        <v>14</v>
      </c>
      <c r="M154" s="501">
        <f t="shared" si="29"/>
        <v>14</v>
      </c>
      <c r="N154" s="18">
        <v>17</v>
      </c>
      <c r="O154" s="18">
        <v>34</v>
      </c>
      <c r="P154" s="18">
        <v>31</v>
      </c>
      <c r="Q154" s="174">
        <f t="shared" si="24"/>
        <v>82</v>
      </c>
      <c r="R154" s="53"/>
      <c r="S154" s="474">
        <f t="shared" si="25"/>
        <v>127</v>
      </c>
      <c r="T154" s="53"/>
      <c r="U154" s="479">
        <f t="shared" si="26"/>
        <v>0.11023622047244094</v>
      </c>
      <c r="V154" s="663"/>
      <c r="W154" s="663"/>
      <c r="X154" s="663"/>
      <c r="Y154" s="663"/>
      <c r="Z154" s="663"/>
      <c r="AA154" s="663"/>
      <c r="AB154" s="683"/>
      <c r="AC154" s="684"/>
      <c r="AD154" s="684">
        <v>7</v>
      </c>
      <c r="AE154" s="679"/>
      <c r="AF154" s="679"/>
      <c r="AG154" s="621">
        <f t="shared" si="30"/>
        <v>0</v>
      </c>
      <c r="AH154" s="620"/>
      <c r="AI154" s="620"/>
    </row>
    <row r="155" spans="1:35" x14ac:dyDescent="0.2">
      <c r="A155" s="230" t="s">
        <v>190</v>
      </c>
      <c r="B155" s="433">
        <v>106</v>
      </c>
      <c r="C155" s="15">
        <v>2</v>
      </c>
      <c r="D155" s="173">
        <f t="shared" si="22"/>
        <v>108</v>
      </c>
      <c r="E155" s="15">
        <f t="shared" si="27"/>
        <v>82</v>
      </c>
      <c r="F155" s="15">
        <v>7</v>
      </c>
      <c r="G155" s="15"/>
      <c r="H155" s="15"/>
      <c r="I155" s="15">
        <v>23</v>
      </c>
      <c r="J155" s="15">
        <f t="shared" si="28"/>
        <v>27</v>
      </c>
      <c r="K155" s="15">
        <v>26</v>
      </c>
      <c r="L155" s="173">
        <f t="shared" si="23"/>
        <v>167</v>
      </c>
      <c r="M155" s="511">
        <f t="shared" si="29"/>
        <v>100.54166666666666</v>
      </c>
      <c r="N155" s="15">
        <v>127</v>
      </c>
      <c r="O155" s="15">
        <v>167</v>
      </c>
      <c r="P155" s="15">
        <v>53</v>
      </c>
      <c r="Q155" s="173">
        <f t="shared" si="24"/>
        <v>347</v>
      </c>
      <c r="R155" s="53"/>
      <c r="S155" s="477">
        <f t="shared" si="25"/>
        <v>500.54166666666663</v>
      </c>
      <c r="T155" s="53"/>
      <c r="U155" s="482">
        <f t="shared" si="26"/>
        <v>0.20086572879380671</v>
      </c>
      <c r="V155" s="663"/>
      <c r="W155" s="663"/>
      <c r="X155" s="663"/>
      <c r="Y155" s="663"/>
      <c r="Z155" s="663"/>
      <c r="AA155" s="663"/>
      <c r="AB155" s="683"/>
      <c r="AC155" s="684">
        <v>77</v>
      </c>
      <c r="AD155" s="684">
        <v>5</v>
      </c>
      <c r="AE155" s="679">
        <v>27</v>
      </c>
      <c r="AF155" s="679">
        <v>0</v>
      </c>
      <c r="AG155" s="621">
        <f t="shared" si="30"/>
        <v>0</v>
      </c>
      <c r="AH155" s="620"/>
      <c r="AI155" s="620"/>
    </row>
    <row r="156" spans="1:35" x14ac:dyDescent="0.2">
      <c r="A156" s="231" t="s">
        <v>191</v>
      </c>
      <c r="B156" s="434">
        <v>61</v>
      </c>
      <c r="C156" s="18">
        <v>65</v>
      </c>
      <c r="D156" s="174">
        <f t="shared" si="22"/>
        <v>126</v>
      </c>
      <c r="E156" s="18">
        <f t="shared" si="27"/>
        <v>98</v>
      </c>
      <c r="F156" s="18">
        <v>1</v>
      </c>
      <c r="G156" s="18">
        <v>14</v>
      </c>
      <c r="H156" s="18"/>
      <c r="I156" s="18"/>
      <c r="J156" s="18">
        <f t="shared" si="28"/>
        <v>52</v>
      </c>
      <c r="K156" s="18"/>
      <c r="L156" s="174">
        <f t="shared" si="23"/>
        <v>230</v>
      </c>
      <c r="M156" s="501">
        <f t="shared" si="29"/>
        <v>141.16666666666669</v>
      </c>
      <c r="N156" s="18">
        <v>186</v>
      </c>
      <c r="O156" s="18">
        <v>483</v>
      </c>
      <c r="P156" s="18">
        <v>246</v>
      </c>
      <c r="Q156" s="174">
        <f t="shared" si="24"/>
        <v>915</v>
      </c>
      <c r="R156" s="53"/>
      <c r="S156" s="474">
        <f t="shared" si="25"/>
        <v>1302.1666666666667</v>
      </c>
      <c r="T156" s="53"/>
      <c r="U156" s="479">
        <f t="shared" si="26"/>
        <v>0.10840906182004352</v>
      </c>
      <c r="V156" s="663"/>
      <c r="W156" s="663"/>
      <c r="X156" s="663"/>
      <c r="Y156" s="663"/>
      <c r="Z156" s="663"/>
      <c r="AA156" s="663"/>
      <c r="AB156" s="683"/>
      <c r="AC156" s="684">
        <v>41</v>
      </c>
      <c r="AD156" s="684">
        <v>57</v>
      </c>
      <c r="AE156" s="679">
        <v>52</v>
      </c>
      <c r="AF156" s="679">
        <v>0</v>
      </c>
      <c r="AG156" s="621">
        <f t="shared" si="30"/>
        <v>0</v>
      </c>
      <c r="AH156" s="620"/>
      <c r="AI156" s="620"/>
    </row>
    <row r="157" spans="1:35" x14ac:dyDescent="0.2">
      <c r="A157" s="232" t="s">
        <v>192</v>
      </c>
      <c r="B157" s="435">
        <v>181</v>
      </c>
      <c r="C157" s="21">
        <v>436</v>
      </c>
      <c r="D157" s="196">
        <f t="shared" si="22"/>
        <v>617</v>
      </c>
      <c r="E157" s="21">
        <f t="shared" si="27"/>
        <v>41</v>
      </c>
      <c r="F157" s="21">
        <v>22</v>
      </c>
      <c r="G157" s="21"/>
      <c r="H157" s="21"/>
      <c r="I157" s="21">
        <v>33</v>
      </c>
      <c r="J157" s="21">
        <f t="shared" si="28"/>
        <v>37</v>
      </c>
      <c r="K157" s="21">
        <v>8</v>
      </c>
      <c r="L157" s="196">
        <f t="shared" si="23"/>
        <v>577</v>
      </c>
      <c r="M157" s="509">
        <f t="shared" si="29"/>
        <v>260.95833333333337</v>
      </c>
      <c r="N157" s="21">
        <v>346</v>
      </c>
      <c r="O157" s="21">
        <v>791</v>
      </c>
      <c r="P157" s="21">
        <v>289</v>
      </c>
      <c r="Q157" s="196">
        <f t="shared" si="24"/>
        <v>1426</v>
      </c>
      <c r="R157" s="53"/>
      <c r="S157" s="475">
        <f t="shared" si="25"/>
        <v>1975.9583333333335</v>
      </c>
      <c r="T157" s="53"/>
      <c r="U157" s="480">
        <f t="shared" si="26"/>
        <v>0.13206671868080891</v>
      </c>
      <c r="V157" s="663"/>
      <c r="W157" s="663"/>
      <c r="X157" s="663"/>
      <c r="Y157" s="663"/>
      <c r="Z157" s="663"/>
      <c r="AA157" s="663"/>
      <c r="AB157" s="683"/>
      <c r="AC157" s="684"/>
      <c r="AD157" s="684">
        <v>41</v>
      </c>
      <c r="AE157" s="679">
        <v>37</v>
      </c>
      <c r="AF157" s="679">
        <v>0</v>
      </c>
      <c r="AG157" s="621">
        <f t="shared" si="30"/>
        <v>0</v>
      </c>
      <c r="AH157" s="620"/>
      <c r="AI157" s="620"/>
    </row>
    <row r="158" spans="1:35" x14ac:dyDescent="0.2">
      <c r="A158" s="231" t="s">
        <v>193</v>
      </c>
      <c r="B158" s="434">
        <v>2</v>
      </c>
      <c r="C158" s="18"/>
      <c r="D158" s="174">
        <f t="shared" si="22"/>
        <v>2</v>
      </c>
      <c r="E158" s="18">
        <f t="shared" si="27"/>
        <v>18</v>
      </c>
      <c r="F158" s="18">
        <v>1</v>
      </c>
      <c r="G158" s="18"/>
      <c r="H158" s="18"/>
      <c r="I158" s="18">
        <v>6</v>
      </c>
      <c r="J158" s="18">
        <f t="shared" si="28"/>
        <v>2</v>
      </c>
      <c r="K158" s="18"/>
      <c r="L158" s="174">
        <f t="shared" si="23"/>
        <v>27</v>
      </c>
      <c r="M158" s="501">
        <f t="shared" si="29"/>
        <v>12.75</v>
      </c>
      <c r="N158" s="18">
        <v>13</v>
      </c>
      <c r="O158" s="18">
        <v>17</v>
      </c>
      <c r="P158" s="18">
        <v>5</v>
      </c>
      <c r="Q158" s="174">
        <f t="shared" si="24"/>
        <v>35</v>
      </c>
      <c r="R158" s="53"/>
      <c r="S158" s="474">
        <f t="shared" si="25"/>
        <v>52.75</v>
      </c>
      <c r="T158" s="53"/>
      <c r="U158" s="479">
        <f t="shared" si="26"/>
        <v>0.24170616113744076</v>
      </c>
      <c r="V158" s="663"/>
      <c r="W158" s="663"/>
      <c r="X158" s="663"/>
      <c r="Y158" s="663"/>
      <c r="Z158" s="663"/>
      <c r="AA158" s="663"/>
      <c r="AB158" s="683"/>
      <c r="AC158" s="684">
        <v>18</v>
      </c>
      <c r="AD158" s="684">
        <v>0</v>
      </c>
      <c r="AE158" s="679">
        <v>2</v>
      </c>
      <c r="AF158" s="679">
        <v>0</v>
      </c>
      <c r="AG158" s="621">
        <f t="shared" si="30"/>
        <v>0</v>
      </c>
      <c r="AH158" s="620"/>
      <c r="AI158" s="620"/>
    </row>
    <row r="159" spans="1:35" x14ac:dyDescent="0.2">
      <c r="A159" s="230" t="s">
        <v>194</v>
      </c>
      <c r="B159" s="433">
        <v>87</v>
      </c>
      <c r="C159" s="15">
        <v>58</v>
      </c>
      <c r="D159" s="173">
        <f t="shared" si="22"/>
        <v>145</v>
      </c>
      <c r="E159" s="15">
        <f t="shared" si="27"/>
        <v>30</v>
      </c>
      <c r="F159" s="15">
        <v>3</v>
      </c>
      <c r="G159" s="15">
        <v>2</v>
      </c>
      <c r="H159" s="15"/>
      <c r="I159" s="15"/>
      <c r="J159" s="15">
        <f t="shared" si="28"/>
        <v>5</v>
      </c>
      <c r="K159" s="15"/>
      <c r="L159" s="173">
        <f t="shared" si="23"/>
        <v>98</v>
      </c>
      <c r="M159" s="511">
        <f t="shared" si="29"/>
        <v>59.833333333333329</v>
      </c>
      <c r="N159" s="15">
        <v>102</v>
      </c>
      <c r="O159" s="15">
        <v>154</v>
      </c>
      <c r="P159" s="15">
        <v>27</v>
      </c>
      <c r="Q159" s="173">
        <f t="shared" si="24"/>
        <v>283</v>
      </c>
      <c r="R159" s="53"/>
      <c r="S159" s="477">
        <f t="shared" si="25"/>
        <v>369.83333333333331</v>
      </c>
      <c r="T159" s="53"/>
      <c r="U159" s="482">
        <f t="shared" si="26"/>
        <v>0.16178458765209552</v>
      </c>
      <c r="V159" s="663"/>
      <c r="W159" s="663"/>
      <c r="X159" s="663"/>
      <c r="Y159" s="663"/>
      <c r="Z159" s="663"/>
      <c r="AA159" s="663"/>
      <c r="AB159" s="683"/>
      <c r="AC159" s="684">
        <v>1</v>
      </c>
      <c r="AD159" s="684">
        <v>29</v>
      </c>
      <c r="AE159" s="679">
        <v>4</v>
      </c>
      <c r="AF159" s="679">
        <v>1</v>
      </c>
      <c r="AG159" s="621">
        <f t="shared" si="30"/>
        <v>0</v>
      </c>
      <c r="AH159" s="620"/>
      <c r="AI159" s="620"/>
    </row>
    <row r="160" spans="1:35" x14ac:dyDescent="0.2">
      <c r="A160" s="231" t="s">
        <v>195</v>
      </c>
      <c r="B160" s="434">
        <v>32</v>
      </c>
      <c r="C160" s="18">
        <v>14</v>
      </c>
      <c r="D160" s="174">
        <f t="shared" si="22"/>
        <v>46</v>
      </c>
      <c r="E160" s="18">
        <f t="shared" si="27"/>
        <v>18</v>
      </c>
      <c r="F160" s="18">
        <v>5</v>
      </c>
      <c r="G160" s="18"/>
      <c r="H160" s="18"/>
      <c r="I160" s="18">
        <v>2</v>
      </c>
      <c r="J160" s="18">
        <f t="shared" si="28"/>
        <v>5</v>
      </c>
      <c r="K160" s="18"/>
      <c r="L160" s="174">
        <f t="shared" si="23"/>
        <v>44</v>
      </c>
      <c r="M160" s="501">
        <f t="shared" si="29"/>
        <v>35.416666666666671</v>
      </c>
      <c r="N160" s="18">
        <v>59</v>
      </c>
      <c r="O160" s="18">
        <v>103</v>
      </c>
      <c r="P160" s="18">
        <v>38</v>
      </c>
      <c r="Q160" s="174">
        <f t="shared" si="24"/>
        <v>200</v>
      </c>
      <c r="R160" s="53"/>
      <c r="S160" s="474">
        <f t="shared" si="25"/>
        <v>273.41666666666669</v>
      </c>
      <c r="T160" s="53"/>
      <c r="U160" s="479">
        <f t="shared" si="26"/>
        <v>0.1295336787564767</v>
      </c>
      <c r="V160" s="663"/>
      <c r="W160" s="663"/>
      <c r="X160" s="663"/>
      <c r="Y160" s="663"/>
      <c r="Z160" s="663"/>
      <c r="AA160" s="663"/>
      <c r="AB160" s="683"/>
      <c r="AC160" s="684"/>
      <c r="AD160" s="684">
        <v>18</v>
      </c>
      <c r="AE160" s="679">
        <v>5</v>
      </c>
      <c r="AF160" s="679">
        <v>0</v>
      </c>
      <c r="AG160" s="621">
        <f t="shared" si="30"/>
        <v>0</v>
      </c>
      <c r="AH160" s="620"/>
      <c r="AI160" s="620"/>
    </row>
    <row r="161" spans="1:38" ht="13.5" x14ac:dyDescent="0.25">
      <c r="A161" s="107" t="s">
        <v>224</v>
      </c>
      <c r="B161" s="436">
        <v>942</v>
      </c>
      <c r="C161" s="70">
        <v>583</v>
      </c>
      <c r="D161" s="27">
        <f t="shared" si="22"/>
        <v>1525</v>
      </c>
      <c r="E161" s="70">
        <f t="shared" si="27"/>
        <v>338</v>
      </c>
      <c r="F161" s="70">
        <v>247</v>
      </c>
      <c r="G161" s="70">
        <v>41</v>
      </c>
      <c r="H161" s="70">
        <v>9</v>
      </c>
      <c r="I161" s="70">
        <v>68</v>
      </c>
      <c r="J161" s="495">
        <f t="shared" si="28"/>
        <v>162</v>
      </c>
      <c r="K161" s="70">
        <v>282</v>
      </c>
      <c r="L161" s="27">
        <f t="shared" si="23"/>
        <v>1730</v>
      </c>
      <c r="M161" s="513">
        <f t="shared" si="29"/>
        <v>1414.8333333333335</v>
      </c>
      <c r="N161" s="70">
        <v>1127</v>
      </c>
      <c r="O161" s="495">
        <v>2226</v>
      </c>
      <c r="P161" s="495">
        <v>887</v>
      </c>
      <c r="Q161" s="26">
        <f t="shared" si="24"/>
        <v>4240</v>
      </c>
      <c r="R161" s="53"/>
      <c r="S161" s="473">
        <f t="shared" si="25"/>
        <v>6541.8333333333339</v>
      </c>
      <c r="T161" s="53"/>
      <c r="U161" s="483">
        <f t="shared" si="26"/>
        <v>0.21627474459249446</v>
      </c>
      <c r="V161" s="663"/>
      <c r="W161" s="663"/>
      <c r="X161" s="663"/>
      <c r="Y161" s="663"/>
      <c r="Z161" s="663"/>
      <c r="AA161" s="663"/>
      <c r="AB161" s="683"/>
      <c r="AC161" s="684">
        <v>70</v>
      </c>
      <c r="AD161" s="684">
        <v>268</v>
      </c>
      <c r="AE161" s="679">
        <v>158</v>
      </c>
      <c r="AF161" s="679">
        <v>4</v>
      </c>
      <c r="AG161" s="621">
        <f t="shared" si="30"/>
        <v>0</v>
      </c>
      <c r="AH161" s="620"/>
      <c r="AI161" s="620"/>
    </row>
    <row r="162" spans="1:38" x14ac:dyDescent="0.2">
      <c r="A162" s="231" t="s">
        <v>409</v>
      </c>
      <c r="B162" s="434">
        <v>101</v>
      </c>
      <c r="C162" s="18">
        <v>23</v>
      </c>
      <c r="D162" s="174">
        <f t="shared" si="22"/>
        <v>124</v>
      </c>
      <c r="E162" s="18">
        <f t="shared" si="27"/>
        <v>5</v>
      </c>
      <c r="F162" s="18"/>
      <c r="G162" s="18"/>
      <c r="H162" s="18"/>
      <c r="I162" s="18"/>
      <c r="J162" s="18">
        <f t="shared" si="28"/>
        <v>0</v>
      </c>
      <c r="K162" s="18">
        <v>102</v>
      </c>
      <c r="L162" s="174">
        <f t="shared" si="23"/>
        <v>130</v>
      </c>
      <c r="M162" s="501">
        <f t="shared" si="29"/>
        <v>114.66666666666667</v>
      </c>
      <c r="N162" s="18">
        <v>43</v>
      </c>
      <c r="O162" s="18">
        <v>29</v>
      </c>
      <c r="P162" s="18">
        <v>12</v>
      </c>
      <c r="Q162" s="174">
        <f t="shared" si="24"/>
        <v>84</v>
      </c>
      <c r="R162" s="53"/>
      <c r="S162" s="474">
        <f t="shared" si="25"/>
        <v>210.66666666666669</v>
      </c>
      <c r="T162" s="53"/>
      <c r="U162" s="479">
        <f t="shared" si="26"/>
        <v>0.54430379746835444</v>
      </c>
      <c r="V162" s="663"/>
      <c r="W162" s="663"/>
      <c r="X162" s="663"/>
      <c r="Y162" s="663"/>
      <c r="Z162" s="663"/>
      <c r="AA162" s="663"/>
      <c r="AB162" s="683"/>
      <c r="AC162" s="684"/>
      <c r="AD162" s="684">
        <v>5</v>
      </c>
      <c r="AE162" s="679"/>
      <c r="AF162" s="679"/>
      <c r="AG162" s="621">
        <f t="shared" si="30"/>
        <v>0</v>
      </c>
      <c r="AH162" s="620"/>
      <c r="AI162" s="620"/>
    </row>
    <row r="163" spans="1:38" x14ac:dyDescent="0.2">
      <c r="A163" s="230" t="s">
        <v>196</v>
      </c>
      <c r="B163" s="433">
        <v>5</v>
      </c>
      <c r="C163" s="15"/>
      <c r="D163" s="173">
        <f t="shared" si="22"/>
        <v>5</v>
      </c>
      <c r="E163" s="15">
        <f t="shared" si="27"/>
        <v>5</v>
      </c>
      <c r="F163" s="15">
        <v>7</v>
      </c>
      <c r="G163" s="15"/>
      <c r="H163" s="15"/>
      <c r="I163" s="15"/>
      <c r="J163" s="15">
        <f t="shared" si="28"/>
        <v>1</v>
      </c>
      <c r="K163" s="15"/>
      <c r="L163" s="173">
        <f t="shared" si="23"/>
        <v>13</v>
      </c>
      <c r="M163" s="511">
        <f t="shared" si="29"/>
        <v>19.5</v>
      </c>
      <c r="N163" s="15">
        <v>8</v>
      </c>
      <c r="O163" s="15">
        <v>22</v>
      </c>
      <c r="P163" s="15">
        <v>22</v>
      </c>
      <c r="Q163" s="173">
        <f t="shared" si="24"/>
        <v>52</v>
      </c>
      <c r="R163" s="53"/>
      <c r="S163" s="477">
        <f t="shared" si="25"/>
        <v>93.5</v>
      </c>
      <c r="T163" s="53"/>
      <c r="U163" s="482">
        <f t="shared" si="26"/>
        <v>0.20855614973262032</v>
      </c>
      <c r="V163" s="663"/>
      <c r="W163" s="663"/>
      <c r="X163" s="663"/>
      <c r="Y163" s="663"/>
      <c r="Z163" s="663"/>
      <c r="AA163" s="663"/>
      <c r="AB163" s="683"/>
      <c r="AC163" s="684"/>
      <c r="AD163" s="684">
        <v>5</v>
      </c>
      <c r="AE163" s="679">
        <v>1</v>
      </c>
      <c r="AF163" s="679">
        <v>0</v>
      </c>
      <c r="AG163" s="621">
        <f t="shared" si="30"/>
        <v>0</v>
      </c>
      <c r="AH163" s="620"/>
      <c r="AI163" s="620"/>
    </row>
    <row r="164" spans="1:38" x14ac:dyDescent="0.2">
      <c r="A164" s="605" t="s">
        <v>641</v>
      </c>
      <c r="B164" s="434">
        <v>10</v>
      </c>
      <c r="C164" s="18">
        <v>81</v>
      </c>
      <c r="D164" s="174">
        <f t="shared" si="22"/>
        <v>91</v>
      </c>
      <c r="E164" s="18">
        <f t="shared" si="27"/>
        <v>24</v>
      </c>
      <c r="F164" s="18">
        <v>199</v>
      </c>
      <c r="G164" s="18">
        <v>2</v>
      </c>
      <c r="H164" s="18">
        <v>1</v>
      </c>
      <c r="I164" s="18">
        <v>12</v>
      </c>
      <c r="J164" s="18">
        <f t="shared" si="28"/>
        <v>29</v>
      </c>
      <c r="K164" s="18">
        <v>94</v>
      </c>
      <c r="L164" s="174">
        <f t="shared" si="23"/>
        <v>442</v>
      </c>
      <c r="M164" s="501">
        <f t="shared" si="29"/>
        <v>555.5</v>
      </c>
      <c r="N164" s="18">
        <v>144</v>
      </c>
      <c r="O164" s="18">
        <v>304</v>
      </c>
      <c r="P164" s="18">
        <v>218</v>
      </c>
      <c r="Q164" s="174">
        <f t="shared" si="24"/>
        <v>666</v>
      </c>
      <c r="R164" s="53"/>
      <c r="S164" s="474">
        <f t="shared" si="25"/>
        <v>1439.5</v>
      </c>
      <c r="T164" s="53"/>
      <c r="U164" s="479">
        <f t="shared" si="26"/>
        <v>0.38589788120875301</v>
      </c>
      <c r="V164" s="663"/>
      <c r="W164" s="663"/>
      <c r="X164" s="663"/>
      <c r="Y164" s="663"/>
      <c r="Z164" s="663"/>
      <c r="AA164" s="663"/>
      <c r="AB164" s="683"/>
      <c r="AC164" s="684">
        <v>13</v>
      </c>
      <c r="AD164" s="684">
        <v>11</v>
      </c>
      <c r="AE164" s="679">
        <v>29</v>
      </c>
      <c r="AF164" s="679">
        <v>0</v>
      </c>
      <c r="AG164" s="621">
        <f t="shared" si="30"/>
        <v>0</v>
      </c>
      <c r="AH164" s="620"/>
      <c r="AI164" s="620"/>
    </row>
    <row r="165" spans="1:38" x14ac:dyDescent="0.2">
      <c r="A165" s="612" t="s">
        <v>507</v>
      </c>
      <c r="B165" s="611">
        <v>71</v>
      </c>
      <c r="C165" s="606">
        <v>32</v>
      </c>
      <c r="D165" s="608">
        <f t="shared" si="22"/>
        <v>103</v>
      </c>
      <c r="E165" s="606">
        <f t="shared" si="27"/>
        <v>11</v>
      </c>
      <c r="F165" s="606"/>
      <c r="G165" s="606">
        <v>1</v>
      </c>
      <c r="H165" s="606"/>
      <c r="I165" s="606">
        <v>3</v>
      </c>
      <c r="J165" s="606">
        <f t="shared" si="28"/>
        <v>3</v>
      </c>
      <c r="K165" s="606">
        <v>2</v>
      </c>
      <c r="L165" s="608">
        <f t="shared" si="23"/>
        <v>52</v>
      </c>
      <c r="M165" s="501">
        <f t="shared" si="29"/>
        <v>26.541666666666664</v>
      </c>
      <c r="N165" s="606">
        <v>53</v>
      </c>
      <c r="O165" s="606">
        <v>60</v>
      </c>
      <c r="P165" s="606">
        <v>37</v>
      </c>
      <c r="Q165" s="608">
        <f t="shared" si="24"/>
        <v>150</v>
      </c>
      <c r="R165" s="53"/>
      <c r="S165" s="474">
        <f t="shared" si="25"/>
        <v>213.54166666666666</v>
      </c>
      <c r="T165" s="53"/>
      <c r="U165" s="479">
        <f t="shared" si="26"/>
        <v>0.12429268292682927</v>
      </c>
      <c r="V165" s="663"/>
      <c r="W165" s="663"/>
      <c r="X165" s="663"/>
      <c r="Y165" s="663"/>
      <c r="Z165" s="663"/>
      <c r="AA165" s="663"/>
      <c r="AB165" s="683"/>
      <c r="AC165" s="684"/>
      <c r="AD165" s="684">
        <v>11</v>
      </c>
      <c r="AE165" s="679">
        <v>3</v>
      </c>
      <c r="AF165" s="679">
        <v>0</v>
      </c>
      <c r="AG165" s="621">
        <f t="shared" si="30"/>
        <v>0</v>
      </c>
      <c r="AH165" s="620"/>
      <c r="AI165" s="620"/>
    </row>
    <row r="166" spans="1:38" x14ac:dyDescent="0.2">
      <c r="A166" s="231" t="s">
        <v>197</v>
      </c>
      <c r="B166" s="434">
        <v>23</v>
      </c>
      <c r="C166" s="18">
        <v>53</v>
      </c>
      <c r="D166" s="174">
        <f t="shared" si="22"/>
        <v>76</v>
      </c>
      <c r="E166" s="18">
        <f t="shared" si="27"/>
        <v>25</v>
      </c>
      <c r="F166" s="18">
        <v>11</v>
      </c>
      <c r="G166" s="18"/>
      <c r="H166" s="18">
        <v>1</v>
      </c>
      <c r="I166" s="18"/>
      <c r="J166" s="18">
        <f t="shared" si="28"/>
        <v>41</v>
      </c>
      <c r="K166" s="18">
        <v>5</v>
      </c>
      <c r="L166" s="174">
        <f t="shared" si="23"/>
        <v>136</v>
      </c>
      <c r="M166" s="501">
        <f t="shared" si="29"/>
        <v>84.666666666666671</v>
      </c>
      <c r="N166" s="18">
        <v>83</v>
      </c>
      <c r="O166" s="18">
        <v>191</v>
      </c>
      <c r="P166" s="18">
        <v>108</v>
      </c>
      <c r="Q166" s="174">
        <f t="shared" si="24"/>
        <v>382</v>
      </c>
      <c r="R166" s="53"/>
      <c r="S166" s="474">
        <f t="shared" si="25"/>
        <v>574.66666666666674</v>
      </c>
      <c r="T166" s="53"/>
      <c r="U166" s="479">
        <f t="shared" si="26"/>
        <v>0.14733178654292342</v>
      </c>
      <c r="V166" s="663"/>
      <c r="W166" s="663"/>
      <c r="X166" s="663"/>
      <c r="Y166" s="663"/>
      <c r="Z166" s="663"/>
      <c r="AA166" s="663"/>
      <c r="AB166" s="683"/>
      <c r="AC166" s="684">
        <v>15</v>
      </c>
      <c r="AD166" s="684">
        <v>10</v>
      </c>
      <c r="AE166" s="679">
        <v>39</v>
      </c>
      <c r="AF166" s="679">
        <v>2</v>
      </c>
      <c r="AG166" s="621">
        <f t="shared" si="30"/>
        <v>0</v>
      </c>
      <c r="AH166" s="620"/>
      <c r="AI166" s="620"/>
    </row>
    <row r="167" spans="1:38" x14ac:dyDescent="0.2">
      <c r="A167" s="231" t="s">
        <v>198</v>
      </c>
      <c r="B167" s="434"/>
      <c r="C167" s="18"/>
      <c r="D167" s="174">
        <f t="shared" si="22"/>
        <v>0</v>
      </c>
      <c r="E167" s="18">
        <f t="shared" si="27"/>
        <v>4</v>
      </c>
      <c r="F167" s="18"/>
      <c r="G167" s="18"/>
      <c r="H167" s="18"/>
      <c r="I167" s="18">
        <v>1</v>
      </c>
      <c r="J167" s="18">
        <f t="shared" si="28"/>
        <v>0</v>
      </c>
      <c r="K167" s="18">
        <v>2</v>
      </c>
      <c r="L167" s="174">
        <f t="shared" si="23"/>
        <v>7</v>
      </c>
      <c r="M167" s="501">
        <f t="shared" si="29"/>
        <v>5.125</v>
      </c>
      <c r="N167" s="18">
        <v>6</v>
      </c>
      <c r="O167" s="18">
        <v>16</v>
      </c>
      <c r="P167" s="18">
        <v>2</v>
      </c>
      <c r="Q167" s="174">
        <f t="shared" si="24"/>
        <v>24</v>
      </c>
      <c r="R167" s="53"/>
      <c r="S167" s="474">
        <f t="shared" si="25"/>
        <v>31.125</v>
      </c>
      <c r="T167" s="53"/>
      <c r="U167" s="479">
        <f t="shared" si="26"/>
        <v>0.1646586345381526</v>
      </c>
      <c r="V167" s="663"/>
      <c r="W167" s="663"/>
      <c r="X167" s="663"/>
      <c r="Y167" s="663"/>
      <c r="Z167" s="663"/>
      <c r="AA167" s="663"/>
      <c r="AB167" s="683"/>
      <c r="AC167" s="684">
        <v>2</v>
      </c>
      <c r="AD167" s="684">
        <v>2</v>
      </c>
      <c r="AE167" s="679"/>
      <c r="AF167" s="679"/>
      <c r="AG167" s="621">
        <f t="shared" si="30"/>
        <v>0</v>
      </c>
      <c r="AH167" s="620"/>
      <c r="AI167" s="620"/>
    </row>
    <row r="168" spans="1:38" x14ac:dyDescent="0.2">
      <c r="A168" s="231" t="s">
        <v>199</v>
      </c>
      <c r="B168" s="434">
        <v>115</v>
      </c>
      <c r="C168" s="18">
        <v>104</v>
      </c>
      <c r="D168" s="174">
        <f t="shared" si="22"/>
        <v>219</v>
      </c>
      <c r="E168" s="18">
        <f t="shared" si="27"/>
        <v>171</v>
      </c>
      <c r="F168" s="18">
        <v>13</v>
      </c>
      <c r="G168" s="18">
        <v>31</v>
      </c>
      <c r="H168" s="18">
        <v>4</v>
      </c>
      <c r="I168" s="18">
        <v>51</v>
      </c>
      <c r="J168" s="18">
        <f t="shared" si="28"/>
        <v>49</v>
      </c>
      <c r="K168" s="18">
        <v>8</v>
      </c>
      <c r="L168" s="174">
        <f t="shared" si="23"/>
        <v>431</v>
      </c>
      <c r="M168" s="501">
        <f t="shared" si="29"/>
        <v>290.04166666666663</v>
      </c>
      <c r="N168" s="18">
        <v>258</v>
      </c>
      <c r="O168" s="18">
        <v>527</v>
      </c>
      <c r="P168" s="18">
        <v>138</v>
      </c>
      <c r="Q168" s="174">
        <f t="shared" si="24"/>
        <v>923</v>
      </c>
      <c r="R168" s="53"/>
      <c r="S168" s="474">
        <f t="shared" si="25"/>
        <v>1351.0416666666665</v>
      </c>
      <c r="T168" s="53"/>
      <c r="U168" s="479">
        <f t="shared" si="26"/>
        <v>0.21468003084040091</v>
      </c>
      <c r="V168" s="663"/>
      <c r="W168" s="663"/>
      <c r="X168" s="663"/>
      <c r="Y168" s="663"/>
      <c r="Z168" s="663"/>
      <c r="AA168" s="663"/>
      <c r="AB168" s="683"/>
      <c r="AC168" s="684">
        <v>31</v>
      </c>
      <c r="AD168" s="684">
        <v>140</v>
      </c>
      <c r="AE168" s="679">
        <v>49</v>
      </c>
      <c r="AF168" s="679">
        <v>0</v>
      </c>
      <c r="AG168" s="621">
        <f t="shared" si="30"/>
        <v>0</v>
      </c>
      <c r="AH168" s="620"/>
      <c r="AI168" s="620"/>
    </row>
    <row r="169" spans="1:38" x14ac:dyDescent="0.2">
      <c r="A169" s="231" t="s">
        <v>581</v>
      </c>
      <c r="B169" s="434">
        <v>542</v>
      </c>
      <c r="C169" s="18">
        <v>254</v>
      </c>
      <c r="D169" s="174">
        <f t="shared" si="22"/>
        <v>796</v>
      </c>
      <c r="E169" s="18">
        <f t="shared" si="27"/>
        <v>56</v>
      </c>
      <c r="F169" s="18">
        <v>15</v>
      </c>
      <c r="G169" s="18">
        <v>2</v>
      </c>
      <c r="H169" s="18"/>
      <c r="I169" s="18"/>
      <c r="J169" s="18">
        <f t="shared" si="28"/>
        <v>19</v>
      </c>
      <c r="K169" s="18"/>
      <c r="L169" s="174">
        <f t="shared" si="23"/>
        <v>346</v>
      </c>
      <c r="M169" s="501">
        <f t="shared" si="29"/>
        <v>178.16666666666669</v>
      </c>
      <c r="N169" s="18">
        <v>392</v>
      </c>
      <c r="O169" s="18">
        <v>805</v>
      </c>
      <c r="P169" s="18">
        <v>251</v>
      </c>
      <c r="Q169" s="174">
        <f t="shared" si="24"/>
        <v>1448</v>
      </c>
      <c r="R169" s="53"/>
      <c r="S169" s="474">
        <f t="shared" si="25"/>
        <v>1877.1666666666667</v>
      </c>
      <c r="T169" s="53"/>
      <c r="U169" s="479">
        <f t="shared" si="26"/>
        <v>9.4912545502974344E-2</v>
      </c>
      <c r="V169" s="663"/>
      <c r="W169" s="663"/>
      <c r="X169" s="663"/>
      <c r="Y169" s="663"/>
      <c r="Z169" s="663"/>
      <c r="AA169" s="663"/>
      <c r="AB169" s="683"/>
      <c r="AC169" s="684">
        <v>9</v>
      </c>
      <c r="AD169" s="684">
        <v>47</v>
      </c>
      <c r="AE169" s="679">
        <v>18</v>
      </c>
      <c r="AF169" s="679">
        <v>1</v>
      </c>
      <c r="AG169" s="621">
        <f t="shared" si="30"/>
        <v>0</v>
      </c>
      <c r="AH169" s="620"/>
      <c r="AI169" s="620"/>
    </row>
    <row r="170" spans="1:38" s="457" customFormat="1" x14ac:dyDescent="0.2">
      <c r="A170" s="231" t="s">
        <v>369</v>
      </c>
      <c r="B170" s="434"/>
      <c r="C170" s="18"/>
      <c r="D170" s="174">
        <f t="shared" si="22"/>
        <v>0</v>
      </c>
      <c r="E170" s="18">
        <f t="shared" si="27"/>
        <v>0</v>
      </c>
      <c r="F170" s="18">
        <v>2</v>
      </c>
      <c r="G170" s="18"/>
      <c r="H170" s="18">
        <v>1</v>
      </c>
      <c r="I170" s="18"/>
      <c r="J170" s="18">
        <f t="shared" si="28"/>
        <v>8</v>
      </c>
      <c r="K170" s="18"/>
      <c r="L170" s="174">
        <f t="shared" si="23"/>
        <v>11</v>
      </c>
      <c r="M170" s="501">
        <f t="shared" si="29"/>
        <v>9.5</v>
      </c>
      <c r="N170" s="18">
        <v>5</v>
      </c>
      <c r="O170" s="18">
        <v>15</v>
      </c>
      <c r="P170" s="18">
        <v>12</v>
      </c>
      <c r="Q170" s="174">
        <f t="shared" si="24"/>
        <v>32</v>
      </c>
      <c r="R170" s="53"/>
      <c r="S170" s="474">
        <f t="shared" si="25"/>
        <v>53.5</v>
      </c>
      <c r="T170" s="53"/>
      <c r="U170" s="479">
        <f t="shared" si="26"/>
        <v>0.17757009345794392</v>
      </c>
      <c r="V170" s="663"/>
      <c r="W170" s="663"/>
      <c r="X170" s="663"/>
      <c r="Y170" s="663"/>
      <c r="Z170" s="663"/>
      <c r="AA170" s="663"/>
      <c r="AB170" s="683"/>
      <c r="AC170" s="684"/>
      <c r="AD170" s="684"/>
      <c r="AE170" s="679">
        <v>7</v>
      </c>
      <c r="AF170" s="679">
        <v>1</v>
      </c>
      <c r="AG170" s="621">
        <f t="shared" si="30"/>
        <v>0</v>
      </c>
      <c r="AH170" s="620"/>
      <c r="AI170" s="620"/>
      <c r="AJ170" s="349"/>
      <c r="AK170" s="620"/>
      <c r="AL170"/>
    </row>
    <row r="171" spans="1:38" s="457" customFormat="1" x14ac:dyDescent="0.2">
      <c r="A171" s="232" t="s">
        <v>582</v>
      </c>
      <c r="B171" s="435">
        <v>75</v>
      </c>
      <c r="C171" s="21">
        <v>36</v>
      </c>
      <c r="D171" s="196">
        <f t="shared" si="22"/>
        <v>111</v>
      </c>
      <c r="E171" s="21">
        <f t="shared" si="27"/>
        <v>37</v>
      </c>
      <c r="F171" s="21"/>
      <c r="G171" s="21">
        <v>5</v>
      </c>
      <c r="H171" s="21">
        <v>2</v>
      </c>
      <c r="I171" s="21">
        <v>1</v>
      </c>
      <c r="J171" s="21">
        <f t="shared" si="28"/>
        <v>12</v>
      </c>
      <c r="K171" s="21">
        <v>69</v>
      </c>
      <c r="L171" s="196">
        <f t="shared" si="23"/>
        <v>162</v>
      </c>
      <c r="M171" s="509">
        <f t="shared" si="29"/>
        <v>131.125</v>
      </c>
      <c r="N171" s="21">
        <v>135</v>
      </c>
      <c r="O171" s="21">
        <v>257</v>
      </c>
      <c r="P171" s="21">
        <v>87</v>
      </c>
      <c r="Q171" s="196">
        <f t="shared" si="24"/>
        <v>479</v>
      </c>
      <c r="R171" s="53"/>
      <c r="S171" s="475">
        <f t="shared" si="25"/>
        <v>697.125</v>
      </c>
      <c r="T171" s="53"/>
      <c r="U171" s="480">
        <f t="shared" si="26"/>
        <v>0.18809395732472656</v>
      </c>
      <c r="V171" s="663"/>
      <c r="W171" s="663"/>
      <c r="X171" s="663"/>
      <c r="Y171" s="663"/>
      <c r="Z171" s="663"/>
      <c r="AA171" s="663"/>
      <c r="AB171" s="683"/>
      <c r="AC171" s="684"/>
      <c r="AD171" s="684">
        <v>37</v>
      </c>
      <c r="AE171" s="679">
        <v>12</v>
      </c>
      <c r="AF171" s="679">
        <v>0</v>
      </c>
      <c r="AG171" s="621">
        <f t="shared" si="30"/>
        <v>0</v>
      </c>
      <c r="AH171" s="620"/>
      <c r="AI171" s="620"/>
      <c r="AJ171" s="349"/>
      <c r="AK171" s="620"/>
    </row>
    <row r="172" spans="1:38" s="457" customFormat="1" ht="13.5" x14ac:dyDescent="0.25">
      <c r="A172" s="445" t="s">
        <v>493</v>
      </c>
      <c r="B172" s="496"/>
      <c r="C172" s="495"/>
      <c r="D172" s="27">
        <f t="shared" si="22"/>
        <v>0</v>
      </c>
      <c r="E172" s="495">
        <f t="shared" si="27"/>
        <v>0</v>
      </c>
      <c r="F172" s="495"/>
      <c r="G172" s="495"/>
      <c r="H172" s="495"/>
      <c r="I172" s="495"/>
      <c r="J172" s="495">
        <f t="shared" si="28"/>
        <v>0</v>
      </c>
      <c r="K172" s="495"/>
      <c r="L172" s="27">
        <f t="shared" si="23"/>
        <v>0</v>
      </c>
      <c r="M172" s="513">
        <f t="shared" si="29"/>
        <v>0</v>
      </c>
      <c r="N172" s="495"/>
      <c r="O172" s="495"/>
      <c r="P172" s="495">
        <v>11</v>
      </c>
      <c r="Q172" s="459">
        <f t="shared" si="24"/>
        <v>11</v>
      </c>
      <c r="R172" s="53"/>
      <c r="S172" s="473">
        <f t="shared" si="25"/>
        <v>22</v>
      </c>
      <c r="T172" s="53"/>
      <c r="U172" s="483">
        <f t="shared" si="26"/>
        <v>0</v>
      </c>
      <c r="V172" s="663"/>
      <c r="W172" s="663"/>
      <c r="X172" s="663"/>
      <c r="Y172" s="663"/>
      <c r="Z172" s="663"/>
      <c r="AA172" s="663"/>
      <c r="AB172" s="683"/>
      <c r="AC172" s="684"/>
      <c r="AD172" s="684"/>
      <c r="AE172" s="679"/>
      <c r="AF172" s="679"/>
      <c r="AG172" s="621">
        <f t="shared" si="30"/>
        <v>0</v>
      </c>
      <c r="AH172" s="620"/>
      <c r="AI172" s="620"/>
      <c r="AJ172" s="349"/>
      <c r="AK172" s="620"/>
    </row>
    <row r="173" spans="1:38" x14ac:dyDescent="0.2">
      <c r="A173" s="449" t="s">
        <v>491</v>
      </c>
      <c r="B173" s="434"/>
      <c r="C173" s="18"/>
      <c r="D173" s="460">
        <f t="shared" si="22"/>
        <v>0</v>
      </c>
      <c r="E173" s="18">
        <f t="shared" si="27"/>
        <v>0</v>
      </c>
      <c r="F173" s="18"/>
      <c r="G173" s="18"/>
      <c r="H173" s="18"/>
      <c r="I173" s="18"/>
      <c r="J173" s="18">
        <f t="shared" si="28"/>
        <v>0</v>
      </c>
      <c r="K173" s="18"/>
      <c r="L173" s="460">
        <f t="shared" si="23"/>
        <v>0</v>
      </c>
      <c r="M173" s="501">
        <f t="shared" si="29"/>
        <v>0</v>
      </c>
      <c r="N173" s="18"/>
      <c r="O173" s="18"/>
      <c r="P173" s="18">
        <v>5</v>
      </c>
      <c r="Q173" s="460">
        <f t="shared" si="24"/>
        <v>5</v>
      </c>
      <c r="R173" s="53"/>
      <c r="S173" s="474">
        <f t="shared" si="25"/>
        <v>10</v>
      </c>
      <c r="T173" s="53"/>
      <c r="U173" s="479">
        <f t="shared" si="26"/>
        <v>0</v>
      </c>
      <c r="V173" s="663"/>
      <c r="W173" s="663"/>
      <c r="X173" s="663"/>
      <c r="Y173" s="663"/>
      <c r="Z173" s="663"/>
      <c r="AA173" s="663"/>
      <c r="AB173" s="683"/>
      <c r="AC173" s="684"/>
      <c r="AD173" s="684"/>
      <c r="AE173" s="679"/>
      <c r="AF173" s="679"/>
      <c r="AG173" s="621">
        <f t="shared" si="30"/>
        <v>0</v>
      </c>
      <c r="AH173" s="620"/>
      <c r="AI173" s="620"/>
      <c r="AL173" s="457"/>
    </row>
    <row r="174" spans="1:38" x14ac:dyDescent="0.2">
      <c r="A174" s="449" t="s">
        <v>492</v>
      </c>
      <c r="B174" s="434"/>
      <c r="C174" s="18"/>
      <c r="D174" s="460">
        <f t="shared" si="22"/>
        <v>0</v>
      </c>
      <c r="E174" s="18">
        <f t="shared" si="27"/>
        <v>0</v>
      </c>
      <c r="F174" s="18"/>
      <c r="G174" s="18"/>
      <c r="H174" s="18"/>
      <c r="I174" s="18"/>
      <c r="J174" s="18">
        <f t="shared" si="28"/>
        <v>0</v>
      </c>
      <c r="K174" s="18"/>
      <c r="L174" s="460">
        <f t="shared" si="23"/>
        <v>0</v>
      </c>
      <c r="M174" s="501">
        <f t="shared" si="29"/>
        <v>0</v>
      </c>
      <c r="N174" s="18"/>
      <c r="O174" s="18"/>
      <c r="P174" s="18">
        <v>6</v>
      </c>
      <c r="Q174" s="460">
        <f t="shared" si="24"/>
        <v>6</v>
      </c>
      <c r="R174" s="53"/>
      <c r="S174" s="474">
        <f t="shared" si="25"/>
        <v>12</v>
      </c>
      <c r="T174" s="53"/>
      <c r="U174" s="479">
        <f t="shared" si="26"/>
        <v>0</v>
      </c>
      <c r="V174" s="663"/>
      <c r="W174" s="663"/>
      <c r="X174" s="663"/>
      <c r="Y174" s="663"/>
      <c r="Z174" s="663"/>
      <c r="AA174" s="663"/>
      <c r="AB174" s="683"/>
      <c r="AC174" s="684"/>
      <c r="AD174" s="684"/>
      <c r="AE174" s="679"/>
      <c r="AF174" s="679"/>
      <c r="AG174" s="621">
        <f t="shared" si="30"/>
        <v>0</v>
      </c>
      <c r="AH174" s="620"/>
      <c r="AI174" s="620"/>
    </row>
    <row r="175" spans="1:38" ht="15" customHeight="1" x14ac:dyDescent="0.2">
      <c r="B175" s="623"/>
      <c r="C175" s="623"/>
      <c r="D175" s="623"/>
      <c r="E175" s="623"/>
      <c r="F175" s="623"/>
      <c r="G175" s="623"/>
      <c r="H175" s="623"/>
      <c r="I175" s="623"/>
      <c r="J175" s="623"/>
      <c r="K175" s="62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1"/>
      <c r="AH175" s="620"/>
      <c r="AI175" s="620"/>
    </row>
    <row r="176" spans="1:38" ht="29.25" customHeight="1" x14ac:dyDescent="0.25">
      <c r="A176" s="95" t="s">
        <v>1</v>
      </c>
      <c r="B176" s="219">
        <f>B99+B161+B152+B148+B144+B133+B130+B126+B103+B95+B90+B88+B82+B69+B67+B59+B57+B54+B52+B50+B45+B42+B35+B33+B30+B27+B21+B17+B14+B9</f>
        <v>11450</v>
      </c>
      <c r="C176" s="219">
        <f t="shared" ref="C176:K176" si="31">C99+C161+C152+C148+C144+C133+C130+C126+C103+C95+C90+C88+C82+C69+C67+C59+C57+C54+C52+C50+C45+C42+C35+C33+C30+C27+C21+C17+C14+C9</f>
        <v>6893</v>
      </c>
      <c r="D176" s="27">
        <f t="shared" si="31"/>
        <v>18343</v>
      </c>
      <c r="E176" s="25">
        <f t="shared" si="31"/>
        <v>4824</v>
      </c>
      <c r="F176" s="25">
        <f t="shared" si="31"/>
        <v>1683</v>
      </c>
      <c r="G176" s="25">
        <f t="shared" si="31"/>
        <v>758</v>
      </c>
      <c r="H176" s="25">
        <f t="shared" si="31"/>
        <v>186</v>
      </c>
      <c r="I176" s="25">
        <f t="shared" si="31"/>
        <v>1014</v>
      </c>
      <c r="J176" s="25">
        <f t="shared" si="31"/>
        <v>2262</v>
      </c>
      <c r="K176" s="25">
        <f t="shared" si="31"/>
        <v>2446</v>
      </c>
      <c r="L176" s="27">
        <f>L99+L161+L152+L148+L144+L133+L130+L126+L103+L95+L90+L88+L82+L69+L67+L59+L57+L54+L52+L50+L45+L42+L35+L33+L30+L27+L21+L17+L14+L9</f>
        <v>20066</v>
      </c>
      <c r="M176" s="513">
        <f>C176/3+AC176/2+AD176+F176*2+G176+H176+I176/8+AE176/2+AF176+K176</f>
        <v>14712.916666666666</v>
      </c>
      <c r="N176" s="25">
        <f>N99+N161+N152+N148+N144+N133+N130+N126+N103+N95+N90+N88+N82+N69+N67+N59+N57+N54+N52+N50+N45+N42+N35+N33+N30+N27+N21+N17+N14+N9+N172+N80</f>
        <v>15873</v>
      </c>
      <c r="O176" s="25">
        <f>O99+O161+O152+O148+O144+O133+O130+O126+O103+O95+O90+O88+O82+O69+O67+O59+O57+O54+O52+O50+O45+O42+O35+O33+O30+O27+O21+O17+O14+O9+O172+O80</f>
        <v>33427</v>
      </c>
      <c r="P176" s="25">
        <f>P99+P161+P152+P148+P144+P133+P130+P126+P103+P95+P90+P88+P82+P69+P67+P59+P57+P54+P52+P50+P45+P42+P35+P33+P30+P27+P21+P17+P14+P9+P172+P80</f>
        <v>12876</v>
      </c>
      <c r="Q176" s="26">
        <f>SUM(N176:P176)</f>
        <v>62176</v>
      </c>
      <c r="S176" s="473">
        <f>M176+N176+O176+P176*2</f>
        <v>89764.916666666657</v>
      </c>
      <c r="U176" s="483">
        <f>M176/S176</f>
        <v>0.16390497772422227</v>
      </c>
      <c r="V176" s="663"/>
      <c r="W176" s="663"/>
      <c r="X176" s="663"/>
      <c r="Y176" s="663"/>
      <c r="Z176" s="663"/>
      <c r="AA176" s="663"/>
      <c r="AB176" s="663" t="s">
        <v>672</v>
      </c>
      <c r="AC176" s="676">
        <f>SUM(AC8:AC174)/2</f>
        <v>903</v>
      </c>
      <c r="AD176" s="676">
        <f t="shared" ref="AD176:AF176" si="32">SUM(AD8:AD174)/2</f>
        <v>3921</v>
      </c>
      <c r="AE176" s="676">
        <f t="shared" si="32"/>
        <v>2204</v>
      </c>
      <c r="AF176" s="676">
        <f t="shared" si="32"/>
        <v>58</v>
      </c>
      <c r="AG176" s="621">
        <f>AC176+AD176-E176</f>
        <v>0</v>
      </c>
      <c r="AH176" s="620"/>
      <c r="AI176" s="620"/>
    </row>
    <row r="177" spans="1:35" ht="12" customHeight="1" x14ac:dyDescent="0.2">
      <c r="B177" s="507"/>
      <c r="C177" s="507"/>
      <c r="D177" s="507"/>
      <c r="E177" s="507"/>
      <c r="F177" s="507"/>
      <c r="G177" s="507"/>
      <c r="H177" s="507"/>
      <c r="I177" s="507"/>
      <c r="J177" s="507"/>
      <c r="K177" s="507"/>
      <c r="L177" s="507"/>
      <c r="M177" s="507"/>
      <c r="N177" s="507"/>
      <c r="O177" s="507"/>
      <c r="P177" s="507"/>
      <c r="Q177" s="507"/>
      <c r="R177" s="507"/>
      <c r="S177" s="507"/>
      <c r="V177" s="663"/>
      <c r="W177" s="663"/>
      <c r="X177" s="663"/>
      <c r="Y177" s="663"/>
      <c r="Z177" s="663"/>
      <c r="AA177" s="663"/>
      <c r="AB177" s="663"/>
      <c r="AC177" s="503"/>
      <c r="AD177" s="503"/>
      <c r="AE177" s="503"/>
      <c r="AF177" s="503"/>
      <c r="AI177" s="620"/>
    </row>
    <row r="178" spans="1:35" ht="33.75" customHeight="1" x14ac:dyDescent="0.2">
      <c r="A178" s="714" t="s">
        <v>539</v>
      </c>
      <c r="B178" s="714"/>
      <c r="C178" s="714"/>
      <c r="D178" s="714"/>
      <c r="E178" s="714"/>
      <c r="F178" s="714"/>
      <c r="G178" s="714"/>
      <c r="H178" s="714"/>
      <c r="I178" s="714"/>
      <c r="J178" s="714"/>
      <c r="K178" s="714"/>
      <c r="L178" s="714"/>
      <c r="M178" s="714"/>
      <c r="N178" s="714"/>
      <c r="O178" s="714"/>
      <c r="P178" s="714"/>
      <c r="Q178" s="714"/>
      <c r="R178" s="714"/>
      <c r="S178" s="714"/>
      <c r="T178" s="714"/>
      <c r="U178" s="714"/>
      <c r="V178" s="663"/>
      <c r="W178" s="663"/>
      <c r="X178" s="663"/>
      <c r="Y178" s="663"/>
      <c r="Z178" s="663"/>
      <c r="AA178" s="663"/>
      <c r="AB178" s="663"/>
      <c r="AI178" s="620"/>
    </row>
    <row r="179" spans="1:35" ht="14.25" customHeight="1" x14ac:dyDescent="0.2">
      <c r="A179" s="205"/>
      <c r="B179" s="686"/>
      <c r="C179" s="686"/>
      <c r="D179" s="686"/>
      <c r="E179" s="686"/>
      <c r="F179" s="686"/>
      <c r="G179" s="686"/>
      <c r="H179" s="686"/>
      <c r="I179" s="686"/>
      <c r="J179" s="686"/>
      <c r="K179" s="686"/>
      <c r="L179" s="686"/>
      <c r="M179" s="686"/>
      <c r="N179" s="686"/>
      <c r="O179" s="686"/>
      <c r="P179" s="686"/>
      <c r="Q179" s="686"/>
      <c r="R179" s="686"/>
      <c r="S179" s="686"/>
      <c r="T179" s="686"/>
      <c r="U179" s="686"/>
      <c r="V179" s="663"/>
      <c r="W179" s="663"/>
      <c r="X179" s="663"/>
      <c r="Y179" s="663"/>
      <c r="Z179" s="663"/>
      <c r="AA179" s="663"/>
      <c r="AB179" s="663"/>
      <c r="AD179" s="506"/>
      <c r="AI179" s="620"/>
    </row>
    <row r="180" spans="1:35" x14ac:dyDescent="0.2">
      <c r="N180" s="458"/>
      <c r="O180" s="458"/>
      <c r="P180" s="458"/>
      <c r="Q180" s="458"/>
      <c r="V180" s="663"/>
      <c r="W180" s="663"/>
      <c r="X180" s="663"/>
      <c r="Y180" s="663"/>
      <c r="Z180" s="663"/>
      <c r="AA180" s="663"/>
      <c r="AB180" s="663"/>
      <c r="AI180" s="620"/>
    </row>
    <row r="181" spans="1:35" x14ac:dyDescent="0.2">
      <c r="B181" s="507"/>
      <c r="C181" s="507"/>
      <c r="D181" s="507"/>
      <c r="E181" s="360"/>
      <c r="F181" s="360"/>
      <c r="G181" s="360"/>
      <c r="H181" s="360"/>
      <c r="I181" s="360"/>
      <c r="J181" s="360"/>
      <c r="K181" s="507"/>
      <c r="L181" s="507"/>
      <c r="M181" s="507"/>
      <c r="N181" s="360"/>
      <c r="O181" s="360"/>
      <c r="P181" s="360"/>
      <c r="Q181" s="360"/>
      <c r="V181" s="663"/>
      <c r="W181" s="663"/>
      <c r="X181" s="663"/>
      <c r="Y181" s="663"/>
      <c r="Z181" s="663"/>
      <c r="AA181" s="663"/>
      <c r="AB181" s="663"/>
      <c r="AI181" s="620"/>
    </row>
    <row r="182" spans="1:35" x14ac:dyDescent="0.2">
      <c r="C182" s="360"/>
      <c r="D182" s="360"/>
      <c r="E182" s="360"/>
      <c r="F182" s="360"/>
      <c r="G182" s="360"/>
      <c r="H182" s="360"/>
      <c r="I182" s="360"/>
      <c r="J182" s="360"/>
      <c r="K182" s="360"/>
      <c r="L182" s="360"/>
      <c r="M182" s="360"/>
      <c r="N182" s="360"/>
      <c r="O182" s="360"/>
      <c r="P182" s="360"/>
      <c r="Q182" s="360"/>
      <c r="V182" s="663"/>
      <c r="W182" s="663"/>
      <c r="X182" s="663"/>
      <c r="Y182" s="663"/>
      <c r="Z182" s="663"/>
      <c r="AA182" s="663"/>
      <c r="AB182" s="663"/>
      <c r="AI182" s="620"/>
    </row>
    <row r="183" spans="1:35" x14ac:dyDescent="0.2">
      <c r="V183" s="663"/>
      <c r="W183" s="663"/>
      <c r="X183" s="663"/>
      <c r="Y183" s="663"/>
      <c r="Z183" s="663"/>
      <c r="AA183" s="663"/>
      <c r="AB183" s="663"/>
      <c r="AG183" s="457"/>
      <c r="AH183" s="32"/>
      <c r="AI183" s="620"/>
    </row>
    <row r="184" spans="1:35" x14ac:dyDescent="0.2">
      <c r="V184" s="663"/>
      <c r="W184" s="663"/>
      <c r="X184" s="663"/>
      <c r="Y184" s="663"/>
      <c r="Z184" s="663"/>
      <c r="AA184" s="663"/>
      <c r="AB184" s="663"/>
      <c r="AG184" s="457"/>
      <c r="AH184" s="457"/>
      <c r="AI184" s="620"/>
    </row>
    <row r="185" spans="1:35" x14ac:dyDescent="0.2">
      <c r="V185" s="663"/>
      <c r="W185" s="663"/>
      <c r="X185" s="663"/>
      <c r="Y185" s="663"/>
      <c r="Z185" s="663"/>
      <c r="AA185" s="663"/>
      <c r="AB185" s="663"/>
      <c r="AG185" s="457"/>
      <c r="AI185" s="620"/>
    </row>
    <row r="186" spans="1:35" x14ac:dyDescent="0.2">
      <c r="AG186" s="457"/>
      <c r="AI186" s="620"/>
    </row>
    <row r="187" spans="1:35" x14ac:dyDescent="0.2">
      <c r="AD187" s="506"/>
      <c r="AG187" s="457"/>
      <c r="AI187" s="620"/>
    </row>
    <row r="188" spans="1:35" x14ac:dyDescent="0.2">
      <c r="AG188" s="457"/>
      <c r="AH188" s="457"/>
      <c r="AI188" s="620"/>
    </row>
    <row r="189" spans="1:35" x14ac:dyDescent="0.2">
      <c r="AG189" s="457"/>
      <c r="AI189" s="620"/>
    </row>
    <row r="190" spans="1:35" x14ac:dyDescent="0.2">
      <c r="AG190" s="457"/>
      <c r="AI190" s="620"/>
    </row>
    <row r="191" spans="1:35" x14ac:dyDescent="0.2">
      <c r="AG191" s="457"/>
      <c r="AI191" s="620"/>
    </row>
    <row r="192" spans="1:35" x14ac:dyDescent="0.2">
      <c r="AG192" s="457"/>
      <c r="AI192" s="620"/>
    </row>
    <row r="193" spans="33:35" x14ac:dyDescent="0.2">
      <c r="AG193" s="457"/>
      <c r="AI193" s="620"/>
    </row>
    <row r="194" spans="33:35" x14ac:dyDescent="0.2">
      <c r="AG194" s="457"/>
      <c r="AI194" s="620"/>
    </row>
    <row r="195" spans="33:35" x14ac:dyDescent="0.2">
      <c r="AG195" s="457"/>
      <c r="AI195" s="620"/>
    </row>
    <row r="196" spans="33:35" x14ac:dyDescent="0.2">
      <c r="AG196" s="457"/>
      <c r="AI196" s="620"/>
    </row>
    <row r="197" spans="33:35" x14ac:dyDescent="0.2">
      <c r="AG197" s="457"/>
      <c r="AI197" s="620"/>
    </row>
    <row r="198" spans="33:35" x14ac:dyDescent="0.2">
      <c r="AG198" s="457"/>
      <c r="AI198" s="620"/>
    </row>
    <row r="199" spans="33:35" x14ac:dyDescent="0.2">
      <c r="AG199" s="457"/>
      <c r="AI199" s="620"/>
    </row>
    <row r="200" spans="33:35" x14ac:dyDescent="0.2">
      <c r="AG200" s="457"/>
      <c r="AI200" s="620"/>
    </row>
    <row r="201" spans="33:35" x14ac:dyDescent="0.2">
      <c r="AG201" s="457"/>
      <c r="AI201" s="620"/>
    </row>
    <row r="202" spans="33:35" x14ac:dyDescent="0.2">
      <c r="AG202" s="457"/>
      <c r="AH202" s="457"/>
      <c r="AI202" s="620"/>
    </row>
    <row r="203" spans="33:35" x14ac:dyDescent="0.2">
      <c r="AG203" s="457"/>
      <c r="AI203" s="620"/>
    </row>
    <row r="204" spans="33:35" x14ac:dyDescent="0.2">
      <c r="AG204" s="457"/>
      <c r="AI204" s="620"/>
    </row>
    <row r="205" spans="33:35" x14ac:dyDescent="0.2">
      <c r="AG205" s="457"/>
      <c r="AI205" s="620"/>
    </row>
    <row r="206" spans="33:35" x14ac:dyDescent="0.2">
      <c r="AI206" s="620"/>
    </row>
    <row r="207" spans="33:35" x14ac:dyDescent="0.2">
      <c r="AI207" s="620"/>
    </row>
    <row r="208" spans="33:35" x14ac:dyDescent="0.2">
      <c r="AI208" s="620"/>
    </row>
    <row r="209" spans="35:35" x14ac:dyDescent="0.2">
      <c r="AI209" s="620"/>
    </row>
    <row r="210" spans="35:35" x14ac:dyDescent="0.2">
      <c r="AI210" s="620"/>
    </row>
    <row r="211" spans="35:35" x14ac:dyDescent="0.2">
      <c r="AI211" s="620"/>
    </row>
    <row r="212" spans="35:35" x14ac:dyDescent="0.2">
      <c r="AI212" s="620"/>
    </row>
    <row r="213" spans="35:35" x14ac:dyDescent="0.2">
      <c r="AI213" s="620"/>
    </row>
    <row r="214" spans="35:35" x14ac:dyDescent="0.2">
      <c r="AI214" s="620"/>
    </row>
    <row r="215" spans="35:35" x14ac:dyDescent="0.2">
      <c r="AI215" s="620"/>
    </row>
    <row r="216" spans="35:35" x14ac:dyDescent="0.2">
      <c r="AI216" s="620"/>
    </row>
    <row r="217" spans="35:35" x14ac:dyDescent="0.2">
      <c r="AI217" s="620"/>
    </row>
    <row r="218" spans="35:35" x14ac:dyDescent="0.2">
      <c r="AI218" s="620"/>
    </row>
    <row r="219" spans="35:35" x14ac:dyDescent="0.2">
      <c r="AI219" s="620"/>
    </row>
    <row r="220" spans="35:35" x14ac:dyDescent="0.2">
      <c r="AI220" s="620"/>
    </row>
    <row r="221" spans="35:35" x14ac:dyDescent="0.2">
      <c r="AI221" s="620"/>
    </row>
    <row r="222" spans="35:35" x14ac:dyDescent="0.2">
      <c r="AI222" s="620"/>
    </row>
    <row r="223" spans="35:35" x14ac:dyDescent="0.2">
      <c r="AI223" s="620"/>
    </row>
    <row r="224" spans="35:35" x14ac:dyDescent="0.2">
      <c r="AI224" s="620"/>
    </row>
    <row r="225" spans="34:35" x14ac:dyDescent="0.2">
      <c r="AI225" s="620"/>
    </row>
    <row r="226" spans="34:35" x14ac:dyDescent="0.2">
      <c r="AI226" s="620"/>
    </row>
    <row r="227" spans="34:35" x14ac:dyDescent="0.2">
      <c r="AI227" s="620"/>
    </row>
    <row r="228" spans="34:35" x14ac:dyDescent="0.2">
      <c r="AI228" s="620"/>
    </row>
    <row r="229" spans="34:35" x14ac:dyDescent="0.2">
      <c r="AI229" s="620"/>
    </row>
    <row r="230" spans="34:35" x14ac:dyDescent="0.2">
      <c r="AI230" s="620"/>
    </row>
    <row r="231" spans="34:35" x14ac:dyDescent="0.2">
      <c r="AH231" s="457"/>
      <c r="AI231" s="620"/>
    </row>
    <row r="232" spans="34:35" x14ac:dyDescent="0.2">
      <c r="AH232" s="457"/>
      <c r="AI232" s="620"/>
    </row>
    <row r="233" spans="34:35" x14ac:dyDescent="0.2">
      <c r="AH233" s="457"/>
      <c r="AI233" s="620"/>
    </row>
    <row r="234" spans="34:35" x14ac:dyDescent="0.2">
      <c r="AI234" s="620"/>
    </row>
    <row r="235" spans="34:35" x14ac:dyDescent="0.2">
      <c r="AI235" s="620"/>
    </row>
    <row r="236" spans="34:35" x14ac:dyDescent="0.2">
      <c r="AI236" s="620"/>
    </row>
    <row r="237" spans="34:35" x14ac:dyDescent="0.2">
      <c r="AI237" s="620"/>
    </row>
  </sheetData>
  <mergeCells count="4">
    <mergeCell ref="N6:Q6"/>
    <mergeCell ref="B6:M6"/>
    <mergeCell ref="A3:U3"/>
    <mergeCell ref="A178:U178"/>
  </mergeCells>
  <printOptions horizontalCentered="1"/>
  <pageMargins left="0.70866141732283472" right="0.70866141732283472" top="0.74803149606299213" bottom="0.74803149606299213" header="0.31496062992125984" footer="0.31496062992125984"/>
  <pageSetup paperSize="9" scale="50" firstPageNumber="3" fitToHeight="0" orientation="landscape" r:id="rId1"/>
  <headerFooter>
    <oddFooter>&amp;CPage &amp;P</oddFooter>
  </headerFooter>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theme="7"/>
    <pageSetUpPr fitToPage="1"/>
  </sheetPr>
  <dimension ref="A2:AL131"/>
  <sheetViews>
    <sheetView showGridLines="0" zoomScale="80" zoomScaleNormal="80" workbookViewId="0">
      <pane ySplit="7" topLeftCell="A8" activePane="bottomLeft" state="frozen"/>
      <selection activeCell="N25" sqref="N25"/>
      <selection pane="bottomLeft" activeCell="N25" sqref="N25"/>
    </sheetView>
  </sheetViews>
  <sheetFormatPr baseColWidth="10" defaultRowHeight="12.75" x14ac:dyDescent="0.2"/>
  <cols>
    <col min="1" max="1" width="15" customWidth="1"/>
    <col min="2" max="2" width="18.83203125" customWidth="1"/>
    <col min="3" max="3" width="7.33203125" customWidth="1"/>
    <col min="4" max="4" width="11" customWidth="1"/>
    <col min="5" max="5" width="13.33203125" customWidth="1"/>
    <col min="6" max="6" width="14.33203125" customWidth="1"/>
    <col min="7" max="7" width="9.83203125" customWidth="1"/>
    <col min="8" max="8" width="13.33203125" customWidth="1"/>
    <col min="9" max="9" width="17.5" customWidth="1"/>
    <col min="10" max="11" width="12.6640625" customWidth="1"/>
    <col min="12" max="12" width="17.1640625" customWidth="1"/>
    <col min="13" max="13" width="13.5" customWidth="1"/>
    <col min="14" max="15" width="12.1640625" customWidth="1"/>
    <col min="16" max="16" width="8.83203125" customWidth="1"/>
    <col min="17" max="17" width="13.33203125" customWidth="1"/>
    <col min="18" max="18" width="10.1640625" customWidth="1"/>
    <col min="19" max="19" width="8.5" customWidth="1"/>
    <col min="20" max="20" width="16" style="525" hidden="1" customWidth="1"/>
    <col min="21" max="21" width="14.83203125" hidden="1" customWidth="1"/>
    <col min="22" max="22" width="16.6640625" hidden="1" customWidth="1"/>
    <col min="23" max="23" width="19.1640625" hidden="1" customWidth="1"/>
    <col min="24" max="24" width="11.83203125" hidden="1" customWidth="1"/>
    <col min="25" max="25" width="12.1640625" hidden="1" customWidth="1"/>
    <col min="26" max="26" width="14.83203125" hidden="1" customWidth="1"/>
    <col min="27" max="27" width="11.33203125" hidden="1" customWidth="1"/>
    <col min="28" max="28" width="16" hidden="1" customWidth="1"/>
    <col min="29" max="29" width="16.33203125" hidden="1" customWidth="1"/>
    <col min="30" max="30" width="16" hidden="1" customWidth="1"/>
    <col min="31" max="31" width="21.6640625" hidden="1" customWidth="1"/>
    <col min="32" max="32" width="16.6640625" hidden="1" customWidth="1"/>
    <col min="33" max="33" width="30.5" customWidth="1"/>
    <col min="34" max="36" width="12" style="439"/>
  </cols>
  <sheetData>
    <row r="2" spans="1:38" ht="5.25" customHeight="1" x14ac:dyDescent="0.2">
      <c r="S2" s="439"/>
    </row>
    <row r="3" spans="1:38" ht="18.75" x14ac:dyDescent="0.3">
      <c r="A3" s="737" t="s">
        <v>616</v>
      </c>
      <c r="B3" s="737"/>
      <c r="C3" s="737"/>
      <c r="D3" s="737"/>
      <c r="E3" s="737"/>
      <c r="F3" s="737"/>
      <c r="G3" s="737"/>
      <c r="H3" s="737"/>
      <c r="I3" s="737"/>
      <c r="J3" s="737"/>
      <c r="K3" s="737"/>
      <c r="L3" s="737"/>
      <c r="M3" s="737"/>
      <c r="N3" s="737"/>
      <c r="O3" s="737"/>
      <c r="P3" s="737"/>
      <c r="Q3" s="737"/>
    </row>
    <row r="4" spans="1:38" ht="6" customHeight="1" x14ac:dyDescent="0.2">
      <c r="AL4" s="620"/>
    </row>
    <row r="5" spans="1:38" x14ac:dyDescent="0.2">
      <c r="AL5" s="620"/>
    </row>
    <row r="6" spans="1:38" ht="15.75" x14ac:dyDescent="0.25">
      <c r="E6" s="734" t="s">
        <v>605</v>
      </c>
      <c r="F6" s="735"/>
      <c r="G6" s="735"/>
      <c r="H6" s="735"/>
      <c r="I6" s="735"/>
      <c r="J6" s="735"/>
      <c r="K6" s="735"/>
      <c r="L6" s="735"/>
      <c r="M6" s="735" t="s">
        <v>374</v>
      </c>
      <c r="N6" s="735"/>
      <c r="O6" s="736"/>
      <c r="AL6" s="620"/>
    </row>
    <row r="7" spans="1:38" ht="51" x14ac:dyDescent="0.2">
      <c r="D7" s="222" t="s">
        <v>377</v>
      </c>
      <c r="E7" s="44" t="s">
        <v>370</v>
      </c>
      <c r="F7" s="44" t="s">
        <v>357</v>
      </c>
      <c r="G7" s="243" t="s">
        <v>372</v>
      </c>
      <c r="H7" s="44" t="s">
        <v>373</v>
      </c>
      <c r="I7" s="244" t="s">
        <v>371</v>
      </c>
      <c r="J7" s="44" t="s">
        <v>358</v>
      </c>
      <c r="K7" s="44" t="s">
        <v>438</v>
      </c>
      <c r="L7" s="423" t="s">
        <v>495</v>
      </c>
      <c r="M7" s="44" t="s">
        <v>361</v>
      </c>
      <c r="N7" s="44" t="s">
        <v>362</v>
      </c>
      <c r="O7" s="44" t="s">
        <v>363</v>
      </c>
      <c r="Q7" s="222" t="s">
        <v>378</v>
      </c>
      <c r="U7" t="s">
        <v>502</v>
      </c>
      <c r="V7" t="s">
        <v>503</v>
      </c>
      <c r="W7" t="s">
        <v>370</v>
      </c>
      <c r="X7" t="s">
        <v>357</v>
      </c>
      <c r="Y7" t="s">
        <v>372</v>
      </c>
      <c r="Z7" t="s">
        <v>373</v>
      </c>
      <c r="AA7" t="s">
        <v>371</v>
      </c>
      <c r="AB7" t="s">
        <v>358</v>
      </c>
      <c r="AC7" t="s">
        <v>438</v>
      </c>
      <c r="AD7" t="s">
        <v>511</v>
      </c>
      <c r="AE7" t="s">
        <v>512</v>
      </c>
      <c r="AF7" t="s">
        <v>513</v>
      </c>
      <c r="AK7" s="75"/>
      <c r="AL7" s="620"/>
    </row>
    <row r="8" spans="1:38" s="75" customFormat="1" x14ac:dyDescent="0.2">
      <c r="D8" s="85"/>
      <c r="E8" s="266"/>
      <c r="F8" s="266"/>
      <c r="G8" s="266"/>
      <c r="H8" s="266"/>
      <c r="I8" s="266"/>
      <c r="J8" s="266"/>
      <c r="K8" s="266"/>
      <c r="L8" s="85"/>
      <c r="M8" s="266"/>
      <c r="N8" s="266"/>
      <c r="O8" s="266"/>
      <c r="Q8" s="85"/>
      <c r="T8" s="526"/>
      <c r="AH8" s="664"/>
      <c r="AK8"/>
      <c r="AL8" s="620"/>
    </row>
    <row r="9" spans="1:38" ht="12" customHeight="1" x14ac:dyDescent="0.2">
      <c r="A9" s="738" t="s">
        <v>3</v>
      </c>
      <c r="B9" s="725" t="s">
        <v>78</v>
      </c>
      <c r="C9" s="236" t="s">
        <v>4</v>
      </c>
      <c r="D9" s="164">
        <f t="shared" ref="D9:D40" si="0">E9+F9+L9+M9+N9+O9</f>
        <v>2682</v>
      </c>
      <c r="E9" s="33">
        <v>0</v>
      </c>
      <c r="F9" s="33">
        <v>105</v>
      </c>
      <c r="G9" s="33">
        <v>102</v>
      </c>
      <c r="H9" s="33">
        <v>213</v>
      </c>
      <c r="I9" s="33">
        <v>209</v>
      </c>
      <c r="J9" s="33">
        <v>131</v>
      </c>
      <c r="K9" s="33">
        <v>81</v>
      </c>
      <c r="L9" s="162">
        <f>G9+H9+I9+J9+K9</f>
        <v>736</v>
      </c>
      <c r="M9" s="33">
        <v>632</v>
      </c>
      <c r="N9" s="33">
        <v>1209</v>
      </c>
      <c r="O9" s="33"/>
      <c r="P9" s="621"/>
      <c r="Q9" s="55">
        <f>L9/(M9+N9)</f>
        <v>0.39978272677892451</v>
      </c>
      <c r="R9" s="450"/>
      <c r="T9" s="525">
        <v>1</v>
      </c>
      <c r="W9">
        <f>SUM(U9+V9)</f>
        <v>0</v>
      </c>
      <c r="X9">
        <v>105</v>
      </c>
      <c r="Y9">
        <v>102</v>
      </c>
      <c r="Z9" s="620">
        <v>213</v>
      </c>
      <c r="AA9">
        <v>209</v>
      </c>
      <c r="AB9">
        <v>131</v>
      </c>
      <c r="AC9">
        <v>81</v>
      </c>
      <c r="AD9">
        <v>632</v>
      </c>
      <c r="AE9" s="620">
        <v>1209</v>
      </c>
      <c r="AF9" s="620">
        <v>0</v>
      </c>
      <c r="AK9" s="620"/>
      <c r="AL9" s="620"/>
    </row>
    <row r="10" spans="1:38" ht="12" customHeight="1" x14ac:dyDescent="0.2">
      <c r="A10" s="738"/>
      <c r="B10" s="716"/>
      <c r="C10" s="237" t="s">
        <v>5</v>
      </c>
      <c r="D10" s="165">
        <f t="shared" si="0"/>
        <v>1933</v>
      </c>
      <c r="E10" s="34">
        <v>0</v>
      </c>
      <c r="F10" s="34">
        <v>70</v>
      </c>
      <c r="G10" s="34">
        <v>63</v>
      </c>
      <c r="H10" s="34">
        <v>189</v>
      </c>
      <c r="I10" s="34">
        <v>165</v>
      </c>
      <c r="J10" s="34">
        <v>88</v>
      </c>
      <c r="K10" s="34">
        <v>51</v>
      </c>
      <c r="L10" s="160">
        <f t="shared" ref="L10:L73" si="1">G10+H10+I10+J10+K10</f>
        <v>556</v>
      </c>
      <c r="M10" s="34">
        <v>493</v>
      </c>
      <c r="N10" s="34">
        <v>814</v>
      </c>
      <c r="O10" s="34"/>
      <c r="P10" s="621"/>
      <c r="Q10" s="56">
        <f t="shared" ref="Q10:Q21" si="2">L10/(M10+N10)</f>
        <v>0.42540168324407041</v>
      </c>
      <c r="R10" s="450"/>
      <c r="T10" s="525">
        <v>2</v>
      </c>
      <c r="U10" s="620"/>
      <c r="V10" s="620"/>
      <c r="W10" s="620">
        <f t="shared" ref="W10:W73" si="3">SUM(U10+V10)</f>
        <v>0</v>
      </c>
      <c r="X10" s="620">
        <v>70</v>
      </c>
      <c r="Y10" s="620">
        <v>63</v>
      </c>
      <c r="Z10" s="620">
        <v>189</v>
      </c>
      <c r="AA10" s="620">
        <v>165</v>
      </c>
      <c r="AB10" s="620">
        <v>88</v>
      </c>
      <c r="AC10" s="620">
        <v>51</v>
      </c>
      <c r="AD10" s="620">
        <v>493</v>
      </c>
      <c r="AE10" s="620">
        <v>814</v>
      </c>
      <c r="AF10" s="620">
        <v>0</v>
      </c>
      <c r="AL10" s="620"/>
    </row>
    <row r="11" spans="1:38" ht="12" customHeight="1" x14ac:dyDescent="0.2">
      <c r="A11" s="738"/>
      <c r="B11" s="716"/>
      <c r="C11" s="237" t="s">
        <v>6</v>
      </c>
      <c r="D11" s="165">
        <f t="shared" si="0"/>
        <v>358</v>
      </c>
      <c r="E11" s="34">
        <v>0</v>
      </c>
      <c r="F11" s="34">
        <v>10</v>
      </c>
      <c r="G11" s="34">
        <v>8</v>
      </c>
      <c r="H11" s="34">
        <v>44</v>
      </c>
      <c r="I11" s="34">
        <v>23</v>
      </c>
      <c r="J11" s="34">
        <v>2</v>
      </c>
      <c r="K11" s="34">
        <v>7</v>
      </c>
      <c r="L11" s="160">
        <f t="shared" si="1"/>
        <v>84</v>
      </c>
      <c r="M11" s="34">
        <v>107</v>
      </c>
      <c r="N11" s="34">
        <v>157</v>
      </c>
      <c r="O11" s="34"/>
      <c r="P11" s="621"/>
      <c r="Q11" s="56">
        <f t="shared" si="2"/>
        <v>0.31818181818181818</v>
      </c>
      <c r="R11" s="450"/>
      <c r="T11" s="525">
        <v>3</v>
      </c>
      <c r="U11" s="620"/>
      <c r="V11" s="620"/>
      <c r="W11" s="620">
        <f t="shared" si="3"/>
        <v>0</v>
      </c>
      <c r="X11" s="620">
        <v>10</v>
      </c>
      <c r="Y11" s="620">
        <v>8</v>
      </c>
      <c r="Z11" s="620">
        <v>44</v>
      </c>
      <c r="AA11" s="620">
        <v>23</v>
      </c>
      <c r="AB11" s="620">
        <v>2</v>
      </c>
      <c r="AC11" s="620">
        <v>7</v>
      </c>
      <c r="AD11" s="620">
        <v>107</v>
      </c>
      <c r="AE11" s="620">
        <v>157</v>
      </c>
      <c r="AF11" s="620">
        <v>0</v>
      </c>
      <c r="AK11" s="620"/>
      <c r="AL11" s="620"/>
    </row>
    <row r="12" spans="1:38" ht="12" customHeight="1" x14ac:dyDescent="0.2">
      <c r="A12" s="738"/>
      <c r="B12" s="716"/>
      <c r="C12" s="238" t="s">
        <v>7</v>
      </c>
      <c r="D12" s="166">
        <f t="shared" si="0"/>
        <v>631</v>
      </c>
      <c r="E12" s="35">
        <v>0</v>
      </c>
      <c r="F12" s="35">
        <v>24</v>
      </c>
      <c r="G12" s="35">
        <v>50</v>
      </c>
      <c r="H12" s="35">
        <v>56</v>
      </c>
      <c r="I12" s="35">
        <v>62</v>
      </c>
      <c r="J12" s="35">
        <v>23</v>
      </c>
      <c r="K12" s="35">
        <v>9</v>
      </c>
      <c r="L12" s="161">
        <f t="shared" si="1"/>
        <v>200</v>
      </c>
      <c r="M12" s="35">
        <v>132</v>
      </c>
      <c r="N12" s="35">
        <v>275</v>
      </c>
      <c r="O12" s="35"/>
      <c r="P12" s="621"/>
      <c r="Q12" s="57">
        <f t="shared" si="2"/>
        <v>0.49140049140049141</v>
      </c>
      <c r="R12" s="450"/>
      <c r="T12" s="525">
        <v>4</v>
      </c>
      <c r="U12" s="620"/>
      <c r="V12" s="620"/>
      <c r="W12" s="620">
        <f t="shared" si="3"/>
        <v>0</v>
      </c>
      <c r="X12" s="620">
        <v>24</v>
      </c>
      <c r="Y12" s="620">
        <v>50</v>
      </c>
      <c r="Z12" s="620">
        <v>56</v>
      </c>
      <c r="AA12" s="620">
        <v>62</v>
      </c>
      <c r="AB12" s="620">
        <v>23</v>
      </c>
      <c r="AC12" s="620">
        <v>9</v>
      </c>
      <c r="AD12" s="620">
        <v>132</v>
      </c>
      <c r="AE12" s="620">
        <v>275</v>
      </c>
      <c r="AF12" s="620">
        <v>0</v>
      </c>
      <c r="AK12" s="620"/>
      <c r="AL12" s="620"/>
    </row>
    <row r="13" spans="1:38" ht="13.5" x14ac:dyDescent="0.25">
      <c r="A13" s="738"/>
      <c r="B13" s="739" t="s">
        <v>8</v>
      </c>
      <c r="C13" s="740"/>
      <c r="D13" s="246">
        <f t="shared" si="0"/>
        <v>5604</v>
      </c>
      <c r="E13" s="251">
        <v>0</v>
      </c>
      <c r="F13" s="251">
        <v>209</v>
      </c>
      <c r="G13" s="251">
        <v>223</v>
      </c>
      <c r="H13" s="251">
        <v>502</v>
      </c>
      <c r="I13" s="251">
        <v>459</v>
      </c>
      <c r="J13" s="251">
        <v>244</v>
      </c>
      <c r="K13" s="251">
        <v>148</v>
      </c>
      <c r="L13" s="154">
        <f t="shared" si="1"/>
        <v>1576</v>
      </c>
      <c r="M13" s="245">
        <v>1364</v>
      </c>
      <c r="N13" s="245">
        <v>2455</v>
      </c>
      <c r="O13" s="245"/>
      <c r="P13" s="621"/>
      <c r="Q13" s="78">
        <f>L13/(M13+N13)</f>
        <v>0.41267347473160515</v>
      </c>
      <c r="R13" s="450"/>
      <c r="S13" s="424"/>
      <c r="T13" s="525" t="s">
        <v>455</v>
      </c>
      <c r="U13" s="620"/>
      <c r="V13" s="620"/>
      <c r="W13" s="620">
        <f t="shared" si="3"/>
        <v>0</v>
      </c>
      <c r="X13" s="620">
        <v>209</v>
      </c>
      <c r="Y13" s="620">
        <v>223</v>
      </c>
      <c r="Z13" s="620">
        <v>502</v>
      </c>
      <c r="AA13" s="620">
        <v>459</v>
      </c>
      <c r="AB13" s="620">
        <v>244</v>
      </c>
      <c r="AC13" s="620">
        <v>148</v>
      </c>
      <c r="AD13" s="620">
        <v>1364</v>
      </c>
      <c r="AE13" s="620">
        <v>2455</v>
      </c>
      <c r="AF13" s="620">
        <v>0</v>
      </c>
      <c r="AK13" s="620"/>
      <c r="AL13" s="620"/>
    </row>
    <row r="14" spans="1:38" ht="24.75" customHeight="1" x14ac:dyDescent="0.2">
      <c r="A14" s="738"/>
      <c r="B14" s="741" t="s">
        <v>79</v>
      </c>
      <c r="C14" s="236" t="s">
        <v>9</v>
      </c>
      <c r="D14" s="164">
        <f t="shared" si="0"/>
        <v>2436</v>
      </c>
      <c r="E14" s="33">
        <v>0</v>
      </c>
      <c r="F14" s="33">
        <v>84</v>
      </c>
      <c r="G14" s="33">
        <v>86</v>
      </c>
      <c r="H14" s="33">
        <v>155</v>
      </c>
      <c r="I14" s="33">
        <v>175</v>
      </c>
      <c r="J14" s="33">
        <v>89</v>
      </c>
      <c r="K14" s="33">
        <v>108</v>
      </c>
      <c r="L14" s="162">
        <f t="shared" si="1"/>
        <v>613</v>
      </c>
      <c r="M14" s="33">
        <v>567</v>
      </c>
      <c r="N14" s="33">
        <v>1172</v>
      </c>
      <c r="O14" s="33"/>
      <c r="P14" s="621"/>
      <c r="Q14" s="292">
        <f t="shared" si="2"/>
        <v>0.3525014376078206</v>
      </c>
      <c r="R14" s="450"/>
      <c r="S14" s="424"/>
      <c r="T14" s="525">
        <v>5</v>
      </c>
      <c r="U14" s="620"/>
      <c r="V14" s="620"/>
      <c r="W14" s="620">
        <f t="shared" si="3"/>
        <v>0</v>
      </c>
      <c r="X14" s="620">
        <v>84</v>
      </c>
      <c r="Y14" s="620">
        <v>86</v>
      </c>
      <c r="Z14" s="620">
        <v>155</v>
      </c>
      <c r="AA14" s="620">
        <v>175</v>
      </c>
      <c r="AB14" s="620">
        <v>89</v>
      </c>
      <c r="AC14" s="620">
        <v>108</v>
      </c>
      <c r="AD14" s="620">
        <v>567</v>
      </c>
      <c r="AE14" s="620">
        <v>1172</v>
      </c>
      <c r="AF14" s="620">
        <v>0</v>
      </c>
      <c r="AK14" s="620"/>
      <c r="AL14" s="620"/>
    </row>
    <row r="15" spans="1:38" ht="24.75" customHeight="1" x14ac:dyDescent="0.2">
      <c r="A15" s="738"/>
      <c r="B15" s="733"/>
      <c r="C15" s="238" t="s">
        <v>10</v>
      </c>
      <c r="D15" s="166">
        <f t="shared" si="0"/>
        <v>5032</v>
      </c>
      <c r="E15" s="35">
        <v>0</v>
      </c>
      <c r="F15" s="35">
        <v>72</v>
      </c>
      <c r="G15" s="35">
        <v>64</v>
      </c>
      <c r="H15" s="35">
        <v>146</v>
      </c>
      <c r="I15" s="35">
        <v>82</v>
      </c>
      <c r="J15" s="35">
        <v>439</v>
      </c>
      <c r="K15" s="35">
        <v>238</v>
      </c>
      <c r="L15" s="161">
        <f t="shared" si="1"/>
        <v>969</v>
      </c>
      <c r="M15" s="35">
        <v>503</v>
      </c>
      <c r="N15" s="35">
        <v>1659</v>
      </c>
      <c r="O15" s="35">
        <v>1829</v>
      </c>
      <c r="P15" s="621"/>
      <c r="Q15" s="293">
        <f t="shared" si="2"/>
        <v>0.44819611470860315</v>
      </c>
      <c r="R15" s="450"/>
      <c r="S15" s="424"/>
      <c r="T15" s="525">
        <v>6</v>
      </c>
      <c r="U15" s="620"/>
      <c r="V15" s="620"/>
      <c r="W15" s="620">
        <f t="shared" si="3"/>
        <v>0</v>
      </c>
      <c r="X15" s="620">
        <v>72</v>
      </c>
      <c r="Y15" s="620">
        <v>64</v>
      </c>
      <c r="Z15" s="620">
        <v>146</v>
      </c>
      <c r="AA15" s="620">
        <v>82</v>
      </c>
      <c r="AB15" s="620">
        <v>439</v>
      </c>
      <c r="AC15" s="620">
        <v>238</v>
      </c>
      <c r="AD15" s="620">
        <v>503</v>
      </c>
      <c r="AE15" s="620">
        <v>1659</v>
      </c>
      <c r="AF15" s="620">
        <v>1829</v>
      </c>
      <c r="AK15" s="620"/>
      <c r="AL15" s="620"/>
    </row>
    <row r="16" spans="1:38" ht="13.5" x14ac:dyDescent="0.25">
      <c r="A16" s="738"/>
      <c r="B16" s="739" t="s">
        <v>11</v>
      </c>
      <c r="C16" s="740"/>
      <c r="D16" s="263">
        <f t="shared" si="0"/>
        <v>7468</v>
      </c>
      <c r="E16" s="251">
        <v>0</v>
      </c>
      <c r="F16" s="251">
        <v>156</v>
      </c>
      <c r="G16" s="251">
        <v>150</v>
      </c>
      <c r="H16" s="251">
        <v>301</v>
      </c>
      <c r="I16" s="251">
        <v>257</v>
      </c>
      <c r="J16" s="251">
        <v>528</v>
      </c>
      <c r="K16" s="251">
        <v>346</v>
      </c>
      <c r="L16" s="154">
        <f t="shared" si="1"/>
        <v>1582</v>
      </c>
      <c r="M16" s="245">
        <v>1070</v>
      </c>
      <c r="N16" s="245">
        <v>2831</v>
      </c>
      <c r="O16" s="245">
        <v>1829</v>
      </c>
      <c r="P16" s="621"/>
      <c r="Q16" s="335">
        <f t="shared" si="2"/>
        <v>0.40553704178415789</v>
      </c>
      <c r="R16" s="450"/>
      <c r="S16" s="424"/>
      <c r="T16" s="525" t="s">
        <v>456</v>
      </c>
      <c r="U16" s="620"/>
      <c r="V16" s="620"/>
      <c r="W16" s="620">
        <f t="shared" si="3"/>
        <v>0</v>
      </c>
      <c r="X16" s="620">
        <v>156</v>
      </c>
      <c r="Y16" s="620">
        <v>150</v>
      </c>
      <c r="Z16" s="620">
        <v>301</v>
      </c>
      <c r="AA16" s="620">
        <v>257</v>
      </c>
      <c r="AB16" s="620">
        <v>528</v>
      </c>
      <c r="AC16" s="620">
        <v>346</v>
      </c>
      <c r="AD16" s="620">
        <v>1070</v>
      </c>
      <c r="AE16" s="620">
        <v>2831</v>
      </c>
      <c r="AF16" s="620">
        <v>1829</v>
      </c>
      <c r="AK16" s="620"/>
      <c r="AL16" s="620"/>
    </row>
    <row r="17" spans="1:38" x14ac:dyDescent="0.2">
      <c r="A17" s="726" t="s">
        <v>12</v>
      </c>
      <c r="B17" s="726"/>
      <c r="C17" s="726"/>
      <c r="D17" s="247">
        <f t="shared" si="0"/>
        <v>13072</v>
      </c>
      <c r="E17" s="253">
        <v>0</v>
      </c>
      <c r="F17" s="253">
        <v>365</v>
      </c>
      <c r="G17" s="253">
        <v>373</v>
      </c>
      <c r="H17" s="253">
        <v>803</v>
      </c>
      <c r="I17" s="253">
        <v>716</v>
      </c>
      <c r="J17" s="253">
        <v>772</v>
      </c>
      <c r="K17" s="253">
        <v>494</v>
      </c>
      <c r="L17" s="254">
        <f t="shared" si="1"/>
        <v>3158</v>
      </c>
      <c r="M17" s="247">
        <v>2434</v>
      </c>
      <c r="N17" s="247">
        <v>5286</v>
      </c>
      <c r="O17" s="247">
        <v>1829</v>
      </c>
      <c r="P17" s="621"/>
      <c r="Q17" s="261">
        <f t="shared" si="2"/>
        <v>0.40906735751295337</v>
      </c>
      <c r="R17" s="450"/>
      <c r="S17" s="424"/>
      <c r="T17" s="525" t="s">
        <v>3</v>
      </c>
      <c r="U17" s="620"/>
      <c r="V17" s="620"/>
      <c r="W17" s="620">
        <f t="shared" si="3"/>
        <v>0</v>
      </c>
      <c r="X17" s="620">
        <v>365</v>
      </c>
      <c r="Y17" s="620">
        <v>373</v>
      </c>
      <c r="Z17" s="620">
        <v>803</v>
      </c>
      <c r="AA17" s="620">
        <v>716</v>
      </c>
      <c r="AB17" s="620">
        <v>772</v>
      </c>
      <c r="AC17" s="620">
        <v>494</v>
      </c>
      <c r="AD17" s="620">
        <v>2434</v>
      </c>
      <c r="AE17" s="620">
        <v>5286</v>
      </c>
      <c r="AF17" s="620">
        <v>1829</v>
      </c>
      <c r="AK17" s="620"/>
      <c r="AL17" s="620"/>
    </row>
    <row r="18" spans="1:38" ht="11.25" customHeight="1" x14ac:dyDescent="0.2">
      <c r="A18" s="721" t="s">
        <v>442</v>
      </c>
      <c r="B18" s="724" t="s">
        <v>405</v>
      </c>
      <c r="C18" s="236" t="s">
        <v>14</v>
      </c>
      <c r="D18" s="164">
        <f t="shared" si="0"/>
        <v>952</v>
      </c>
      <c r="E18" s="33">
        <v>0</v>
      </c>
      <c r="F18" s="33">
        <v>2</v>
      </c>
      <c r="G18" s="33">
        <v>5</v>
      </c>
      <c r="H18" s="33">
        <v>86</v>
      </c>
      <c r="I18" s="33">
        <v>51</v>
      </c>
      <c r="J18" s="33">
        <v>8</v>
      </c>
      <c r="K18" s="33">
        <v>33</v>
      </c>
      <c r="L18" s="162">
        <f t="shared" si="1"/>
        <v>183</v>
      </c>
      <c r="M18" s="33">
        <v>229</v>
      </c>
      <c r="N18" s="33">
        <v>538</v>
      </c>
      <c r="O18" s="33"/>
      <c r="P18" s="621"/>
      <c r="Q18" s="55">
        <f t="shared" si="2"/>
        <v>0.23859191655801826</v>
      </c>
      <c r="R18" s="450"/>
      <c r="S18" s="424"/>
      <c r="T18" s="525">
        <v>7</v>
      </c>
      <c r="U18" s="620"/>
      <c r="V18" s="620"/>
      <c r="W18" s="620">
        <f t="shared" si="3"/>
        <v>0</v>
      </c>
      <c r="X18" s="620">
        <v>2</v>
      </c>
      <c r="Y18" s="620">
        <v>5</v>
      </c>
      <c r="Z18" s="620">
        <v>86</v>
      </c>
      <c r="AA18" s="620">
        <v>51</v>
      </c>
      <c r="AB18" s="620">
        <v>8</v>
      </c>
      <c r="AC18" s="620">
        <v>33</v>
      </c>
      <c r="AD18" s="620">
        <v>229</v>
      </c>
      <c r="AE18" s="620">
        <v>538</v>
      </c>
      <c r="AF18" s="620">
        <v>0</v>
      </c>
      <c r="AK18" s="620"/>
      <c r="AL18" s="620"/>
    </row>
    <row r="19" spans="1:38" ht="11.25" customHeight="1" x14ac:dyDescent="0.2">
      <c r="A19" s="722"/>
      <c r="B19" s="725"/>
      <c r="C19" s="237" t="s">
        <v>15</v>
      </c>
      <c r="D19" s="165">
        <f t="shared" si="0"/>
        <v>333</v>
      </c>
      <c r="E19" s="34">
        <v>0</v>
      </c>
      <c r="F19" s="34"/>
      <c r="G19" s="34">
        <v>1</v>
      </c>
      <c r="H19" s="34">
        <v>16</v>
      </c>
      <c r="I19" s="34">
        <v>30</v>
      </c>
      <c r="J19" s="34"/>
      <c r="K19" s="34">
        <v>11</v>
      </c>
      <c r="L19" s="160">
        <f t="shared" si="1"/>
        <v>58</v>
      </c>
      <c r="M19" s="34">
        <v>90</v>
      </c>
      <c r="N19" s="34">
        <v>185</v>
      </c>
      <c r="O19" s="34"/>
      <c r="P19" s="621"/>
      <c r="Q19" s="56">
        <f t="shared" si="2"/>
        <v>0.21090909090909091</v>
      </c>
      <c r="R19" s="450"/>
      <c r="S19" s="424"/>
      <c r="T19" s="525">
        <v>8</v>
      </c>
      <c r="U19" s="620"/>
      <c r="V19" s="620"/>
      <c r="W19" s="620">
        <f t="shared" si="3"/>
        <v>0</v>
      </c>
      <c r="X19" s="620"/>
      <c r="Y19" s="620">
        <v>1</v>
      </c>
      <c r="Z19" s="620">
        <v>16</v>
      </c>
      <c r="AA19" s="620">
        <v>30</v>
      </c>
      <c r="AB19" s="620"/>
      <c r="AC19" s="620">
        <v>11</v>
      </c>
      <c r="AD19" s="620">
        <v>90</v>
      </c>
      <c r="AE19" s="620">
        <v>185</v>
      </c>
      <c r="AF19" s="620">
        <v>0</v>
      </c>
      <c r="AK19" s="620"/>
      <c r="AL19" s="620"/>
    </row>
    <row r="20" spans="1:38" ht="11.25" customHeight="1" x14ac:dyDescent="0.2">
      <c r="A20" s="722"/>
      <c r="B20" s="725"/>
      <c r="C20" s="237" t="s">
        <v>16</v>
      </c>
      <c r="D20" s="165">
        <f t="shared" si="0"/>
        <v>2095</v>
      </c>
      <c r="E20" s="34">
        <v>1</v>
      </c>
      <c r="F20" s="34">
        <v>6</v>
      </c>
      <c r="G20" s="34">
        <v>10</v>
      </c>
      <c r="H20" s="34">
        <v>89</v>
      </c>
      <c r="I20" s="34">
        <v>63</v>
      </c>
      <c r="J20" s="34">
        <v>17</v>
      </c>
      <c r="K20" s="34">
        <v>73</v>
      </c>
      <c r="L20" s="160">
        <f t="shared" si="1"/>
        <v>252</v>
      </c>
      <c r="M20" s="34">
        <v>297</v>
      </c>
      <c r="N20" s="34">
        <v>560</v>
      </c>
      <c r="O20" s="34">
        <v>979</v>
      </c>
      <c r="P20" s="621"/>
      <c r="Q20" s="56">
        <f t="shared" si="2"/>
        <v>0.29404900816802798</v>
      </c>
      <c r="R20" s="450"/>
      <c r="S20" s="424"/>
      <c r="T20" s="525">
        <v>9</v>
      </c>
      <c r="U20" s="620"/>
      <c r="V20" s="620">
        <v>1</v>
      </c>
      <c r="W20" s="620">
        <f t="shared" si="3"/>
        <v>1</v>
      </c>
      <c r="X20" s="620">
        <v>6</v>
      </c>
      <c r="Y20" s="620">
        <v>10</v>
      </c>
      <c r="Z20" s="620">
        <v>89</v>
      </c>
      <c r="AA20" s="620">
        <v>63</v>
      </c>
      <c r="AB20" s="620">
        <v>17</v>
      </c>
      <c r="AC20" s="620">
        <v>73</v>
      </c>
      <c r="AD20" s="620">
        <v>297</v>
      </c>
      <c r="AE20" s="620">
        <v>560</v>
      </c>
      <c r="AF20" s="620">
        <v>979</v>
      </c>
      <c r="AK20" s="620"/>
      <c r="AL20" s="620"/>
    </row>
    <row r="21" spans="1:38" ht="11.25" customHeight="1" x14ac:dyDescent="0.2">
      <c r="A21" s="722"/>
      <c r="B21" s="725"/>
      <c r="C21" s="237" t="s">
        <v>17</v>
      </c>
      <c r="D21" s="165">
        <f t="shared" si="0"/>
        <v>248</v>
      </c>
      <c r="E21" s="34">
        <v>1</v>
      </c>
      <c r="F21" s="34"/>
      <c r="G21" s="34">
        <v>1</v>
      </c>
      <c r="H21" s="34">
        <v>17</v>
      </c>
      <c r="I21" s="34">
        <v>22</v>
      </c>
      <c r="J21" s="34">
        <v>3</v>
      </c>
      <c r="K21" s="34">
        <v>1</v>
      </c>
      <c r="L21" s="160">
        <f t="shared" si="1"/>
        <v>44</v>
      </c>
      <c r="M21" s="34">
        <v>83</v>
      </c>
      <c r="N21" s="34">
        <v>120</v>
      </c>
      <c r="O21" s="34"/>
      <c r="P21" s="621"/>
      <c r="Q21" s="57">
        <f t="shared" si="2"/>
        <v>0.21674876847290642</v>
      </c>
      <c r="R21" s="450"/>
      <c r="S21" s="424"/>
      <c r="T21" s="525">
        <v>10</v>
      </c>
      <c r="U21" s="620">
        <v>1</v>
      </c>
      <c r="V21" s="620"/>
      <c r="W21" s="620">
        <f t="shared" si="3"/>
        <v>1</v>
      </c>
      <c r="X21" s="620"/>
      <c r="Y21" s="620">
        <v>1</v>
      </c>
      <c r="Z21" s="620">
        <v>17</v>
      </c>
      <c r="AA21" s="620">
        <v>22</v>
      </c>
      <c r="AB21" s="620">
        <v>3</v>
      </c>
      <c r="AC21" s="620">
        <v>1</v>
      </c>
      <c r="AD21" s="620">
        <v>83</v>
      </c>
      <c r="AE21" s="620">
        <v>120</v>
      </c>
      <c r="AF21" s="620">
        <v>0</v>
      </c>
      <c r="AK21" s="620"/>
      <c r="AL21" s="620"/>
    </row>
    <row r="22" spans="1:38" ht="12.75" customHeight="1" x14ac:dyDescent="0.2">
      <c r="A22" s="722"/>
      <c r="B22" s="725"/>
      <c r="C22" s="237" t="s">
        <v>18</v>
      </c>
      <c r="D22" s="165">
        <f t="shared" si="0"/>
        <v>4914</v>
      </c>
      <c r="E22" s="34">
        <v>346</v>
      </c>
      <c r="F22" s="34">
        <v>8</v>
      </c>
      <c r="G22" s="34">
        <v>4</v>
      </c>
      <c r="H22" s="34">
        <v>171</v>
      </c>
      <c r="I22" s="34">
        <v>55</v>
      </c>
      <c r="J22" s="34">
        <v>23</v>
      </c>
      <c r="K22" s="34">
        <v>222</v>
      </c>
      <c r="L22" s="160">
        <f t="shared" si="1"/>
        <v>475</v>
      </c>
      <c r="M22" s="34">
        <v>385</v>
      </c>
      <c r="N22" s="34">
        <v>1222</v>
      </c>
      <c r="O22" s="34">
        <v>2478</v>
      </c>
      <c r="P22" s="621"/>
      <c r="Q22" s="55">
        <f t="shared" ref="Q22:Q69" si="4">L22/(M22+N22)</f>
        <v>0.29558182949595518</v>
      </c>
      <c r="R22" s="450"/>
      <c r="S22" s="424"/>
      <c r="T22" s="525">
        <v>11</v>
      </c>
      <c r="U22" s="620">
        <v>293</v>
      </c>
      <c r="V22" s="620">
        <v>53</v>
      </c>
      <c r="W22" s="620">
        <f t="shared" si="3"/>
        <v>346</v>
      </c>
      <c r="X22" s="620">
        <v>8</v>
      </c>
      <c r="Y22" s="620">
        <v>4</v>
      </c>
      <c r="Z22" s="620">
        <v>171</v>
      </c>
      <c r="AA22" s="620">
        <v>55</v>
      </c>
      <c r="AB22" s="620">
        <v>23</v>
      </c>
      <c r="AC22" s="620">
        <v>222</v>
      </c>
      <c r="AD22" s="620">
        <v>385</v>
      </c>
      <c r="AE22" s="620">
        <v>1222</v>
      </c>
      <c r="AF22" s="620">
        <v>2478</v>
      </c>
      <c r="AK22" s="620"/>
      <c r="AL22" s="620"/>
    </row>
    <row r="23" spans="1:38" ht="11.25" customHeight="1" x14ac:dyDescent="0.2">
      <c r="A23" s="722"/>
      <c r="B23" s="725"/>
      <c r="C23" s="237" t="s">
        <v>19</v>
      </c>
      <c r="D23" s="165">
        <f t="shared" si="0"/>
        <v>654</v>
      </c>
      <c r="E23" s="34">
        <v>91</v>
      </c>
      <c r="F23" s="34">
        <v>2</v>
      </c>
      <c r="G23" s="34">
        <v>0</v>
      </c>
      <c r="H23" s="34">
        <v>31</v>
      </c>
      <c r="I23" s="34">
        <v>16</v>
      </c>
      <c r="J23" s="34"/>
      <c r="K23" s="34">
        <v>10</v>
      </c>
      <c r="L23" s="160">
        <f t="shared" si="1"/>
        <v>57</v>
      </c>
      <c r="M23" s="34">
        <v>82</v>
      </c>
      <c r="N23" s="34">
        <v>255</v>
      </c>
      <c r="O23" s="34">
        <v>167</v>
      </c>
      <c r="P23" s="621"/>
      <c r="Q23" s="56">
        <f t="shared" si="4"/>
        <v>0.16913946587537093</v>
      </c>
      <c r="R23" s="450"/>
      <c r="S23" s="424"/>
      <c r="T23" s="525">
        <v>12</v>
      </c>
      <c r="U23" s="620">
        <v>58</v>
      </c>
      <c r="V23" s="620">
        <v>33</v>
      </c>
      <c r="W23" s="620">
        <f t="shared" si="3"/>
        <v>91</v>
      </c>
      <c r="X23" s="620">
        <v>2</v>
      </c>
      <c r="Y23" s="620">
        <v>0</v>
      </c>
      <c r="Z23" s="620">
        <v>31</v>
      </c>
      <c r="AA23" s="620">
        <v>16</v>
      </c>
      <c r="AB23" s="620"/>
      <c r="AC23" s="620">
        <v>10</v>
      </c>
      <c r="AD23" s="620">
        <v>82</v>
      </c>
      <c r="AE23" s="620">
        <v>255</v>
      </c>
      <c r="AF23" s="620">
        <v>167</v>
      </c>
      <c r="AK23" s="620"/>
      <c r="AL23" s="620"/>
    </row>
    <row r="24" spans="1:38" ht="11.25" customHeight="1" x14ac:dyDescent="0.2">
      <c r="A24" s="722"/>
      <c r="B24" s="725"/>
      <c r="C24" s="237" t="s">
        <v>20</v>
      </c>
      <c r="D24" s="165">
        <f t="shared" si="0"/>
        <v>225</v>
      </c>
      <c r="E24" s="34">
        <v>65</v>
      </c>
      <c r="F24" s="34"/>
      <c r="G24" s="34">
        <v>2</v>
      </c>
      <c r="H24" s="34">
        <v>12</v>
      </c>
      <c r="I24" s="34">
        <v>2</v>
      </c>
      <c r="J24" s="34"/>
      <c r="K24" s="34">
        <v>8</v>
      </c>
      <c r="L24" s="160">
        <f t="shared" si="1"/>
        <v>24</v>
      </c>
      <c r="M24" s="34">
        <v>30</v>
      </c>
      <c r="N24" s="34">
        <v>90</v>
      </c>
      <c r="O24" s="34">
        <v>16</v>
      </c>
      <c r="P24" s="621"/>
      <c r="Q24" s="56">
        <f t="shared" si="4"/>
        <v>0.2</v>
      </c>
      <c r="R24" s="450"/>
      <c r="S24" s="424"/>
      <c r="T24" s="525">
        <v>13</v>
      </c>
      <c r="U24" s="620">
        <v>52</v>
      </c>
      <c r="V24" s="620">
        <v>13</v>
      </c>
      <c r="W24" s="620">
        <f t="shared" si="3"/>
        <v>65</v>
      </c>
      <c r="X24" s="620"/>
      <c r="Y24" s="620">
        <v>2</v>
      </c>
      <c r="Z24" s="620">
        <v>12</v>
      </c>
      <c r="AA24" s="620">
        <v>2</v>
      </c>
      <c r="AB24" s="620"/>
      <c r="AC24" s="620">
        <v>8</v>
      </c>
      <c r="AD24" s="620">
        <v>30</v>
      </c>
      <c r="AE24" s="620">
        <v>90</v>
      </c>
      <c r="AF24" s="620">
        <v>16</v>
      </c>
      <c r="AK24" s="620"/>
      <c r="AL24" s="620"/>
    </row>
    <row r="25" spans="1:38" ht="11.25" customHeight="1" x14ac:dyDescent="0.2">
      <c r="A25" s="722"/>
      <c r="B25" s="725"/>
      <c r="C25" s="237" t="s">
        <v>21</v>
      </c>
      <c r="D25" s="165">
        <f t="shared" si="0"/>
        <v>1792</v>
      </c>
      <c r="E25" s="34">
        <v>214</v>
      </c>
      <c r="F25" s="34">
        <v>3</v>
      </c>
      <c r="G25" s="34">
        <v>7</v>
      </c>
      <c r="H25" s="34">
        <v>97</v>
      </c>
      <c r="I25" s="34">
        <v>38</v>
      </c>
      <c r="J25" s="34">
        <v>2</v>
      </c>
      <c r="K25" s="34">
        <v>53</v>
      </c>
      <c r="L25" s="160">
        <f t="shared" si="1"/>
        <v>197</v>
      </c>
      <c r="M25" s="34">
        <v>228</v>
      </c>
      <c r="N25" s="34">
        <v>698</v>
      </c>
      <c r="O25" s="34">
        <v>452</v>
      </c>
      <c r="P25" s="621"/>
      <c r="Q25" s="56">
        <f t="shared" si="4"/>
        <v>0.21274298056155508</v>
      </c>
      <c r="R25" s="450"/>
      <c r="S25" s="424"/>
      <c r="T25" s="525">
        <v>14</v>
      </c>
      <c r="U25" s="620">
        <v>180</v>
      </c>
      <c r="V25" s="620">
        <v>34</v>
      </c>
      <c r="W25" s="620">
        <f t="shared" si="3"/>
        <v>214</v>
      </c>
      <c r="X25" s="620">
        <v>3</v>
      </c>
      <c r="Y25" s="620">
        <v>7</v>
      </c>
      <c r="Z25" s="620">
        <v>97</v>
      </c>
      <c r="AA25" s="620">
        <v>38</v>
      </c>
      <c r="AB25" s="620">
        <v>2</v>
      </c>
      <c r="AC25" s="620">
        <v>53</v>
      </c>
      <c r="AD25" s="620">
        <v>228</v>
      </c>
      <c r="AE25" s="620">
        <v>698</v>
      </c>
      <c r="AF25" s="620">
        <v>452</v>
      </c>
      <c r="AK25" s="620"/>
      <c r="AL25" s="620"/>
    </row>
    <row r="26" spans="1:38" ht="11.25" customHeight="1" x14ac:dyDescent="0.2">
      <c r="A26" s="722"/>
      <c r="B26" s="725"/>
      <c r="C26" s="238" t="s">
        <v>22</v>
      </c>
      <c r="D26" s="166">
        <f t="shared" si="0"/>
        <v>725</v>
      </c>
      <c r="E26" s="35">
        <v>141</v>
      </c>
      <c r="F26" s="35"/>
      <c r="G26" s="35">
        <v>0</v>
      </c>
      <c r="H26" s="35">
        <v>45</v>
      </c>
      <c r="I26" s="35">
        <v>21</v>
      </c>
      <c r="J26" s="35">
        <v>3</v>
      </c>
      <c r="K26" s="35">
        <v>40</v>
      </c>
      <c r="L26" s="161">
        <f t="shared" si="1"/>
        <v>109</v>
      </c>
      <c r="M26" s="35">
        <v>110</v>
      </c>
      <c r="N26" s="35">
        <v>299</v>
      </c>
      <c r="O26" s="35">
        <v>66</v>
      </c>
      <c r="P26" s="621"/>
      <c r="Q26" s="57">
        <f t="shared" si="4"/>
        <v>0.2665036674816626</v>
      </c>
      <c r="R26" s="450"/>
      <c r="S26" s="424"/>
      <c r="T26" s="525">
        <v>15</v>
      </c>
      <c r="U26" s="620">
        <v>95</v>
      </c>
      <c r="V26" s="620">
        <v>46</v>
      </c>
      <c r="W26" s="620">
        <f t="shared" si="3"/>
        <v>141</v>
      </c>
      <c r="X26" s="620"/>
      <c r="Y26" s="620">
        <v>0</v>
      </c>
      <c r="Z26" s="620">
        <v>45</v>
      </c>
      <c r="AA26" s="620">
        <v>21</v>
      </c>
      <c r="AB26" s="620">
        <v>3</v>
      </c>
      <c r="AC26" s="620">
        <v>40</v>
      </c>
      <c r="AD26" s="620">
        <v>110</v>
      </c>
      <c r="AE26" s="620">
        <v>299</v>
      </c>
      <c r="AF26" s="620">
        <v>66</v>
      </c>
      <c r="AK26" s="620"/>
      <c r="AL26" s="620"/>
    </row>
    <row r="27" spans="1:38" ht="11.25" customHeight="1" x14ac:dyDescent="0.2">
      <c r="A27" s="722"/>
      <c r="B27" s="717" t="s">
        <v>448</v>
      </c>
      <c r="C27" s="718"/>
      <c r="D27" s="245">
        <f t="shared" si="0"/>
        <v>11938</v>
      </c>
      <c r="E27" s="251">
        <v>859</v>
      </c>
      <c r="F27" s="245">
        <v>21</v>
      </c>
      <c r="G27" s="245">
        <v>30</v>
      </c>
      <c r="H27" s="245">
        <v>564</v>
      </c>
      <c r="I27" s="245">
        <v>298</v>
      </c>
      <c r="J27" s="245">
        <v>56</v>
      </c>
      <c r="K27" s="245">
        <v>451</v>
      </c>
      <c r="L27" s="154">
        <f t="shared" si="1"/>
        <v>1399</v>
      </c>
      <c r="M27" s="245">
        <v>1534</v>
      </c>
      <c r="N27" s="245">
        <v>3967</v>
      </c>
      <c r="O27" s="245">
        <v>4158</v>
      </c>
      <c r="P27" s="621"/>
      <c r="Q27" s="78">
        <f t="shared" si="4"/>
        <v>0.25431739683693871</v>
      </c>
      <c r="R27" s="450"/>
      <c r="S27" s="424"/>
      <c r="T27" s="525" t="s">
        <v>457</v>
      </c>
      <c r="U27" s="620">
        <v>679</v>
      </c>
      <c r="V27" s="620">
        <v>180</v>
      </c>
      <c r="W27" s="620">
        <f t="shared" si="3"/>
        <v>859</v>
      </c>
      <c r="X27" s="620">
        <v>21</v>
      </c>
      <c r="Y27" s="620">
        <v>30</v>
      </c>
      <c r="Z27" s="620">
        <v>564</v>
      </c>
      <c r="AA27" s="620">
        <v>298</v>
      </c>
      <c r="AB27" s="620">
        <v>56</v>
      </c>
      <c r="AC27" s="620">
        <v>451</v>
      </c>
      <c r="AD27" s="620">
        <v>1534</v>
      </c>
      <c r="AE27" s="620">
        <v>3967</v>
      </c>
      <c r="AF27" s="620">
        <v>4158</v>
      </c>
      <c r="AK27" s="620"/>
      <c r="AL27" s="620"/>
    </row>
    <row r="28" spans="1:38" ht="12.75" customHeight="1" x14ac:dyDescent="0.2">
      <c r="A28" s="722"/>
      <c r="B28" s="725" t="s">
        <v>406</v>
      </c>
      <c r="C28" s="236" t="s">
        <v>23</v>
      </c>
      <c r="D28" s="164">
        <f t="shared" si="0"/>
        <v>1817</v>
      </c>
      <c r="E28" s="33">
        <v>0</v>
      </c>
      <c r="F28" s="33">
        <v>4</v>
      </c>
      <c r="G28" s="33">
        <v>11</v>
      </c>
      <c r="H28" s="33">
        <v>165</v>
      </c>
      <c r="I28" s="33">
        <v>131</v>
      </c>
      <c r="J28" s="33">
        <v>71</v>
      </c>
      <c r="K28" s="33">
        <v>50</v>
      </c>
      <c r="L28" s="162">
        <f t="shared" si="1"/>
        <v>428</v>
      </c>
      <c r="M28" s="33">
        <v>404</v>
      </c>
      <c r="N28" s="33">
        <v>980</v>
      </c>
      <c r="O28" s="33">
        <v>1</v>
      </c>
      <c r="P28" s="621"/>
      <c r="Q28" s="55">
        <f t="shared" si="4"/>
        <v>0.30924855491329478</v>
      </c>
      <c r="R28" s="450"/>
      <c r="S28" s="424"/>
      <c r="T28" s="525">
        <v>16</v>
      </c>
      <c r="U28" s="620"/>
      <c r="V28" s="620"/>
      <c r="W28" s="620">
        <f t="shared" si="3"/>
        <v>0</v>
      </c>
      <c r="X28" s="620">
        <v>4</v>
      </c>
      <c r="Y28" s="620">
        <v>11</v>
      </c>
      <c r="Z28" s="620">
        <v>165</v>
      </c>
      <c r="AA28" s="620">
        <v>131</v>
      </c>
      <c r="AB28" s="620">
        <v>71</v>
      </c>
      <c r="AC28" s="620">
        <v>50</v>
      </c>
      <c r="AD28" s="620">
        <v>404</v>
      </c>
      <c r="AE28" s="620">
        <v>980</v>
      </c>
      <c r="AF28" s="620">
        <v>1</v>
      </c>
      <c r="AK28" s="620"/>
      <c r="AL28" s="620"/>
    </row>
    <row r="29" spans="1:38" x14ac:dyDescent="0.2">
      <c r="A29" s="722"/>
      <c r="B29" s="725"/>
      <c r="C29" s="237" t="s">
        <v>24</v>
      </c>
      <c r="D29" s="165">
        <f t="shared" si="0"/>
        <v>646</v>
      </c>
      <c r="E29" s="34">
        <v>1</v>
      </c>
      <c r="F29" s="34">
        <v>9</v>
      </c>
      <c r="G29" s="34">
        <v>10</v>
      </c>
      <c r="H29" s="34">
        <v>51</v>
      </c>
      <c r="I29" s="34">
        <v>78</v>
      </c>
      <c r="J29" s="34">
        <v>2</v>
      </c>
      <c r="K29" s="34">
        <v>3</v>
      </c>
      <c r="L29" s="160">
        <f t="shared" si="1"/>
        <v>144</v>
      </c>
      <c r="M29" s="34">
        <v>161</v>
      </c>
      <c r="N29" s="34">
        <v>232</v>
      </c>
      <c r="O29" s="34">
        <v>99</v>
      </c>
      <c r="P29" s="621"/>
      <c r="Q29" s="56">
        <f t="shared" si="4"/>
        <v>0.36641221374045801</v>
      </c>
      <c r="R29" s="450"/>
      <c r="S29" s="424"/>
      <c r="T29" s="525">
        <v>17</v>
      </c>
      <c r="U29" s="620"/>
      <c r="V29" s="620">
        <v>1</v>
      </c>
      <c r="W29" s="620">
        <f t="shared" si="3"/>
        <v>1</v>
      </c>
      <c r="X29" s="620">
        <v>9</v>
      </c>
      <c r="Y29" s="620">
        <v>10</v>
      </c>
      <c r="Z29" s="620">
        <v>51</v>
      </c>
      <c r="AA29" s="620">
        <v>78</v>
      </c>
      <c r="AB29" s="620">
        <v>2</v>
      </c>
      <c r="AC29" s="620">
        <v>3</v>
      </c>
      <c r="AD29" s="620">
        <v>161</v>
      </c>
      <c r="AE29" s="620">
        <v>232</v>
      </c>
      <c r="AF29" s="620">
        <v>99</v>
      </c>
      <c r="AK29" s="620"/>
      <c r="AL29" s="620"/>
    </row>
    <row r="30" spans="1:38" x14ac:dyDescent="0.2">
      <c r="A30" s="722"/>
      <c r="B30" s="725"/>
      <c r="C30" s="237" t="s">
        <v>25</v>
      </c>
      <c r="D30" s="165">
        <f t="shared" si="0"/>
        <v>1387</v>
      </c>
      <c r="E30" s="34">
        <v>0</v>
      </c>
      <c r="F30" s="34">
        <v>11</v>
      </c>
      <c r="G30" s="34">
        <v>20</v>
      </c>
      <c r="H30" s="34">
        <v>82</v>
      </c>
      <c r="I30" s="34">
        <v>54</v>
      </c>
      <c r="J30" s="34">
        <v>101</v>
      </c>
      <c r="K30" s="34">
        <v>57</v>
      </c>
      <c r="L30" s="160">
        <f t="shared" si="1"/>
        <v>314</v>
      </c>
      <c r="M30" s="34">
        <v>199</v>
      </c>
      <c r="N30" s="34">
        <v>526</v>
      </c>
      <c r="O30" s="34">
        <v>337</v>
      </c>
      <c r="P30" s="621"/>
      <c r="Q30" s="56">
        <f t="shared" si="4"/>
        <v>0.43310344827586206</v>
      </c>
      <c r="R30" s="450"/>
      <c r="S30" s="424"/>
      <c r="T30" s="525">
        <v>18</v>
      </c>
      <c r="U30" s="620"/>
      <c r="V30" s="620"/>
      <c r="W30" s="620">
        <f t="shared" si="3"/>
        <v>0</v>
      </c>
      <c r="X30" s="620">
        <v>11</v>
      </c>
      <c r="Y30" s="620">
        <v>20</v>
      </c>
      <c r="Z30" s="620">
        <v>82</v>
      </c>
      <c r="AA30" s="620">
        <v>54</v>
      </c>
      <c r="AB30" s="620">
        <v>101</v>
      </c>
      <c r="AC30" s="620">
        <v>57</v>
      </c>
      <c r="AD30" s="620">
        <v>199</v>
      </c>
      <c r="AE30" s="620">
        <v>526</v>
      </c>
      <c r="AF30" s="620">
        <v>337</v>
      </c>
      <c r="AK30" s="620"/>
      <c r="AL30" s="620"/>
    </row>
    <row r="31" spans="1:38" x14ac:dyDescent="0.2">
      <c r="A31" s="722"/>
      <c r="B31" s="725"/>
      <c r="C31" s="237" t="s">
        <v>26</v>
      </c>
      <c r="D31" s="165">
        <f t="shared" si="0"/>
        <v>1234</v>
      </c>
      <c r="E31" s="34">
        <v>0</v>
      </c>
      <c r="F31" s="34">
        <v>11</v>
      </c>
      <c r="G31" s="34">
        <v>34</v>
      </c>
      <c r="H31" s="34">
        <v>107</v>
      </c>
      <c r="I31" s="34">
        <v>85</v>
      </c>
      <c r="J31" s="34">
        <v>50</v>
      </c>
      <c r="K31" s="34">
        <v>43</v>
      </c>
      <c r="L31" s="160">
        <f t="shared" si="1"/>
        <v>319</v>
      </c>
      <c r="M31" s="34">
        <v>251</v>
      </c>
      <c r="N31" s="34">
        <v>653</v>
      </c>
      <c r="O31" s="34"/>
      <c r="P31" s="621"/>
      <c r="Q31" s="56">
        <f t="shared" si="4"/>
        <v>0.35287610619469029</v>
      </c>
      <c r="R31" s="450"/>
      <c r="S31" s="424"/>
      <c r="T31" s="525">
        <v>19</v>
      </c>
      <c r="U31" s="620"/>
      <c r="V31" s="620"/>
      <c r="W31" s="620">
        <f t="shared" si="3"/>
        <v>0</v>
      </c>
      <c r="X31" s="620">
        <v>11</v>
      </c>
      <c r="Y31" s="620">
        <v>34</v>
      </c>
      <c r="Z31" s="620">
        <v>107</v>
      </c>
      <c r="AA31" s="620">
        <v>85</v>
      </c>
      <c r="AB31" s="620">
        <v>50</v>
      </c>
      <c r="AC31" s="620">
        <v>43</v>
      </c>
      <c r="AD31" s="620">
        <v>251</v>
      </c>
      <c r="AE31" s="620">
        <v>653</v>
      </c>
      <c r="AF31" s="620">
        <v>0</v>
      </c>
      <c r="AK31" s="620"/>
      <c r="AL31" s="620"/>
    </row>
    <row r="32" spans="1:38" x14ac:dyDescent="0.2">
      <c r="A32" s="722"/>
      <c r="B32" s="725"/>
      <c r="C32" s="237" t="s">
        <v>27</v>
      </c>
      <c r="D32" s="165">
        <f t="shared" si="0"/>
        <v>129</v>
      </c>
      <c r="E32" s="34">
        <v>0</v>
      </c>
      <c r="F32" s="34">
        <v>2</v>
      </c>
      <c r="G32" s="34">
        <v>9</v>
      </c>
      <c r="H32" s="34">
        <v>18</v>
      </c>
      <c r="I32" s="34">
        <v>19</v>
      </c>
      <c r="J32" s="34">
        <v>1</v>
      </c>
      <c r="K32" s="34">
        <v>5</v>
      </c>
      <c r="L32" s="160">
        <f t="shared" si="1"/>
        <v>52</v>
      </c>
      <c r="M32" s="34">
        <v>75</v>
      </c>
      <c r="N32" s="34"/>
      <c r="O32" s="34"/>
      <c r="P32" s="621"/>
      <c r="Q32" s="57">
        <f t="shared" si="4"/>
        <v>0.69333333333333336</v>
      </c>
      <c r="R32" s="450"/>
      <c r="S32" s="424"/>
      <c r="T32" s="525">
        <v>20</v>
      </c>
      <c r="U32" s="620"/>
      <c r="V32" s="620"/>
      <c r="W32" s="620">
        <f t="shared" si="3"/>
        <v>0</v>
      </c>
      <c r="X32" s="620">
        <v>2</v>
      </c>
      <c r="Y32" s="620">
        <v>9</v>
      </c>
      <c r="Z32" s="620">
        <v>18</v>
      </c>
      <c r="AA32" s="620">
        <v>19</v>
      </c>
      <c r="AB32" s="620">
        <v>1</v>
      </c>
      <c r="AC32" s="620">
        <v>5</v>
      </c>
      <c r="AD32" s="620">
        <v>75</v>
      </c>
      <c r="AE32" s="620">
        <v>133</v>
      </c>
      <c r="AF32" s="620">
        <v>0</v>
      </c>
      <c r="AK32" s="620"/>
      <c r="AL32" s="620"/>
    </row>
    <row r="33" spans="1:38" ht="12.75" customHeight="1" x14ac:dyDescent="0.2">
      <c r="A33" s="722"/>
      <c r="B33" s="725"/>
      <c r="C33" s="237" t="s">
        <v>28</v>
      </c>
      <c r="D33" s="165">
        <f t="shared" si="0"/>
        <v>946</v>
      </c>
      <c r="E33" s="34">
        <v>0</v>
      </c>
      <c r="F33" s="34">
        <v>14</v>
      </c>
      <c r="G33" s="34">
        <v>9</v>
      </c>
      <c r="H33" s="34">
        <v>77</v>
      </c>
      <c r="I33" s="34">
        <v>95</v>
      </c>
      <c r="J33" s="34">
        <v>4</v>
      </c>
      <c r="K33" s="34">
        <v>10</v>
      </c>
      <c r="L33" s="160">
        <f t="shared" si="1"/>
        <v>195</v>
      </c>
      <c r="M33" s="34">
        <v>258</v>
      </c>
      <c r="N33" s="34">
        <v>479</v>
      </c>
      <c r="O33" s="34"/>
      <c r="P33" s="621"/>
      <c r="Q33" s="55">
        <f t="shared" si="4"/>
        <v>0.26458616010854819</v>
      </c>
      <c r="R33" s="450"/>
      <c r="S33" s="424"/>
      <c r="T33" s="525">
        <v>21</v>
      </c>
      <c r="U33" s="620"/>
      <c r="V33" s="620"/>
      <c r="W33" s="620">
        <f t="shared" si="3"/>
        <v>0</v>
      </c>
      <c r="X33" s="620">
        <v>14</v>
      </c>
      <c r="Y33" s="620">
        <v>9</v>
      </c>
      <c r="Z33" s="620">
        <v>77</v>
      </c>
      <c r="AA33" s="620">
        <v>95</v>
      </c>
      <c r="AB33" s="620">
        <v>4</v>
      </c>
      <c r="AC33" s="620">
        <v>10</v>
      </c>
      <c r="AD33" s="620">
        <v>258</v>
      </c>
      <c r="AE33" s="620">
        <v>479</v>
      </c>
      <c r="AF33" s="620">
        <v>0</v>
      </c>
      <c r="AK33" s="620"/>
      <c r="AL33" s="620"/>
    </row>
    <row r="34" spans="1:38" x14ac:dyDescent="0.2">
      <c r="A34" s="722"/>
      <c r="B34" s="725"/>
      <c r="C34" s="237" t="s">
        <v>29</v>
      </c>
      <c r="D34" s="165">
        <f t="shared" si="0"/>
        <v>1653</v>
      </c>
      <c r="E34" s="34">
        <v>1</v>
      </c>
      <c r="F34" s="34">
        <v>20</v>
      </c>
      <c r="G34" s="34">
        <v>31</v>
      </c>
      <c r="H34" s="34">
        <v>90</v>
      </c>
      <c r="I34" s="34">
        <v>87</v>
      </c>
      <c r="J34" s="34">
        <v>15</v>
      </c>
      <c r="K34" s="34">
        <v>13</v>
      </c>
      <c r="L34" s="160">
        <f t="shared" si="1"/>
        <v>236</v>
      </c>
      <c r="M34" s="34">
        <v>383</v>
      </c>
      <c r="N34" s="34">
        <v>655</v>
      </c>
      <c r="O34" s="34">
        <v>358</v>
      </c>
      <c r="P34" s="621"/>
      <c r="Q34" s="56">
        <f t="shared" si="4"/>
        <v>0.22736030828516376</v>
      </c>
      <c r="R34" s="450"/>
      <c r="S34" s="424"/>
      <c r="T34" s="525">
        <v>22</v>
      </c>
      <c r="U34" s="620"/>
      <c r="V34" s="620">
        <v>1</v>
      </c>
      <c r="W34" s="620">
        <f t="shared" si="3"/>
        <v>1</v>
      </c>
      <c r="X34" s="620">
        <v>20</v>
      </c>
      <c r="Y34" s="620">
        <v>31</v>
      </c>
      <c r="Z34" s="620">
        <v>90</v>
      </c>
      <c r="AA34" s="620">
        <v>87</v>
      </c>
      <c r="AB34" s="620">
        <v>15</v>
      </c>
      <c r="AC34" s="620">
        <v>13</v>
      </c>
      <c r="AD34" s="620">
        <v>383</v>
      </c>
      <c r="AE34" s="620">
        <v>655</v>
      </c>
      <c r="AF34" s="620">
        <v>358</v>
      </c>
      <c r="AK34" s="620"/>
      <c r="AL34" s="620"/>
    </row>
    <row r="35" spans="1:38" x14ac:dyDescent="0.2">
      <c r="A35" s="722"/>
      <c r="B35" s="725"/>
      <c r="C35" s="237" t="s">
        <v>30</v>
      </c>
      <c r="D35" s="165">
        <f t="shared" si="0"/>
        <v>1146</v>
      </c>
      <c r="E35" s="34">
        <v>0</v>
      </c>
      <c r="F35" s="34">
        <v>9</v>
      </c>
      <c r="G35" s="34">
        <v>12</v>
      </c>
      <c r="H35" s="34">
        <v>78</v>
      </c>
      <c r="I35" s="34">
        <v>91</v>
      </c>
      <c r="J35" s="34">
        <v>29</v>
      </c>
      <c r="K35" s="34">
        <v>17</v>
      </c>
      <c r="L35" s="160">
        <f t="shared" si="1"/>
        <v>227</v>
      </c>
      <c r="M35" s="34">
        <v>276</v>
      </c>
      <c r="N35" s="34">
        <v>588</v>
      </c>
      <c r="O35" s="34">
        <v>46</v>
      </c>
      <c r="P35" s="621"/>
      <c r="Q35" s="56">
        <f t="shared" si="4"/>
        <v>0.26273148148148145</v>
      </c>
      <c r="R35" s="450"/>
      <c r="S35" s="424"/>
      <c r="T35" s="525">
        <v>23</v>
      </c>
      <c r="U35" s="620"/>
      <c r="V35" s="620"/>
      <c r="W35" s="620">
        <f t="shared" si="3"/>
        <v>0</v>
      </c>
      <c r="X35" s="620">
        <v>9</v>
      </c>
      <c r="Y35" s="620">
        <v>12</v>
      </c>
      <c r="Z35" s="620">
        <v>78</v>
      </c>
      <c r="AA35" s="620">
        <v>91</v>
      </c>
      <c r="AB35" s="620">
        <v>29</v>
      </c>
      <c r="AC35" s="620">
        <v>17</v>
      </c>
      <c r="AD35" s="620">
        <v>276</v>
      </c>
      <c r="AE35" s="620">
        <v>588</v>
      </c>
      <c r="AF35" s="620">
        <v>46</v>
      </c>
      <c r="AK35" s="620"/>
      <c r="AL35" s="620"/>
    </row>
    <row r="36" spans="1:38" x14ac:dyDescent="0.2">
      <c r="A36" s="722"/>
      <c r="B36" s="725"/>
      <c r="C36" s="238" t="s">
        <v>31</v>
      </c>
      <c r="D36" s="166">
        <f t="shared" si="0"/>
        <v>364</v>
      </c>
      <c r="E36" s="35">
        <v>0</v>
      </c>
      <c r="F36" s="35">
        <v>5</v>
      </c>
      <c r="G36" s="35">
        <v>3</v>
      </c>
      <c r="H36" s="35">
        <v>15</v>
      </c>
      <c r="I36" s="35">
        <v>25</v>
      </c>
      <c r="J36" s="35">
        <v>53</v>
      </c>
      <c r="K36" s="35">
        <v>2</v>
      </c>
      <c r="L36" s="161">
        <f t="shared" si="1"/>
        <v>98</v>
      </c>
      <c r="M36" s="35">
        <v>91</v>
      </c>
      <c r="N36" s="35">
        <v>170</v>
      </c>
      <c r="O36" s="35"/>
      <c r="P36" s="621"/>
      <c r="Q36" s="57">
        <f t="shared" si="4"/>
        <v>0.37547892720306514</v>
      </c>
      <c r="R36" s="450"/>
      <c r="S36" s="424"/>
      <c r="T36" s="525">
        <v>24</v>
      </c>
      <c r="U36" s="620"/>
      <c r="V36" s="620"/>
      <c r="W36" s="620">
        <f t="shared" si="3"/>
        <v>0</v>
      </c>
      <c r="X36" s="620">
        <v>5</v>
      </c>
      <c r="Y36" s="620">
        <v>3</v>
      </c>
      <c r="Z36" s="620">
        <v>15</v>
      </c>
      <c r="AA36" s="620">
        <v>25</v>
      </c>
      <c r="AB36" s="620">
        <v>53</v>
      </c>
      <c r="AC36" s="620">
        <v>2</v>
      </c>
      <c r="AD36" s="620">
        <v>91</v>
      </c>
      <c r="AE36" s="620">
        <v>170</v>
      </c>
      <c r="AF36" s="620">
        <v>0</v>
      </c>
      <c r="AK36" s="620"/>
      <c r="AL36" s="620"/>
    </row>
    <row r="37" spans="1:38" ht="13.5" x14ac:dyDescent="0.2">
      <c r="A37" s="722"/>
      <c r="B37" s="717" t="s">
        <v>449</v>
      </c>
      <c r="C37" s="718"/>
      <c r="D37" s="245">
        <f t="shared" si="0"/>
        <v>9455</v>
      </c>
      <c r="E37" s="251">
        <v>2</v>
      </c>
      <c r="F37" s="245">
        <v>85</v>
      </c>
      <c r="G37" s="245">
        <v>139</v>
      </c>
      <c r="H37" s="245">
        <v>683</v>
      </c>
      <c r="I37" s="245">
        <v>665</v>
      </c>
      <c r="J37" s="245">
        <v>326</v>
      </c>
      <c r="K37" s="245">
        <v>200</v>
      </c>
      <c r="L37" s="154">
        <f>G37+H37+I37+J37+K37</f>
        <v>2013</v>
      </c>
      <c r="M37" s="245">
        <v>2098</v>
      </c>
      <c r="N37" s="245">
        <v>4416</v>
      </c>
      <c r="O37" s="245">
        <v>841</v>
      </c>
      <c r="P37" s="621"/>
      <c r="Q37" s="78">
        <f t="shared" si="4"/>
        <v>0.30902671169788148</v>
      </c>
      <c r="R37" s="450"/>
      <c r="S37" s="424"/>
      <c r="T37" s="525" t="s">
        <v>296</v>
      </c>
      <c r="U37" s="620"/>
      <c r="V37" s="620">
        <v>2</v>
      </c>
      <c r="W37" s="620">
        <f t="shared" si="3"/>
        <v>2</v>
      </c>
      <c r="X37" s="620">
        <v>85</v>
      </c>
      <c r="Y37" s="620">
        <v>139</v>
      </c>
      <c r="Z37" s="620">
        <v>683</v>
      </c>
      <c r="AA37" s="620">
        <v>665</v>
      </c>
      <c r="AB37" s="620">
        <v>326</v>
      </c>
      <c r="AC37" s="620">
        <v>200</v>
      </c>
      <c r="AD37" s="620">
        <v>2098</v>
      </c>
      <c r="AE37" s="620">
        <v>4416</v>
      </c>
      <c r="AF37" s="620">
        <v>841</v>
      </c>
      <c r="AK37" s="620"/>
      <c r="AL37" s="620"/>
    </row>
    <row r="38" spans="1:38" ht="12.75" customHeight="1" x14ac:dyDescent="0.2">
      <c r="A38" s="722"/>
      <c r="B38" s="725" t="s">
        <v>563</v>
      </c>
      <c r="C38" s="236" t="s">
        <v>32</v>
      </c>
      <c r="D38" s="164">
        <f t="shared" si="0"/>
        <v>891</v>
      </c>
      <c r="E38" s="33">
        <v>0</v>
      </c>
      <c r="F38" s="33">
        <v>8</v>
      </c>
      <c r="G38" s="33">
        <v>4</v>
      </c>
      <c r="H38" s="33">
        <v>45</v>
      </c>
      <c r="I38" s="33">
        <v>18</v>
      </c>
      <c r="J38" s="33">
        <v>39</v>
      </c>
      <c r="K38" s="33">
        <v>16</v>
      </c>
      <c r="L38" s="162">
        <f t="shared" si="1"/>
        <v>122</v>
      </c>
      <c r="M38" s="33">
        <v>190</v>
      </c>
      <c r="N38" s="33">
        <v>506</v>
      </c>
      <c r="O38" s="33">
        <v>65</v>
      </c>
      <c r="P38" s="621"/>
      <c r="Q38" s="55">
        <f t="shared" si="4"/>
        <v>0.17528735632183909</v>
      </c>
      <c r="R38" s="450"/>
      <c r="S38" s="424"/>
      <c r="T38" s="525">
        <v>70</v>
      </c>
      <c r="U38" s="620"/>
      <c r="V38" s="620"/>
      <c r="W38" s="620">
        <f t="shared" si="3"/>
        <v>0</v>
      </c>
      <c r="X38" s="620">
        <v>8</v>
      </c>
      <c r="Y38" s="620">
        <v>4</v>
      </c>
      <c r="Z38" s="620">
        <v>45</v>
      </c>
      <c r="AA38" s="620">
        <v>18</v>
      </c>
      <c r="AB38" s="620">
        <v>39</v>
      </c>
      <c r="AC38" s="620">
        <v>16</v>
      </c>
      <c r="AD38" s="620">
        <v>190</v>
      </c>
      <c r="AE38" s="620">
        <v>506</v>
      </c>
      <c r="AF38" s="620">
        <v>65</v>
      </c>
      <c r="AK38" s="620"/>
      <c r="AL38" s="620"/>
    </row>
    <row r="39" spans="1:38" x14ac:dyDescent="0.2">
      <c r="A39" s="722"/>
      <c r="B39" s="725"/>
      <c r="C39" s="237" t="s">
        <v>33</v>
      </c>
      <c r="D39" s="165">
        <f t="shared" si="0"/>
        <v>1305</v>
      </c>
      <c r="E39" s="34">
        <v>0</v>
      </c>
      <c r="F39" s="34">
        <v>13</v>
      </c>
      <c r="G39" s="34">
        <v>7</v>
      </c>
      <c r="H39" s="34">
        <v>75</v>
      </c>
      <c r="I39" s="34">
        <v>30</v>
      </c>
      <c r="J39" s="34">
        <v>188</v>
      </c>
      <c r="K39" s="34">
        <v>61</v>
      </c>
      <c r="L39" s="160">
        <f t="shared" si="1"/>
        <v>361</v>
      </c>
      <c r="M39" s="34">
        <v>171</v>
      </c>
      <c r="N39" s="34">
        <v>611</v>
      </c>
      <c r="O39" s="34">
        <v>149</v>
      </c>
      <c r="P39" s="621"/>
      <c r="Q39" s="56">
        <f t="shared" si="4"/>
        <v>0.46163682864450128</v>
      </c>
      <c r="R39" s="450"/>
      <c r="S39" s="424"/>
      <c r="T39" s="525">
        <v>71</v>
      </c>
      <c r="U39" s="620"/>
      <c r="V39" s="620"/>
      <c r="W39" s="620">
        <f t="shared" si="3"/>
        <v>0</v>
      </c>
      <c r="X39" s="620">
        <v>13</v>
      </c>
      <c r="Y39" s="620">
        <v>7</v>
      </c>
      <c r="Z39" s="620">
        <v>75</v>
      </c>
      <c r="AA39" s="620">
        <v>30</v>
      </c>
      <c r="AB39" s="620">
        <v>188</v>
      </c>
      <c r="AC39" s="620">
        <v>61</v>
      </c>
      <c r="AD39" s="620">
        <v>171</v>
      </c>
      <c r="AE39" s="620">
        <v>611</v>
      </c>
      <c r="AF39" s="620">
        <v>149</v>
      </c>
      <c r="AK39" s="620"/>
      <c r="AL39" s="620"/>
    </row>
    <row r="40" spans="1:38" x14ac:dyDescent="0.2">
      <c r="A40" s="722"/>
      <c r="B40" s="725"/>
      <c r="C40" s="237" t="s">
        <v>34</v>
      </c>
      <c r="D40" s="165">
        <f t="shared" si="0"/>
        <v>118</v>
      </c>
      <c r="E40" s="34">
        <v>0</v>
      </c>
      <c r="F40" s="34"/>
      <c r="G40" s="34">
        <v>8</v>
      </c>
      <c r="H40" s="34">
        <v>4</v>
      </c>
      <c r="I40" s="34">
        <v>7</v>
      </c>
      <c r="J40" s="34"/>
      <c r="K40" s="34">
        <v>2</v>
      </c>
      <c r="L40" s="160">
        <f t="shared" si="1"/>
        <v>21</v>
      </c>
      <c r="M40" s="34">
        <v>26</v>
      </c>
      <c r="N40" s="34">
        <v>71</v>
      </c>
      <c r="O40" s="34"/>
      <c r="P40" s="621"/>
      <c r="Q40" s="442">
        <f t="shared" si="4"/>
        <v>0.21649484536082475</v>
      </c>
      <c r="R40" s="450"/>
      <c r="S40" s="424"/>
      <c r="T40" s="525">
        <v>72</v>
      </c>
      <c r="U40" s="620"/>
      <c r="V40" s="620"/>
      <c r="W40" s="620">
        <f t="shared" si="3"/>
        <v>0</v>
      </c>
      <c r="X40" s="620"/>
      <c r="Y40" s="620">
        <v>8</v>
      </c>
      <c r="Z40" s="620">
        <v>4</v>
      </c>
      <c r="AA40" s="620">
        <v>7</v>
      </c>
      <c r="AB40" s="620"/>
      <c r="AC40" s="620">
        <v>2</v>
      </c>
      <c r="AD40" s="620">
        <v>26</v>
      </c>
      <c r="AE40" s="620">
        <v>71</v>
      </c>
      <c r="AF40" s="620">
        <v>0</v>
      </c>
      <c r="AK40" s="620"/>
      <c r="AL40" s="620"/>
    </row>
    <row r="41" spans="1:38" x14ac:dyDescent="0.2">
      <c r="A41" s="722"/>
      <c r="B41" s="725"/>
      <c r="C41" s="237" t="s">
        <v>35</v>
      </c>
      <c r="D41" s="165">
        <f t="shared" ref="D41:D72" si="5">E41+F41+L41+M41+N41+O41</f>
        <v>89</v>
      </c>
      <c r="E41" s="34">
        <v>1</v>
      </c>
      <c r="F41" s="34"/>
      <c r="G41" s="34">
        <v>1</v>
      </c>
      <c r="H41" s="34">
        <v>3</v>
      </c>
      <c r="I41" s="34">
        <v>11</v>
      </c>
      <c r="J41" s="34"/>
      <c r="K41" s="34">
        <v>2</v>
      </c>
      <c r="L41" s="160">
        <f t="shared" si="1"/>
        <v>17</v>
      </c>
      <c r="M41" s="34">
        <v>19</v>
      </c>
      <c r="N41" s="34">
        <v>30</v>
      </c>
      <c r="O41" s="34">
        <v>22</v>
      </c>
      <c r="P41" s="621"/>
      <c r="Q41" s="443">
        <f t="shared" si="4"/>
        <v>0.34693877551020408</v>
      </c>
      <c r="R41" s="450"/>
      <c r="S41" s="424"/>
      <c r="T41" s="525">
        <v>73</v>
      </c>
      <c r="U41" s="620">
        <v>1</v>
      </c>
      <c r="V41" s="620"/>
      <c r="W41" s="620">
        <f t="shared" si="3"/>
        <v>1</v>
      </c>
      <c r="X41" s="620"/>
      <c r="Y41" s="620">
        <v>1</v>
      </c>
      <c r="Z41" s="620">
        <v>3</v>
      </c>
      <c r="AA41" s="620">
        <v>11</v>
      </c>
      <c r="AB41" s="620"/>
      <c r="AC41" s="620">
        <v>2</v>
      </c>
      <c r="AD41" s="620">
        <v>19</v>
      </c>
      <c r="AE41" s="620">
        <v>30</v>
      </c>
      <c r="AF41" s="620">
        <v>22</v>
      </c>
      <c r="AK41" s="620"/>
      <c r="AL41" s="620"/>
    </row>
    <row r="42" spans="1:38" ht="24" customHeight="1" x14ac:dyDescent="0.2">
      <c r="A42" s="722"/>
      <c r="B42" s="725"/>
      <c r="C42" s="237" t="s">
        <v>36</v>
      </c>
      <c r="D42" s="165">
        <f t="shared" si="5"/>
        <v>2686</v>
      </c>
      <c r="E42" s="34">
        <v>0</v>
      </c>
      <c r="F42" s="34"/>
      <c r="G42" s="34">
        <v>7</v>
      </c>
      <c r="H42" s="34">
        <v>86</v>
      </c>
      <c r="I42" s="34">
        <v>69</v>
      </c>
      <c r="J42" s="34">
        <v>40</v>
      </c>
      <c r="K42" s="34">
        <v>82</v>
      </c>
      <c r="L42" s="160">
        <f t="shared" si="1"/>
        <v>284</v>
      </c>
      <c r="M42" s="34">
        <v>183</v>
      </c>
      <c r="N42" s="34">
        <v>673</v>
      </c>
      <c r="O42" s="34">
        <v>1546</v>
      </c>
      <c r="P42" s="621"/>
      <c r="Q42" s="443">
        <f t="shared" si="4"/>
        <v>0.33177570093457942</v>
      </c>
      <c r="R42" s="450"/>
      <c r="S42" s="424"/>
      <c r="T42" s="525">
        <v>74</v>
      </c>
      <c r="U42" s="620"/>
      <c r="V42" s="620"/>
      <c r="W42" s="620">
        <f t="shared" si="3"/>
        <v>0</v>
      </c>
      <c r="X42" s="620"/>
      <c r="Y42" s="620">
        <v>7</v>
      </c>
      <c r="Z42" s="620">
        <v>86</v>
      </c>
      <c r="AA42" s="620">
        <v>69</v>
      </c>
      <c r="AB42" s="620">
        <v>40</v>
      </c>
      <c r="AC42" s="620">
        <v>82</v>
      </c>
      <c r="AD42" s="620">
        <v>183</v>
      </c>
      <c r="AE42" s="620">
        <v>673</v>
      </c>
      <c r="AF42" s="620">
        <v>1546</v>
      </c>
      <c r="AK42" s="620"/>
      <c r="AL42" s="620"/>
    </row>
    <row r="43" spans="1:38" ht="13.5" x14ac:dyDescent="0.2">
      <c r="A43" s="722"/>
      <c r="B43" s="717" t="s">
        <v>564</v>
      </c>
      <c r="C43" s="718"/>
      <c r="D43" s="245">
        <f t="shared" si="5"/>
        <v>5089</v>
      </c>
      <c r="E43" s="251">
        <v>1</v>
      </c>
      <c r="F43" s="245">
        <v>21</v>
      </c>
      <c r="G43" s="245">
        <v>27</v>
      </c>
      <c r="H43" s="245">
        <v>213</v>
      </c>
      <c r="I43" s="245">
        <v>135</v>
      </c>
      <c r="J43" s="245">
        <v>267</v>
      </c>
      <c r="K43" s="245">
        <v>163</v>
      </c>
      <c r="L43" s="154">
        <f t="shared" si="1"/>
        <v>805</v>
      </c>
      <c r="M43" s="245">
        <v>589</v>
      </c>
      <c r="N43" s="245">
        <v>1891</v>
      </c>
      <c r="O43" s="245">
        <v>1782</v>
      </c>
      <c r="P43" s="621"/>
      <c r="Q43" s="78">
        <f t="shared" si="4"/>
        <v>0.32459677419354838</v>
      </c>
      <c r="R43" s="450"/>
      <c r="S43" s="424"/>
      <c r="T43" s="525" t="s">
        <v>309</v>
      </c>
      <c r="U43" s="620">
        <v>1</v>
      </c>
      <c r="V43" s="620"/>
      <c r="W43" s="620">
        <f t="shared" si="3"/>
        <v>1</v>
      </c>
      <c r="X43" s="620">
        <v>21</v>
      </c>
      <c r="Y43" s="620">
        <v>27</v>
      </c>
      <c r="Z43" s="620">
        <v>213</v>
      </c>
      <c r="AA43" s="620">
        <v>135</v>
      </c>
      <c r="AB43" s="620">
        <v>267</v>
      </c>
      <c r="AC43" s="620">
        <v>163</v>
      </c>
      <c r="AD43" s="620">
        <v>589</v>
      </c>
      <c r="AE43" s="620">
        <v>1891</v>
      </c>
      <c r="AF43" s="620">
        <v>1782</v>
      </c>
      <c r="AK43" s="620"/>
      <c r="AL43" s="620"/>
    </row>
    <row r="44" spans="1:38" x14ac:dyDescent="0.2">
      <c r="A44" s="722"/>
      <c r="B44" s="725" t="s">
        <v>450</v>
      </c>
      <c r="C44" s="236" t="s">
        <v>38</v>
      </c>
      <c r="D44" s="164">
        <f t="shared" si="5"/>
        <v>35</v>
      </c>
      <c r="E44" s="33">
        <v>0</v>
      </c>
      <c r="F44" s="33"/>
      <c r="G44" s="33">
        <v>0</v>
      </c>
      <c r="H44" s="33">
        <v>1</v>
      </c>
      <c r="I44" s="33"/>
      <c r="J44" s="33"/>
      <c r="K44" s="33">
        <v>3</v>
      </c>
      <c r="L44" s="162">
        <f t="shared" si="1"/>
        <v>4</v>
      </c>
      <c r="M44" s="33">
        <v>14</v>
      </c>
      <c r="N44" s="33">
        <v>17</v>
      </c>
      <c r="O44" s="33"/>
      <c r="P44" s="621"/>
      <c r="Q44" s="55">
        <f t="shared" si="4"/>
        <v>0.12903225806451613</v>
      </c>
      <c r="R44" s="450"/>
      <c r="S44" s="424"/>
      <c r="T44" s="525">
        <v>76</v>
      </c>
      <c r="U44" s="620"/>
      <c r="V44" s="620"/>
      <c r="W44" s="620">
        <f t="shared" si="3"/>
        <v>0</v>
      </c>
      <c r="X44" s="620"/>
      <c r="Y44" s="620">
        <v>0</v>
      </c>
      <c r="Z44" s="620">
        <v>1</v>
      </c>
      <c r="AA44" s="620"/>
      <c r="AB44" s="620"/>
      <c r="AC44" s="620">
        <v>3</v>
      </c>
      <c r="AD44" s="620">
        <v>14</v>
      </c>
      <c r="AE44" s="620">
        <v>17</v>
      </c>
      <c r="AF44" s="620">
        <v>0</v>
      </c>
      <c r="AK44" s="620"/>
      <c r="AL44" s="620"/>
    </row>
    <row r="45" spans="1:38" x14ac:dyDescent="0.2">
      <c r="A45" s="722"/>
      <c r="B45" s="725"/>
      <c r="C45" s="362" t="s">
        <v>245</v>
      </c>
      <c r="D45" s="166">
        <f t="shared" si="5"/>
        <v>20</v>
      </c>
      <c r="E45" s="35">
        <v>0</v>
      </c>
      <c r="F45" s="35"/>
      <c r="G45" s="35"/>
      <c r="H45" s="35"/>
      <c r="I45" s="35">
        <v>2</v>
      </c>
      <c r="J45" s="35"/>
      <c r="K45" s="35">
        <v>1</v>
      </c>
      <c r="L45" s="161">
        <f t="shared" si="1"/>
        <v>3</v>
      </c>
      <c r="M45" s="35">
        <v>13</v>
      </c>
      <c r="N45" s="35">
        <v>4</v>
      </c>
      <c r="O45" s="35"/>
      <c r="P45" s="621"/>
      <c r="Q45" s="57">
        <f t="shared" si="4"/>
        <v>0.17647058823529413</v>
      </c>
      <c r="R45" s="450"/>
      <c r="S45" s="424"/>
      <c r="T45" s="525">
        <v>77</v>
      </c>
      <c r="U45" s="620"/>
      <c r="V45" s="620"/>
      <c r="W45" s="620">
        <f t="shared" si="3"/>
        <v>0</v>
      </c>
      <c r="X45" s="620"/>
      <c r="Y45" s="620"/>
      <c r="Z45" s="620"/>
      <c r="AA45" s="620">
        <v>2</v>
      </c>
      <c r="AB45" s="620"/>
      <c r="AC45" s="620">
        <v>1</v>
      </c>
      <c r="AD45" s="620">
        <v>13</v>
      </c>
      <c r="AE45" s="620">
        <v>4</v>
      </c>
      <c r="AF45" s="620">
        <v>0</v>
      </c>
      <c r="AK45" s="620"/>
      <c r="AL45" s="620"/>
    </row>
    <row r="46" spans="1:38" ht="13.5" x14ac:dyDescent="0.2">
      <c r="A46" s="723"/>
      <c r="B46" s="717" t="s">
        <v>39</v>
      </c>
      <c r="C46" s="718"/>
      <c r="D46" s="245">
        <f t="shared" si="5"/>
        <v>55</v>
      </c>
      <c r="E46" s="251">
        <v>0</v>
      </c>
      <c r="F46" s="245"/>
      <c r="G46" s="245">
        <v>0</v>
      </c>
      <c r="H46" s="245">
        <v>1</v>
      </c>
      <c r="I46" s="245">
        <v>2</v>
      </c>
      <c r="J46" s="245"/>
      <c r="K46" s="245">
        <v>4</v>
      </c>
      <c r="L46" s="154">
        <f t="shared" si="1"/>
        <v>7</v>
      </c>
      <c r="M46" s="245">
        <v>27</v>
      </c>
      <c r="N46" s="245">
        <v>21</v>
      </c>
      <c r="O46" s="245"/>
      <c r="P46" s="621"/>
      <c r="Q46" s="335">
        <f t="shared" si="4"/>
        <v>0.14583333333333334</v>
      </c>
      <c r="R46" s="450"/>
      <c r="S46" s="424"/>
      <c r="T46" s="525" t="s">
        <v>37</v>
      </c>
      <c r="U46" s="620"/>
      <c r="V46" s="620"/>
      <c r="W46" s="620">
        <f t="shared" si="3"/>
        <v>0</v>
      </c>
      <c r="X46" s="620"/>
      <c r="Y46" s="620">
        <v>0</v>
      </c>
      <c r="Z46" s="620">
        <v>1</v>
      </c>
      <c r="AA46" s="620">
        <v>2</v>
      </c>
      <c r="AB46" s="620"/>
      <c r="AC46" s="620">
        <v>4</v>
      </c>
      <c r="AD46" s="620">
        <v>27</v>
      </c>
      <c r="AE46" s="620">
        <v>21</v>
      </c>
      <c r="AF46" s="620">
        <v>0</v>
      </c>
      <c r="AK46" s="620"/>
      <c r="AL46" s="620"/>
    </row>
    <row r="47" spans="1:38" x14ac:dyDescent="0.2">
      <c r="A47" s="726" t="s">
        <v>451</v>
      </c>
      <c r="B47" s="726"/>
      <c r="C47" s="726"/>
      <c r="D47" s="247">
        <f t="shared" si="5"/>
        <v>26537</v>
      </c>
      <c r="E47" s="253">
        <v>862</v>
      </c>
      <c r="F47" s="247">
        <v>127</v>
      </c>
      <c r="G47" s="247">
        <v>196</v>
      </c>
      <c r="H47" s="247">
        <v>1461</v>
      </c>
      <c r="I47" s="247">
        <v>1100</v>
      </c>
      <c r="J47" s="247">
        <v>649</v>
      </c>
      <c r="K47" s="247">
        <v>818</v>
      </c>
      <c r="L47" s="254">
        <f t="shared" si="1"/>
        <v>4224</v>
      </c>
      <c r="M47" s="247">
        <v>4248</v>
      </c>
      <c r="N47" s="247">
        <v>10295</v>
      </c>
      <c r="O47" s="247">
        <v>6781</v>
      </c>
      <c r="P47" s="621"/>
      <c r="Q47" s="261">
        <f t="shared" si="4"/>
        <v>0.29044901327098949</v>
      </c>
      <c r="R47" s="450"/>
      <c r="S47" s="424"/>
      <c r="T47" s="525" t="s">
        <v>442</v>
      </c>
      <c r="U47" s="620">
        <v>680</v>
      </c>
      <c r="V47" s="620">
        <v>182</v>
      </c>
      <c r="W47" s="620">
        <f t="shared" si="3"/>
        <v>862</v>
      </c>
      <c r="X47" s="620">
        <v>127</v>
      </c>
      <c r="Y47" s="620">
        <v>196</v>
      </c>
      <c r="Z47" s="620">
        <v>1461</v>
      </c>
      <c r="AA47" s="620">
        <v>1100</v>
      </c>
      <c r="AB47" s="620">
        <v>649</v>
      </c>
      <c r="AC47" s="620">
        <v>818</v>
      </c>
      <c r="AD47" s="620">
        <v>4248</v>
      </c>
      <c r="AE47" s="620">
        <v>10295</v>
      </c>
      <c r="AF47" s="620">
        <v>6781</v>
      </c>
      <c r="AK47" s="620"/>
      <c r="AL47" s="620"/>
    </row>
    <row r="48" spans="1:38" ht="12.75" customHeight="1" x14ac:dyDescent="0.2">
      <c r="A48" s="721" t="s">
        <v>443</v>
      </c>
      <c r="B48" s="719" t="s">
        <v>453</v>
      </c>
      <c r="C48" s="236" t="s">
        <v>42</v>
      </c>
      <c r="D48" s="164">
        <f t="shared" si="5"/>
        <v>2744</v>
      </c>
      <c r="E48" s="33">
        <v>0</v>
      </c>
      <c r="F48" s="33">
        <v>17</v>
      </c>
      <c r="G48" s="33">
        <v>24</v>
      </c>
      <c r="H48" s="33">
        <v>109</v>
      </c>
      <c r="I48" s="33">
        <v>227</v>
      </c>
      <c r="J48" s="33">
        <v>3</v>
      </c>
      <c r="K48" s="33">
        <v>25</v>
      </c>
      <c r="L48" s="162">
        <f t="shared" si="1"/>
        <v>388</v>
      </c>
      <c r="M48" s="33">
        <v>472</v>
      </c>
      <c r="N48" s="33">
        <v>783</v>
      </c>
      <c r="O48" s="33">
        <v>1084</v>
      </c>
      <c r="P48" s="621"/>
      <c r="Q48" s="442">
        <f t="shared" si="4"/>
        <v>0.30916334661354583</v>
      </c>
      <c r="R48" s="450"/>
      <c r="S48" s="424"/>
      <c r="T48" s="525">
        <v>25</v>
      </c>
      <c r="U48" s="620"/>
      <c r="V48" s="620"/>
      <c r="W48" s="620">
        <f t="shared" si="3"/>
        <v>0</v>
      </c>
      <c r="X48" s="620">
        <v>17</v>
      </c>
      <c r="Y48" s="620">
        <v>24</v>
      </c>
      <c r="Z48" s="620">
        <v>109</v>
      </c>
      <c r="AA48" s="620">
        <v>227</v>
      </c>
      <c r="AB48" s="620">
        <v>3</v>
      </c>
      <c r="AC48" s="620">
        <v>25</v>
      </c>
      <c r="AD48" s="620">
        <v>472</v>
      </c>
      <c r="AE48" s="620">
        <v>783</v>
      </c>
      <c r="AF48" s="620">
        <v>1084</v>
      </c>
      <c r="AK48" s="620"/>
      <c r="AL48" s="620"/>
    </row>
    <row r="49" spans="1:38" x14ac:dyDescent="0.2">
      <c r="A49" s="722"/>
      <c r="B49" s="720"/>
      <c r="C49" s="237" t="s">
        <v>43</v>
      </c>
      <c r="D49" s="165">
        <f t="shared" si="5"/>
        <v>2214</v>
      </c>
      <c r="E49" s="34">
        <v>0</v>
      </c>
      <c r="F49" s="34">
        <v>24</v>
      </c>
      <c r="G49" s="34">
        <v>24</v>
      </c>
      <c r="H49" s="34">
        <v>85</v>
      </c>
      <c r="I49" s="34">
        <v>238</v>
      </c>
      <c r="J49" s="34">
        <v>23</v>
      </c>
      <c r="K49" s="34">
        <v>30</v>
      </c>
      <c r="L49" s="160">
        <f t="shared" si="1"/>
        <v>400</v>
      </c>
      <c r="M49" s="34">
        <v>628</v>
      </c>
      <c r="N49" s="34">
        <v>1162</v>
      </c>
      <c r="O49" s="34"/>
      <c r="P49" s="621"/>
      <c r="Q49" s="443">
        <f t="shared" si="4"/>
        <v>0.22346368715083798</v>
      </c>
      <c r="R49" s="450"/>
      <c r="S49" s="424"/>
      <c r="T49" s="525">
        <v>26</v>
      </c>
      <c r="U49" s="620"/>
      <c r="V49" s="620"/>
      <c r="W49" s="620">
        <f t="shared" si="3"/>
        <v>0</v>
      </c>
      <c r="X49" s="620">
        <v>24</v>
      </c>
      <c r="Y49" s="620">
        <v>24</v>
      </c>
      <c r="Z49" s="620">
        <v>85</v>
      </c>
      <c r="AA49" s="620">
        <v>238</v>
      </c>
      <c r="AB49" s="620">
        <v>23</v>
      </c>
      <c r="AC49" s="620">
        <v>30</v>
      </c>
      <c r="AD49" s="620">
        <v>628</v>
      </c>
      <c r="AE49" s="620">
        <v>1162</v>
      </c>
      <c r="AF49" s="620">
        <v>0</v>
      </c>
      <c r="AK49" s="620"/>
      <c r="AL49" s="620"/>
    </row>
    <row r="50" spans="1:38" ht="24" customHeight="1" x14ac:dyDescent="0.2">
      <c r="A50" s="722"/>
      <c r="B50" s="720"/>
      <c r="C50" s="237" t="s">
        <v>44</v>
      </c>
      <c r="D50" s="165">
        <f t="shared" si="5"/>
        <v>4358</v>
      </c>
      <c r="E50" s="34">
        <v>0</v>
      </c>
      <c r="F50" s="34">
        <v>22</v>
      </c>
      <c r="G50" s="34">
        <v>34</v>
      </c>
      <c r="H50" s="34">
        <v>268</v>
      </c>
      <c r="I50" s="34">
        <v>472</v>
      </c>
      <c r="J50" s="34">
        <v>98</v>
      </c>
      <c r="K50" s="34">
        <v>102</v>
      </c>
      <c r="L50" s="160">
        <f t="shared" si="1"/>
        <v>974</v>
      </c>
      <c r="M50" s="34">
        <v>996</v>
      </c>
      <c r="N50" s="34">
        <v>2363</v>
      </c>
      <c r="O50" s="34">
        <v>3</v>
      </c>
      <c r="P50" s="621"/>
      <c r="Q50" s="443">
        <f t="shared" si="4"/>
        <v>0.28996725215838048</v>
      </c>
      <c r="R50" s="450"/>
      <c r="S50" s="424"/>
      <c r="T50" s="525">
        <v>27</v>
      </c>
      <c r="U50" s="620"/>
      <c r="V50" s="620"/>
      <c r="W50" s="620">
        <f t="shared" si="3"/>
        <v>0</v>
      </c>
      <c r="X50" s="620">
        <v>22</v>
      </c>
      <c r="Y50" s="620">
        <v>34</v>
      </c>
      <c r="Z50" s="620">
        <v>268</v>
      </c>
      <c r="AA50" s="620">
        <v>472</v>
      </c>
      <c r="AB50" s="620">
        <v>98</v>
      </c>
      <c r="AC50" s="620">
        <v>102</v>
      </c>
      <c r="AD50" s="620">
        <v>996</v>
      </c>
      <c r="AE50" s="620">
        <v>2363</v>
      </c>
      <c r="AF50" s="620">
        <v>3</v>
      </c>
      <c r="AK50" s="620"/>
      <c r="AL50" s="620"/>
    </row>
    <row r="51" spans="1:38" ht="13.5" x14ac:dyDescent="0.2">
      <c r="A51" s="722"/>
      <c r="B51" s="717" t="s">
        <v>454</v>
      </c>
      <c r="C51" s="718"/>
      <c r="D51" s="245">
        <f t="shared" si="5"/>
        <v>9316</v>
      </c>
      <c r="E51" s="251">
        <v>0</v>
      </c>
      <c r="F51" s="245">
        <v>63</v>
      </c>
      <c r="G51" s="245">
        <v>82</v>
      </c>
      <c r="H51" s="245">
        <v>462</v>
      </c>
      <c r="I51" s="245">
        <v>937</v>
      </c>
      <c r="J51" s="245">
        <v>124</v>
      </c>
      <c r="K51" s="245">
        <v>157</v>
      </c>
      <c r="L51" s="154">
        <f t="shared" si="1"/>
        <v>1762</v>
      </c>
      <c r="M51" s="245">
        <v>2096</v>
      </c>
      <c r="N51" s="245">
        <v>4308</v>
      </c>
      <c r="O51" s="245">
        <v>1087</v>
      </c>
      <c r="P51" s="621"/>
      <c r="Q51" s="78">
        <f t="shared" si="4"/>
        <v>0.27514053716427234</v>
      </c>
      <c r="R51" s="450"/>
      <c r="S51" s="424"/>
      <c r="T51" s="525" t="s">
        <v>444</v>
      </c>
      <c r="U51" s="620"/>
      <c r="V51" s="620"/>
      <c r="W51" s="620">
        <f t="shared" si="3"/>
        <v>0</v>
      </c>
      <c r="X51" s="620">
        <v>63</v>
      </c>
      <c r="Y51" s="620">
        <v>82</v>
      </c>
      <c r="Z51" s="620">
        <v>462</v>
      </c>
      <c r="AA51" s="620">
        <v>937</v>
      </c>
      <c r="AB51" s="620">
        <v>124</v>
      </c>
      <c r="AC51" s="620">
        <v>157</v>
      </c>
      <c r="AD51" s="620">
        <v>2096</v>
      </c>
      <c r="AE51" s="620">
        <v>4308</v>
      </c>
      <c r="AF51" s="620">
        <v>1087</v>
      </c>
      <c r="AK51" s="620"/>
      <c r="AL51" s="620"/>
    </row>
    <row r="52" spans="1:38" x14ac:dyDescent="0.2">
      <c r="A52" s="722"/>
      <c r="B52" s="720" t="s">
        <v>80</v>
      </c>
      <c r="C52" s="236" t="s">
        <v>45</v>
      </c>
      <c r="D52" s="164">
        <f t="shared" si="5"/>
        <v>1981</v>
      </c>
      <c r="E52" s="33">
        <v>0</v>
      </c>
      <c r="F52" s="33">
        <v>5</v>
      </c>
      <c r="G52" s="33">
        <v>6</v>
      </c>
      <c r="H52" s="33">
        <v>38</v>
      </c>
      <c r="I52" s="33">
        <v>168</v>
      </c>
      <c r="J52" s="33">
        <v>3</v>
      </c>
      <c r="K52" s="33">
        <v>11</v>
      </c>
      <c r="L52" s="162">
        <f t="shared" si="1"/>
        <v>226</v>
      </c>
      <c r="M52" s="33">
        <v>507</v>
      </c>
      <c r="N52" s="33">
        <v>814</v>
      </c>
      <c r="O52" s="33">
        <v>429</v>
      </c>
      <c r="P52" s="621"/>
      <c r="Q52" s="55">
        <f t="shared" si="4"/>
        <v>0.17108251324753973</v>
      </c>
      <c r="R52" s="450"/>
      <c r="S52" s="424"/>
      <c r="T52" s="525">
        <v>28</v>
      </c>
      <c r="U52" s="620"/>
      <c r="V52" s="620"/>
      <c r="W52" s="620">
        <f t="shared" si="3"/>
        <v>0</v>
      </c>
      <c r="X52" s="620">
        <v>5</v>
      </c>
      <c r="Y52" s="620">
        <v>6</v>
      </c>
      <c r="Z52" s="620">
        <v>38</v>
      </c>
      <c r="AA52" s="620">
        <v>168</v>
      </c>
      <c r="AB52" s="620">
        <v>3</v>
      </c>
      <c r="AC52" s="620">
        <v>11</v>
      </c>
      <c r="AD52" s="620">
        <v>507</v>
      </c>
      <c r="AE52" s="620">
        <v>814</v>
      </c>
      <c r="AF52" s="620">
        <v>429</v>
      </c>
      <c r="AK52" s="620"/>
      <c r="AL52" s="620"/>
    </row>
    <row r="53" spans="1:38" x14ac:dyDescent="0.2">
      <c r="A53" s="722"/>
      <c r="B53" s="733"/>
      <c r="C53" s="237" t="s">
        <v>46</v>
      </c>
      <c r="D53" s="165">
        <f t="shared" si="5"/>
        <v>507</v>
      </c>
      <c r="E53" s="34">
        <v>0</v>
      </c>
      <c r="F53" s="34"/>
      <c r="G53" s="34">
        <v>2</v>
      </c>
      <c r="H53" s="34">
        <v>9</v>
      </c>
      <c r="I53" s="34">
        <v>104</v>
      </c>
      <c r="J53" s="34">
        <v>1</v>
      </c>
      <c r="K53" s="34">
        <v>4</v>
      </c>
      <c r="L53" s="160">
        <f t="shared" si="1"/>
        <v>120</v>
      </c>
      <c r="M53" s="34">
        <v>171</v>
      </c>
      <c r="N53" s="34">
        <v>216</v>
      </c>
      <c r="O53" s="34"/>
      <c r="P53" s="621"/>
      <c r="Q53" s="56">
        <f t="shared" si="4"/>
        <v>0.31007751937984496</v>
      </c>
      <c r="R53" s="450"/>
      <c r="S53" s="424"/>
      <c r="T53" s="525">
        <v>29</v>
      </c>
      <c r="U53" s="620"/>
      <c r="V53" s="620"/>
      <c r="W53" s="620">
        <f t="shared" si="3"/>
        <v>0</v>
      </c>
      <c r="X53" s="620"/>
      <c r="Y53" s="620">
        <v>2</v>
      </c>
      <c r="Z53" s="620">
        <v>9</v>
      </c>
      <c r="AA53" s="620">
        <v>104</v>
      </c>
      <c r="AB53" s="620">
        <v>1</v>
      </c>
      <c r="AC53" s="620">
        <v>4</v>
      </c>
      <c r="AD53" s="620">
        <v>171</v>
      </c>
      <c r="AE53" s="620">
        <v>216</v>
      </c>
      <c r="AF53" s="620">
        <v>0</v>
      </c>
      <c r="AK53" s="620"/>
      <c r="AL53" s="620"/>
    </row>
    <row r="54" spans="1:38" x14ac:dyDescent="0.2">
      <c r="A54" s="722"/>
      <c r="B54" s="733"/>
      <c r="C54" s="238" t="s">
        <v>47</v>
      </c>
      <c r="D54" s="166">
        <f t="shared" si="5"/>
        <v>918</v>
      </c>
      <c r="E54" s="35">
        <v>0</v>
      </c>
      <c r="F54" s="35">
        <v>4</v>
      </c>
      <c r="G54" s="35">
        <v>1</v>
      </c>
      <c r="H54" s="35">
        <v>5</v>
      </c>
      <c r="I54" s="35">
        <v>105</v>
      </c>
      <c r="J54" s="35">
        <v>7</v>
      </c>
      <c r="K54" s="35">
        <v>5</v>
      </c>
      <c r="L54" s="161">
        <f t="shared" si="1"/>
        <v>123</v>
      </c>
      <c r="M54" s="35">
        <v>250</v>
      </c>
      <c r="N54" s="35">
        <v>357</v>
      </c>
      <c r="O54" s="35">
        <v>184</v>
      </c>
      <c r="P54" s="621"/>
      <c r="Q54" s="57">
        <f t="shared" si="4"/>
        <v>0.20263591433278419</v>
      </c>
      <c r="R54" s="450"/>
      <c r="S54" s="424"/>
      <c r="T54" s="525">
        <v>30</v>
      </c>
      <c r="U54" s="620"/>
      <c r="V54" s="620"/>
      <c r="W54" s="620">
        <f t="shared" si="3"/>
        <v>0</v>
      </c>
      <c r="X54" s="620">
        <v>4</v>
      </c>
      <c r="Y54" s="620">
        <v>1</v>
      </c>
      <c r="Z54" s="620">
        <v>5</v>
      </c>
      <c r="AA54" s="620">
        <v>105</v>
      </c>
      <c r="AB54" s="620">
        <v>7</v>
      </c>
      <c r="AC54" s="620">
        <v>5</v>
      </c>
      <c r="AD54" s="620">
        <v>250</v>
      </c>
      <c r="AE54" s="620">
        <v>357</v>
      </c>
      <c r="AF54" s="620">
        <v>184</v>
      </c>
      <c r="AK54" s="620"/>
      <c r="AL54" s="620"/>
    </row>
    <row r="55" spans="1:38" ht="13.5" x14ac:dyDescent="0.2">
      <c r="A55" s="722"/>
      <c r="B55" s="717" t="s">
        <v>48</v>
      </c>
      <c r="C55" s="718"/>
      <c r="D55" s="245">
        <f t="shared" si="5"/>
        <v>3406</v>
      </c>
      <c r="E55" s="251">
        <v>0</v>
      </c>
      <c r="F55" s="245">
        <v>9</v>
      </c>
      <c r="G55" s="245">
        <v>9</v>
      </c>
      <c r="H55" s="245">
        <v>52</v>
      </c>
      <c r="I55" s="245">
        <v>377</v>
      </c>
      <c r="J55" s="245">
        <v>11</v>
      </c>
      <c r="K55" s="245">
        <v>20</v>
      </c>
      <c r="L55" s="154">
        <f t="shared" si="1"/>
        <v>469</v>
      </c>
      <c r="M55" s="245">
        <v>928</v>
      </c>
      <c r="N55" s="245">
        <v>1387</v>
      </c>
      <c r="O55" s="245">
        <v>613</v>
      </c>
      <c r="P55" s="621"/>
      <c r="Q55" s="78">
        <f t="shared" si="4"/>
        <v>0.20259179265658747</v>
      </c>
      <c r="R55" s="450"/>
      <c r="S55" s="424"/>
      <c r="T55" s="525" t="s">
        <v>323</v>
      </c>
      <c r="U55" s="620"/>
      <c r="V55" s="620"/>
      <c r="W55" s="620">
        <f t="shared" si="3"/>
        <v>0</v>
      </c>
      <c r="X55" s="620">
        <v>9</v>
      </c>
      <c r="Y55" s="620">
        <v>9</v>
      </c>
      <c r="Z55" s="620">
        <v>52</v>
      </c>
      <c r="AA55" s="620">
        <v>377</v>
      </c>
      <c r="AB55" s="620">
        <v>11</v>
      </c>
      <c r="AC55" s="620">
        <v>20</v>
      </c>
      <c r="AD55" s="620">
        <v>928</v>
      </c>
      <c r="AE55" s="620">
        <v>1387</v>
      </c>
      <c r="AF55" s="620">
        <v>613</v>
      </c>
      <c r="AK55" s="620"/>
      <c r="AL55" s="620"/>
    </row>
    <row r="56" spans="1:38" x14ac:dyDescent="0.2">
      <c r="A56" s="722"/>
      <c r="B56" s="720" t="s">
        <v>81</v>
      </c>
      <c r="C56" s="236" t="s">
        <v>49</v>
      </c>
      <c r="D56" s="164">
        <f t="shared" si="5"/>
        <v>1420</v>
      </c>
      <c r="E56" s="33">
        <v>0</v>
      </c>
      <c r="F56" s="33">
        <v>12</v>
      </c>
      <c r="G56" s="33">
        <v>5</v>
      </c>
      <c r="H56" s="33">
        <v>36</v>
      </c>
      <c r="I56" s="33">
        <v>184</v>
      </c>
      <c r="J56" s="33">
        <v>5</v>
      </c>
      <c r="K56" s="33">
        <v>30</v>
      </c>
      <c r="L56" s="162">
        <f t="shared" si="1"/>
        <v>260</v>
      </c>
      <c r="M56" s="33">
        <v>336</v>
      </c>
      <c r="N56" s="33">
        <v>661</v>
      </c>
      <c r="O56" s="33">
        <v>151</v>
      </c>
      <c r="P56" s="621"/>
      <c r="Q56" s="55">
        <f t="shared" si="4"/>
        <v>0.26078234704112335</v>
      </c>
      <c r="R56" s="450"/>
      <c r="S56" s="424"/>
      <c r="T56" s="525">
        <v>31</v>
      </c>
      <c r="U56" s="620"/>
      <c r="V56" s="620"/>
      <c r="W56" s="620">
        <f t="shared" si="3"/>
        <v>0</v>
      </c>
      <c r="X56" s="620">
        <v>12</v>
      </c>
      <c r="Y56" s="620">
        <v>5</v>
      </c>
      <c r="Z56" s="620">
        <v>36</v>
      </c>
      <c r="AA56" s="620">
        <v>184</v>
      </c>
      <c r="AB56" s="620">
        <v>5</v>
      </c>
      <c r="AC56" s="620">
        <v>30</v>
      </c>
      <c r="AD56" s="620">
        <v>336</v>
      </c>
      <c r="AE56" s="620">
        <v>661</v>
      </c>
      <c r="AF56" s="620">
        <v>151</v>
      </c>
      <c r="AK56" s="620"/>
      <c r="AL56" s="620"/>
    </row>
    <row r="57" spans="1:38" x14ac:dyDescent="0.2">
      <c r="A57" s="722"/>
      <c r="B57" s="733"/>
      <c r="C57" s="237" t="s">
        <v>50</v>
      </c>
      <c r="D57" s="165">
        <f t="shared" si="5"/>
        <v>1493</v>
      </c>
      <c r="E57" s="34">
        <v>0</v>
      </c>
      <c r="F57" s="34">
        <v>6</v>
      </c>
      <c r="G57" s="34">
        <v>4</v>
      </c>
      <c r="H57" s="34">
        <v>26</v>
      </c>
      <c r="I57" s="34">
        <v>228</v>
      </c>
      <c r="J57" s="34">
        <v>7</v>
      </c>
      <c r="K57" s="34">
        <v>11</v>
      </c>
      <c r="L57" s="160">
        <f t="shared" si="1"/>
        <v>276</v>
      </c>
      <c r="M57" s="34">
        <v>391</v>
      </c>
      <c r="N57" s="34">
        <v>809</v>
      </c>
      <c r="O57" s="34">
        <v>11</v>
      </c>
      <c r="P57" s="621"/>
      <c r="Q57" s="56">
        <f t="shared" si="4"/>
        <v>0.23</v>
      </c>
      <c r="R57" s="450"/>
      <c r="S57" s="424"/>
      <c r="T57" s="525">
        <v>32</v>
      </c>
      <c r="U57" s="620"/>
      <c r="V57" s="620"/>
      <c r="W57" s="620">
        <f t="shared" si="3"/>
        <v>0</v>
      </c>
      <c r="X57" s="620">
        <v>6</v>
      </c>
      <c r="Y57" s="620">
        <v>4</v>
      </c>
      <c r="Z57" s="620">
        <v>26</v>
      </c>
      <c r="AA57" s="620">
        <v>228</v>
      </c>
      <c r="AB57" s="620">
        <v>7</v>
      </c>
      <c r="AC57" s="620">
        <v>11</v>
      </c>
      <c r="AD57" s="620">
        <v>391</v>
      </c>
      <c r="AE57" s="620">
        <v>809</v>
      </c>
      <c r="AF57" s="620">
        <v>11</v>
      </c>
      <c r="AK57" s="620"/>
      <c r="AL57" s="620"/>
    </row>
    <row r="58" spans="1:38" x14ac:dyDescent="0.2">
      <c r="A58" s="722"/>
      <c r="B58" s="733"/>
      <c r="C58" s="238" t="s">
        <v>51</v>
      </c>
      <c r="D58" s="166">
        <f t="shared" si="5"/>
        <v>1119</v>
      </c>
      <c r="E58" s="35">
        <v>0</v>
      </c>
      <c r="F58" s="35">
        <v>4</v>
      </c>
      <c r="G58" s="35">
        <v>3</v>
      </c>
      <c r="H58" s="35">
        <v>22</v>
      </c>
      <c r="I58" s="35">
        <v>182</v>
      </c>
      <c r="J58" s="35">
        <v>9</v>
      </c>
      <c r="K58" s="35">
        <v>15</v>
      </c>
      <c r="L58" s="161">
        <f t="shared" si="1"/>
        <v>231</v>
      </c>
      <c r="M58" s="35">
        <v>330</v>
      </c>
      <c r="N58" s="35">
        <v>554</v>
      </c>
      <c r="O58" s="35"/>
      <c r="P58" s="621"/>
      <c r="Q58" s="57">
        <f t="shared" si="4"/>
        <v>0.26131221719457015</v>
      </c>
      <c r="R58" s="450"/>
      <c r="S58" s="424"/>
      <c r="T58" s="525">
        <v>33</v>
      </c>
      <c r="U58" s="620"/>
      <c r="V58" s="620"/>
      <c r="W58" s="620">
        <f t="shared" si="3"/>
        <v>0</v>
      </c>
      <c r="X58" s="620">
        <v>4</v>
      </c>
      <c r="Y58" s="620">
        <v>3</v>
      </c>
      <c r="Z58" s="620">
        <v>22</v>
      </c>
      <c r="AA58" s="620">
        <v>182</v>
      </c>
      <c r="AB58" s="620">
        <v>9</v>
      </c>
      <c r="AC58" s="620">
        <v>15</v>
      </c>
      <c r="AD58" s="620">
        <v>330</v>
      </c>
      <c r="AE58" s="620">
        <v>554</v>
      </c>
      <c r="AF58" s="620">
        <v>0</v>
      </c>
      <c r="AK58" s="620"/>
      <c r="AL58" s="620"/>
    </row>
    <row r="59" spans="1:38" ht="13.5" x14ac:dyDescent="0.2">
      <c r="A59" s="722"/>
      <c r="B59" s="717" t="s">
        <v>52</v>
      </c>
      <c r="C59" s="718"/>
      <c r="D59" s="245">
        <f t="shared" si="5"/>
        <v>4032</v>
      </c>
      <c r="E59" s="251">
        <v>0</v>
      </c>
      <c r="F59" s="245">
        <v>22</v>
      </c>
      <c r="G59" s="245">
        <v>12</v>
      </c>
      <c r="H59" s="245">
        <v>84</v>
      </c>
      <c r="I59" s="245">
        <v>594</v>
      </c>
      <c r="J59" s="245">
        <v>21</v>
      </c>
      <c r="K59" s="245">
        <v>56</v>
      </c>
      <c r="L59" s="154">
        <f t="shared" si="1"/>
        <v>767</v>
      </c>
      <c r="M59" s="245">
        <v>1057</v>
      </c>
      <c r="N59" s="245">
        <v>2024</v>
      </c>
      <c r="O59" s="245">
        <v>162</v>
      </c>
      <c r="P59" s="621"/>
      <c r="Q59" s="78">
        <f t="shared" si="4"/>
        <v>0.24894514767932491</v>
      </c>
      <c r="R59" s="450"/>
      <c r="S59" s="424"/>
      <c r="T59" s="525" t="s">
        <v>327</v>
      </c>
      <c r="U59" s="620"/>
      <c r="V59" s="620"/>
      <c r="W59" s="620">
        <f t="shared" si="3"/>
        <v>0</v>
      </c>
      <c r="X59" s="620">
        <v>22</v>
      </c>
      <c r="Y59" s="620">
        <v>12</v>
      </c>
      <c r="Z59" s="620">
        <v>84</v>
      </c>
      <c r="AA59" s="620">
        <v>594</v>
      </c>
      <c r="AB59" s="620">
        <v>21</v>
      </c>
      <c r="AC59" s="620">
        <v>56</v>
      </c>
      <c r="AD59" s="620">
        <v>1057</v>
      </c>
      <c r="AE59" s="620">
        <v>2024</v>
      </c>
      <c r="AF59" s="620">
        <v>162</v>
      </c>
      <c r="AK59" s="620"/>
      <c r="AL59" s="620"/>
    </row>
    <row r="60" spans="1:38" x14ac:dyDescent="0.2">
      <c r="A60" s="722"/>
      <c r="B60" s="720" t="s">
        <v>82</v>
      </c>
      <c r="C60" s="236" t="s">
        <v>53</v>
      </c>
      <c r="D60" s="164">
        <f t="shared" si="5"/>
        <v>284</v>
      </c>
      <c r="E60" s="33">
        <v>0</v>
      </c>
      <c r="F60" s="33">
        <v>5</v>
      </c>
      <c r="G60" s="33">
        <v>0</v>
      </c>
      <c r="H60" s="33">
        <v>1</v>
      </c>
      <c r="I60" s="33">
        <v>84</v>
      </c>
      <c r="J60" s="33">
        <v>4</v>
      </c>
      <c r="K60" s="33">
        <v>1</v>
      </c>
      <c r="L60" s="162">
        <f t="shared" si="1"/>
        <v>90</v>
      </c>
      <c r="M60" s="33">
        <v>76</v>
      </c>
      <c r="N60" s="33">
        <v>113</v>
      </c>
      <c r="O60" s="33"/>
      <c r="P60" s="621"/>
      <c r="Q60" s="55">
        <f t="shared" si="4"/>
        <v>0.47619047619047616</v>
      </c>
      <c r="R60" s="450"/>
      <c r="S60" s="424"/>
      <c r="T60" s="525">
        <v>34</v>
      </c>
      <c r="U60" s="620"/>
      <c r="V60" s="620"/>
      <c r="W60" s="620">
        <f t="shared" si="3"/>
        <v>0</v>
      </c>
      <c r="X60" s="620">
        <v>5</v>
      </c>
      <c r="Y60" s="620">
        <v>0</v>
      </c>
      <c r="Z60" s="620">
        <v>1</v>
      </c>
      <c r="AA60" s="620">
        <v>84</v>
      </c>
      <c r="AB60" s="620">
        <v>4</v>
      </c>
      <c r="AC60" s="620">
        <v>1</v>
      </c>
      <c r="AD60" s="620">
        <v>76</v>
      </c>
      <c r="AE60" s="620">
        <v>113</v>
      </c>
      <c r="AF60" s="620">
        <v>0</v>
      </c>
      <c r="AK60" s="620"/>
      <c r="AL60" s="620"/>
    </row>
    <row r="61" spans="1:38" x14ac:dyDescent="0.2">
      <c r="A61" s="722"/>
      <c r="B61" s="733"/>
      <c r="C61" s="237" t="s">
        <v>54</v>
      </c>
      <c r="D61" s="165">
        <f t="shared" si="5"/>
        <v>670</v>
      </c>
      <c r="E61" s="34">
        <v>0</v>
      </c>
      <c r="F61" s="34">
        <v>17</v>
      </c>
      <c r="G61" s="34">
        <v>4</v>
      </c>
      <c r="H61" s="34">
        <v>40</v>
      </c>
      <c r="I61" s="34">
        <v>79</v>
      </c>
      <c r="J61" s="34">
        <v>6</v>
      </c>
      <c r="K61" s="34">
        <v>7</v>
      </c>
      <c r="L61" s="160">
        <f t="shared" si="1"/>
        <v>136</v>
      </c>
      <c r="M61" s="34">
        <v>176</v>
      </c>
      <c r="N61" s="34">
        <v>341</v>
      </c>
      <c r="O61" s="34"/>
      <c r="P61" s="621"/>
      <c r="Q61" s="56">
        <f t="shared" si="4"/>
        <v>0.26305609284332687</v>
      </c>
      <c r="R61" s="450"/>
      <c r="S61" s="424"/>
      <c r="T61" s="525">
        <v>35</v>
      </c>
      <c r="U61" s="620"/>
      <c r="V61" s="620"/>
      <c r="W61" s="620">
        <f t="shared" si="3"/>
        <v>0</v>
      </c>
      <c r="X61" s="620">
        <v>17</v>
      </c>
      <c r="Y61" s="620">
        <v>4</v>
      </c>
      <c r="Z61" s="620">
        <v>40</v>
      </c>
      <c r="AA61" s="620">
        <v>79</v>
      </c>
      <c r="AB61" s="620">
        <v>6</v>
      </c>
      <c r="AC61" s="620">
        <v>7</v>
      </c>
      <c r="AD61" s="620">
        <v>176</v>
      </c>
      <c r="AE61" s="620">
        <v>341</v>
      </c>
      <c r="AF61" s="620">
        <v>0</v>
      </c>
      <c r="AK61" s="620"/>
      <c r="AL61" s="620"/>
    </row>
    <row r="62" spans="1:38" x14ac:dyDescent="0.2">
      <c r="A62" s="722"/>
      <c r="B62" s="733"/>
      <c r="C62" s="237" t="s">
        <v>55</v>
      </c>
      <c r="D62" s="165">
        <f t="shared" si="5"/>
        <v>489</v>
      </c>
      <c r="E62" s="34">
        <v>0</v>
      </c>
      <c r="F62" s="34">
        <v>1</v>
      </c>
      <c r="G62" s="34">
        <v>0</v>
      </c>
      <c r="H62" s="34">
        <v>10</v>
      </c>
      <c r="I62" s="34">
        <v>81</v>
      </c>
      <c r="J62" s="34">
        <v>4</v>
      </c>
      <c r="K62" s="34">
        <v>8</v>
      </c>
      <c r="L62" s="160">
        <f t="shared" si="1"/>
        <v>103</v>
      </c>
      <c r="M62" s="34">
        <v>125</v>
      </c>
      <c r="N62" s="34">
        <v>260</v>
      </c>
      <c r="O62" s="34"/>
      <c r="P62" s="621"/>
      <c r="Q62" s="56">
        <f t="shared" si="4"/>
        <v>0.26753246753246751</v>
      </c>
      <c r="R62" s="450"/>
      <c r="S62" s="424"/>
      <c r="T62" s="525">
        <v>36</v>
      </c>
      <c r="U62" s="620"/>
      <c r="V62" s="620"/>
      <c r="W62" s="620">
        <f t="shared" si="3"/>
        <v>0</v>
      </c>
      <c r="X62" s="620">
        <v>1</v>
      </c>
      <c r="Y62" s="620">
        <v>0</v>
      </c>
      <c r="Z62" s="620">
        <v>10</v>
      </c>
      <c r="AA62" s="620">
        <v>81</v>
      </c>
      <c r="AB62" s="620">
        <v>4</v>
      </c>
      <c r="AC62" s="620">
        <v>8</v>
      </c>
      <c r="AD62" s="620">
        <v>125</v>
      </c>
      <c r="AE62" s="620">
        <v>260</v>
      </c>
      <c r="AF62" s="620">
        <v>0</v>
      </c>
      <c r="AK62" s="620"/>
      <c r="AL62" s="620"/>
    </row>
    <row r="63" spans="1:38" x14ac:dyDescent="0.2">
      <c r="A63" s="722"/>
      <c r="B63" s="733"/>
      <c r="C63" s="238" t="s">
        <v>56</v>
      </c>
      <c r="D63" s="166">
        <f t="shared" si="5"/>
        <v>240</v>
      </c>
      <c r="E63" s="35">
        <v>0</v>
      </c>
      <c r="F63" s="35"/>
      <c r="G63" s="35">
        <v>1</v>
      </c>
      <c r="H63" s="35">
        <v>5</v>
      </c>
      <c r="I63" s="35">
        <v>42</v>
      </c>
      <c r="J63" s="35">
        <v>2</v>
      </c>
      <c r="K63" s="35">
        <v>5</v>
      </c>
      <c r="L63" s="161">
        <f t="shared" si="1"/>
        <v>55</v>
      </c>
      <c r="M63" s="35">
        <v>64</v>
      </c>
      <c r="N63" s="35">
        <v>121</v>
      </c>
      <c r="O63" s="35"/>
      <c r="P63" s="621"/>
      <c r="Q63" s="57">
        <f t="shared" si="4"/>
        <v>0.29729729729729731</v>
      </c>
      <c r="R63" s="450"/>
      <c r="S63" s="424"/>
      <c r="T63" s="525">
        <v>37</v>
      </c>
      <c r="U63" s="620"/>
      <c r="V63" s="620"/>
      <c r="W63" s="620">
        <f t="shared" si="3"/>
        <v>0</v>
      </c>
      <c r="X63" s="620"/>
      <c r="Y63" s="620">
        <v>1</v>
      </c>
      <c r="Z63" s="620">
        <v>5</v>
      </c>
      <c r="AA63" s="620">
        <v>42</v>
      </c>
      <c r="AB63" s="620">
        <v>2</v>
      </c>
      <c r="AC63" s="620">
        <v>5</v>
      </c>
      <c r="AD63" s="620">
        <v>64</v>
      </c>
      <c r="AE63" s="620">
        <v>121</v>
      </c>
      <c r="AF63" s="620">
        <v>0</v>
      </c>
      <c r="AK63" s="620"/>
      <c r="AL63" s="620"/>
    </row>
    <row r="64" spans="1:38" ht="13.5" x14ac:dyDescent="0.2">
      <c r="A64" s="722"/>
      <c r="B64" s="717" t="s">
        <v>57</v>
      </c>
      <c r="C64" s="718"/>
      <c r="D64" s="245">
        <f t="shared" si="5"/>
        <v>1683</v>
      </c>
      <c r="E64" s="251">
        <v>0</v>
      </c>
      <c r="F64" s="245">
        <v>23</v>
      </c>
      <c r="G64" s="245">
        <v>5</v>
      </c>
      <c r="H64" s="245">
        <v>56</v>
      </c>
      <c r="I64" s="245">
        <v>286</v>
      </c>
      <c r="J64" s="245">
        <v>16</v>
      </c>
      <c r="K64" s="245">
        <v>21</v>
      </c>
      <c r="L64" s="154">
        <f t="shared" si="1"/>
        <v>384</v>
      </c>
      <c r="M64" s="245">
        <v>441</v>
      </c>
      <c r="N64" s="245">
        <v>835</v>
      </c>
      <c r="O64" s="245"/>
      <c r="P64" s="621"/>
      <c r="Q64" s="78">
        <f t="shared" si="4"/>
        <v>0.30094043887147337</v>
      </c>
      <c r="R64" s="450"/>
      <c r="S64" s="424"/>
      <c r="T64" s="525" t="s">
        <v>331</v>
      </c>
      <c r="U64" s="620"/>
      <c r="V64" s="620"/>
      <c r="W64" s="620">
        <f t="shared" si="3"/>
        <v>0</v>
      </c>
      <c r="X64" s="620">
        <v>23</v>
      </c>
      <c r="Y64" s="620">
        <v>5</v>
      </c>
      <c r="Z64" s="620">
        <v>56</v>
      </c>
      <c r="AA64" s="620">
        <v>286</v>
      </c>
      <c r="AB64" s="620">
        <v>16</v>
      </c>
      <c r="AC64" s="620">
        <v>21</v>
      </c>
      <c r="AD64" s="620">
        <v>441</v>
      </c>
      <c r="AE64" s="620">
        <v>835</v>
      </c>
      <c r="AF64" s="620">
        <v>0</v>
      </c>
      <c r="AK64" s="620"/>
      <c r="AL64" s="620"/>
    </row>
    <row r="65" spans="1:38" ht="13.5" customHeight="1" x14ac:dyDescent="0.2">
      <c r="A65" s="722"/>
      <c r="B65" s="720" t="s">
        <v>83</v>
      </c>
      <c r="C65" s="236" t="s">
        <v>58</v>
      </c>
      <c r="D65" s="164">
        <f t="shared" si="5"/>
        <v>4273</v>
      </c>
      <c r="E65" s="33">
        <v>0</v>
      </c>
      <c r="F65" s="33">
        <v>21</v>
      </c>
      <c r="G65" s="33">
        <v>18</v>
      </c>
      <c r="H65" s="33">
        <v>128</v>
      </c>
      <c r="I65" s="33">
        <v>318</v>
      </c>
      <c r="J65" s="33">
        <v>84</v>
      </c>
      <c r="K65" s="33">
        <v>129</v>
      </c>
      <c r="L65" s="162">
        <f t="shared" si="1"/>
        <v>677</v>
      </c>
      <c r="M65" s="33">
        <v>787</v>
      </c>
      <c r="N65" s="33">
        <v>1578</v>
      </c>
      <c r="O65" s="33">
        <v>1210</v>
      </c>
      <c r="P65" s="621"/>
      <c r="Q65" s="292">
        <f t="shared" si="4"/>
        <v>0.28625792811839323</v>
      </c>
      <c r="R65" s="450"/>
      <c r="S65" s="424"/>
      <c r="T65" s="525">
        <v>60</v>
      </c>
      <c r="U65" s="620"/>
      <c r="V65" s="620"/>
      <c r="W65" s="620">
        <f t="shared" si="3"/>
        <v>0</v>
      </c>
      <c r="X65" s="620">
        <v>21</v>
      </c>
      <c r="Y65" s="620">
        <v>18</v>
      </c>
      <c r="Z65" s="620">
        <v>128</v>
      </c>
      <c r="AA65" s="620">
        <v>318</v>
      </c>
      <c r="AB65" s="620">
        <v>84</v>
      </c>
      <c r="AC65" s="620">
        <v>129</v>
      </c>
      <c r="AD65" s="620">
        <v>787</v>
      </c>
      <c r="AE65" s="620">
        <v>1578</v>
      </c>
      <c r="AF65" s="620">
        <v>1210</v>
      </c>
      <c r="AK65" s="620"/>
      <c r="AL65" s="620"/>
    </row>
    <row r="66" spans="1:38" ht="15.75" customHeight="1" x14ac:dyDescent="0.2">
      <c r="A66" s="722"/>
      <c r="B66" s="733"/>
      <c r="C66" s="237" t="s">
        <v>59</v>
      </c>
      <c r="D66" s="165">
        <f t="shared" si="5"/>
        <v>2265</v>
      </c>
      <c r="E66" s="34">
        <v>0</v>
      </c>
      <c r="F66" s="34">
        <v>13</v>
      </c>
      <c r="G66" s="34">
        <v>13</v>
      </c>
      <c r="H66" s="34">
        <v>87</v>
      </c>
      <c r="I66" s="34">
        <v>183</v>
      </c>
      <c r="J66" s="34">
        <v>43</v>
      </c>
      <c r="K66" s="34">
        <v>48</v>
      </c>
      <c r="L66" s="160">
        <f t="shared" si="1"/>
        <v>374</v>
      </c>
      <c r="M66" s="34">
        <v>554</v>
      </c>
      <c r="N66" s="34">
        <v>1174</v>
      </c>
      <c r="O66" s="34">
        <v>150</v>
      </c>
      <c r="P66" s="621"/>
      <c r="Q66" s="294">
        <f t="shared" si="4"/>
        <v>0.21643518518518517</v>
      </c>
      <c r="R66" s="450"/>
      <c r="S66" s="424"/>
      <c r="T66" s="525">
        <v>61</v>
      </c>
      <c r="U66" s="620"/>
      <c r="V66" s="620"/>
      <c r="W66" s="620">
        <f t="shared" si="3"/>
        <v>0</v>
      </c>
      <c r="X66" s="620">
        <v>13</v>
      </c>
      <c r="Y66" s="620">
        <v>13</v>
      </c>
      <c r="Z66" s="620">
        <v>87</v>
      </c>
      <c r="AA66" s="620">
        <v>183</v>
      </c>
      <c r="AB66" s="620">
        <v>43</v>
      </c>
      <c r="AC66" s="620">
        <v>48</v>
      </c>
      <c r="AD66" s="620">
        <v>554</v>
      </c>
      <c r="AE66" s="620">
        <v>1174</v>
      </c>
      <c r="AF66" s="620">
        <v>150</v>
      </c>
      <c r="AK66" s="620"/>
      <c r="AL66" s="620"/>
    </row>
    <row r="67" spans="1:38" ht="16.5" customHeight="1" x14ac:dyDescent="0.2">
      <c r="A67" s="722"/>
      <c r="B67" s="733"/>
      <c r="C67" s="237" t="s">
        <v>60</v>
      </c>
      <c r="D67" s="165">
        <f t="shared" si="5"/>
        <v>1337</v>
      </c>
      <c r="E67" s="34">
        <v>0</v>
      </c>
      <c r="F67" s="34">
        <v>8</v>
      </c>
      <c r="G67" s="34">
        <v>5</v>
      </c>
      <c r="H67" s="34">
        <v>45</v>
      </c>
      <c r="I67" s="34">
        <v>105</v>
      </c>
      <c r="J67" s="34">
        <v>25</v>
      </c>
      <c r="K67" s="34">
        <v>16</v>
      </c>
      <c r="L67" s="160">
        <f t="shared" si="1"/>
        <v>196</v>
      </c>
      <c r="M67" s="34">
        <v>383</v>
      </c>
      <c r="N67" s="34">
        <v>692</v>
      </c>
      <c r="O67" s="34">
        <v>58</v>
      </c>
      <c r="P67" s="621"/>
      <c r="Q67" s="294">
        <f t="shared" si="4"/>
        <v>0.18232558139534882</v>
      </c>
      <c r="R67" s="450"/>
      <c r="S67" s="424"/>
      <c r="T67" s="525">
        <v>62</v>
      </c>
      <c r="U67" s="620"/>
      <c r="V67" s="620"/>
      <c r="W67" s="620">
        <f t="shared" si="3"/>
        <v>0</v>
      </c>
      <c r="X67" s="620">
        <v>8</v>
      </c>
      <c r="Y67" s="620">
        <v>5</v>
      </c>
      <c r="Z67" s="620">
        <v>45</v>
      </c>
      <c r="AA67" s="620">
        <v>105</v>
      </c>
      <c r="AB67" s="620">
        <v>25</v>
      </c>
      <c r="AC67" s="620">
        <v>16</v>
      </c>
      <c r="AD67" s="620">
        <v>383</v>
      </c>
      <c r="AE67" s="620">
        <v>692</v>
      </c>
      <c r="AF67" s="620">
        <v>58</v>
      </c>
      <c r="AK67" s="620"/>
      <c r="AL67" s="620"/>
    </row>
    <row r="68" spans="1:38" ht="16.5" customHeight="1" x14ac:dyDescent="0.2">
      <c r="A68" s="722"/>
      <c r="B68" s="733"/>
      <c r="C68" s="238" t="s">
        <v>61</v>
      </c>
      <c r="D68" s="166">
        <f t="shared" si="5"/>
        <v>2376</v>
      </c>
      <c r="E68" s="35">
        <v>0</v>
      </c>
      <c r="F68" s="35">
        <v>20</v>
      </c>
      <c r="G68" s="35">
        <v>10</v>
      </c>
      <c r="H68" s="35">
        <v>70</v>
      </c>
      <c r="I68" s="35">
        <v>174</v>
      </c>
      <c r="J68" s="35">
        <v>21</v>
      </c>
      <c r="K68" s="35">
        <v>26</v>
      </c>
      <c r="L68" s="161">
        <f t="shared" si="1"/>
        <v>301</v>
      </c>
      <c r="M68" s="35">
        <v>574</v>
      </c>
      <c r="N68" s="35">
        <v>1082</v>
      </c>
      <c r="O68" s="35">
        <v>399</v>
      </c>
      <c r="P68" s="621"/>
      <c r="Q68" s="293">
        <f t="shared" si="4"/>
        <v>0.18176328502415459</v>
      </c>
      <c r="R68" s="450"/>
      <c r="S68" s="424"/>
      <c r="T68" s="525">
        <v>63</v>
      </c>
      <c r="U68" s="620"/>
      <c r="V68" s="620"/>
      <c r="W68" s="620">
        <f t="shared" si="3"/>
        <v>0</v>
      </c>
      <c r="X68" s="620">
        <v>20</v>
      </c>
      <c r="Y68" s="620">
        <v>10</v>
      </c>
      <c r="Z68" s="620">
        <v>70</v>
      </c>
      <c r="AA68" s="620">
        <v>174</v>
      </c>
      <c r="AB68" s="620">
        <v>21</v>
      </c>
      <c r="AC68" s="620">
        <v>26</v>
      </c>
      <c r="AD68" s="620">
        <v>574</v>
      </c>
      <c r="AE68" s="620">
        <v>1082</v>
      </c>
      <c r="AF68" s="620">
        <v>399</v>
      </c>
      <c r="AK68" s="620"/>
      <c r="AL68" s="620"/>
    </row>
    <row r="69" spans="1:38" ht="17.25" customHeight="1" x14ac:dyDescent="0.2">
      <c r="A69" s="722"/>
      <c r="B69" s="717" t="s">
        <v>62</v>
      </c>
      <c r="C69" s="718"/>
      <c r="D69" s="245">
        <f t="shared" si="5"/>
        <v>10251</v>
      </c>
      <c r="E69" s="251">
        <v>0</v>
      </c>
      <c r="F69" s="245">
        <v>62</v>
      </c>
      <c r="G69" s="245">
        <v>46</v>
      </c>
      <c r="H69" s="245">
        <v>330</v>
      </c>
      <c r="I69" s="245">
        <v>780</v>
      </c>
      <c r="J69" s="245">
        <v>173</v>
      </c>
      <c r="K69" s="245">
        <v>219</v>
      </c>
      <c r="L69" s="154">
        <f t="shared" si="1"/>
        <v>1548</v>
      </c>
      <c r="M69" s="245">
        <v>2298</v>
      </c>
      <c r="N69" s="245">
        <v>4526</v>
      </c>
      <c r="O69" s="245">
        <v>1817</v>
      </c>
      <c r="P69" s="621"/>
      <c r="Q69" s="78">
        <f t="shared" si="4"/>
        <v>0.22684642438452521</v>
      </c>
      <c r="R69" s="450"/>
      <c r="S69" s="424"/>
      <c r="T69" s="525" t="s">
        <v>445</v>
      </c>
      <c r="U69" s="620"/>
      <c r="V69" s="620"/>
      <c r="W69" s="620">
        <f t="shared" si="3"/>
        <v>0</v>
      </c>
      <c r="X69" s="620">
        <v>62</v>
      </c>
      <c r="Y69" s="620">
        <v>46</v>
      </c>
      <c r="Z69" s="620">
        <v>330</v>
      </c>
      <c r="AA69" s="620">
        <v>780</v>
      </c>
      <c r="AB69" s="620">
        <v>173</v>
      </c>
      <c r="AC69" s="620">
        <v>219</v>
      </c>
      <c r="AD69" s="620">
        <v>2298</v>
      </c>
      <c r="AE69" s="620">
        <v>4526</v>
      </c>
      <c r="AF69" s="620">
        <v>1817</v>
      </c>
      <c r="AK69" s="620"/>
      <c r="AL69" s="620"/>
    </row>
    <row r="70" spans="1:38" ht="17.25" customHeight="1" x14ac:dyDescent="0.2">
      <c r="A70" s="722"/>
      <c r="B70" s="720" t="s">
        <v>84</v>
      </c>
      <c r="C70" s="236" t="s">
        <v>63</v>
      </c>
      <c r="D70" s="164">
        <f t="shared" si="5"/>
        <v>1420</v>
      </c>
      <c r="E70" s="33">
        <v>0</v>
      </c>
      <c r="F70" s="33">
        <v>3</v>
      </c>
      <c r="G70" s="33">
        <v>17</v>
      </c>
      <c r="H70" s="33">
        <v>62</v>
      </c>
      <c r="I70" s="33">
        <v>155</v>
      </c>
      <c r="J70" s="33">
        <v>15</v>
      </c>
      <c r="K70" s="33">
        <v>19</v>
      </c>
      <c r="L70" s="162">
        <f t="shared" si="1"/>
        <v>268</v>
      </c>
      <c r="M70" s="33">
        <v>288</v>
      </c>
      <c r="N70" s="33">
        <v>754</v>
      </c>
      <c r="O70" s="33">
        <v>107</v>
      </c>
      <c r="P70" s="621"/>
      <c r="Q70" s="55">
        <f t="shared" ref="Q70:Q86" si="6">L70/(M70+N70)</f>
        <v>0.25719769673704412</v>
      </c>
      <c r="R70" s="450"/>
      <c r="S70" s="424"/>
      <c r="T70" s="525">
        <v>64</v>
      </c>
      <c r="U70" s="620"/>
      <c r="V70" s="620"/>
      <c r="W70" s="620">
        <f t="shared" si="3"/>
        <v>0</v>
      </c>
      <c r="X70" s="620">
        <v>3</v>
      </c>
      <c r="Y70" s="620">
        <v>17</v>
      </c>
      <c r="Z70" s="620">
        <v>62</v>
      </c>
      <c r="AA70" s="620">
        <v>155</v>
      </c>
      <c r="AB70" s="620">
        <v>15</v>
      </c>
      <c r="AC70" s="620">
        <v>19</v>
      </c>
      <c r="AD70" s="620">
        <v>288</v>
      </c>
      <c r="AE70" s="620">
        <v>754</v>
      </c>
      <c r="AF70" s="620">
        <v>107</v>
      </c>
      <c r="AK70" s="620"/>
      <c r="AL70" s="620"/>
    </row>
    <row r="71" spans="1:38" ht="17.25" customHeight="1" x14ac:dyDescent="0.2">
      <c r="A71" s="722"/>
      <c r="B71" s="733"/>
      <c r="C71" s="237" t="s">
        <v>64</v>
      </c>
      <c r="D71" s="165">
        <f t="shared" si="5"/>
        <v>1656</v>
      </c>
      <c r="E71" s="34">
        <v>0</v>
      </c>
      <c r="F71" s="34">
        <v>2</v>
      </c>
      <c r="G71" s="34">
        <v>14</v>
      </c>
      <c r="H71" s="34">
        <v>34</v>
      </c>
      <c r="I71" s="34">
        <v>243</v>
      </c>
      <c r="J71" s="34">
        <v>3</v>
      </c>
      <c r="K71" s="34">
        <v>14</v>
      </c>
      <c r="L71" s="160">
        <f t="shared" si="1"/>
        <v>308</v>
      </c>
      <c r="M71" s="34">
        <v>292</v>
      </c>
      <c r="N71" s="34">
        <v>746</v>
      </c>
      <c r="O71" s="34">
        <v>308</v>
      </c>
      <c r="P71" s="621"/>
      <c r="Q71" s="56">
        <f t="shared" si="6"/>
        <v>0.29672447013487474</v>
      </c>
      <c r="R71" s="450"/>
      <c r="S71" s="424"/>
      <c r="T71" s="525">
        <v>65</v>
      </c>
      <c r="U71" s="620"/>
      <c r="V71" s="620"/>
      <c r="W71" s="620">
        <f t="shared" si="3"/>
        <v>0</v>
      </c>
      <c r="X71" s="620">
        <v>2</v>
      </c>
      <c r="Y71" s="620">
        <v>14</v>
      </c>
      <c r="Z71" s="620">
        <v>34</v>
      </c>
      <c r="AA71" s="620">
        <v>243</v>
      </c>
      <c r="AB71" s="620">
        <v>3</v>
      </c>
      <c r="AC71" s="620">
        <v>14</v>
      </c>
      <c r="AD71" s="620">
        <v>292</v>
      </c>
      <c r="AE71" s="620">
        <v>746</v>
      </c>
      <c r="AF71" s="620">
        <v>308</v>
      </c>
      <c r="AK71" s="620"/>
      <c r="AL71" s="620"/>
    </row>
    <row r="72" spans="1:38" ht="17.25" customHeight="1" x14ac:dyDescent="0.2">
      <c r="A72" s="722"/>
      <c r="B72" s="733"/>
      <c r="C72" s="237" t="s">
        <v>65</v>
      </c>
      <c r="D72" s="165">
        <f t="shared" si="5"/>
        <v>841</v>
      </c>
      <c r="E72" s="34">
        <v>0</v>
      </c>
      <c r="F72" s="34">
        <v>2</v>
      </c>
      <c r="G72" s="34">
        <v>3</v>
      </c>
      <c r="H72" s="34">
        <v>21</v>
      </c>
      <c r="I72" s="34">
        <v>82</v>
      </c>
      <c r="J72" s="34">
        <v>6</v>
      </c>
      <c r="K72" s="34">
        <v>2</v>
      </c>
      <c r="L72" s="160">
        <f t="shared" si="1"/>
        <v>114</v>
      </c>
      <c r="M72" s="34">
        <v>201</v>
      </c>
      <c r="N72" s="34">
        <v>524</v>
      </c>
      <c r="O72" s="34"/>
      <c r="P72" s="621"/>
      <c r="Q72" s="56">
        <f t="shared" si="6"/>
        <v>0.15724137931034482</v>
      </c>
      <c r="R72" s="450"/>
      <c r="S72" s="424"/>
      <c r="T72" s="525">
        <v>66</v>
      </c>
      <c r="U72" s="620"/>
      <c r="V72" s="620"/>
      <c r="W72" s="620">
        <f t="shared" si="3"/>
        <v>0</v>
      </c>
      <c r="X72" s="620">
        <v>2</v>
      </c>
      <c r="Y72" s="620">
        <v>3</v>
      </c>
      <c r="Z72" s="620">
        <v>21</v>
      </c>
      <c r="AA72" s="620">
        <v>82</v>
      </c>
      <c r="AB72" s="620">
        <v>6</v>
      </c>
      <c r="AC72" s="620">
        <v>2</v>
      </c>
      <c r="AD72" s="620">
        <v>201</v>
      </c>
      <c r="AE72" s="620">
        <v>524</v>
      </c>
      <c r="AF72" s="620">
        <v>0</v>
      </c>
      <c r="AK72" s="620"/>
      <c r="AL72" s="620"/>
    </row>
    <row r="73" spans="1:38" x14ac:dyDescent="0.2">
      <c r="A73" s="722"/>
      <c r="B73" s="733"/>
      <c r="C73" s="237" t="s">
        <v>66</v>
      </c>
      <c r="D73" s="165">
        <f t="shared" ref="D73:D86" si="7">E73+F73+L73+M73+N73+O73</f>
        <v>933</v>
      </c>
      <c r="E73" s="34">
        <v>0</v>
      </c>
      <c r="F73" s="34">
        <v>4</v>
      </c>
      <c r="G73" s="34">
        <v>1</v>
      </c>
      <c r="H73" s="34">
        <v>38</v>
      </c>
      <c r="I73" s="34">
        <v>169</v>
      </c>
      <c r="J73" s="34">
        <v>16</v>
      </c>
      <c r="K73" s="34">
        <v>9</v>
      </c>
      <c r="L73" s="160">
        <f t="shared" si="1"/>
        <v>233</v>
      </c>
      <c r="M73" s="34">
        <v>196</v>
      </c>
      <c r="N73" s="34">
        <v>500</v>
      </c>
      <c r="O73" s="34"/>
      <c r="P73" s="621"/>
      <c r="Q73" s="56">
        <f t="shared" si="6"/>
        <v>0.33477011494252873</v>
      </c>
      <c r="R73" s="450"/>
      <c r="S73" s="424"/>
      <c r="T73" s="525">
        <v>67</v>
      </c>
      <c r="U73" s="620"/>
      <c r="V73" s="620"/>
      <c r="W73" s="620">
        <f t="shared" si="3"/>
        <v>0</v>
      </c>
      <c r="X73" s="620">
        <v>4</v>
      </c>
      <c r="Y73" s="620">
        <v>1</v>
      </c>
      <c r="Z73" s="620">
        <v>38</v>
      </c>
      <c r="AA73" s="620">
        <v>169</v>
      </c>
      <c r="AB73" s="620">
        <v>16</v>
      </c>
      <c r="AC73" s="620">
        <v>9</v>
      </c>
      <c r="AD73" s="620">
        <v>196</v>
      </c>
      <c r="AE73" s="620">
        <v>500</v>
      </c>
      <c r="AF73" s="620">
        <v>0</v>
      </c>
      <c r="AK73" s="620"/>
      <c r="AL73" s="620"/>
    </row>
    <row r="74" spans="1:38" x14ac:dyDescent="0.2">
      <c r="A74" s="722"/>
      <c r="B74" s="733"/>
      <c r="C74" s="237" t="s">
        <v>67</v>
      </c>
      <c r="D74" s="165">
        <f t="shared" si="7"/>
        <v>605</v>
      </c>
      <c r="E74" s="34">
        <v>0</v>
      </c>
      <c r="F74" s="34">
        <v>3</v>
      </c>
      <c r="G74" s="34">
        <v>2</v>
      </c>
      <c r="H74" s="34">
        <v>25</v>
      </c>
      <c r="I74" s="34">
        <v>72</v>
      </c>
      <c r="J74" s="34">
        <v>8</v>
      </c>
      <c r="K74" s="34">
        <v>8</v>
      </c>
      <c r="L74" s="160">
        <f t="shared" ref="L74:L90" si="8">G74+H74+I74+J74+K74</f>
        <v>115</v>
      </c>
      <c r="M74" s="34">
        <v>156</v>
      </c>
      <c r="N74" s="34">
        <v>331</v>
      </c>
      <c r="O74" s="34"/>
      <c r="P74" s="621"/>
      <c r="Q74" s="56">
        <f t="shared" si="6"/>
        <v>0.23613963039014374</v>
      </c>
      <c r="R74" s="450"/>
      <c r="S74" s="424"/>
      <c r="T74" s="525">
        <v>68</v>
      </c>
      <c r="U74" s="620"/>
      <c r="V74" s="620"/>
      <c r="W74" s="620">
        <f t="shared" ref="W74:W90" si="9">SUM(U74+V74)</f>
        <v>0</v>
      </c>
      <c r="X74" s="620">
        <v>3</v>
      </c>
      <c r="Y74" s="620">
        <v>2</v>
      </c>
      <c r="Z74" s="620">
        <v>25</v>
      </c>
      <c r="AA74" s="620">
        <v>72</v>
      </c>
      <c r="AB74" s="620">
        <v>8</v>
      </c>
      <c r="AC74" s="620">
        <v>8</v>
      </c>
      <c r="AD74" s="620">
        <v>156</v>
      </c>
      <c r="AE74" s="620">
        <v>331</v>
      </c>
      <c r="AF74" s="620">
        <v>0</v>
      </c>
      <c r="AK74" s="620"/>
      <c r="AL74" s="620"/>
    </row>
    <row r="75" spans="1:38" x14ac:dyDescent="0.2">
      <c r="A75" s="722"/>
      <c r="B75" s="733"/>
      <c r="C75" s="238" t="s">
        <v>68</v>
      </c>
      <c r="D75" s="166">
        <f t="shared" si="7"/>
        <v>566</v>
      </c>
      <c r="E75" s="35">
        <v>0</v>
      </c>
      <c r="F75" s="35">
        <v>3</v>
      </c>
      <c r="G75" s="35">
        <v>2</v>
      </c>
      <c r="H75" s="35">
        <v>13</v>
      </c>
      <c r="I75" s="35">
        <v>140</v>
      </c>
      <c r="J75" s="35">
        <v>8</v>
      </c>
      <c r="K75" s="35">
        <v>1</v>
      </c>
      <c r="L75" s="161">
        <f t="shared" si="8"/>
        <v>164</v>
      </c>
      <c r="M75" s="35">
        <v>115</v>
      </c>
      <c r="N75" s="35">
        <v>284</v>
      </c>
      <c r="O75" s="35"/>
      <c r="P75" s="621"/>
      <c r="Q75" s="57">
        <f t="shared" si="6"/>
        <v>0.41102756892230574</v>
      </c>
      <c r="R75" s="450"/>
      <c r="S75" s="424"/>
      <c r="T75" s="525">
        <v>69</v>
      </c>
      <c r="U75" s="620"/>
      <c r="V75" s="620"/>
      <c r="W75" s="620">
        <f t="shared" si="9"/>
        <v>0</v>
      </c>
      <c r="X75" s="620">
        <v>3</v>
      </c>
      <c r="Y75" s="620">
        <v>2</v>
      </c>
      <c r="Z75" s="620">
        <v>13</v>
      </c>
      <c r="AA75" s="620">
        <v>140</v>
      </c>
      <c r="AB75" s="620">
        <v>8</v>
      </c>
      <c r="AC75" s="620">
        <v>1</v>
      </c>
      <c r="AD75" s="620">
        <v>115</v>
      </c>
      <c r="AE75" s="620">
        <v>284</v>
      </c>
      <c r="AF75" s="620">
        <v>0</v>
      </c>
      <c r="AK75" s="620"/>
      <c r="AL75" s="620"/>
    </row>
    <row r="76" spans="1:38" ht="13.5" x14ac:dyDescent="0.2">
      <c r="A76" s="723"/>
      <c r="B76" s="717" t="s">
        <v>69</v>
      </c>
      <c r="C76" s="718"/>
      <c r="D76" s="264">
        <f t="shared" si="7"/>
        <v>6021</v>
      </c>
      <c r="E76" s="251">
        <v>0</v>
      </c>
      <c r="F76" s="245">
        <v>17</v>
      </c>
      <c r="G76" s="245">
        <v>39</v>
      </c>
      <c r="H76" s="245">
        <v>193</v>
      </c>
      <c r="I76" s="245">
        <v>861</v>
      </c>
      <c r="J76" s="245">
        <v>56</v>
      </c>
      <c r="K76" s="245">
        <v>53</v>
      </c>
      <c r="L76" s="154">
        <f t="shared" si="8"/>
        <v>1202</v>
      </c>
      <c r="M76" s="245">
        <v>1248</v>
      </c>
      <c r="N76" s="245">
        <v>3139</v>
      </c>
      <c r="O76" s="245">
        <v>415</v>
      </c>
      <c r="P76" s="621"/>
      <c r="Q76" s="335">
        <f t="shared" si="6"/>
        <v>0.27399133804422154</v>
      </c>
      <c r="R76" s="450"/>
      <c r="S76" s="424"/>
      <c r="T76" s="525" t="s">
        <v>446</v>
      </c>
      <c r="U76" s="620"/>
      <c r="V76" s="620"/>
      <c r="W76" s="620">
        <f t="shared" si="9"/>
        <v>0</v>
      </c>
      <c r="X76" s="620">
        <v>17</v>
      </c>
      <c r="Y76" s="620">
        <v>39</v>
      </c>
      <c r="Z76" s="620">
        <v>193</v>
      </c>
      <c r="AA76" s="620">
        <v>861</v>
      </c>
      <c r="AB76" s="620">
        <v>56</v>
      </c>
      <c r="AC76" s="620">
        <v>53</v>
      </c>
      <c r="AD76" s="620">
        <v>1248</v>
      </c>
      <c r="AE76" s="620">
        <v>3139</v>
      </c>
      <c r="AF76" s="620">
        <v>415</v>
      </c>
      <c r="AK76" s="620"/>
      <c r="AL76" s="620"/>
    </row>
    <row r="77" spans="1:38" x14ac:dyDescent="0.2">
      <c r="A77" s="726" t="s">
        <v>452</v>
      </c>
      <c r="B77" s="726"/>
      <c r="C77" s="726"/>
      <c r="D77" s="247">
        <f t="shared" si="7"/>
        <v>34709</v>
      </c>
      <c r="E77" s="253">
        <v>0</v>
      </c>
      <c r="F77" s="247">
        <v>196</v>
      </c>
      <c r="G77" s="247">
        <v>193</v>
      </c>
      <c r="H77" s="247">
        <v>1177</v>
      </c>
      <c r="I77" s="247">
        <v>3835</v>
      </c>
      <c r="J77" s="247">
        <v>401</v>
      </c>
      <c r="K77" s="247">
        <v>526</v>
      </c>
      <c r="L77" s="254">
        <f t="shared" si="8"/>
        <v>6132</v>
      </c>
      <c r="M77" s="247">
        <v>8068</v>
      </c>
      <c r="N77" s="247">
        <v>16219</v>
      </c>
      <c r="O77" s="247">
        <v>4094</v>
      </c>
      <c r="P77" s="621"/>
      <c r="Q77" s="261">
        <f t="shared" si="6"/>
        <v>0.2524807510190637</v>
      </c>
      <c r="R77" s="450"/>
      <c r="S77" s="424"/>
      <c r="T77" s="525" t="s">
        <v>443</v>
      </c>
      <c r="U77" s="620"/>
      <c r="V77" s="620"/>
      <c r="W77" s="620">
        <f t="shared" si="9"/>
        <v>0</v>
      </c>
      <c r="X77" s="620">
        <v>196</v>
      </c>
      <c r="Y77" s="620">
        <v>193</v>
      </c>
      <c r="Z77" s="620">
        <v>1177</v>
      </c>
      <c r="AA77" s="620">
        <v>3835</v>
      </c>
      <c r="AB77" s="620">
        <v>401</v>
      </c>
      <c r="AC77" s="620">
        <v>526</v>
      </c>
      <c r="AD77" s="620">
        <v>8068</v>
      </c>
      <c r="AE77" s="620">
        <v>16219</v>
      </c>
      <c r="AF77" s="620">
        <v>4094</v>
      </c>
      <c r="AK77" s="620"/>
      <c r="AL77" s="620"/>
    </row>
    <row r="78" spans="1:38" x14ac:dyDescent="0.2">
      <c r="A78" s="724" t="s">
        <v>584</v>
      </c>
      <c r="B78" s="715" t="s">
        <v>72</v>
      </c>
      <c r="C78" s="236" t="s">
        <v>73</v>
      </c>
      <c r="D78" s="164">
        <f t="shared" si="7"/>
        <v>523</v>
      </c>
      <c r="E78" s="33">
        <v>0</v>
      </c>
      <c r="F78" s="33"/>
      <c r="G78" s="33">
        <v>1</v>
      </c>
      <c r="H78" s="33">
        <v>10</v>
      </c>
      <c r="I78" s="33">
        <v>25</v>
      </c>
      <c r="J78" s="33">
        <v>19</v>
      </c>
      <c r="K78" s="33">
        <v>5</v>
      </c>
      <c r="L78" s="162">
        <f t="shared" si="8"/>
        <v>60</v>
      </c>
      <c r="M78" s="33">
        <v>130</v>
      </c>
      <c r="N78" s="33">
        <v>333</v>
      </c>
      <c r="O78" s="33"/>
      <c r="P78" s="621"/>
      <c r="Q78" s="55">
        <f t="shared" si="6"/>
        <v>0.12958963282937366</v>
      </c>
      <c r="R78" s="450"/>
      <c r="S78" s="424"/>
      <c r="T78" s="525">
        <v>85</v>
      </c>
      <c r="U78" s="620"/>
      <c r="V78" s="620"/>
      <c r="W78" s="620">
        <f t="shared" si="9"/>
        <v>0</v>
      </c>
      <c r="X78" s="620"/>
      <c r="Y78" s="620">
        <v>1</v>
      </c>
      <c r="Z78" s="620">
        <v>10</v>
      </c>
      <c r="AA78" s="620">
        <v>25</v>
      </c>
      <c r="AB78" s="620">
        <v>19</v>
      </c>
      <c r="AC78" s="620">
        <v>5</v>
      </c>
      <c r="AD78" s="620">
        <v>130</v>
      </c>
      <c r="AE78" s="620">
        <v>333</v>
      </c>
      <c r="AF78" s="620">
        <v>0</v>
      </c>
      <c r="AK78" s="620"/>
      <c r="AL78" s="620"/>
    </row>
    <row r="79" spans="1:38" x14ac:dyDescent="0.2">
      <c r="A79" s="725"/>
      <c r="B79" s="716"/>
      <c r="C79" s="237" t="s">
        <v>74</v>
      </c>
      <c r="D79" s="165">
        <f t="shared" si="7"/>
        <v>800</v>
      </c>
      <c r="E79" s="34">
        <v>0</v>
      </c>
      <c r="F79" s="34">
        <v>3</v>
      </c>
      <c r="G79" s="34">
        <v>0</v>
      </c>
      <c r="H79" s="34">
        <v>25</v>
      </c>
      <c r="I79" s="34">
        <v>31</v>
      </c>
      <c r="J79" s="34">
        <v>45</v>
      </c>
      <c r="K79" s="34">
        <v>8</v>
      </c>
      <c r="L79" s="160">
        <f t="shared" si="8"/>
        <v>109</v>
      </c>
      <c r="M79" s="34">
        <v>240</v>
      </c>
      <c r="N79" s="34">
        <v>448</v>
      </c>
      <c r="O79" s="34"/>
      <c r="P79" s="621"/>
      <c r="Q79" s="56">
        <f t="shared" si="6"/>
        <v>0.15843023255813954</v>
      </c>
      <c r="R79" s="450"/>
      <c r="S79" s="424"/>
      <c r="T79" s="525">
        <v>86</v>
      </c>
      <c r="U79" s="620"/>
      <c r="V79" s="620"/>
      <c r="W79" s="620">
        <f t="shared" si="9"/>
        <v>0</v>
      </c>
      <c r="X79" s="620">
        <v>3</v>
      </c>
      <c r="Y79" s="620">
        <v>0</v>
      </c>
      <c r="Z79" s="620">
        <v>25</v>
      </c>
      <c r="AA79" s="620">
        <v>31</v>
      </c>
      <c r="AB79" s="620">
        <v>45</v>
      </c>
      <c r="AC79" s="620">
        <v>8</v>
      </c>
      <c r="AD79" s="620">
        <v>240</v>
      </c>
      <c r="AE79" s="620">
        <v>448</v>
      </c>
      <c r="AF79" s="620">
        <v>0</v>
      </c>
      <c r="AK79" s="620"/>
      <c r="AL79" s="620"/>
    </row>
    <row r="80" spans="1:38" x14ac:dyDescent="0.2">
      <c r="A80" s="725"/>
      <c r="B80" s="716"/>
      <c r="C80" s="238" t="s">
        <v>75</v>
      </c>
      <c r="D80" s="166">
        <f t="shared" si="7"/>
        <v>603</v>
      </c>
      <c r="E80" s="35">
        <v>0</v>
      </c>
      <c r="F80" s="35">
        <v>1</v>
      </c>
      <c r="G80" s="35">
        <v>0</v>
      </c>
      <c r="H80" s="35">
        <v>15</v>
      </c>
      <c r="I80" s="35">
        <v>28</v>
      </c>
      <c r="J80" s="35">
        <v>8</v>
      </c>
      <c r="K80" s="35">
        <v>2</v>
      </c>
      <c r="L80" s="161">
        <f t="shared" si="8"/>
        <v>53</v>
      </c>
      <c r="M80" s="35">
        <v>191</v>
      </c>
      <c r="N80" s="35">
        <v>358</v>
      </c>
      <c r="O80" s="35"/>
      <c r="P80" s="621"/>
      <c r="Q80" s="57">
        <f t="shared" si="6"/>
        <v>9.6539162112932606E-2</v>
      </c>
      <c r="R80" s="450"/>
      <c r="S80" s="424"/>
      <c r="T80" s="525">
        <v>87</v>
      </c>
      <c r="U80" s="620"/>
      <c r="V80" s="620"/>
      <c r="W80" s="620">
        <f t="shared" si="9"/>
        <v>0</v>
      </c>
      <c r="X80" s="620">
        <v>1</v>
      </c>
      <c r="Y80" s="620">
        <v>0</v>
      </c>
      <c r="Z80" s="620">
        <v>15</v>
      </c>
      <c r="AA80" s="620">
        <v>28</v>
      </c>
      <c r="AB80" s="620">
        <v>8</v>
      </c>
      <c r="AC80" s="620">
        <v>2</v>
      </c>
      <c r="AD80" s="620">
        <v>191</v>
      </c>
      <c r="AE80" s="620">
        <v>358</v>
      </c>
      <c r="AF80" s="620">
        <v>0</v>
      </c>
      <c r="AK80" s="620"/>
      <c r="AL80" s="620"/>
    </row>
    <row r="81" spans="1:37" s="457" customFormat="1" ht="13.5" x14ac:dyDescent="0.2">
      <c r="A81" s="725"/>
      <c r="B81" s="717" t="s">
        <v>588</v>
      </c>
      <c r="C81" s="718" t="s">
        <v>586</v>
      </c>
      <c r="D81" s="264">
        <f t="shared" ref="D81:D85" si="10">E81+F81+L81+M81+N81+O81</f>
        <v>1926</v>
      </c>
      <c r="E81" s="251">
        <v>0</v>
      </c>
      <c r="F81" s="245">
        <v>4</v>
      </c>
      <c r="G81" s="245">
        <v>1</v>
      </c>
      <c r="H81" s="245">
        <v>50</v>
      </c>
      <c r="I81" s="245">
        <v>84</v>
      </c>
      <c r="J81" s="245">
        <v>72</v>
      </c>
      <c r="K81" s="245">
        <v>15</v>
      </c>
      <c r="L81" s="154">
        <f t="shared" ref="L81:L85" si="11">G81+H81+I81+J81+K81</f>
        <v>222</v>
      </c>
      <c r="M81" s="245">
        <v>561</v>
      </c>
      <c r="N81" s="245">
        <v>1139</v>
      </c>
      <c r="O81" s="245"/>
      <c r="P81" s="621"/>
      <c r="Q81" s="442">
        <f t="shared" ref="Q81:Q85" si="12">L81/(M81+N81)</f>
        <v>0.13058823529411764</v>
      </c>
      <c r="R81" s="450"/>
      <c r="S81" s="424"/>
      <c r="T81" s="525" t="s">
        <v>72</v>
      </c>
      <c r="U81" s="620"/>
      <c r="V81" s="620"/>
      <c r="W81" s="620">
        <f t="shared" si="9"/>
        <v>0</v>
      </c>
      <c r="X81" s="620">
        <v>4</v>
      </c>
      <c r="Y81" s="620">
        <v>1</v>
      </c>
      <c r="Z81" s="620">
        <v>50</v>
      </c>
      <c r="AA81" s="620">
        <v>84</v>
      </c>
      <c r="AB81" s="620">
        <v>72</v>
      </c>
      <c r="AC81" s="620">
        <v>15</v>
      </c>
      <c r="AD81" s="620">
        <v>561</v>
      </c>
      <c r="AE81" s="620">
        <v>1139</v>
      </c>
      <c r="AF81" s="620">
        <v>0</v>
      </c>
      <c r="AH81" s="439"/>
      <c r="AI81" s="439"/>
      <c r="AJ81" s="439"/>
      <c r="AK81" s="620"/>
    </row>
    <row r="82" spans="1:37" s="457" customFormat="1" x14ac:dyDescent="0.2">
      <c r="A82" s="725"/>
      <c r="B82" s="715" t="s">
        <v>595</v>
      </c>
      <c r="C82" s="236">
        <v>90</v>
      </c>
      <c r="D82" s="164">
        <f t="shared" si="10"/>
        <v>11</v>
      </c>
      <c r="E82" s="33">
        <v>0</v>
      </c>
      <c r="F82" s="33"/>
      <c r="G82" s="33">
        <v>0</v>
      </c>
      <c r="H82" s="33">
        <v>1</v>
      </c>
      <c r="I82" s="33"/>
      <c r="J82" s="33"/>
      <c r="K82" s="33">
        <v>7</v>
      </c>
      <c r="L82" s="162">
        <f t="shared" si="11"/>
        <v>8</v>
      </c>
      <c r="M82" s="33">
        <v>1</v>
      </c>
      <c r="N82" s="33">
        <v>2</v>
      </c>
      <c r="O82" s="33"/>
      <c r="P82" s="621"/>
      <c r="Q82" s="443">
        <f t="shared" si="12"/>
        <v>2.6666666666666665</v>
      </c>
      <c r="R82" s="450"/>
      <c r="S82" s="424"/>
      <c r="T82" s="525">
        <v>90</v>
      </c>
      <c r="U82" s="620"/>
      <c r="V82" s="620"/>
      <c r="W82" s="620">
        <f t="shared" si="9"/>
        <v>0</v>
      </c>
      <c r="X82" s="620"/>
      <c r="Y82" s="620">
        <v>0</v>
      </c>
      <c r="Z82" s="620">
        <v>1</v>
      </c>
      <c r="AA82" s="620"/>
      <c r="AB82" s="620"/>
      <c r="AC82" s="620">
        <v>7</v>
      </c>
      <c r="AD82" s="620">
        <v>1</v>
      </c>
      <c r="AE82" s="620">
        <v>2</v>
      </c>
      <c r="AF82" s="620">
        <v>0</v>
      </c>
      <c r="AH82" s="439"/>
      <c r="AI82" s="439"/>
      <c r="AJ82" s="439"/>
      <c r="AK82" s="620"/>
    </row>
    <row r="83" spans="1:37" s="620" customFormat="1" x14ac:dyDescent="0.2">
      <c r="A83" s="725"/>
      <c r="B83" s="716"/>
      <c r="C83" s="237">
        <v>91</v>
      </c>
      <c r="D83" s="165">
        <f t="shared" ref="D83" si="13">E83+F83+L83+M83+N83+O83</f>
        <v>34</v>
      </c>
      <c r="E83" s="34">
        <v>0</v>
      </c>
      <c r="F83" s="34"/>
      <c r="G83" s="34">
        <v>1</v>
      </c>
      <c r="H83" s="34">
        <v>0</v>
      </c>
      <c r="I83" s="34">
        <v>1</v>
      </c>
      <c r="J83" s="34">
        <v>9</v>
      </c>
      <c r="K83" s="34">
        <v>15</v>
      </c>
      <c r="L83" s="160">
        <f t="shared" ref="L83" si="14">G83+H83+I83+J83+K83</f>
        <v>26</v>
      </c>
      <c r="M83" s="34">
        <v>2</v>
      </c>
      <c r="N83" s="34">
        <v>6</v>
      </c>
      <c r="O83" s="34"/>
      <c r="P83" s="621"/>
      <c r="Q83" s="57">
        <f t="shared" ref="Q83" si="15">L83/(M83+N83)</f>
        <v>3.25</v>
      </c>
      <c r="R83" s="450"/>
      <c r="S83" s="424"/>
      <c r="T83" s="525">
        <v>91</v>
      </c>
      <c r="W83" s="620">
        <f t="shared" ref="W83" si="16">SUM(U83+V83)</f>
        <v>0</v>
      </c>
      <c r="Y83" s="620">
        <v>1</v>
      </c>
      <c r="Z83" s="620">
        <v>0</v>
      </c>
      <c r="AA83" s="620">
        <v>1</v>
      </c>
      <c r="AB83" s="620">
        <v>9</v>
      </c>
      <c r="AC83" s="620">
        <v>15</v>
      </c>
      <c r="AD83" s="620">
        <v>2</v>
      </c>
      <c r="AE83" s="620">
        <v>6</v>
      </c>
      <c r="AF83" s="620">
        <v>0</v>
      </c>
      <c r="AH83" s="439"/>
      <c r="AI83" s="439"/>
      <c r="AJ83" s="439"/>
    </row>
    <row r="84" spans="1:37" s="457" customFormat="1" x14ac:dyDescent="0.2">
      <c r="A84" s="725"/>
      <c r="B84" s="716"/>
      <c r="C84" s="237">
        <v>92</v>
      </c>
      <c r="D84" s="165">
        <f t="shared" si="10"/>
        <v>9</v>
      </c>
      <c r="E84" s="34">
        <v>0</v>
      </c>
      <c r="F84" s="34"/>
      <c r="G84" s="34"/>
      <c r="H84" s="34"/>
      <c r="I84" s="34"/>
      <c r="J84" s="34">
        <v>4</v>
      </c>
      <c r="K84" s="34">
        <v>3</v>
      </c>
      <c r="L84" s="160">
        <f t="shared" si="11"/>
        <v>7</v>
      </c>
      <c r="M84" s="34">
        <v>1</v>
      </c>
      <c r="N84" s="34">
        <v>1</v>
      </c>
      <c r="O84" s="34"/>
      <c r="P84" s="621"/>
      <c r="Q84" s="57">
        <f t="shared" si="12"/>
        <v>3.5</v>
      </c>
      <c r="R84" s="450"/>
      <c r="S84" s="424"/>
      <c r="T84" s="525">
        <v>92</v>
      </c>
      <c r="U84" s="620"/>
      <c r="V84" s="620"/>
      <c r="W84" s="620">
        <f t="shared" si="9"/>
        <v>0</v>
      </c>
      <c r="X84" s="620"/>
      <c r="Y84" s="620"/>
      <c r="Z84" s="620"/>
      <c r="AA84" s="620"/>
      <c r="AB84" s="620">
        <v>4</v>
      </c>
      <c r="AC84" s="620">
        <v>3</v>
      </c>
      <c r="AD84" s="620">
        <v>1</v>
      </c>
      <c r="AE84" s="620">
        <v>1</v>
      </c>
      <c r="AF84" s="620">
        <v>0</v>
      </c>
      <c r="AH84" s="439"/>
      <c r="AI84" s="439"/>
      <c r="AJ84" s="439"/>
      <c r="AK84" s="620"/>
    </row>
    <row r="85" spans="1:37" s="457" customFormat="1" ht="13.5" x14ac:dyDescent="0.2">
      <c r="A85" s="725"/>
      <c r="B85" s="717" t="s">
        <v>589</v>
      </c>
      <c r="C85" s="718" t="s">
        <v>587</v>
      </c>
      <c r="D85" s="264">
        <f t="shared" si="10"/>
        <v>54</v>
      </c>
      <c r="E85" s="251">
        <v>0</v>
      </c>
      <c r="F85" s="245"/>
      <c r="G85" s="245">
        <v>1</v>
      </c>
      <c r="H85" s="245">
        <v>1</v>
      </c>
      <c r="I85" s="245">
        <v>1</v>
      </c>
      <c r="J85" s="245">
        <v>13</v>
      </c>
      <c r="K85" s="245">
        <v>25</v>
      </c>
      <c r="L85" s="154">
        <f t="shared" si="11"/>
        <v>41</v>
      </c>
      <c r="M85" s="245">
        <v>4</v>
      </c>
      <c r="N85" s="245">
        <v>9</v>
      </c>
      <c r="O85" s="245"/>
      <c r="P85" s="621"/>
      <c r="Q85" s="442">
        <f t="shared" si="12"/>
        <v>3.1538461538461537</v>
      </c>
      <c r="R85" s="450"/>
      <c r="S85" s="424"/>
      <c r="T85" s="525" t="s">
        <v>585</v>
      </c>
      <c r="U85" s="620"/>
      <c r="V85" s="620"/>
      <c r="W85" s="620">
        <f t="shared" si="9"/>
        <v>0</v>
      </c>
      <c r="X85" s="620"/>
      <c r="Y85" s="620">
        <v>1</v>
      </c>
      <c r="Z85" s="620">
        <v>1</v>
      </c>
      <c r="AA85" s="620">
        <v>1</v>
      </c>
      <c r="AB85" s="620">
        <v>13</v>
      </c>
      <c r="AC85" s="620">
        <v>25</v>
      </c>
      <c r="AD85" s="620">
        <v>4</v>
      </c>
      <c r="AE85" s="620">
        <v>9</v>
      </c>
      <c r="AF85" s="620">
        <v>0</v>
      </c>
      <c r="AH85" s="439"/>
      <c r="AI85" s="439"/>
      <c r="AJ85" s="439"/>
      <c r="AK85" s="620"/>
    </row>
    <row r="86" spans="1:37" x14ac:dyDescent="0.2">
      <c r="A86" s="726" t="s">
        <v>590</v>
      </c>
      <c r="B86" s="726"/>
      <c r="C86" s="726"/>
      <c r="D86" s="250">
        <f t="shared" si="7"/>
        <v>1980</v>
      </c>
      <c r="E86" s="255">
        <v>0</v>
      </c>
      <c r="F86" s="250">
        <v>4</v>
      </c>
      <c r="G86" s="250">
        <v>2</v>
      </c>
      <c r="H86" s="250">
        <v>51</v>
      </c>
      <c r="I86" s="250">
        <v>85</v>
      </c>
      <c r="J86" s="250">
        <v>85</v>
      </c>
      <c r="K86" s="250">
        <v>40</v>
      </c>
      <c r="L86" s="154">
        <f t="shared" si="8"/>
        <v>263</v>
      </c>
      <c r="M86" s="250">
        <v>565</v>
      </c>
      <c r="N86" s="250">
        <v>1148</v>
      </c>
      <c r="O86" s="250"/>
      <c r="P86" s="621"/>
      <c r="Q86" s="78">
        <f t="shared" si="6"/>
        <v>0.15353181552831291</v>
      </c>
      <c r="R86" s="450"/>
      <c r="S86" s="424"/>
      <c r="T86" s="525" t="s">
        <v>584</v>
      </c>
      <c r="U86" s="620"/>
      <c r="V86" s="620"/>
      <c r="W86" s="620">
        <f t="shared" si="9"/>
        <v>0</v>
      </c>
      <c r="X86" s="620">
        <v>4</v>
      </c>
      <c r="Y86" s="620">
        <v>2</v>
      </c>
      <c r="Z86" s="620">
        <v>51</v>
      </c>
      <c r="AA86" s="620">
        <v>85</v>
      </c>
      <c r="AB86" s="620">
        <v>85</v>
      </c>
      <c r="AC86" s="620">
        <v>40</v>
      </c>
      <c r="AD86" s="620">
        <v>565</v>
      </c>
      <c r="AE86" s="620">
        <v>1148</v>
      </c>
      <c r="AF86" s="620"/>
      <c r="AK86" s="620"/>
    </row>
    <row r="87" spans="1:37" x14ac:dyDescent="0.2">
      <c r="D87" s="265"/>
      <c r="E87" s="13">
        <v>0</v>
      </c>
      <c r="F87" s="13"/>
      <c r="G87" s="13"/>
      <c r="H87" s="13"/>
      <c r="I87" s="13"/>
      <c r="J87" s="13"/>
      <c r="K87" s="13"/>
      <c r="L87" s="168"/>
      <c r="M87" s="239"/>
      <c r="N87" s="239"/>
      <c r="O87" s="13"/>
      <c r="P87" s="621"/>
      <c r="Q87" s="181"/>
      <c r="R87" s="450"/>
      <c r="S87" s="424"/>
      <c r="U87" s="620"/>
      <c r="V87" s="620"/>
      <c r="W87" s="620">
        <f t="shared" si="9"/>
        <v>0</v>
      </c>
      <c r="X87" s="620"/>
      <c r="Y87" s="620"/>
      <c r="Z87" s="620"/>
      <c r="AA87" s="620"/>
      <c r="AB87" s="620"/>
      <c r="AC87" s="620"/>
      <c r="AD87" s="620"/>
      <c r="AE87" s="620"/>
      <c r="AF87" s="620"/>
      <c r="AK87" s="620"/>
    </row>
    <row r="88" spans="1:37" x14ac:dyDescent="0.2">
      <c r="A88" s="729" t="s">
        <v>375</v>
      </c>
      <c r="B88" s="729"/>
      <c r="C88" s="730"/>
      <c r="D88" s="249">
        <f>E88+F88+L88+M88+N88+O88</f>
        <v>1037</v>
      </c>
      <c r="E88" s="241">
        <v>0</v>
      </c>
      <c r="F88" s="241"/>
      <c r="G88" s="241"/>
      <c r="H88" s="241"/>
      <c r="I88" s="241"/>
      <c r="J88" s="241"/>
      <c r="K88" s="241"/>
      <c r="L88" s="27"/>
      <c r="M88" s="240">
        <v>558</v>
      </c>
      <c r="N88" s="240">
        <v>479</v>
      </c>
      <c r="O88" s="242"/>
      <c r="P88" s="621"/>
      <c r="Q88" s="78">
        <f>L88/(M88+N88)</f>
        <v>0</v>
      </c>
      <c r="R88" s="450"/>
      <c r="S88" s="424"/>
      <c r="U88" s="620"/>
      <c r="V88" s="620"/>
      <c r="W88" s="620">
        <f t="shared" si="9"/>
        <v>0</v>
      </c>
      <c r="X88" s="620"/>
      <c r="Y88" s="620"/>
      <c r="Z88" s="620"/>
      <c r="AA88" s="620"/>
      <c r="AB88" s="620"/>
      <c r="AC88" s="620"/>
      <c r="AD88" s="620">
        <v>558</v>
      </c>
      <c r="AE88" s="620">
        <v>479</v>
      </c>
      <c r="AF88" s="620"/>
      <c r="AK88" s="620"/>
    </row>
    <row r="89" spans="1:37" x14ac:dyDescent="0.2">
      <c r="D89" s="265"/>
      <c r="E89">
        <v>0</v>
      </c>
      <c r="L89" s="53"/>
      <c r="P89" s="621"/>
      <c r="Q89" s="193"/>
      <c r="R89" s="450"/>
      <c r="S89" s="424"/>
      <c r="U89" s="620"/>
      <c r="V89" s="620"/>
      <c r="W89" s="620">
        <f t="shared" si="9"/>
        <v>0</v>
      </c>
      <c r="X89" s="620"/>
      <c r="Y89" s="620"/>
      <c r="Z89" s="620"/>
      <c r="AA89" s="620"/>
      <c r="AB89" s="620"/>
      <c r="AC89" s="620"/>
      <c r="AD89" s="620"/>
      <c r="AE89" s="620"/>
      <c r="AF89" s="620"/>
      <c r="AJ89"/>
      <c r="AK89" s="620"/>
    </row>
    <row r="90" spans="1:37" ht="15.75" x14ac:dyDescent="0.25">
      <c r="A90" s="731" t="s">
        <v>376</v>
      </c>
      <c r="B90" s="731"/>
      <c r="C90" s="732"/>
      <c r="D90" s="248">
        <f>E90+F90+L90+M90+N90+O90</f>
        <v>3224</v>
      </c>
      <c r="E90" s="241">
        <v>82</v>
      </c>
      <c r="F90" s="241">
        <v>322</v>
      </c>
      <c r="G90" s="241">
        <v>139</v>
      </c>
      <c r="H90" s="241">
        <v>429</v>
      </c>
      <c r="I90" s="241">
        <v>1157</v>
      </c>
      <c r="J90" s="241">
        <v>355</v>
      </c>
      <c r="K90" s="241">
        <v>568</v>
      </c>
      <c r="L90" s="27">
        <f t="shared" si="8"/>
        <v>2648</v>
      </c>
      <c r="M90" s="240"/>
      <c r="N90" s="240"/>
      <c r="O90" s="242">
        <v>172</v>
      </c>
      <c r="P90" s="621"/>
      <c r="Q90" s="363"/>
      <c r="R90" s="450"/>
      <c r="S90" s="424"/>
      <c r="T90" s="525" t="s">
        <v>447</v>
      </c>
      <c r="U90" s="620">
        <v>78</v>
      </c>
      <c r="V90" s="620">
        <v>4</v>
      </c>
      <c r="W90" s="620">
        <f t="shared" si="9"/>
        <v>82</v>
      </c>
      <c r="X90" s="620">
        <v>322</v>
      </c>
      <c r="Y90" s="620">
        <v>139</v>
      </c>
      <c r="Z90" s="620">
        <v>429</v>
      </c>
      <c r="AA90" s="620">
        <v>1157</v>
      </c>
      <c r="AB90" s="620">
        <v>355</v>
      </c>
      <c r="AC90" s="620">
        <v>569</v>
      </c>
      <c r="AD90" s="620"/>
      <c r="AE90" s="620"/>
      <c r="AF90" s="620">
        <v>172</v>
      </c>
      <c r="AJ90"/>
    </row>
    <row r="91" spans="1:37" x14ac:dyDescent="0.2">
      <c r="D91" s="265"/>
      <c r="L91" s="53"/>
      <c r="P91" s="621"/>
      <c r="Q91" s="193"/>
      <c r="R91" s="450"/>
      <c r="S91" s="424"/>
      <c r="U91" s="620"/>
      <c r="V91" s="457"/>
      <c r="W91" s="457"/>
      <c r="X91" s="457"/>
      <c r="Y91" s="457"/>
      <c r="Z91" s="457"/>
      <c r="AA91" s="457"/>
      <c r="AB91" s="457"/>
      <c r="AJ91"/>
    </row>
    <row r="92" spans="1:37" ht="15.75" x14ac:dyDescent="0.2">
      <c r="A92" s="727" t="s">
        <v>1</v>
      </c>
      <c r="B92" s="727"/>
      <c r="C92" s="728"/>
      <c r="D92" s="262">
        <f t="shared" ref="D92:O92" si="17">D17+D47+D77+D86+D88+D90</f>
        <v>80559</v>
      </c>
      <c r="E92" s="25">
        <f t="shared" si="17"/>
        <v>944</v>
      </c>
      <c r="F92" s="25">
        <f t="shared" si="17"/>
        <v>1014</v>
      </c>
      <c r="G92" s="25">
        <f t="shared" si="17"/>
        <v>903</v>
      </c>
      <c r="H92" s="25">
        <f t="shared" si="17"/>
        <v>3921</v>
      </c>
      <c r="I92" s="25">
        <f t="shared" si="17"/>
        <v>6893</v>
      </c>
      <c r="J92" s="25">
        <f t="shared" si="17"/>
        <v>2262</v>
      </c>
      <c r="K92" s="25">
        <f t="shared" si="17"/>
        <v>2446</v>
      </c>
      <c r="L92" s="27">
        <f t="shared" si="17"/>
        <v>16425</v>
      </c>
      <c r="M92" s="25">
        <f t="shared" si="17"/>
        <v>15873</v>
      </c>
      <c r="N92" s="25">
        <f t="shared" si="17"/>
        <v>33427</v>
      </c>
      <c r="O92" s="25">
        <f t="shared" si="17"/>
        <v>12876</v>
      </c>
      <c r="P92" s="621"/>
      <c r="Q92" s="182">
        <f>L92/(M92+N92)</f>
        <v>0.33316430020283977</v>
      </c>
      <c r="R92" s="450"/>
      <c r="S92" s="424"/>
      <c r="U92" s="620">
        <f t="shared" ref="U92:AF92" si="18">SUM(U9:U86)/3+U90+U88</f>
        <v>758</v>
      </c>
      <c r="V92" s="620">
        <f t="shared" si="18"/>
        <v>186</v>
      </c>
      <c r="W92" s="620">
        <f t="shared" si="18"/>
        <v>944</v>
      </c>
      <c r="X92" s="620">
        <f t="shared" si="18"/>
        <v>1014</v>
      </c>
      <c r="Y92" s="620">
        <f t="shared" si="18"/>
        <v>903</v>
      </c>
      <c r="Z92" s="620">
        <f t="shared" si="18"/>
        <v>3921</v>
      </c>
      <c r="AA92" s="620">
        <f t="shared" si="18"/>
        <v>6893</v>
      </c>
      <c r="AB92" s="620">
        <f t="shared" si="18"/>
        <v>2262</v>
      </c>
      <c r="AC92" s="620">
        <f t="shared" si="18"/>
        <v>2447</v>
      </c>
      <c r="AD92" s="620">
        <f>SUM(AD9:AD86)/3+AD90+AD88</f>
        <v>15873</v>
      </c>
      <c r="AE92" s="620">
        <f t="shared" si="18"/>
        <v>33427</v>
      </c>
      <c r="AF92" s="620">
        <f t="shared" si="18"/>
        <v>12876</v>
      </c>
      <c r="AJ92"/>
    </row>
    <row r="93" spans="1:37" ht="3" customHeight="1" x14ac:dyDescent="0.2">
      <c r="E93" s="458"/>
      <c r="S93" s="424"/>
      <c r="U93" s="457"/>
      <c r="AJ93"/>
    </row>
    <row r="94" spans="1:37" x14ac:dyDescent="0.2">
      <c r="A94" s="360" t="s">
        <v>398</v>
      </c>
      <c r="S94" s="424"/>
      <c r="U94" s="457"/>
      <c r="AJ94"/>
    </row>
    <row r="95" spans="1:37" x14ac:dyDescent="0.2">
      <c r="A95" s="360" t="s">
        <v>494</v>
      </c>
      <c r="S95" s="424"/>
      <c r="U95" s="457"/>
      <c r="AJ95"/>
    </row>
    <row r="96" spans="1:37" x14ac:dyDescent="0.2">
      <c r="A96" s="205"/>
      <c r="S96" s="424"/>
      <c r="U96" s="457"/>
      <c r="AJ96"/>
    </row>
    <row r="97" spans="5:36" x14ac:dyDescent="0.2">
      <c r="U97" s="457"/>
      <c r="AJ97"/>
    </row>
    <row r="98" spans="5:36" x14ac:dyDescent="0.2">
      <c r="P98" s="193"/>
      <c r="U98" s="457"/>
      <c r="AJ98"/>
    </row>
    <row r="99" spans="5:36" x14ac:dyDescent="0.2">
      <c r="AJ99"/>
    </row>
    <row r="100" spans="5:36" x14ac:dyDescent="0.2">
      <c r="AJ100"/>
    </row>
    <row r="101" spans="5:36" x14ac:dyDescent="0.2">
      <c r="E101" s="603"/>
      <c r="F101" s="604"/>
      <c r="AJ101"/>
    </row>
    <row r="102" spans="5:36" x14ac:dyDescent="0.2">
      <c r="E102" s="603"/>
      <c r="F102" s="604"/>
      <c r="AJ102"/>
    </row>
    <row r="103" spans="5:36" x14ac:dyDescent="0.2">
      <c r="E103" s="603"/>
      <c r="F103" s="604"/>
      <c r="AJ103"/>
    </row>
    <row r="104" spans="5:36" x14ac:dyDescent="0.2">
      <c r="E104" s="603"/>
      <c r="F104" s="604"/>
      <c r="AJ104"/>
    </row>
    <row r="105" spans="5:36" x14ac:dyDescent="0.2">
      <c r="E105" s="603"/>
      <c r="F105" s="604"/>
      <c r="AJ105"/>
    </row>
    <row r="106" spans="5:36" x14ac:dyDescent="0.2">
      <c r="AJ106"/>
    </row>
    <row r="107" spans="5:36" x14ac:dyDescent="0.2">
      <c r="AJ107"/>
    </row>
    <row r="108" spans="5:36" x14ac:dyDescent="0.2">
      <c r="AJ108"/>
    </row>
    <row r="109" spans="5:36" x14ac:dyDescent="0.2">
      <c r="AJ109"/>
    </row>
    <row r="110" spans="5:36" x14ac:dyDescent="0.2">
      <c r="AJ110"/>
    </row>
    <row r="111" spans="5:36" x14ac:dyDescent="0.2">
      <c r="AJ111"/>
    </row>
    <row r="112" spans="5:36" x14ac:dyDescent="0.2">
      <c r="AJ112"/>
    </row>
    <row r="113" spans="36:36" x14ac:dyDescent="0.2">
      <c r="AJ113"/>
    </row>
    <row r="114" spans="36:36" x14ac:dyDescent="0.2">
      <c r="AJ114"/>
    </row>
    <row r="115" spans="36:36" x14ac:dyDescent="0.2">
      <c r="AJ115"/>
    </row>
    <row r="116" spans="36:36" x14ac:dyDescent="0.2">
      <c r="AJ116"/>
    </row>
    <row r="117" spans="36:36" x14ac:dyDescent="0.2">
      <c r="AJ117"/>
    </row>
    <row r="118" spans="36:36" x14ac:dyDescent="0.2">
      <c r="AJ118"/>
    </row>
    <row r="119" spans="36:36" x14ac:dyDescent="0.2">
      <c r="AJ119"/>
    </row>
    <row r="120" spans="36:36" x14ac:dyDescent="0.2">
      <c r="AJ120"/>
    </row>
    <row r="121" spans="36:36" x14ac:dyDescent="0.2">
      <c r="AJ121"/>
    </row>
    <row r="122" spans="36:36" x14ac:dyDescent="0.2">
      <c r="AJ122"/>
    </row>
    <row r="123" spans="36:36" x14ac:dyDescent="0.2">
      <c r="AJ123"/>
    </row>
    <row r="124" spans="36:36" x14ac:dyDescent="0.2">
      <c r="AJ124" s="457"/>
    </row>
    <row r="125" spans="36:36" x14ac:dyDescent="0.2">
      <c r="AJ125" s="457"/>
    </row>
    <row r="126" spans="36:36" x14ac:dyDescent="0.2">
      <c r="AJ126" s="620"/>
    </row>
    <row r="127" spans="36:36" x14ac:dyDescent="0.2">
      <c r="AJ127" s="457"/>
    </row>
    <row r="128" spans="36:36" x14ac:dyDescent="0.2">
      <c r="AJ128" s="457"/>
    </row>
    <row r="129" spans="36:36" x14ac:dyDescent="0.2">
      <c r="AJ129"/>
    </row>
    <row r="130" spans="36:36" x14ac:dyDescent="0.2">
      <c r="AJ130"/>
    </row>
    <row r="131" spans="36:36" x14ac:dyDescent="0.2">
      <c r="AJ131"/>
    </row>
  </sheetData>
  <autoFilter ref="A8:AM86"/>
  <mergeCells count="42">
    <mergeCell ref="E6:L6"/>
    <mergeCell ref="M6:O6"/>
    <mergeCell ref="A3:Q3"/>
    <mergeCell ref="A9:A16"/>
    <mergeCell ref="B9:B12"/>
    <mergeCell ref="B13:C13"/>
    <mergeCell ref="B14:B15"/>
    <mergeCell ref="B16:C16"/>
    <mergeCell ref="A17:C17"/>
    <mergeCell ref="B27:C27"/>
    <mergeCell ref="B37:C37"/>
    <mergeCell ref="B43:C43"/>
    <mergeCell ref="B46:C46"/>
    <mergeCell ref="B44:B45"/>
    <mergeCell ref="B18:B26"/>
    <mergeCell ref="B28:B36"/>
    <mergeCell ref="B38:B42"/>
    <mergeCell ref="A18:A46"/>
    <mergeCell ref="A86:C86"/>
    <mergeCell ref="A92:C92"/>
    <mergeCell ref="A88:C88"/>
    <mergeCell ref="A90:C90"/>
    <mergeCell ref="A47:C47"/>
    <mergeCell ref="B51:C51"/>
    <mergeCell ref="B52:B54"/>
    <mergeCell ref="B55:C55"/>
    <mergeCell ref="B56:B58"/>
    <mergeCell ref="B59:C59"/>
    <mergeCell ref="B60:B63"/>
    <mergeCell ref="B64:C64"/>
    <mergeCell ref="B65:B68"/>
    <mergeCell ref="B69:C69"/>
    <mergeCell ref="B70:B75"/>
    <mergeCell ref="A77:C77"/>
    <mergeCell ref="B78:B80"/>
    <mergeCell ref="B76:C76"/>
    <mergeCell ref="B48:B50"/>
    <mergeCell ref="A48:A76"/>
    <mergeCell ref="A78:A85"/>
    <mergeCell ref="B81:C81"/>
    <mergeCell ref="B85:C85"/>
    <mergeCell ref="B82:B84"/>
  </mergeCells>
  <printOptions horizontalCentered="1"/>
  <pageMargins left="0.70866141732283472" right="0.70866141732283472" top="0.74803149606299213" bottom="0.74803149606299213" header="0.31496062992125984" footer="0.31496062992125984"/>
  <pageSetup paperSize="9" scale="60" firstPageNumber="7" fitToHeight="0" orientation="landscape" r:id="rId1"/>
  <headerFooter>
    <oddFooter>&amp;CPage &amp;P</oddFooter>
  </headerFooter>
  <rowBreaks count="1" manualBreakCount="1">
    <brk id="51" max="16383" man="1"/>
  </rowBreaks>
  <ignoredErrors>
    <ignoredError sqref="A9:C17 A19:C27 A18 C18 A29:C37 A28 C28 A39:C42 A38 C38 A45:C47 A44 C44 A49:C51 A48 C48 A53:C59 A52 C52 A61:C64 A60 C60 A66:C69 A65 C65 A71:C77 A70 C70 A43 C43 B79:C80 C7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B05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540</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8" t="s">
        <v>514</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12" fitToHeight="0" orientation="portrait" r:id="rId1"/>
  <headerFoot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7"/>
    <pageSetUpPr fitToPage="1"/>
  </sheetPr>
  <dimension ref="A1:AA154"/>
  <sheetViews>
    <sheetView showGridLines="0" zoomScaleNormal="100" workbookViewId="0">
      <selection activeCell="N25" sqref="N25"/>
    </sheetView>
  </sheetViews>
  <sheetFormatPr baseColWidth="10" defaultRowHeight="12.75" x14ac:dyDescent="0.2"/>
  <cols>
    <col min="1" max="1" width="14.1640625" customWidth="1"/>
    <col min="2" max="2" width="21.33203125" customWidth="1"/>
    <col min="3" max="3" width="5.5" bestFit="1" customWidth="1"/>
    <col min="4" max="4" width="9.5" customWidth="1"/>
    <col min="5" max="5" width="9.1640625" customWidth="1"/>
    <col min="6" max="6" width="15" customWidth="1"/>
    <col min="7" max="8" width="9" customWidth="1"/>
    <col min="9" max="9" width="15" customWidth="1"/>
    <col min="10" max="10" width="4.33203125" customWidth="1"/>
    <col min="11" max="11" width="15.6640625" customWidth="1"/>
    <col min="12" max="12" width="14.5" customWidth="1"/>
    <col min="13" max="13" width="11.5" style="220" hidden="1" customWidth="1"/>
    <col min="14" max="14" width="12.33203125" style="220" customWidth="1"/>
    <col min="15" max="15" width="12.5" style="220" customWidth="1"/>
    <col min="16" max="16" width="9.33203125" style="220" customWidth="1"/>
    <col min="17" max="17" width="7.1640625" style="220" customWidth="1"/>
    <col min="18" max="27" width="12" style="220"/>
  </cols>
  <sheetData>
    <row r="1" spans="1:27" ht="9.75" customHeight="1" x14ac:dyDescent="0.2"/>
    <row r="2" spans="1:27" ht="8.25" customHeight="1" x14ac:dyDescent="0.2">
      <c r="L2" s="426"/>
      <c r="M2" s="426"/>
      <c r="N2" s="426"/>
      <c r="O2" s="426"/>
      <c r="P2" s="426"/>
      <c r="Q2" s="426"/>
      <c r="R2" s="426"/>
      <c r="S2" s="426"/>
      <c r="T2" s="426"/>
      <c r="U2" s="426"/>
      <c r="V2" s="426"/>
      <c r="W2" s="426"/>
      <c r="X2" s="426"/>
      <c r="Y2" s="426"/>
      <c r="Z2" s="426"/>
      <c r="AA2" s="426"/>
    </row>
    <row r="3" spans="1:27" s="562" customFormat="1" ht="15" x14ac:dyDescent="0.25">
      <c r="A3" s="744" t="s">
        <v>541</v>
      </c>
      <c r="B3" s="744"/>
      <c r="C3" s="744"/>
      <c r="D3" s="744"/>
      <c r="E3" s="744"/>
      <c r="F3" s="744"/>
      <c r="G3" s="744"/>
      <c r="H3" s="744"/>
      <c r="I3" s="744"/>
      <c r="J3" s="744"/>
      <c r="K3" s="744"/>
      <c r="L3" s="625"/>
      <c r="M3" s="625"/>
      <c r="N3" s="625"/>
      <c r="O3" s="625"/>
      <c r="P3" s="625"/>
      <c r="Q3" s="625"/>
      <c r="R3" s="625"/>
      <c r="S3" s="625"/>
      <c r="T3" s="625"/>
      <c r="U3" s="625"/>
      <c r="V3" s="625"/>
      <c r="W3" s="625"/>
      <c r="X3" s="625"/>
      <c r="Y3" s="625"/>
      <c r="Z3" s="625"/>
      <c r="AA3" s="625"/>
    </row>
    <row r="4" spans="1:27" x14ac:dyDescent="0.2">
      <c r="L4" s="426"/>
      <c r="M4" s="426"/>
      <c r="N4" s="426"/>
      <c r="O4" s="426"/>
      <c r="P4" s="426"/>
      <c r="Q4" s="426"/>
      <c r="R4" s="426"/>
      <c r="S4" s="426"/>
      <c r="T4" s="426"/>
      <c r="U4" s="426"/>
      <c r="V4" s="426"/>
      <c r="W4" s="426"/>
      <c r="X4" s="426"/>
      <c r="Y4" s="426"/>
      <c r="Z4" s="426"/>
      <c r="AA4" s="426"/>
    </row>
    <row r="5" spans="1:27" ht="7.5" customHeight="1" x14ac:dyDescent="0.2">
      <c r="L5" s="426"/>
      <c r="M5" s="426"/>
      <c r="N5" s="426"/>
      <c r="O5" s="426"/>
      <c r="P5" s="426"/>
      <c r="Q5" s="426"/>
      <c r="R5" s="426"/>
      <c r="S5" s="426"/>
      <c r="T5" s="426"/>
      <c r="U5" s="426"/>
      <c r="V5" s="426"/>
      <c r="W5" s="426"/>
      <c r="X5" s="426"/>
      <c r="Y5" s="426"/>
      <c r="Z5" s="426"/>
      <c r="AA5" s="426"/>
    </row>
    <row r="6" spans="1:27" ht="14.25" x14ac:dyDescent="0.2">
      <c r="A6" s="11"/>
      <c r="B6" s="11"/>
      <c r="C6" s="11"/>
      <c r="D6" s="742" t="s">
        <v>101</v>
      </c>
      <c r="E6" s="743"/>
      <c r="F6" s="743"/>
      <c r="G6" s="743" t="s">
        <v>228</v>
      </c>
      <c r="H6" s="743"/>
      <c r="I6" s="746"/>
      <c r="J6" s="11"/>
      <c r="K6" s="745" t="s">
        <v>1</v>
      </c>
      <c r="L6" s="426"/>
      <c r="M6" s="426"/>
      <c r="N6" s="426"/>
      <c r="O6" s="426"/>
      <c r="P6" s="426"/>
      <c r="Q6" s="426"/>
      <c r="R6" s="426"/>
      <c r="S6" s="426"/>
      <c r="T6" s="426"/>
      <c r="U6" s="426"/>
      <c r="V6" s="426"/>
      <c r="W6" s="426"/>
      <c r="X6" s="426"/>
      <c r="Y6" s="426"/>
      <c r="Z6" s="426"/>
      <c r="AA6" s="426"/>
    </row>
    <row r="7" spans="1:27" ht="26.25" customHeight="1" x14ac:dyDescent="0.2">
      <c r="A7" s="44" t="s">
        <v>242</v>
      </c>
      <c r="B7" s="223" t="s">
        <v>270</v>
      </c>
      <c r="C7" s="11" t="s">
        <v>2</v>
      </c>
      <c r="D7" s="375" t="s">
        <v>108</v>
      </c>
      <c r="E7" s="375" t="s">
        <v>109</v>
      </c>
      <c r="F7" s="12" t="s">
        <v>77</v>
      </c>
      <c r="G7" s="375" t="s">
        <v>108</v>
      </c>
      <c r="H7" s="375" t="s">
        <v>109</v>
      </c>
      <c r="I7" s="12" t="s">
        <v>77</v>
      </c>
      <c r="J7" s="11"/>
      <c r="K7" s="745"/>
      <c r="L7" s="426"/>
      <c r="M7" s="426"/>
      <c r="N7" s="426"/>
      <c r="O7" s="426"/>
      <c r="P7" s="426"/>
      <c r="Q7" s="426"/>
      <c r="R7" s="426"/>
      <c r="S7" s="426"/>
      <c r="T7" s="426"/>
      <c r="U7" s="426"/>
      <c r="V7" s="426"/>
      <c r="W7" s="426"/>
      <c r="X7" s="426"/>
      <c r="Y7" s="426"/>
      <c r="Z7" s="426"/>
      <c r="AA7" s="426"/>
    </row>
    <row r="8" spans="1:27" s="32" customFormat="1" x14ac:dyDescent="0.2">
      <c r="A8" s="29"/>
      <c r="B8" s="29"/>
      <c r="C8" s="29"/>
      <c r="D8" s="29"/>
      <c r="E8" s="29"/>
      <c r="F8" s="30"/>
      <c r="G8" s="29"/>
      <c r="H8" s="29"/>
      <c r="I8" s="30"/>
      <c r="J8" s="29"/>
      <c r="K8" s="31"/>
      <c r="L8" s="626"/>
      <c r="M8" s="626"/>
      <c r="N8" s="626"/>
      <c r="O8" s="626"/>
      <c r="P8" s="626"/>
      <c r="Q8" s="626"/>
      <c r="R8" s="626"/>
      <c r="S8" s="626"/>
      <c r="T8" s="626"/>
      <c r="U8" s="626"/>
      <c r="V8" s="626"/>
      <c r="W8" s="626"/>
      <c r="X8" s="626"/>
      <c r="Y8" s="626"/>
      <c r="Z8" s="626"/>
      <c r="AA8" s="626"/>
    </row>
    <row r="9" spans="1:27" ht="12.75" customHeight="1" x14ac:dyDescent="0.2">
      <c r="A9" s="738" t="s">
        <v>3</v>
      </c>
      <c r="B9" s="725" t="s">
        <v>78</v>
      </c>
      <c r="C9" s="236" t="s">
        <v>4</v>
      </c>
      <c r="D9" s="256">
        <v>55</v>
      </c>
      <c r="E9" s="256">
        <v>47</v>
      </c>
      <c r="F9" s="256">
        <f>D9+E9</f>
        <v>102</v>
      </c>
      <c r="G9" s="256">
        <v>107</v>
      </c>
      <c r="H9" s="256">
        <v>106</v>
      </c>
      <c r="I9" s="295">
        <f>G9+H9</f>
        <v>213</v>
      </c>
      <c r="J9" s="260"/>
      <c r="K9" s="45">
        <f>I9+F9</f>
        <v>315</v>
      </c>
      <c r="L9" s="426"/>
      <c r="M9" s="426">
        <v>1</v>
      </c>
      <c r="N9" s="426"/>
      <c r="O9" s="426"/>
      <c r="P9" s="426"/>
      <c r="Q9" s="426"/>
      <c r="R9" s="426"/>
      <c r="S9" s="426"/>
      <c r="T9" s="426"/>
      <c r="U9" s="426"/>
      <c r="V9" s="426"/>
      <c r="W9" s="426"/>
      <c r="X9" s="426"/>
      <c r="Y9" s="426"/>
      <c r="Z9" s="426"/>
      <c r="AA9" s="426"/>
    </row>
    <row r="10" spans="1:27" x14ac:dyDescent="0.2">
      <c r="A10" s="738"/>
      <c r="B10" s="716"/>
      <c r="C10" s="237" t="s">
        <v>5</v>
      </c>
      <c r="D10" s="257">
        <v>24</v>
      </c>
      <c r="E10" s="257">
        <v>39</v>
      </c>
      <c r="F10" s="257">
        <f t="shared" ref="F10:F73" si="0">D10+E10</f>
        <v>63</v>
      </c>
      <c r="G10" s="257">
        <v>83</v>
      </c>
      <c r="H10" s="257">
        <v>106</v>
      </c>
      <c r="I10" s="296">
        <f t="shared" ref="I10:I73" si="1">G10+H10</f>
        <v>189</v>
      </c>
      <c r="J10" s="260"/>
      <c r="K10" s="46">
        <f t="shared" ref="K10:K73" si="2">I10+F10</f>
        <v>252</v>
      </c>
      <c r="L10" s="426"/>
      <c r="M10" s="426">
        <v>2</v>
      </c>
      <c r="N10" s="426"/>
      <c r="O10" s="426"/>
      <c r="P10" s="426"/>
      <c r="Q10" s="426"/>
      <c r="R10" s="426"/>
      <c r="S10" s="426"/>
      <c r="T10" s="426"/>
      <c r="U10" s="426"/>
      <c r="V10" s="426"/>
      <c r="W10" s="426"/>
      <c r="X10" s="426"/>
      <c r="Y10" s="426"/>
      <c r="Z10" s="426"/>
      <c r="AA10" s="426"/>
    </row>
    <row r="11" spans="1:27" x14ac:dyDescent="0.2">
      <c r="A11" s="738"/>
      <c r="B11" s="716"/>
      <c r="C11" s="237" t="s">
        <v>6</v>
      </c>
      <c r="D11" s="257">
        <v>3</v>
      </c>
      <c r="E11" s="257">
        <v>5</v>
      </c>
      <c r="F11" s="257">
        <f t="shared" si="0"/>
        <v>8</v>
      </c>
      <c r="G11" s="257">
        <v>16</v>
      </c>
      <c r="H11" s="257">
        <v>28</v>
      </c>
      <c r="I11" s="296">
        <f t="shared" si="1"/>
        <v>44</v>
      </c>
      <c r="J11" s="260"/>
      <c r="K11" s="46">
        <f t="shared" si="2"/>
        <v>52</v>
      </c>
      <c r="L11" s="426"/>
      <c r="M11" s="426">
        <v>3</v>
      </c>
      <c r="N11" s="426"/>
      <c r="O11" s="426"/>
      <c r="P11" s="426"/>
      <c r="Q11" s="426"/>
      <c r="R11" s="426"/>
      <c r="S11" s="426"/>
      <c r="T11" s="426"/>
      <c r="U11" s="426"/>
      <c r="V11" s="426"/>
      <c r="W11" s="426"/>
      <c r="X11" s="426"/>
      <c r="Y11" s="426"/>
      <c r="Z11" s="426"/>
      <c r="AA11" s="426"/>
    </row>
    <row r="12" spans="1:27" x14ac:dyDescent="0.2">
      <c r="A12" s="738"/>
      <c r="B12" s="716"/>
      <c r="C12" s="238" t="s">
        <v>7</v>
      </c>
      <c r="D12" s="258">
        <v>26</v>
      </c>
      <c r="E12" s="258">
        <v>24</v>
      </c>
      <c r="F12" s="258">
        <f t="shared" si="0"/>
        <v>50</v>
      </c>
      <c r="G12" s="258">
        <v>26</v>
      </c>
      <c r="H12" s="258">
        <v>30</v>
      </c>
      <c r="I12" s="297">
        <f t="shared" si="1"/>
        <v>56</v>
      </c>
      <c r="J12" s="260"/>
      <c r="K12" s="47">
        <f t="shared" si="2"/>
        <v>106</v>
      </c>
      <c r="L12" s="426"/>
      <c r="M12" s="426">
        <v>4</v>
      </c>
      <c r="N12" s="426"/>
      <c r="O12" s="426"/>
      <c r="P12" s="426"/>
      <c r="Q12" s="426"/>
      <c r="R12" s="426"/>
      <c r="S12" s="426"/>
      <c r="T12" s="426"/>
      <c r="U12" s="426"/>
      <c r="V12" s="426"/>
      <c r="W12" s="426"/>
      <c r="X12" s="426"/>
      <c r="Y12" s="426"/>
      <c r="Z12" s="426"/>
      <c r="AA12" s="426"/>
    </row>
    <row r="13" spans="1:27" ht="13.5" x14ac:dyDescent="0.25">
      <c r="A13" s="738"/>
      <c r="B13" s="739" t="s">
        <v>8</v>
      </c>
      <c r="C13" s="740"/>
      <c r="D13" s="245">
        <v>108</v>
      </c>
      <c r="E13" s="245">
        <v>115</v>
      </c>
      <c r="F13" s="154">
        <f t="shared" si="0"/>
        <v>223</v>
      </c>
      <c r="G13" s="245">
        <v>232</v>
      </c>
      <c r="H13" s="245">
        <v>270</v>
      </c>
      <c r="I13" s="274">
        <f t="shared" si="1"/>
        <v>502</v>
      </c>
      <c r="J13" s="298"/>
      <c r="K13" s="49">
        <f t="shared" si="2"/>
        <v>725</v>
      </c>
      <c r="L13" s="426"/>
      <c r="M13" s="426" t="s">
        <v>455</v>
      </c>
      <c r="N13" s="426"/>
      <c r="O13" s="426"/>
      <c r="P13" s="426"/>
      <c r="Q13" s="426"/>
      <c r="R13" s="426"/>
      <c r="S13" s="426"/>
      <c r="T13" s="426"/>
      <c r="U13" s="426"/>
      <c r="V13" s="426"/>
      <c r="W13" s="426"/>
      <c r="X13" s="426"/>
      <c r="Y13" s="426"/>
      <c r="Z13" s="426"/>
      <c r="AA13" s="426"/>
    </row>
    <row r="14" spans="1:27" ht="25.5" customHeight="1" x14ac:dyDescent="0.2">
      <c r="A14" s="738"/>
      <c r="B14" s="741" t="s">
        <v>79</v>
      </c>
      <c r="C14" s="236" t="s">
        <v>9</v>
      </c>
      <c r="D14" s="256">
        <v>40</v>
      </c>
      <c r="E14" s="256">
        <v>46</v>
      </c>
      <c r="F14" s="256">
        <f t="shared" si="0"/>
        <v>86</v>
      </c>
      <c r="G14" s="256">
        <v>64</v>
      </c>
      <c r="H14" s="256">
        <v>91</v>
      </c>
      <c r="I14" s="295">
        <f t="shared" si="1"/>
        <v>155</v>
      </c>
      <c r="J14" s="260"/>
      <c r="K14" s="45">
        <f t="shared" si="2"/>
        <v>241</v>
      </c>
      <c r="L14" s="426"/>
      <c r="M14" s="426">
        <v>5</v>
      </c>
      <c r="N14" s="426"/>
      <c r="O14" s="426"/>
      <c r="P14" s="426"/>
      <c r="Q14" s="426"/>
      <c r="R14" s="426"/>
      <c r="S14" s="426"/>
      <c r="T14" s="426"/>
      <c r="U14" s="426"/>
      <c r="V14" s="426"/>
      <c r="W14" s="426"/>
      <c r="X14" s="426"/>
      <c r="Y14" s="426"/>
      <c r="Z14" s="426"/>
      <c r="AA14" s="426"/>
    </row>
    <row r="15" spans="1:27" ht="25.5" customHeight="1" x14ac:dyDescent="0.2">
      <c r="A15" s="738"/>
      <c r="B15" s="733"/>
      <c r="C15" s="238" t="s">
        <v>10</v>
      </c>
      <c r="D15" s="258">
        <v>42</v>
      </c>
      <c r="E15" s="258">
        <v>22</v>
      </c>
      <c r="F15" s="258">
        <f t="shared" si="0"/>
        <v>64</v>
      </c>
      <c r="G15" s="258">
        <v>83</v>
      </c>
      <c r="H15" s="258">
        <v>63</v>
      </c>
      <c r="I15" s="297">
        <f t="shared" si="1"/>
        <v>146</v>
      </c>
      <c r="J15" s="260"/>
      <c r="K15" s="47">
        <f t="shared" si="2"/>
        <v>210</v>
      </c>
      <c r="L15" s="426"/>
      <c r="M15" s="426">
        <v>6</v>
      </c>
      <c r="N15" s="426"/>
      <c r="O15" s="426"/>
      <c r="P15" s="426"/>
      <c r="Q15" s="426"/>
      <c r="R15" s="426"/>
      <c r="S15" s="426"/>
      <c r="T15" s="426"/>
      <c r="U15" s="426"/>
      <c r="V15" s="426"/>
      <c r="W15" s="426"/>
      <c r="X15" s="426"/>
      <c r="Y15" s="426"/>
      <c r="Z15" s="426"/>
      <c r="AA15" s="426"/>
    </row>
    <row r="16" spans="1:27" ht="13.5" x14ac:dyDescent="0.25">
      <c r="A16" s="738"/>
      <c r="B16" s="739" t="s">
        <v>11</v>
      </c>
      <c r="C16" s="740"/>
      <c r="D16" s="264">
        <v>82</v>
      </c>
      <c r="E16" s="264">
        <v>68</v>
      </c>
      <c r="F16" s="40">
        <f t="shared" si="0"/>
        <v>150</v>
      </c>
      <c r="G16" s="264">
        <v>147</v>
      </c>
      <c r="H16" s="264">
        <v>154</v>
      </c>
      <c r="I16" s="41">
        <f t="shared" si="1"/>
        <v>301</v>
      </c>
      <c r="J16" s="260"/>
      <c r="K16" s="419">
        <f t="shared" si="2"/>
        <v>451</v>
      </c>
      <c r="L16" s="426"/>
      <c r="M16" s="426" t="s">
        <v>456</v>
      </c>
      <c r="N16" s="426"/>
      <c r="O16" s="426"/>
      <c r="P16" s="426"/>
      <c r="Q16" s="426"/>
      <c r="R16" s="426"/>
      <c r="S16" s="426"/>
      <c r="T16" s="426"/>
      <c r="U16" s="426"/>
      <c r="V16" s="426"/>
      <c r="W16" s="426"/>
      <c r="X16" s="426"/>
      <c r="Y16" s="426"/>
      <c r="Z16" s="426"/>
      <c r="AA16" s="426"/>
    </row>
    <row r="17" spans="1:27" x14ac:dyDescent="0.2">
      <c r="A17" s="726" t="s">
        <v>12</v>
      </c>
      <c r="B17" s="726"/>
      <c r="C17" s="726"/>
      <c r="D17" s="37">
        <v>190</v>
      </c>
      <c r="E17" s="37">
        <v>183</v>
      </c>
      <c r="F17" s="40">
        <f t="shared" si="0"/>
        <v>373</v>
      </c>
      <c r="G17" s="37">
        <v>379</v>
      </c>
      <c r="H17" s="37">
        <v>424</v>
      </c>
      <c r="I17" s="41">
        <f t="shared" si="1"/>
        <v>803</v>
      </c>
      <c r="J17" s="260"/>
      <c r="K17" s="51">
        <f t="shared" si="2"/>
        <v>1176</v>
      </c>
      <c r="L17" s="426"/>
      <c r="M17" s="426" t="s">
        <v>3</v>
      </c>
      <c r="N17" s="426"/>
      <c r="O17" s="426"/>
      <c r="P17" s="426"/>
      <c r="Q17" s="426"/>
      <c r="R17" s="426"/>
      <c r="S17" s="426"/>
      <c r="T17" s="426"/>
      <c r="U17" s="426"/>
      <c r="V17" s="426"/>
      <c r="W17" s="426"/>
      <c r="X17" s="426"/>
      <c r="Y17" s="426"/>
      <c r="Z17" s="426"/>
      <c r="AA17" s="426"/>
    </row>
    <row r="18" spans="1:27" ht="12.75" customHeight="1" x14ac:dyDescent="0.2">
      <c r="A18" s="721" t="s">
        <v>442</v>
      </c>
      <c r="B18" s="724" t="s">
        <v>405</v>
      </c>
      <c r="C18" s="236" t="s">
        <v>14</v>
      </c>
      <c r="D18" s="256">
        <v>3</v>
      </c>
      <c r="E18" s="256">
        <v>2</v>
      </c>
      <c r="F18" s="256">
        <f t="shared" si="0"/>
        <v>5</v>
      </c>
      <c r="G18" s="256">
        <v>63</v>
      </c>
      <c r="H18" s="256">
        <v>23</v>
      </c>
      <c r="I18" s="295">
        <f t="shared" si="1"/>
        <v>86</v>
      </c>
      <c r="J18" s="260"/>
      <c r="K18" s="45">
        <f t="shared" si="2"/>
        <v>91</v>
      </c>
      <c r="L18" s="426"/>
      <c r="M18" s="426">
        <v>7</v>
      </c>
      <c r="N18" s="426"/>
      <c r="O18" s="426"/>
      <c r="P18" s="426"/>
      <c r="Q18" s="426"/>
      <c r="R18" s="426"/>
      <c r="S18" s="426"/>
      <c r="T18" s="426"/>
      <c r="U18" s="426"/>
      <c r="V18" s="426"/>
      <c r="W18" s="426"/>
      <c r="X18" s="426"/>
      <c r="Y18" s="426"/>
      <c r="Z18" s="426"/>
      <c r="AA18" s="426"/>
    </row>
    <row r="19" spans="1:27" x14ac:dyDescent="0.2">
      <c r="A19" s="722"/>
      <c r="B19" s="725"/>
      <c r="C19" s="237" t="s">
        <v>15</v>
      </c>
      <c r="D19" s="257">
        <v>1</v>
      </c>
      <c r="E19" s="257">
        <v>0</v>
      </c>
      <c r="F19" s="257">
        <f t="shared" si="0"/>
        <v>1</v>
      </c>
      <c r="G19" s="257">
        <v>12</v>
      </c>
      <c r="H19" s="257">
        <v>4</v>
      </c>
      <c r="I19" s="296">
        <f t="shared" si="1"/>
        <v>16</v>
      </c>
      <c r="J19" s="260"/>
      <c r="K19" s="46">
        <f t="shared" si="2"/>
        <v>17</v>
      </c>
      <c r="L19" s="426"/>
      <c r="M19" s="426">
        <v>8</v>
      </c>
      <c r="N19" s="426"/>
      <c r="O19" s="426"/>
      <c r="P19" s="426"/>
      <c r="Q19" s="426"/>
      <c r="R19" s="426"/>
      <c r="S19" s="426"/>
      <c r="T19" s="426"/>
      <c r="U19" s="426"/>
      <c r="V19" s="426"/>
      <c r="W19" s="426"/>
      <c r="X19" s="426"/>
      <c r="Y19" s="426"/>
      <c r="Z19" s="426"/>
      <c r="AA19" s="426"/>
    </row>
    <row r="20" spans="1:27" x14ac:dyDescent="0.2">
      <c r="A20" s="722"/>
      <c r="B20" s="725"/>
      <c r="C20" s="237" t="s">
        <v>16</v>
      </c>
      <c r="D20" s="257">
        <v>9</v>
      </c>
      <c r="E20" s="257">
        <v>1</v>
      </c>
      <c r="F20" s="257">
        <f t="shared" si="0"/>
        <v>10</v>
      </c>
      <c r="G20" s="257">
        <v>55</v>
      </c>
      <c r="H20" s="257">
        <v>34</v>
      </c>
      <c r="I20" s="296">
        <f t="shared" si="1"/>
        <v>89</v>
      </c>
      <c r="J20" s="260"/>
      <c r="K20" s="46">
        <f t="shared" si="2"/>
        <v>99</v>
      </c>
      <c r="L20" s="426"/>
      <c r="M20" s="426">
        <v>9</v>
      </c>
      <c r="N20" s="426"/>
      <c r="O20" s="426"/>
      <c r="P20" s="426"/>
      <c r="Q20" s="426"/>
      <c r="R20" s="426"/>
      <c r="S20" s="426"/>
      <c r="T20" s="426"/>
      <c r="U20" s="426"/>
      <c r="V20" s="426"/>
      <c r="W20" s="426"/>
      <c r="X20" s="426"/>
      <c r="Y20" s="426"/>
      <c r="Z20" s="426"/>
      <c r="AA20" s="426"/>
    </row>
    <row r="21" spans="1:27" x14ac:dyDescent="0.2">
      <c r="A21" s="722"/>
      <c r="B21" s="725"/>
      <c r="C21" s="237" t="s">
        <v>17</v>
      </c>
      <c r="D21" s="257">
        <v>1</v>
      </c>
      <c r="E21" s="257">
        <v>0</v>
      </c>
      <c r="F21" s="257">
        <f t="shared" si="0"/>
        <v>1</v>
      </c>
      <c r="G21" s="257">
        <v>15</v>
      </c>
      <c r="H21" s="257">
        <v>2</v>
      </c>
      <c r="I21" s="296">
        <f t="shared" si="1"/>
        <v>17</v>
      </c>
      <c r="J21" s="260"/>
      <c r="K21" s="46">
        <f t="shared" si="2"/>
        <v>18</v>
      </c>
      <c r="L21" s="426"/>
      <c r="M21" s="426">
        <v>10</v>
      </c>
      <c r="N21" s="426"/>
      <c r="O21" s="426"/>
      <c r="P21" s="426"/>
      <c r="Q21" s="426"/>
      <c r="R21" s="426"/>
      <c r="S21" s="426"/>
      <c r="T21" s="426"/>
      <c r="U21" s="426"/>
      <c r="V21" s="426"/>
      <c r="W21" s="426"/>
      <c r="X21" s="426"/>
      <c r="Y21" s="426"/>
      <c r="Z21" s="426"/>
      <c r="AA21" s="426"/>
    </row>
    <row r="22" spans="1:27" x14ac:dyDescent="0.2">
      <c r="A22" s="722"/>
      <c r="B22" s="725"/>
      <c r="C22" s="237" t="s">
        <v>18</v>
      </c>
      <c r="D22" s="257">
        <v>3</v>
      </c>
      <c r="E22" s="257">
        <v>1</v>
      </c>
      <c r="F22" s="257">
        <f t="shared" si="0"/>
        <v>4</v>
      </c>
      <c r="G22" s="257">
        <v>126</v>
      </c>
      <c r="H22" s="257">
        <v>45</v>
      </c>
      <c r="I22" s="296">
        <f t="shared" si="1"/>
        <v>171</v>
      </c>
      <c r="J22" s="260"/>
      <c r="K22" s="46">
        <f t="shared" si="2"/>
        <v>175</v>
      </c>
      <c r="L22" s="426"/>
      <c r="M22" s="426">
        <v>11</v>
      </c>
      <c r="N22" s="426"/>
      <c r="O22" s="426"/>
      <c r="P22" s="426"/>
      <c r="Q22" s="426"/>
      <c r="R22" s="426"/>
      <c r="S22" s="426"/>
      <c r="T22" s="426"/>
      <c r="U22" s="426"/>
      <c r="V22" s="426"/>
      <c r="W22" s="426"/>
      <c r="X22" s="426"/>
      <c r="Y22" s="426"/>
      <c r="Z22" s="426"/>
      <c r="AA22" s="426"/>
    </row>
    <row r="23" spans="1:27" ht="12.75" customHeight="1" x14ac:dyDescent="0.2">
      <c r="A23" s="722"/>
      <c r="B23" s="725"/>
      <c r="C23" s="237" t="s">
        <v>19</v>
      </c>
      <c r="D23" s="256">
        <v>0</v>
      </c>
      <c r="E23" s="256">
        <v>0</v>
      </c>
      <c r="F23" s="256">
        <f t="shared" si="0"/>
        <v>0</v>
      </c>
      <c r="G23" s="256">
        <v>22</v>
      </c>
      <c r="H23" s="256">
        <v>9</v>
      </c>
      <c r="I23" s="295">
        <f t="shared" si="1"/>
        <v>31</v>
      </c>
      <c r="J23" s="260"/>
      <c r="K23" s="45">
        <f t="shared" si="2"/>
        <v>31</v>
      </c>
      <c r="L23" s="426"/>
      <c r="M23" s="426">
        <v>12</v>
      </c>
      <c r="N23" s="426"/>
      <c r="O23" s="426"/>
      <c r="P23" s="426"/>
      <c r="Q23" s="426"/>
      <c r="R23" s="426"/>
      <c r="S23" s="426"/>
      <c r="T23" s="426"/>
      <c r="U23" s="426"/>
      <c r="V23" s="426"/>
      <c r="W23" s="426"/>
      <c r="X23" s="426"/>
      <c r="Y23" s="426"/>
      <c r="Z23" s="426"/>
      <c r="AA23" s="426"/>
    </row>
    <row r="24" spans="1:27" x14ac:dyDescent="0.2">
      <c r="A24" s="722"/>
      <c r="B24" s="725"/>
      <c r="C24" s="237" t="s">
        <v>20</v>
      </c>
      <c r="D24" s="257">
        <v>1</v>
      </c>
      <c r="E24" s="257">
        <v>1</v>
      </c>
      <c r="F24" s="257">
        <f t="shared" si="0"/>
        <v>2</v>
      </c>
      <c r="G24" s="257">
        <v>8</v>
      </c>
      <c r="H24" s="257">
        <v>4</v>
      </c>
      <c r="I24" s="296">
        <f t="shared" si="1"/>
        <v>12</v>
      </c>
      <c r="J24" s="260"/>
      <c r="K24" s="46">
        <f t="shared" si="2"/>
        <v>14</v>
      </c>
      <c r="L24" s="426"/>
      <c r="M24" s="426">
        <v>13</v>
      </c>
      <c r="N24" s="426"/>
      <c r="O24" s="426"/>
      <c r="P24" s="426"/>
      <c r="Q24" s="426"/>
      <c r="R24" s="426"/>
      <c r="S24" s="426"/>
      <c r="T24" s="426"/>
      <c r="U24" s="426"/>
      <c r="V24" s="426"/>
      <c r="W24" s="426"/>
      <c r="X24" s="426"/>
      <c r="Y24" s="426"/>
      <c r="Z24" s="426"/>
      <c r="AA24" s="426"/>
    </row>
    <row r="25" spans="1:27" x14ac:dyDescent="0.2">
      <c r="A25" s="722"/>
      <c r="B25" s="725"/>
      <c r="C25" s="237" t="s">
        <v>21</v>
      </c>
      <c r="D25" s="257">
        <v>6</v>
      </c>
      <c r="E25" s="257">
        <v>1</v>
      </c>
      <c r="F25" s="257">
        <f t="shared" si="0"/>
        <v>7</v>
      </c>
      <c r="G25" s="257">
        <v>62</v>
      </c>
      <c r="H25" s="257">
        <v>35</v>
      </c>
      <c r="I25" s="296">
        <f t="shared" si="1"/>
        <v>97</v>
      </c>
      <c r="J25" s="260"/>
      <c r="K25" s="46">
        <f t="shared" si="2"/>
        <v>104</v>
      </c>
      <c r="L25" s="426"/>
      <c r="M25" s="426">
        <v>14</v>
      </c>
      <c r="N25" s="426"/>
      <c r="O25" s="426"/>
      <c r="P25" s="426"/>
      <c r="Q25" s="426"/>
      <c r="R25" s="426"/>
      <c r="S25" s="426"/>
      <c r="T25" s="426"/>
      <c r="U25" s="426"/>
      <c r="V25" s="426"/>
      <c r="W25" s="426"/>
      <c r="X25" s="426"/>
      <c r="Y25" s="426"/>
      <c r="Z25" s="426"/>
      <c r="AA25" s="426"/>
    </row>
    <row r="26" spans="1:27" x14ac:dyDescent="0.2">
      <c r="A26" s="722"/>
      <c r="B26" s="725"/>
      <c r="C26" s="238" t="s">
        <v>22</v>
      </c>
      <c r="D26" s="257">
        <v>0</v>
      </c>
      <c r="E26" s="257">
        <v>0</v>
      </c>
      <c r="F26" s="257">
        <f t="shared" si="0"/>
        <v>0</v>
      </c>
      <c r="G26" s="257">
        <v>25</v>
      </c>
      <c r="H26" s="257">
        <v>20</v>
      </c>
      <c r="I26" s="296">
        <f t="shared" si="1"/>
        <v>45</v>
      </c>
      <c r="J26" s="260"/>
      <c r="K26" s="46">
        <f t="shared" si="2"/>
        <v>45</v>
      </c>
      <c r="L26" s="426"/>
      <c r="M26" s="426">
        <v>15</v>
      </c>
      <c r="N26" s="426"/>
      <c r="O26" s="426"/>
      <c r="P26" s="426"/>
      <c r="Q26" s="426"/>
      <c r="R26" s="426"/>
      <c r="S26" s="426"/>
      <c r="T26" s="426"/>
      <c r="U26" s="426"/>
      <c r="V26" s="426"/>
      <c r="W26" s="426"/>
      <c r="X26" s="426"/>
      <c r="Y26" s="426"/>
      <c r="Z26" s="426"/>
      <c r="AA26" s="426"/>
    </row>
    <row r="27" spans="1:27" ht="13.5" x14ac:dyDescent="0.25">
      <c r="A27" s="722"/>
      <c r="B27" s="739" t="s">
        <v>448</v>
      </c>
      <c r="C27" s="740"/>
      <c r="D27" s="245">
        <v>24</v>
      </c>
      <c r="E27" s="245">
        <v>6</v>
      </c>
      <c r="F27" s="154">
        <f t="shared" si="0"/>
        <v>30</v>
      </c>
      <c r="G27" s="245">
        <v>388</v>
      </c>
      <c r="H27" s="245">
        <v>176</v>
      </c>
      <c r="I27" s="274">
        <f t="shared" si="1"/>
        <v>564</v>
      </c>
      <c r="J27" s="298"/>
      <c r="K27" s="49">
        <f t="shared" si="2"/>
        <v>594</v>
      </c>
      <c r="L27" s="426"/>
      <c r="M27" s="426" t="s">
        <v>457</v>
      </c>
      <c r="N27" s="426"/>
      <c r="O27" s="426"/>
      <c r="P27" s="426"/>
      <c r="Q27" s="426"/>
      <c r="R27" s="426"/>
      <c r="S27" s="426"/>
      <c r="T27" s="426"/>
      <c r="U27" s="426"/>
      <c r="V27" s="426"/>
      <c r="W27" s="426"/>
      <c r="X27" s="426"/>
      <c r="Y27" s="426"/>
      <c r="Z27" s="426"/>
      <c r="AA27" s="426"/>
    </row>
    <row r="28" spans="1:27" ht="12.75" customHeight="1" x14ac:dyDescent="0.2">
      <c r="A28" s="722"/>
      <c r="B28" s="725" t="s">
        <v>406</v>
      </c>
      <c r="C28" s="236" t="s">
        <v>23</v>
      </c>
      <c r="D28" s="256">
        <v>5</v>
      </c>
      <c r="E28" s="256">
        <v>6</v>
      </c>
      <c r="F28" s="256">
        <f t="shared" si="0"/>
        <v>11</v>
      </c>
      <c r="G28" s="256">
        <v>99</v>
      </c>
      <c r="H28" s="256">
        <v>66</v>
      </c>
      <c r="I28" s="295">
        <f t="shared" si="1"/>
        <v>165</v>
      </c>
      <c r="J28" s="260"/>
      <c r="K28" s="45">
        <f t="shared" si="2"/>
        <v>176</v>
      </c>
      <c r="L28" s="426"/>
      <c r="M28" s="426">
        <v>16</v>
      </c>
      <c r="N28" s="426"/>
      <c r="O28" s="426"/>
      <c r="P28" s="426"/>
      <c r="Q28" s="426"/>
      <c r="R28" s="426"/>
      <c r="S28" s="426"/>
      <c r="T28" s="426"/>
      <c r="U28" s="426"/>
      <c r="V28" s="426"/>
      <c r="W28" s="426"/>
      <c r="X28" s="426"/>
      <c r="Y28" s="426"/>
      <c r="Z28" s="426"/>
      <c r="AA28" s="426"/>
    </row>
    <row r="29" spans="1:27" ht="12.75" customHeight="1" x14ac:dyDescent="0.2">
      <c r="A29" s="722"/>
      <c r="B29" s="725"/>
      <c r="C29" s="237" t="s">
        <v>24</v>
      </c>
      <c r="D29" s="256">
        <v>9</v>
      </c>
      <c r="E29" s="256">
        <v>1</v>
      </c>
      <c r="F29" s="256">
        <f t="shared" si="0"/>
        <v>10</v>
      </c>
      <c r="G29" s="256">
        <v>20</v>
      </c>
      <c r="H29" s="256">
        <v>31</v>
      </c>
      <c r="I29" s="295">
        <f t="shared" si="1"/>
        <v>51</v>
      </c>
      <c r="J29" s="260"/>
      <c r="K29" s="45">
        <f t="shared" si="2"/>
        <v>61</v>
      </c>
      <c r="L29" s="426"/>
      <c r="M29" s="426">
        <v>17</v>
      </c>
      <c r="N29" s="426"/>
      <c r="O29" s="426"/>
      <c r="P29" s="426"/>
      <c r="Q29" s="426"/>
      <c r="R29" s="426"/>
      <c r="S29" s="426"/>
      <c r="T29" s="426"/>
      <c r="U29" s="426"/>
      <c r="V29" s="426"/>
      <c r="W29" s="426"/>
      <c r="X29" s="426"/>
      <c r="Y29" s="426"/>
      <c r="Z29" s="426"/>
      <c r="AA29" s="426"/>
    </row>
    <row r="30" spans="1:27" x14ac:dyDescent="0.2">
      <c r="A30" s="722"/>
      <c r="B30" s="725"/>
      <c r="C30" s="237" t="s">
        <v>25</v>
      </c>
      <c r="D30" s="257">
        <v>15</v>
      </c>
      <c r="E30" s="257">
        <v>5</v>
      </c>
      <c r="F30" s="257">
        <f t="shared" si="0"/>
        <v>20</v>
      </c>
      <c r="G30" s="257">
        <v>48</v>
      </c>
      <c r="H30" s="257">
        <v>34</v>
      </c>
      <c r="I30" s="296">
        <f t="shared" si="1"/>
        <v>82</v>
      </c>
      <c r="J30" s="260"/>
      <c r="K30" s="46">
        <f t="shared" si="2"/>
        <v>102</v>
      </c>
      <c r="L30" s="426"/>
      <c r="M30" s="426">
        <v>18</v>
      </c>
      <c r="N30" s="426"/>
      <c r="O30" s="426"/>
      <c r="P30" s="426"/>
      <c r="Q30" s="426"/>
      <c r="R30" s="426"/>
      <c r="S30" s="426"/>
      <c r="T30" s="426"/>
      <c r="U30" s="426"/>
      <c r="V30" s="426"/>
      <c r="W30" s="426"/>
      <c r="X30" s="426"/>
      <c r="Y30" s="426"/>
      <c r="Z30" s="426"/>
      <c r="AA30" s="426"/>
    </row>
    <row r="31" spans="1:27" x14ac:dyDescent="0.2">
      <c r="A31" s="722"/>
      <c r="B31" s="725"/>
      <c r="C31" s="237" t="s">
        <v>26</v>
      </c>
      <c r="D31" s="257">
        <v>18</v>
      </c>
      <c r="E31" s="257">
        <v>16</v>
      </c>
      <c r="F31" s="257">
        <f t="shared" si="0"/>
        <v>34</v>
      </c>
      <c r="G31" s="257">
        <v>57</v>
      </c>
      <c r="H31" s="257">
        <v>50</v>
      </c>
      <c r="I31" s="296">
        <f t="shared" si="1"/>
        <v>107</v>
      </c>
      <c r="J31" s="260"/>
      <c r="K31" s="46">
        <f t="shared" si="2"/>
        <v>141</v>
      </c>
      <c r="L31" s="426"/>
      <c r="M31" s="426">
        <v>19</v>
      </c>
      <c r="N31" s="426"/>
      <c r="O31" s="426"/>
      <c r="P31" s="426"/>
      <c r="Q31" s="426"/>
      <c r="R31" s="426"/>
      <c r="S31" s="426"/>
      <c r="T31" s="426"/>
      <c r="U31" s="426"/>
      <c r="V31" s="426"/>
      <c r="W31" s="426"/>
      <c r="X31" s="426"/>
      <c r="Y31" s="426"/>
      <c r="Z31" s="426"/>
      <c r="AA31" s="426"/>
    </row>
    <row r="32" spans="1:27" x14ac:dyDescent="0.2">
      <c r="A32" s="722"/>
      <c r="B32" s="725"/>
      <c r="C32" s="237" t="s">
        <v>27</v>
      </c>
      <c r="D32" s="257">
        <v>6</v>
      </c>
      <c r="E32" s="257">
        <v>3</v>
      </c>
      <c r="F32" s="257">
        <f t="shared" si="0"/>
        <v>9</v>
      </c>
      <c r="G32" s="257">
        <v>12</v>
      </c>
      <c r="H32" s="257">
        <v>6</v>
      </c>
      <c r="I32" s="296">
        <f t="shared" si="1"/>
        <v>18</v>
      </c>
      <c r="J32" s="260"/>
      <c r="K32" s="46">
        <f t="shared" si="2"/>
        <v>27</v>
      </c>
      <c r="L32" s="426"/>
      <c r="M32" s="426">
        <v>20</v>
      </c>
      <c r="N32" s="426"/>
      <c r="O32" s="426"/>
      <c r="P32" s="426"/>
      <c r="Q32" s="426"/>
      <c r="R32" s="426"/>
      <c r="S32" s="426"/>
      <c r="T32" s="426"/>
      <c r="U32" s="426"/>
      <c r="V32" s="426"/>
      <c r="W32" s="426"/>
      <c r="X32" s="426"/>
      <c r="Y32" s="426"/>
      <c r="Z32" s="426"/>
      <c r="AA32" s="426"/>
    </row>
    <row r="33" spans="1:27" x14ac:dyDescent="0.2">
      <c r="A33" s="722"/>
      <c r="B33" s="725"/>
      <c r="C33" s="237" t="s">
        <v>28</v>
      </c>
      <c r="D33" s="257">
        <v>3</v>
      </c>
      <c r="E33" s="257">
        <v>6</v>
      </c>
      <c r="F33" s="257">
        <f t="shared" si="0"/>
        <v>9</v>
      </c>
      <c r="G33" s="257">
        <v>39</v>
      </c>
      <c r="H33" s="257">
        <v>38</v>
      </c>
      <c r="I33" s="296">
        <f t="shared" si="1"/>
        <v>77</v>
      </c>
      <c r="J33" s="260"/>
      <c r="K33" s="46">
        <f t="shared" si="2"/>
        <v>86</v>
      </c>
      <c r="L33" s="426"/>
      <c r="M33" s="426">
        <v>21</v>
      </c>
      <c r="N33" s="426"/>
      <c r="O33" s="426"/>
      <c r="P33" s="426"/>
      <c r="Q33" s="426"/>
      <c r="R33" s="426"/>
      <c r="S33" s="426"/>
      <c r="T33" s="426"/>
      <c r="U33" s="426"/>
      <c r="V33" s="426"/>
      <c r="W33" s="426"/>
      <c r="X33" s="426"/>
      <c r="Y33" s="426"/>
      <c r="Z33" s="426"/>
      <c r="AA33" s="426"/>
    </row>
    <row r="34" spans="1:27" x14ac:dyDescent="0.2">
      <c r="A34" s="722"/>
      <c r="B34" s="725"/>
      <c r="C34" s="237" t="s">
        <v>29</v>
      </c>
      <c r="D34" s="257">
        <v>17</v>
      </c>
      <c r="E34" s="257">
        <v>14</v>
      </c>
      <c r="F34" s="257">
        <f t="shared" si="0"/>
        <v>31</v>
      </c>
      <c r="G34" s="257">
        <v>40</v>
      </c>
      <c r="H34" s="257">
        <v>50</v>
      </c>
      <c r="I34" s="296">
        <f t="shared" si="1"/>
        <v>90</v>
      </c>
      <c r="J34" s="260"/>
      <c r="K34" s="46">
        <f t="shared" si="2"/>
        <v>121</v>
      </c>
      <c r="L34" s="426"/>
      <c r="M34" s="426">
        <v>22</v>
      </c>
      <c r="N34" s="426"/>
      <c r="O34" s="426"/>
      <c r="P34" s="426"/>
      <c r="Q34" s="426"/>
      <c r="R34" s="426"/>
      <c r="S34" s="426"/>
      <c r="T34" s="426"/>
      <c r="U34" s="426"/>
      <c r="V34" s="426"/>
      <c r="W34" s="426"/>
      <c r="X34" s="426"/>
      <c r="Y34" s="426"/>
      <c r="Z34" s="426"/>
      <c r="AA34" s="426"/>
    </row>
    <row r="35" spans="1:27" ht="12.75" customHeight="1" x14ac:dyDescent="0.2">
      <c r="A35" s="722"/>
      <c r="B35" s="725"/>
      <c r="C35" s="237" t="s">
        <v>30</v>
      </c>
      <c r="D35" s="256">
        <v>6</v>
      </c>
      <c r="E35" s="256">
        <v>6</v>
      </c>
      <c r="F35" s="256">
        <f t="shared" si="0"/>
        <v>12</v>
      </c>
      <c r="G35" s="256">
        <v>38</v>
      </c>
      <c r="H35" s="256">
        <v>40</v>
      </c>
      <c r="I35" s="295">
        <f t="shared" si="1"/>
        <v>78</v>
      </c>
      <c r="J35" s="260"/>
      <c r="K35" s="45">
        <f t="shared" si="2"/>
        <v>90</v>
      </c>
      <c r="L35" s="426"/>
      <c r="M35" s="426">
        <v>23</v>
      </c>
      <c r="N35" s="426"/>
      <c r="O35" s="426"/>
      <c r="P35" s="426"/>
      <c r="Q35" s="426"/>
      <c r="R35" s="426"/>
      <c r="S35" s="426"/>
      <c r="T35" s="426"/>
      <c r="U35" s="426"/>
      <c r="V35" s="426"/>
      <c r="W35" s="426"/>
      <c r="X35" s="426"/>
      <c r="Y35" s="426"/>
      <c r="Z35" s="426"/>
      <c r="AA35" s="426"/>
    </row>
    <row r="36" spans="1:27" x14ac:dyDescent="0.2">
      <c r="A36" s="722"/>
      <c r="B36" s="725"/>
      <c r="C36" s="238" t="s">
        <v>31</v>
      </c>
      <c r="D36" s="257">
        <v>1</v>
      </c>
      <c r="E36" s="257">
        <v>2</v>
      </c>
      <c r="F36" s="257">
        <f t="shared" si="0"/>
        <v>3</v>
      </c>
      <c r="G36" s="257">
        <v>12</v>
      </c>
      <c r="H36" s="257">
        <v>3</v>
      </c>
      <c r="I36" s="296">
        <f t="shared" si="1"/>
        <v>15</v>
      </c>
      <c r="J36" s="260"/>
      <c r="K36" s="46">
        <f t="shared" si="2"/>
        <v>18</v>
      </c>
      <c r="L36" s="426"/>
      <c r="M36" s="426">
        <v>24</v>
      </c>
      <c r="N36" s="426"/>
      <c r="O36" s="426"/>
      <c r="P36" s="426"/>
      <c r="Q36" s="426"/>
      <c r="R36" s="426"/>
      <c r="S36" s="426"/>
      <c r="T36" s="426"/>
      <c r="U36" s="426"/>
      <c r="V36" s="426"/>
      <c r="W36" s="426"/>
      <c r="X36" s="426"/>
      <c r="Y36" s="426"/>
      <c r="Z36" s="426"/>
      <c r="AA36" s="426"/>
    </row>
    <row r="37" spans="1:27" ht="13.5" x14ac:dyDescent="0.25">
      <c r="A37" s="722"/>
      <c r="B37" s="739" t="s">
        <v>449</v>
      </c>
      <c r="C37" s="740"/>
      <c r="D37" s="245">
        <v>80</v>
      </c>
      <c r="E37" s="245">
        <v>59</v>
      </c>
      <c r="F37" s="154">
        <f t="shared" si="0"/>
        <v>139</v>
      </c>
      <c r="G37" s="245">
        <v>365</v>
      </c>
      <c r="H37" s="245">
        <v>318</v>
      </c>
      <c r="I37" s="274">
        <f t="shared" si="1"/>
        <v>683</v>
      </c>
      <c r="J37" s="298"/>
      <c r="K37" s="49">
        <f t="shared" si="2"/>
        <v>822</v>
      </c>
      <c r="L37" s="426"/>
      <c r="M37" s="426" t="s">
        <v>296</v>
      </c>
      <c r="N37" s="426"/>
      <c r="O37" s="426"/>
      <c r="P37" s="426"/>
      <c r="Q37" s="426"/>
      <c r="R37" s="426"/>
      <c r="S37" s="426"/>
      <c r="T37" s="426"/>
      <c r="U37" s="426"/>
      <c r="V37" s="426"/>
      <c r="W37" s="426"/>
      <c r="X37" s="426"/>
      <c r="Y37" s="426"/>
      <c r="Z37" s="426"/>
      <c r="AA37" s="426"/>
    </row>
    <row r="38" spans="1:27" ht="12.75" customHeight="1" x14ac:dyDescent="0.2">
      <c r="A38" s="722"/>
      <c r="B38" s="725" t="s">
        <v>563</v>
      </c>
      <c r="C38" s="237" t="s">
        <v>32</v>
      </c>
      <c r="D38" s="257">
        <v>4</v>
      </c>
      <c r="E38" s="257">
        <v>0</v>
      </c>
      <c r="F38" s="257">
        <f t="shared" si="0"/>
        <v>4</v>
      </c>
      <c r="G38" s="257">
        <v>28</v>
      </c>
      <c r="H38" s="257">
        <v>17</v>
      </c>
      <c r="I38" s="296">
        <f t="shared" si="1"/>
        <v>45</v>
      </c>
      <c r="J38" s="260"/>
      <c r="K38" s="46">
        <f t="shared" si="2"/>
        <v>49</v>
      </c>
      <c r="L38" s="426"/>
      <c r="M38" s="426">
        <v>70</v>
      </c>
      <c r="N38" s="426"/>
      <c r="O38" s="426"/>
      <c r="P38" s="426"/>
      <c r="Q38" s="426"/>
      <c r="R38" s="426"/>
      <c r="S38" s="426"/>
      <c r="T38" s="426"/>
      <c r="U38" s="426"/>
      <c r="V38" s="426"/>
      <c r="W38" s="426"/>
      <c r="X38" s="426"/>
      <c r="Y38" s="426"/>
      <c r="Z38" s="426"/>
      <c r="AA38" s="426"/>
    </row>
    <row r="39" spans="1:27" x14ac:dyDescent="0.2">
      <c r="A39" s="722"/>
      <c r="B39" s="725"/>
      <c r="C39" s="237" t="s">
        <v>33</v>
      </c>
      <c r="D39" s="257">
        <v>6</v>
      </c>
      <c r="E39" s="257">
        <v>1</v>
      </c>
      <c r="F39" s="257">
        <f t="shared" si="0"/>
        <v>7</v>
      </c>
      <c r="G39" s="257">
        <v>45</v>
      </c>
      <c r="H39" s="257">
        <v>30</v>
      </c>
      <c r="I39" s="296">
        <f t="shared" si="1"/>
        <v>75</v>
      </c>
      <c r="J39" s="260"/>
      <c r="K39" s="46">
        <f t="shared" si="2"/>
        <v>82</v>
      </c>
      <c r="L39" s="426"/>
      <c r="M39" s="426">
        <v>71</v>
      </c>
      <c r="N39" s="426"/>
      <c r="O39" s="426"/>
      <c r="P39" s="426"/>
      <c r="Q39" s="426"/>
      <c r="R39" s="426"/>
      <c r="S39" s="426"/>
      <c r="T39" s="426"/>
      <c r="U39" s="426"/>
      <c r="V39" s="426"/>
      <c r="W39" s="426"/>
      <c r="X39" s="426"/>
      <c r="Y39" s="426"/>
      <c r="Z39" s="426"/>
      <c r="AA39" s="426"/>
    </row>
    <row r="40" spans="1:27" ht="12.75" customHeight="1" x14ac:dyDescent="0.2">
      <c r="A40" s="722"/>
      <c r="B40" s="725"/>
      <c r="C40" s="237" t="s">
        <v>34</v>
      </c>
      <c r="D40" s="257">
        <v>2</v>
      </c>
      <c r="E40" s="257">
        <v>6</v>
      </c>
      <c r="F40" s="257">
        <f t="shared" si="0"/>
        <v>8</v>
      </c>
      <c r="G40" s="257">
        <v>1</v>
      </c>
      <c r="H40" s="257">
        <v>3</v>
      </c>
      <c r="I40" s="296">
        <f t="shared" si="1"/>
        <v>4</v>
      </c>
      <c r="J40" s="260"/>
      <c r="K40" s="46">
        <f t="shared" si="2"/>
        <v>12</v>
      </c>
      <c r="L40" s="426"/>
      <c r="M40" s="426">
        <v>72</v>
      </c>
      <c r="N40" s="426"/>
      <c r="O40" s="426"/>
      <c r="P40" s="426"/>
      <c r="Q40" s="426"/>
      <c r="R40" s="426"/>
      <c r="S40" s="426"/>
      <c r="T40" s="426"/>
      <c r="U40" s="426"/>
      <c r="V40" s="426"/>
      <c r="W40" s="426"/>
      <c r="X40" s="426"/>
      <c r="Y40" s="426"/>
      <c r="Z40" s="426"/>
      <c r="AA40" s="426"/>
    </row>
    <row r="41" spans="1:27" x14ac:dyDescent="0.2">
      <c r="A41" s="722"/>
      <c r="B41" s="725"/>
      <c r="C41" s="237" t="s">
        <v>35</v>
      </c>
      <c r="D41" s="257">
        <v>0</v>
      </c>
      <c r="E41" s="257">
        <v>1</v>
      </c>
      <c r="F41" s="257">
        <f t="shared" si="0"/>
        <v>1</v>
      </c>
      <c r="G41" s="257">
        <v>2</v>
      </c>
      <c r="H41" s="257">
        <v>1</v>
      </c>
      <c r="I41" s="296">
        <f t="shared" si="1"/>
        <v>3</v>
      </c>
      <c r="J41" s="260"/>
      <c r="K41" s="46">
        <f t="shared" si="2"/>
        <v>4</v>
      </c>
      <c r="L41" s="426"/>
      <c r="M41" s="426">
        <v>73</v>
      </c>
      <c r="N41" s="426"/>
      <c r="O41" s="426"/>
      <c r="P41" s="426"/>
      <c r="Q41" s="426"/>
      <c r="R41" s="426"/>
      <c r="S41" s="426"/>
      <c r="T41" s="426"/>
      <c r="U41" s="426"/>
      <c r="V41" s="426"/>
      <c r="W41" s="426"/>
      <c r="X41" s="426"/>
      <c r="Y41" s="426"/>
      <c r="Z41" s="426"/>
      <c r="AA41" s="426"/>
    </row>
    <row r="42" spans="1:27" x14ac:dyDescent="0.2">
      <c r="A42" s="722"/>
      <c r="B42" s="725"/>
      <c r="C42" s="237" t="s">
        <v>36</v>
      </c>
      <c r="D42" s="257">
        <v>4</v>
      </c>
      <c r="E42" s="257">
        <v>3</v>
      </c>
      <c r="F42" s="257">
        <f t="shared" si="0"/>
        <v>7</v>
      </c>
      <c r="G42" s="257">
        <v>36</v>
      </c>
      <c r="H42" s="257">
        <v>50</v>
      </c>
      <c r="I42" s="296">
        <f t="shared" si="1"/>
        <v>86</v>
      </c>
      <c r="J42" s="260"/>
      <c r="K42" s="46">
        <f t="shared" si="2"/>
        <v>93</v>
      </c>
      <c r="L42" s="426"/>
      <c r="M42" s="426">
        <v>74</v>
      </c>
      <c r="N42" s="426"/>
      <c r="O42" s="426"/>
      <c r="P42" s="426"/>
      <c r="Q42" s="426"/>
      <c r="R42" s="426"/>
      <c r="S42" s="426"/>
      <c r="T42" s="426"/>
      <c r="U42" s="426"/>
      <c r="V42" s="426"/>
      <c r="W42" s="426"/>
      <c r="X42" s="426"/>
      <c r="Y42" s="426"/>
      <c r="Z42" s="426"/>
      <c r="AA42" s="426"/>
    </row>
    <row r="43" spans="1:27" ht="13.5" x14ac:dyDescent="0.25">
      <c r="A43" s="722"/>
      <c r="B43" s="739" t="s">
        <v>564</v>
      </c>
      <c r="C43" s="740"/>
      <c r="D43" s="245">
        <v>16</v>
      </c>
      <c r="E43" s="245">
        <v>11</v>
      </c>
      <c r="F43" s="154">
        <f t="shared" si="0"/>
        <v>27</v>
      </c>
      <c r="G43" s="245">
        <v>112</v>
      </c>
      <c r="H43" s="245">
        <v>101</v>
      </c>
      <c r="I43" s="274">
        <f t="shared" si="1"/>
        <v>213</v>
      </c>
      <c r="J43" s="298"/>
      <c r="K43" s="49">
        <f t="shared" si="2"/>
        <v>240</v>
      </c>
      <c r="L43" s="426"/>
      <c r="M43" s="426" t="s">
        <v>309</v>
      </c>
      <c r="N43" s="426"/>
      <c r="O43" s="426"/>
      <c r="P43" s="426"/>
      <c r="Q43" s="426"/>
      <c r="R43" s="426"/>
      <c r="S43" s="426"/>
      <c r="T43" s="426"/>
      <c r="U43" s="426"/>
      <c r="V43" s="426"/>
      <c r="W43" s="426"/>
      <c r="X43" s="426"/>
      <c r="Y43" s="426"/>
      <c r="Z43" s="426"/>
      <c r="AA43" s="426"/>
    </row>
    <row r="44" spans="1:27" ht="12.75" customHeight="1" x14ac:dyDescent="0.2">
      <c r="A44" s="722"/>
      <c r="B44" s="725" t="s">
        <v>450</v>
      </c>
      <c r="C44" s="236" t="s">
        <v>38</v>
      </c>
      <c r="D44" s="256">
        <v>0</v>
      </c>
      <c r="E44" s="256">
        <v>0</v>
      </c>
      <c r="F44" s="256"/>
      <c r="G44" s="256">
        <v>1</v>
      </c>
      <c r="H44" s="256">
        <v>0</v>
      </c>
      <c r="I44" s="295"/>
      <c r="J44" s="260"/>
      <c r="K44" s="45"/>
      <c r="L44" s="426"/>
      <c r="M44" s="426">
        <v>76</v>
      </c>
      <c r="N44" s="426"/>
      <c r="O44" s="426"/>
      <c r="P44" s="426"/>
      <c r="Q44" s="426"/>
      <c r="R44" s="426"/>
      <c r="S44" s="426"/>
      <c r="T44" s="426"/>
      <c r="U44" s="426"/>
      <c r="V44" s="426"/>
      <c r="W44" s="426"/>
      <c r="X44" s="426"/>
      <c r="Y44" s="426"/>
      <c r="Z44" s="426"/>
      <c r="AA44" s="426"/>
    </row>
    <row r="45" spans="1:27" x14ac:dyDescent="0.2">
      <c r="A45" s="722"/>
      <c r="B45" s="725"/>
      <c r="C45" s="362" t="s">
        <v>245</v>
      </c>
      <c r="D45" s="259"/>
      <c r="E45" s="259"/>
      <c r="F45" s="259">
        <f t="shared" si="0"/>
        <v>0</v>
      </c>
      <c r="G45" s="259"/>
      <c r="H45" s="259"/>
      <c r="I45" s="299">
        <f t="shared" si="1"/>
        <v>0</v>
      </c>
      <c r="J45" s="260"/>
      <c r="K45" s="50">
        <f t="shared" si="2"/>
        <v>0</v>
      </c>
      <c r="L45" s="426"/>
      <c r="M45" s="426">
        <v>77</v>
      </c>
      <c r="N45" s="426"/>
      <c r="O45" s="426"/>
      <c r="P45" s="426"/>
      <c r="Q45" s="426"/>
      <c r="R45" s="426"/>
      <c r="S45" s="426"/>
      <c r="T45" s="426"/>
      <c r="U45" s="426"/>
      <c r="V45" s="426"/>
      <c r="W45" s="426"/>
      <c r="X45" s="426"/>
      <c r="Y45" s="426"/>
      <c r="Z45" s="426"/>
      <c r="AA45" s="426"/>
    </row>
    <row r="46" spans="1:27" ht="13.5" x14ac:dyDescent="0.2">
      <c r="A46" s="723"/>
      <c r="B46" s="717" t="s">
        <v>39</v>
      </c>
      <c r="C46" s="718"/>
      <c r="D46" s="264">
        <v>0</v>
      </c>
      <c r="E46" s="264">
        <v>0</v>
      </c>
      <c r="F46" s="40">
        <f t="shared" si="0"/>
        <v>0</v>
      </c>
      <c r="G46" s="264">
        <v>1</v>
      </c>
      <c r="H46" s="264">
        <v>0</v>
      </c>
      <c r="I46" s="41">
        <f t="shared" si="1"/>
        <v>1</v>
      </c>
      <c r="J46" s="260"/>
      <c r="K46" s="419">
        <f t="shared" si="2"/>
        <v>1</v>
      </c>
      <c r="L46" s="426"/>
      <c r="M46" s="426" t="s">
        <v>37</v>
      </c>
      <c r="N46" s="426"/>
      <c r="O46" s="426"/>
      <c r="P46" s="426"/>
      <c r="Q46" s="426"/>
      <c r="R46" s="426"/>
      <c r="S46" s="426"/>
      <c r="T46" s="426"/>
      <c r="U46" s="426"/>
      <c r="V46" s="426"/>
      <c r="W46" s="426"/>
      <c r="X46" s="426"/>
      <c r="Y46" s="426"/>
      <c r="Z46" s="426"/>
      <c r="AA46" s="426"/>
    </row>
    <row r="47" spans="1:27" x14ac:dyDescent="0.2">
      <c r="A47" s="726" t="s">
        <v>451</v>
      </c>
      <c r="B47" s="726"/>
      <c r="C47" s="726"/>
      <c r="D47" s="37">
        <v>120</v>
      </c>
      <c r="E47" s="37">
        <v>76</v>
      </c>
      <c r="F47" s="40">
        <f t="shared" si="0"/>
        <v>196</v>
      </c>
      <c r="G47" s="37">
        <v>866</v>
      </c>
      <c r="H47" s="37">
        <v>595</v>
      </c>
      <c r="I47" s="41">
        <f t="shared" si="1"/>
        <v>1461</v>
      </c>
      <c r="J47" s="260"/>
      <c r="K47" s="51">
        <f t="shared" si="2"/>
        <v>1657</v>
      </c>
      <c r="L47" s="426"/>
      <c r="M47" s="426" t="s">
        <v>442</v>
      </c>
      <c r="N47" s="426"/>
      <c r="O47" s="426"/>
      <c r="P47" s="426"/>
      <c r="Q47" s="426"/>
      <c r="R47" s="426"/>
      <c r="S47" s="426"/>
      <c r="T47" s="426"/>
      <c r="U47" s="426"/>
      <c r="V47" s="426"/>
      <c r="W47" s="426"/>
      <c r="X47" s="426"/>
      <c r="Y47" s="426"/>
      <c r="Z47" s="426"/>
      <c r="AA47" s="426"/>
    </row>
    <row r="48" spans="1:27" ht="12.75" customHeight="1" x14ac:dyDescent="0.2">
      <c r="A48" s="721" t="s">
        <v>443</v>
      </c>
      <c r="B48" s="719" t="s">
        <v>453</v>
      </c>
      <c r="C48" s="237" t="s">
        <v>42</v>
      </c>
      <c r="D48" s="257">
        <v>4</v>
      </c>
      <c r="E48" s="257">
        <v>20</v>
      </c>
      <c r="F48" s="257">
        <f t="shared" si="0"/>
        <v>24</v>
      </c>
      <c r="G48" s="257">
        <v>26</v>
      </c>
      <c r="H48" s="257">
        <v>83</v>
      </c>
      <c r="I48" s="296">
        <f t="shared" si="1"/>
        <v>109</v>
      </c>
      <c r="J48" s="260"/>
      <c r="K48" s="46">
        <f t="shared" si="2"/>
        <v>133</v>
      </c>
      <c r="L48" s="426"/>
      <c r="M48" s="426">
        <v>25</v>
      </c>
      <c r="N48" s="426"/>
      <c r="O48" s="426"/>
      <c r="P48" s="426"/>
      <c r="Q48" s="426"/>
      <c r="R48" s="426"/>
      <c r="S48" s="426"/>
      <c r="T48" s="426"/>
      <c r="U48" s="426"/>
      <c r="V48" s="426"/>
      <c r="W48" s="426"/>
      <c r="X48" s="426"/>
      <c r="Y48" s="426"/>
      <c r="Z48" s="426"/>
      <c r="AA48" s="426"/>
    </row>
    <row r="49" spans="1:27" x14ac:dyDescent="0.2">
      <c r="A49" s="722"/>
      <c r="B49" s="720"/>
      <c r="C49" s="237" t="s">
        <v>43</v>
      </c>
      <c r="D49" s="257">
        <v>7</v>
      </c>
      <c r="E49" s="257">
        <v>17</v>
      </c>
      <c r="F49" s="257">
        <f t="shared" si="0"/>
        <v>24</v>
      </c>
      <c r="G49" s="257">
        <v>33</v>
      </c>
      <c r="H49" s="257">
        <v>52</v>
      </c>
      <c r="I49" s="296">
        <f t="shared" si="1"/>
        <v>85</v>
      </c>
      <c r="J49" s="260"/>
      <c r="K49" s="46">
        <f t="shared" si="2"/>
        <v>109</v>
      </c>
      <c r="L49" s="426"/>
      <c r="M49" s="426">
        <v>26</v>
      </c>
      <c r="N49" s="426"/>
      <c r="O49" s="426"/>
      <c r="P49" s="426"/>
      <c r="Q49" s="426"/>
      <c r="R49" s="426"/>
      <c r="S49" s="426"/>
      <c r="T49" s="426"/>
      <c r="U49" s="426"/>
      <c r="V49" s="426"/>
      <c r="W49" s="426"/>
      <c r="X49" s="426"/>
      <c r="Y49" s="426"/>
      <c r="Z49" s="426"/>
      <c r="AA49" s="426"/>
    </row>
    <row r="50" spans="1:27" x14ac:dyDescent="0.2">
      <c r="A50" s="722"/>
      <c r="B50" s="720"/>
      <c r="C50" s="236" t="s">
        <v>44</v>
      </c>
      <c r="D50" s="256">
        <v>16</v>
      </c>
      <c r="E50" s="256">
        <v>18</v>
      </c>
      <c r="F50" s="256">
        <f t="shared" si="0"/>
        <v>34</v>
      </c>
      <c r="G50" s="256">
        <v>93</v>
      </c>
      <c r="H50" s="256">
        <v>175</v>
      </c>
      <c r="I50" s="295">
        <f t="shared" si="1"/>
        <v>268</v>
      </c>
      <c r="J50" s="260"/>
      <c r="K50" s="45">
        <f t="shared" si="2"/>
        <v>302</v>
      </c>
      <c r="L50" s="426"/>
      <c r="M50" s="426">
        <v>27</v>
      </c>
      <c r="N50" s="426"/>
      <c r="O50" s="426"/>
      <c r="P50" s="426"/>
      <c r="Q50" s="426"/>
      <c r="R50" s="426"/>
      <c r="S50" s="426"/>
      <c r="T50" s="426"/>
      <c r="U50" s="426"/>
      <c r="V50" s="426"/>
      <c r="W50" s="426"/>
      <c r="X50" s="426"/>
      <c r="Y50" s="426"/>
      <c r="Z50" s="426"/>
      <c r="AA50" s="426"/>
    </row>
    <row r="51" spans="1:27" ht="12.75" customHeight="1" x14ac:dyDescent="0.25">
      <c r="A51" s="722"/>
      <c r="B51" s="739" t="s">
        <v>454</v>
      </c>
      <c r="C51" s="740"/>
      <c r="D51" s="245">
        <v>27</v>
      </c>
      <c r="E51" s="245">
        <v>55</v>
      </c>
      <c r="F51" s="154">
        <f t="shared" si="0"/>
        <v>82</v>
      </c>
      <c r="G51" s="245">
        <v>152</v>
      </c>
      <c r="H51" s="245">
        <v>310</v>
      </c>
      <c r="I51" s="274">
        <f t="shared" si="1"/>
        <v>462</v>
      </c>
      <c r="J51" s="298"/>
      <c r="K51" s="49">
        <f t="shared" si="2"/>
        <v>544</v>
      </c>
      <c r="L51" s="426"/>
      <c r="M51" s="426" t="s">
        <v>444</v>
      </c>
      <c r="N51" s="426"/>
      <c r="O51" s="426"/>
      <c r="P51" s="426"/>
      <c r="Q51" s="426"/>
      <c r="R51" s="426"/>
      <c r="S51" s="426"/>
      <c r="T51" s="426"/>
      <c r="U51" s="426"/>
      <c r="V51" s="426"/>
      <c r="W51" s="426"/>
      <c r="X51" s="426"/>
      <c r="Y51" s="426"/>
      <c r="Z51" s="426"/>
      <c r="AA51" s="426"/>
    </row>
    <row r="52" spans="1:27" ht="12.75" customHeight="1" x14ac:dyDescent="0.2">
      <c r="A52" s="722"/>
      <c r="B52" s="720" t="s">
        <v>80</v>
      </c>
      <c r="C52" s="237" t="s">
        <v>45</v>
      </c>
      <c r="D52" s="257">
        <v>0</v>
      </c>
      <c r="E52" s="257">
        <v>6</v>
      </c>
      <c r="F52" s="257">
        <f t="shared" si="0"/>
        <v>6</v>
      </c>
      <c r="G52" s="257">
        <v>17</v>
      </c>
      <c r="H52" s="257">
        <v>21</v>
      </c>
      <c r="I52" s="296">
        <f t="shared" si="1"/>
        <v>38</v>
      </c>
      <c r="J52" s="260"/>
      <c r="K52" s="46">
        <f t="shared" si="2"/>
        <v>44</v>
      </c>
      <c r="L52" s="426"/>
      <c r="M52" s="426">
        <v>28</v>
      </c>
      <c r="N52" s="426"/>
      <c r="O52" s="426"/>
      <c r="P52" s="426"/>
      <c r="Q52" s="426"/>
      <c r="R52" s="426"/>
      <c r="S52" s="426"/>
      <c r="T52" s="426"/>
      <c r="U52" s="426"/>
      <c r="V52" s="426"/>
      <c r="W52" s="426"/>
      <c r="X52" s="426"/>
      <c r="Y52" s="426"/>
      <c r="Z52" s="426"/>
      <c r="AA52" s="426"/>
    </row>
    <row r="53" spans="1:27" x14ac:dyDescent="0.2">
      <c r="A53" s="722"/>
      <c r="B53" s="733"/>
      <c r="C53" s="237" t="s">
        <v>46</v>
      </c>
      <c r="D53" s="257">
        <v>0</v>
      </c>
      <c r="E53" s="257">
        <v>2</v>
      </c>
      <c r="F53" s="257">
        <f t="shared" si="0"/>
        <v>2</v>
      </c>
      <c r="G53" s="257">
        <v>0</v>
      </c>
      <c r="H53" s="257">
        <v>9</v>
      </c>
      <c r="I53" s="296">
        <f t="shared" si="1"/>
        <v>9</v>
      </c>
      <c r="J53" s="260"/>
      <c r="K53" s="46">
        <f t="shared" si="2"/>
        <v>11</v>
      </c>
      <c r="L53" s="426"/>
      <c r="M53" s="426">
        <v>29</v>
      </c>
      <c r="N53" s="426"/>
      <c r="O53" s="426"/>
      <c r="P53" s="426"/>
      <c r="Q53" s="426"/>
      <c r="R53" s="426"/>
      <c r="S53" s="426"/>
      <c r="T53" s="426"/>
      <c r="U53" s="426"/>
      <c r="V53" s="426"/>
      <c r="W53" s="426"/>
      <c r="X53" s="426"/>
      <c r="Y53" s="426"/>
      <c r="Z53" s="426"/>
      <c r="AA53" s="426"/>
    </row>
    <row r="54" spans="1:27" x14ac:dyDescent="0.2">
      <c r="A54" s="722"/>
      <c r="B54" s="733"/>
      <c r="C54" s="238" t="s">
        <v>47</v>
      </c>
      <c r="D54" s="259">
        <v>0</v>
      </c>
      <c r="E54" s="259">
        <v>1</v>
      </c>
      <c r="F54" s="259">
        <f t="shared" si="0"/>
        <v>1</v>
      </c>
      <c r="G54" s="259">
        <v>0</v>
      </c>
      <c r="H54" s="259">
        <v>5</v>
      </c>
      <c r="I54" s="299">
        <f t="shared" si="1"/>
        <v>5</v>
      </c>
      <c r="J54" s="260"/>
      <c r="K54" s="50">
        <f t="shared" si="2"/>
        <v>6</v>
      </c>
      <c r="L54" s="426"/>
      <c r="M54" s="426">
        <v>30</v>
      </c>
      <c r="N54" s="426"/>
      <c r="O54" s="426"/>
      <c r="P54" s="426"/>
      <c r="Q54" s="426"/>
      <c r="R54" s="426"/>
      <c r="S54" s="426"/>
      <c r="T54" s="426"/>
      <c r="U54" s="426"/>
      <c r="V54" s="426"/>
      <c r="W54" s="426"/>
      <c r="X54" s="426"/>
      <c r="Y54" s="426"/>
      <c r="Z54" s="426"/>
      <c r="AA54" s="426"/>
    </row>
    <row r="55" spans="1:27" ht="13.5" x14ac:dyDescent="0.2">
      <c r="A55" s="722"/>
      <c r="B55" s="717" t="s">
        <v>48</v>
      </c>
      <c r="C55" s="718"/>
      <c r="D55" s="245">
        <v>0</v>
      </c>
      <c r="E55" s="245">
        <v>9</v>
      </c>
      <c r="F55" s="154">
        <f t="shared" si="0"/>
        <v>9</v>
      </c>
      <c r="G55" s="245">
        <v>17</v>
      </c>
      <c r="H55" s="245">
        <v>35</v>
      </c>
      <c r="I55" s="154">
        <f t="shared" si="1"/>
        <v>52</v>
      </c>
      <c r="J55" s="260"/>
      <c r="K55" s="49">
        <f t="shared" si="2"/>
        <v>61</v>
      </c>
      <c r="L55" s="426"/>
      <c r="M55" s="426" t="s">
        <v>323</v>
      </c>
      <c r="N55" s="426"/>
      <c r="O55" s="426"/>
      <c r="P55" s="426"/>
      <c r="Q55" s="426"/>
      <c r="R55" s="426"/>
      <c r="S55" s="426"/>
      <c r="T55" s="426"/>
      <c r="U55" s="426"/>
      <c r="V55" s="426"/>
      <c r="W55" s="426"/>
      <c r="X55" s="426"/>
      <c r="Y55" s="426"/>
      <c r="Z55" s="426"/>
      <c r="AA55" s="426"/>
    </row>
    <row r="56" spans="1:27" ht="12.75" customHeight="1" x14ac:dyDescent="0.2">
      <c r="A56" s="722"/>
      <c r="B56" s="720" t="s">
        <v>81</v>
      </c>
      <c r="C56" s="236" t="s">
        <v>49</v>
      </c>
      <c r="D56" s="256">
        <v>1</v>
      </c>
      <c r="E56" s="256">
        <v>4</v>
      </c>
      <c r="F56" s="256">
        <f t="shared" si="0"/>
        <v>5</v>
      </c>
      <c r="G56" s="256">
        <v>21</v>
      </c>
      <c r="H56" s="256">
        <v>15</v>
      </c>
      <c r="I56" s="295">
        <f t="shared" si="1"/>
        <v>36</v>
      </c>
      <c r="J56" s="260"/>
      <c r="K56" s="45">
        <f t="shared" si="2"/>
        <v>41</v>
      </c>
      <c r="L56" s="426"/>
      <c r="M56" s="426">
        <v>31</v>
      </c>
      <c r="N56" s="426"/>
      <c r="O56" s="426"/>
      <c r="P56" s="426"/>
      <c r="Q56" s="426"/>
      <c r="R56" s="426"/>
      <c r="S56" s="426"/>
      <c r="T56" s="426"/>
      <c r="U56" s="426"/>
      <c r="V56" s="426"/>
      <c r="W56" s="426"/>
      <c r="X56" s="426"/>
      <c r="Y56" s="426"/>
      <c r="Z56" s="426"/>
      <c r="AA56" s="426"/>
    </row>
    <row r="57" spans="1:27" x14ac:dyDescent="0.2">
      <c r="A57" s="722"/>
      <c r="B57" s="733"/>
      <c r="C57" s="237" t="s">
        <v>50</v>
      </c>
      <c r="D57" s="257">
        <v>3</v>
      </c>
      <c r="E57" s="257">
        <v>1</v>
      </c>
      <c r="F57" s="257">
        <f t="shared" si="0"/>
        <v>4</v>
      </c>
      <c r="G57" s="257">
        <v>11</v>
      </c>
      <c r="H57" s="257">
        <v>15</v>
      </c>
      <c r="I57" s="296">
        <f t="shared" si="1"/>
        <v>26</v>
      </c>
      <c r="J57" s="260"/>
      <c r="K57" s="46">
        <f t="shared" si="2"/>
        <v>30</v>
      </c>
      <c r="L57" s="426"/>
      <c r="M57" s="426">
        <v>32</v>
      </c>
      <c r="N57" s="426"/>
      <c r="O57" s="426"/>
      <c r="P57" s="426"/>
      <c r="Q57" s="426"/>
      <c r="R57" s="426"/>
      <c r="S57" s="426"/>
      <c r="T57" s="426"/>
      <c r="U57" s="426"/>
      <c r="V57" s="426"/>
      <c r="W57" s="426"/>
      <c r="X57" s="426"/>
      <c r="Y57" s="426"/>
      <c r="Z57" s="426"/>
      <c r="AA57" s="426"/>
    </row>
    <row r="58" spans="1:27" x14ac:dyDescent="0.2">
      <c r="A58" s="722"/>
      <c r="B58" s="733"/>
      <c r="C58" s="238" t="s">
        <v>51</v>
      </c>
      <c r="D58" s="258">
        <v>0</v>
      </c>
      <c r="E58" s="258">
        <v>3</v>
      </c>
      <c r="F58" s="258">
        <f t="shared" si="0"/>
        <v>3</v>
      </c>
      <c r="G58" s="258">
        <v>8</v>
      </c>
      <c r="H58" s="258">
        <v>14</v>
      </c>
      <c r="I58" s="297">
        <f t="shared" si="1"/>
        <v>22</v>
      </c>
      <c r="J58" s="260"/>
      <c r="K58" s="47">
        <f t="shared" si="2"/>
        <v>25</v>
      </c>
      <c r="L58" s="426"/>
      <c r="M58" s="426">
        <v>33</v>
      </c>
      <c r="N58" s="426"/>
      <c r="O58" s="426"/>
      <c r="P58" s="426"/>
      <c r="Q58" s="426"/>
      <c r="R58" s="426"/>
      <c r="S58" s="426"/>
      <c r="T58" s="426"/>
      <c r="U58" s="426"/>
      <c r="V58" s="426"/>
      <c r="W58" s="426"/>
      <c r="X58" s="426"/>
      <c r="Y58" s="426"/>
      <c r="Z58" s="426"/>
      <c r="AA58" s="426"/>
    </row>
    <row r="59" spans="1:27" ht="13.5" x14ac:dyDescent="0.2">
      <c r="A59" s="722"/>
      <c r="B59" s="717" t="s">
        <v>52</v>
      </c>
      <c r="C59" s="718"/>
      <c r="D59" s="245">
        <v>4</v>
      </c>
      <c r="E59" s="245">
        <v>8</v>
      </c>
      <c r="F59" s="154">
        <f t="shared" si="0"/>
        <v>12</v>
      </c>
      <c r="G59" s="245">
        <v>40</v>
      </c>
      <c r="H59" s="245">
        <v>44</v>
      </c>
      <c r="I59" s="154">
        <f t="shared" si="1"/>
        <v>84</v>
      </c>
      <c r="J59" s="260"/>
      <c r="K59" s="49">
        <f t="shared" si="2"/>
        <v>96</v>
      </c>
      <c r="L59" s="426"/>
      <c r="M59" s="426" t="s">
        <v>327</v>
      </c>
      <c r="N59" s="426"/>
      <c r="O59" s="426"/>
      <c r="P59" s="426"/>
      <c r="Q59" s="426"/>
      <c r="R59" s="426"/>
      <c r="S59" s="426"/>
      <c r="T59" s="426"/>
      <c r="U59" s="426"/>
      <c r="V59" s="426"/>
      <c r="W59" s="426"/>
      <c r="X59" s="426"/>
      <c r="Y59" s="426"/>
      <c r="Z59" s="426"/>
      <c r="AA59" s="426"/>
    </row>
    <row r="60" spans="1:27" ht="12.75" customHeight="1" x14ac:dyDescent="0.2">
      <c r="A60" s="722"/>
      <c r="B60" s="720" t="s">
        <v>82</v>
      </c>
      <c r="C60" s="236" t="s">
        <v>53</v>
      </c>
      <c r="D60" s="256">
        <v>0</v>
      </c>
      <c r="E60" s="256">
        <v>0</v>
      </c>
      <c r="F60" s="256">
        <f t="shared" si="0"/>
        <v>0</v>
      </c>
      <c r="G60" s="256">
        <v>0</v>
      </c>
      <c r="H60" s="256">
        <v>1</v>
      </c>
      <c r="I60" s="295">
        <f t="shared" si="1"/>
        <v>1</v>
      </c>
      <c r="J60" s="260"/>
      <c r="K60" s="45">
        <f t="shared" si="2"/>
        <v>1</v>
      </c>
      <c r="L60" s="426"/>
      <c r="M60" s="426">
        <v>34</v>
      </c>
      <c r="N60" s="426"/>
      <c r="O60" s="426"/>
      <c r="P60" s="426"/>
      <c r="Q60" s="426"/>
      <c r="R60" s="426"/>
      <c r="S60" s="426"/>
      <c r="T60" s="426"/>
      <c r="U60" s="426"/>
      <c r="V60" s="426"/>
      <c r="W60" s="426"/>
      <c r="X60" s="426"/>
      <c r="Y60" s="426"/>
      <c r="Z60" s="426"/>
      <c r="AA60" s="426"/>
    </row>
    <row r="61" spans="1:27" x14ac:dyDescent="0.2">
      <c r="A61" s="722"/>
      <c r="B61" s="733"/>
      <c r="C61" s="237" t="s">
        <v>54</v>
      </c>
      <c r="D61" s="257">
        <v>1</v>
      </c>
      <c r="E61" s="257">
        <v>3</v>
      </c>
      <c r="F61" s="257">
        <f t="shared" si="0"/>
        <v>4</v>
      </c>
      <c r="G61" s="257">
        <v>12</v>
      </c>
      <c r="H61" s="257">
        <v>28</v>
      </c>
      <c r="I61" s="296">
        <f t="shared" si="1"/>
        <v>40</v>
      </c>
      <c r="J61" s="260"/>
      <c r="K61" s="46">
        <f t="shared" si="2"/>
        <v>44</v>
      </c>
      <c r="L61" s="426"/>
      <c r="M61" s="426">
        <v>35</v>
      </c>
      <c r="N61" s="426"/>
      <c r="O61" s="426"/>
      <c r="P61" s="426"/>
      <c r="Q61" s="426"/>
      <c r="R61" s="426"/>
      <c r="S61" s="426"/>
      <c r="T61" s="426"/>
      <c r="U61" s="426"/>
      <c r="V61" s="426"/>
      <c r="W61" s="426"/>
      <c r="X61" s="426"/>
      <c r="Y61" s="426"/>
      <c r="Z61" s="426"/>
      <c r="AA61" s="426"/>
    </row>
    <row r="62" spans="1:27" x14ac:dyDescent="0.2">
      <c r="A62" s="722"/>
      <c r="B62" s="733"/>
      <c r="C62" s="237" t="s">
        <v>55</v>
      </c>
      <c r="D62" s="257">
        <v>0</v>
      </c>
      <c r="E62" s="257">
        <v>0</v>
      </c>
      <c r="F62" s="257">
        <f t="shared" si="0"/>
        <v>0</v>
      </c>
      <c r="G62" s="257">
        <v>5</v>
      </c>
      <c r="H62" s="257">
        <v>5</v>
      </c>
      <c r="I62" s="296">
        <f t="shared" si="1"/>
        <v>10</v>
      </c>
      <c r="J62" s="260"/>
      <c r="K62" s="46">
        <f t="shared" si="2"/>
        <v>10</v>
      </c>
      <c r="L62" s="426"/>
      <c r="M62" s="426">
        <v>36</v>
      </c>
      <c r="N62" s="426"/>
      <c r="O62" s="426"/>
      <c r="P62" s="426"/>
      <c r="Q62" s="426"/>
      <c r="R62" s="426"/>
      <c r="S62" s="426"/>
      <c r="T62" s="426"/>
      <c r="U62" s="426"/>
      <c r="V62" s="426"/>
      <c r="W62" s="426"/>
      <c r="X62" s="426"/>
      <c r="Y62" s="426"/>
      <c r="Z62" s="426"/>
      <c r="AA62" s="426"/>
    </row>
    <row r="63" spans="1:27" x14ac:dyDescent="0.2">
      <c r="A63" s="722"/>
      <c r="B63" s="733"/>
      <c r="C63" s="237" t="s">
        <v>56</v>
      </c>
      <c r="D63" s="257">
        <v>1</v>
      </c>
      <c r="E63" s="257">
        <v>0</v>
      </c>
      <c r="F63" s="257">
        <f t="shared" si="0"/>
        <v>1</v>
      </c>
      <c r="G63" s="257">
        <v>3</v>
      </c>
      <c r="H63" s="257">
        <v>2</v>
      </c>
      <c r="I63" s="296">
        <f t="shared" si="1"/>
        <v>5</v>
      </c>
      <c r="J63" s="260"/>
      <c r="K63" s="46">
        <f t="shared" si="2"/>
        <v>6</v>
      </c>
      <c r="L63" s="426"/>
      <c r="M63" s="426">
        <v>37</v>
      </c>
      <c r="N63" s="426"/>
      <c r="O63" s="426"/>
      <c r="P63" s="426"/>
      <c r="Q63" s="426"/>
      <c r="R63" s="426"/>
      <c r="S63" s="426"/>
      <c r="T63" s="426"/>
      <c r="U63" s="426"/>
      <c r="V63" s="426"/>
      <c r="W63" s="426"/>
      <c r="X63" s="426"/>
      <c r="Y63" s="426"/>
      <c r="Z63" s="426"/>
      <c r="AA63" s="426"/>
    </row>
    <row r="64" spans="1:27" ht="11.25" customHeight="1" x14ac:dyDescent="0.25">
      <c r="A64" s="722"/>
      <c r="B64" s="739" t="s">
        <v>57</v>
      </c>
      <c r="C64" s="740"/>
      <c r="D64" s="245">
        <v>2</v>
      </c>
      <c r="E64" s="245">
        <v>3</v>
      </c>
      <c r="F64" s="154">
        <f t="shared" si="0"/>
        <v>5</v>
      </c>
      <c r="G64" s="245">
        <v>20</v>
      </c>
      <c r="H64" s="245">
        <v>36</v>
      </c>
      <c r="I64" s="274">
        <f t="shared" si="1"/>
        <v>56</v>
      </c>
      <c r="J64" s="298"/>
      <c r="K64" s="49">
        <f t="shared" si="2"/>
        <v>61</v>
      </c>
      <c r="L64" s="426"/>
      <c r="M64" s="426" t="s">
        <v>331</v>
      </c>
      <c r="N64" s="426"/>
      <c r="O64" s="426"/>
      <c r="P64" s="426"/>
      <c r="Q64" s="426"/>
      <c r="R64" s="426"/>
      <c r="S64" s="426"/>
      <c r="T64" s="426"/>
      <c r="U64" s="426"/>
      <c r="V64" s="426"/>
      <c r="W64" s="426"/>
      <c r="X64" s="426"/>
      <c r="Y64" s="426"/>
      <c r="Z64" s="426"/>
      <c r="AA64" s="426"/>
    </row>
    <row r="65" spans="1:27" ht="15.75" customHeight="1" x14ac:dyDescent="0.2">
      <c r="A65" s="722"/>
      <c r="B65" s="720" t="s">
        <v>83</v>
      </c>
      <c r="C65" s="236" t="s">
        <v>58</v>
      </c>
      <c r="D65" s="257">
        <v>6</v>
      </c>
      <c r="E65" s="257">
        <v>12</v>
      </c>
      <c r="F65" s="257">
        <f t="shared" si="0"/>
        <v>18</v>
      </c>
      <c r="G65" s="257">
        <v>42</v>
      </c>
      <c r="H65" s="257">
        <v>86</v>
      </c>
      <c r="I65" s="296">
        <f t="shared" si="1"/>
        <v>128</v>
      </c>
      <c r="J65" s="260"/>
      <c r="K65" s="46">
        <f t="shared" si="2"/>
        <v>146</v>
      </c>
      <c r="L65" s="426"/>
      <c r="M65" s="426">
        <v>60</v>
      </c>
      <c r="N65" s="426"/>
      <c r="O65" s="426"/>
      <c r="P65" s="426"/>
      <c r="Q65" s="426"/>
      <c r="R65" s="426"/>
      <c r="S65" s="426"/>
      <c r="T65" s="426"/>
      <c r="U65" s="426"/>
      <c r="V65" s="426"/>
      <c r="W65" s="426"/>
      <c r="X65" s="426"/>
      <c r="Y65" s="426"/>
      <c r="Z65" s="426"/>
      <c r="AA65" s="426"/>
    </row>
    <row r="66" spans="1:27" x14ac:dyDescent="0.2">
      <c r="A66" s="722"/>
      <c r="B66" s="733"/>
      <c r="C66" s="237" t="s">
        <v>59</v>
      </c>
      <c r="D66" s="257">
        <v>5</v>
      </c>
      <c r="E66" s="257">
        <v>8</v>
      </c>
      <c r="F66" s="257">
        <f t="shared" si="0"/>
        <v>13</v>
      </c>
      <c r="G66" s="257">
        <v>34</v>
      </c>
      <c r="H66" s="257">
        <v>53</v>
      </c>
      <c r="I66" s="296">
        <f t="shared" si="1"/>
        <v>87</v>
      </c>
      <c r="J66" s="260"/>
      <c r="K66" s="46">
        <f t="shared" si="2"/>
        <v>100</v>
      </c>
      <c r="L66" s="426"/>
      <c r="M66" s="426">
        <v>61</v>
      </c>
      <c r="N66" s="426"/>
      <c r="O66" s="426"/>
      <c r="P66" s="426"/>
      <c r="Q66" s="426"/>
      <c r="R66" s="426"/>
      <c r="S66" s="426"/>
      <c r="T66" s="426"/>
      <c r="U66" s="426"/>
      <c r="V66" s="426"/>
      <c r="W66" s="426"/>
      <c r="X66" s="426"/>
      <c r="Y66" s="426"/>
      <c r="Z66" s="426"/>
      <c r="AA66" s="426"/>
    </row>
    <row r="67" spans="1:27" x14ac:dyDescent="0.2">
      <c r="A67" s="722"/>
      <c r="B67" s="733"/>
      <c r="C67" s="237" t="s">
        <v>60</v>
      </c>
      <c r="D67" s="257">
        <v>3</v>
      </c>
      <c r="E67" s="257">
        <v>2</v>
      </c>
      <c r="F67" s="257">
        <f t="shared" si="0"/>
        <v>5</v>
      </c>
      <c r="G67" s="257">
        <v>13</v>
      </c>
      <c r="H67" s="257">
        <v>32</v>
      </c>
      <c r="I67" s="296">
        <f t="shared" si="1"/>
        <v>45</v>
      </c>
      <c r="J67" s="260"/>
      <c r="K67" s="46">
        <f t="shared" si="2"/>
        <v>50</v>
      </c>
      <c r="L67" s="426"/>
      <c r="M67" s="426">
        <v>62</v>
      </c>
      <c r="N67" s="426"/>
      <c r="O67" s="426"/>
      <c r="P67" s="426"/>
      <c r="Q67" s="426"/>
      <c r="R67" s="426"/>
      <c r="S67" s="426"/>
      <c r="T67" s="426"/>
      <c r="U67" s="426"/>
      <c r="V67" s="426"/>
      <c r="W67" s="426"/>
      <c r="X67" s="426"/>
      <c r="Y67" s="426"/>
      <c r="Z67" s="426"/>
      <c r="AA67" s="426"/>
    </row>
    <row r="68" spans="1:27" ht="15" customHeight="1" x14ac:dyDescent="0.2">
      <c r="A68" s="722"/>
      <c r="B68" s="733"/>
      <c r="C68" s="237" t="s">
        <v>61</v>
      </c>
      <c r="D68" s="257">
        <v>4</v>
      </c>
      <c r="E68" s="257">
        <v>6</v>
      </c>
      <c r="F68" s="257">
        <f t="shared" si="0"/>
        <v>10</v>
      </c>
      <c r="G68" s="257">
        <v>17</v>
      </c>
      <c r="H68" s="257">
        <v>53</v>
      </c>
      <c r="I68" s="296">
        <f t="shared" si="1"/>
        <v>70</v>
      </c>
      <c r="J68" s="260"/>
      <c r="K68" s="46">
        <f t="shared" si="2"/>
        <v>80</v>
      </c>
      <c r="L68" s="426"/>
      <c r="M68" s="426">
        <v>63</v>
      </c>
      <c r="N68" s="426"/>
      <c r="O68" s="426"/>
      <c r="P68" s="426"/>
      <c r="Q68" s="426"/>
      <c r="R68" s="426"/>
      <c r="S68" s="426"/>
      <c r="T68" s="426"/>
      <c r="U68" s="426"/>
      <c r="V68" s="426"/>
      <c r="W68" s="426"/>
      <c r="X68" s="426"/>
      <c r="Y68" s="426"/>
      <c r="Z68" s="426"/>
      <c r="AA68" s="426"/>
    </row>
    <row r="69" spans="1:27" ht="15" customHeight="1" x14ac:dyDescent="0.25">
      <c r="A69" s="722"/>
      <c r="B69" s="739" t="s">
        <v>62</v>
      </c>
      <c r="C69" s="740"/>
      <c r="D69" s="245">
        <v>18</v>
      </c>
      <c r="E69" s="245">
        <v>28</v>
      </c>
      <c r="F69" s="154">
        <f t="shared" si="0"/>
        <v>46</v>
      </c>
      <c r="G69" s="245">
        <v>106</v>
      </c>
      <c r="H69" s="245">
        <v>224</v>
      </c>
      <c r="I69" s="274">
        <f t="shared" si="1"/>
        <v>330</v>
      </c>
      <c r="J69" s="298"/>
      <c r="K69" s="49">
        <f t="shared" si="2"/>
        <v>376</v>
      </c>
      <c r="L69" s="426"/>
      <c r="M69" s="426" t="s">
        <v>445</v>
      </c>
      <c r="N69" s="426"/>
      <c r="O69" s="426"/>
      <c r="P69" s="426"/>
      <c r="Q69" s="426"/>
      <c r="R69" s="426"/>
      <c r="S69" s="426"/>
      <c r="T69" s="426"/>
      <c r="U69" s="426"/>
      <c r="V69" s="426"/>
      <c r="W69" s="426"/>
      <c r="X69" s="426"/>
      <c r="Y69" s="426"/>
      <c r="Z69" s="426"/>
      <c r="AA69" s="426"/>
    </row>
    <row r="70" spans="1:27" ht="15" customHeight="1" x14ac:dyDescent="0.2">
      <c r="A70" s="722"/>
      <c r="B70" s="720" t="s">
        <v>84</v>
      </c>
      <c r="C70" s="236" t="s">
        <v>63</v>
      </c>
      <c r="D70" s="257">
        <v>10</v>
      </c>
      <c r="E70" s="257">
        <v>7</v>
      </c>
      <c r="F70" s="257">
        <f t="shared" si="0"/>
        <v>17</v>
      </c>
      <c r="G70" s="257">
        <v>39</v>
      </c>
      <c r="H70" s="257">
        <v>23</v>
      </c>
      <c r="I70" s="296">
        <f t="shared" si="1"/>
        <v>62</v>
      </c>
      <c r="J70" s="260"/>
      <c r="K70" s="46">
        <f t="shared" si="2"/>
        <v>79</v>
      </c>
      <c r="L70" s="426"/>
      <c r="M70" s="426">
        <v>64</v>
      </c>
      <c r="N70" s="426"/>
      <c r="O70" s="426"/>
      <c r="P70" s="426"/>
      <c r="Q70" s="426"/>
      <c r="R70" s="426"/>
      <c r="S70" s="426"/>
      <c r="T70" s="426"/>
      <c r="U70" s="426"/>
      <c r="V70" s="426"/>
      <c r="W70" s="426"/>
      <c r="X70" s="426"/>
      <c r="Y70" s="426"/>
      <c r="Z70" s="426"/>
      <c r="AA70" s="426"/>
    </row>
    <row r="71" spans="1:27" ht="15" customHeight="1" x14ac:dyDescent="0.2">
      <c r="A71" s="722"/>
      <c r="B71" s="733"/>
      <c r="C71" s="237" t="s">
        <v>64</v>
      </c>
      <c r="D71" s="257">
        <v>9</v>
      </c>
      <c r="E71" s="257">
        <v>5</v>
      </c>
      <c r="F71" s="257">
        <f t="shared" si="0"/>
        <v>14</v>
      </c>
      <c r="G71" s="257">
        <v>20</v>
      </c>
      <c r="H71" s="257">
        <v>14</v>
      </c>
      <c r="I71" s="296">
        <f t="shared" si="1"/>
        <v>34</v>
      </c>
      <c r="J71" s="260"/>
      <c r="K71" s="46">
        <f t="shared" si="2"/>
        <v>48</v>
      </c>
      <c r="L71" s="426"/>
      <c r="M71" s="426">
        <v>65</v>
      </c>
      <c r="N71" s="426"/>
      <c r="O71" s="426"/>
      <c r="P71" s="426"/>
      <c r="Q71" s="426"/>
      <c r="R71" s="426"/>
      <c r="S71" s="426"/>
      <c r="T71" s="426"/>
      <c r="U71" s="426"/>
      <c r="V71" s="426"/>
      <c r="W71" s="426"/>
      <c r="X71" s="426"/>
      <c r="Y71" s="426"/>
      <c r="Z71" s="426"/>
      <c r="AA71" s="426"/>
    </row>
    <row r="72" spans="1:27" ht="15" customHeight="1" x14ac:dyDescent="0.2">
      <c r="A72" s="722"/>
      <c r="B72" s="733"/>
      <c r="C72" s="237" t="s">
        <v>65</v>
      </c>
      <c r="D72" s="257">
        <v>1</v>
      </c>
      <c r="E72" s="257">
        <v>2</v>
      </c>
      <c r="F72" s="257">
        <f t="shared" si="0"/>
        <v>3</v>
      </c>
      <c r="G72" s="257">
        <v>12</v>
      </c>
      <c r="H72" s="257">
        <v>9</v>
      </c>
      <c r="I72" s="296">
        <f t="shared" si="1"/>
        <v>21</v>
      </c>
      <c r="J72" s="260"/>
      <c r="K72" s="46">
        <f t="shared" si="2"/>
        <v>24</v>
      </c>
      <c r="L72" s="426"/>
      <c r="M72" s="426">
        <v>66</v>
      </c>
      <c r="N72" s="426"/>
      <c r="O72" s="426"/>
      <c r="P72" s="426"/>
      <c r="Q72" s="426"/>
      <c r="R72" s="426"/>
      <c r="S72" s="426"/>
      <c r="T72" s="426"/>
      <c r="U72" s="426"/>
      <c r="V72" s="426"/>
      <c r="W72" s="426"/>
      <c r="X72" s="426"/>
      <c r="Y72" s="426"/>
      <c r="Z72" s="426"/>
      <c r="AA72" s="426"/>
    </row>
    <row r="73" spans="1:27" x14ac:dyDescent="0.2">
      <c r="A73" s="722"/>
      <c r="B73" s="733"/>
      <c r="C73" s="237" t="s">
        <v>66</v>
      </c>
      <c r="D73" s="257">
        <v>1</v>
      </c>
      <c r="E73" s="257">
        <v>0</v>
      </c>
      <c r="F73" s="257">
        <f t="shared" si="0"/>
        <v>1</v>
      </c>
      <c r="G73" s="257">
        <v>19</v>
      </c>
      <c r="H73" s="257">
        <v>19</v>
      </c>
      <c r="I73" s="296">
        <f t="shared" si="1"/>
        <v>38</v>
      </c>
      <c r="J73" s="260"/>
      <c r="K73" s="46">
        <f t="shared" si="2"/>
        <v>39</v>
      </c>
      <c r="L73" s="426"/>
      <c r="M73" s="426">
        <v>67</v>
      </c>
      <c r="N73" s="426"/>
      <c r="O73" s="426"/>
      <c r="P73" s="426"/>
      <c r="Q73" s="426"/>
      <c r="R73" s="426"/>
      <c r="S73" s="426"/>
      <c r="T73" s="426"/>
      <c r="U73" s="426"/>
      <c r="V73" s="426"/>
      <c r="W73" s="426"/>
      <c r="X73" s="426"/>
      <c r="Y73" s="426"/>
      <c r="Z73" s="426"/>
      <c r="AA73" s="426"/>
    </row>
    <row r="74" spans="1:27" ht="12.75" customHeight="1" x14ac:dyDescent="0.2">
      <c r="A74" s="722"/>
      <c r="B74" s="733"/>
      <c r="C74" s="237" t="s">
        <v>67</v>
      </c>
      <c r="D74" s="256">
        <v>1</v>
      </c>
      <c r="E74" s="256">
        <v>1</v>
      </c>
      <c r="F74" s="256">
        <f t="shared" ref="F74:F86" si="3">D74+E74</f>
        <v>2</v>
      </c>
      <c r="G74" s="256">
        <v>9</v>
      </c>
      <c r="H74" s="256">
        <v>16</v>
      </c>
      <c r="I74" s="295">
        <f t="shared" ref="I74:I86" si="4">G74+H74</f>
        <v>25</v>
      </c>
      <c r="J74" s="260"/>
      <c r="K74" s="45">
        <f t="shared" ref="K74:K86" si="5">I74+F74</f>
        <v>27</v>
      </c>
      <c r="L74" s="426"/>
      <c r="M74" s="426">
        <v>68</v>
      </c>
      <c r="N74" s="426"/>
      <c r="O74" s="426"/>
      <c r="P74" s="426"/>
      <c r="Q74" s="426"/>
      <c r="R74" s="426"/>
      <c r="S74" s="426"/>
      <c r="T74" s="426"/>
      <c r="U74" s="426"/>
      <c r="V74" s="426"/>
      <c r="W74" s="426"/>
      <c r="X74" s="426"/>
      <c r="Y74" s="426"/>
      <c r="Z74" s="426"/>
      <c r="AA74" s="426"/>
    </row>
    <row r="75" spans="1:27" x14ac:dyDescent="0.2">
      <c r="A75" s="722"/>
      <c r="B75" s="733"/>
      <c r="C75" s="238" t="s">
        <v>68</v>
      </c>
      <c r="D75" s="257">
        <v>0</v>
      </c>
      <c r="E75" s="257">
        <v>2</v>
      </c>
      <c r="F75" s="257">
        <f t="shared" si="3"/>
        <v>2</v>
      </c>
      <c r="G75" s="257">
        <v>5</v>
      </c>
      <c r="H75" s="257">
        <v>8</v>
      </c>
      <c r="I75" s="296">
        <f t="shared" si="4"/>
        <v>13</v>
      </c>
      <c r="J75" s="260"/>
      <c r="K75" s="46">
        <f t="shared" si="5"/>
        <v>15</v>
      </c>
      <c r="L75" s="426"/>
      <c r="M75" s="426">
        <v>69</v>
      </c>
      <c r="N75" s="426"/>
      <c r="O75" s="426"/>
      <c r="P75" s="426"/>
      <c r="Q75" s="426"/>
      <c r="R75" s="426"/>
      <c r="S75" s="426"/>
      <c r="T75" s="426"/>
      <c r="U75" s="426"/>
      <c r="V75" s="426"/>
      <c r="W75" s="426"/>
      <c r="X75" s="426"/>
      <c r="Y75" s="426"/>
      <c r="Z75" s="426"/>
      <c r="AA75" s="426"/>
    </row>
    <row r="76" spans="1:27" ht="13.5" x14ac:dyDescent="0.25">
      <c r="A76" s="723"/>
      <c r="B76" s="739" t="s">
        <v>69</v>
      </c>
      <c r="C76" s="740"/>
      <c r="D76" s="264">
        <v>22</v>
      </c>
      <c r="E76" s="264">
        <v>17</v>
      </c>
      <c r="F76" s="40">
        <f t="shared" si="3"/>
        <v>39</v>
      </c>
      <c r="G76" s="264">
        <v>104</v>
      </c>
      <c r="H76" s="264">
        <v>89</v>
      </c>
      <c r="I76" s="41">
        <f t="shared" si="4"/>
        <v>193</v>
      </c>
      <c r="J76" s="260"/>
      <c r="K76" s="419">
        <f t="shared" si="5"/>
        <v>232</v>
      </c>
      <c r="L76" s="426"/>
      <c r="M76" s="426" t="s">
        <v>446</v>
      </c>
      <c r="N76" s="426"/>
      <c r="O76" s="426"/>
      <c r="P76" s="426"/>
      <c r="Q76" s="426"/>
      <c r="R76" s="426"/>
      <c r="S76" s="426"/>
      <c r="T76" s="426"/>
      <c r="U76" s="426"/>
      <c r="V76" s="426"/>
      <c r="W76" s="426"/>
      <c r="X76" s="426"/>
      <c r="Y76" s="426"/>
      <c r="Z76" s="426"/>
      <c r="AA76" s="426"/>
    </row>
    <row r="77" spans="1:27" x14ac:dyDescent="0.2">
      <c r="A77" s="726" t="s">
        <v>452</v>
      </c>
      <c r="B77" s="726"/>
      <c r="C77" s="726"/>
      <c r="D77" s="37">
        <v>73</v>
      </c>
      <c r="E77" s="37">
        <v>120</v>
      </c>
      <c r="F77" s="40">
        <f t="shared" si="3"/>
        <v>193</v>
      </c>
      <c r="G77" s="37">
        <v>439</v>
      </c>
      <c r="H77" s="37">
        <v>738</v>
      </c>
      <c r="I77" s="41">
        <f t="shared" si="4"/>
        <v>1177</v>
      </c>
      <c r="J77" s="260"/>
      <c r="K77" s="51">
        <f t="shared" si="5"/>
        <v>1370</v>
      </c>
      <c r="L77" s="426"/>
      <c r="M77" s="426" t="s">
        <v>443</v>
      </c>
      <c r="N77" s="426"/>
      <c r="O77" s="426"/>
      <c r="P77" s="426"/>
      <c r="Q77" s="426"/>
      <c r="R77" s="426"/>
      <c r="S77" s="426"/>
      <c r="T77" s="426"/>
      <c r="U77" s="426"/>
      <c r="V77" s="426"/>
      <c r="W77" s="426"/>
      <c r="X77" s="426"/>
      <c r="Y77" s="426"/>
      <c r="Z77" s="426"/>
      <c r="AA77" s="426"/>
    </row>
    <row r="78" spans="1:27" x14ac:dyDescent="0.2">
      <c r="A78" s="721" t="s">
        <v>584</v>
      </c>
      <c r="B78" s="715" t="s">
        <v>72</v>
      </c>
      <c r="C78" s="236" t="s">
        <v>73</v>
      </c>
      <c r="D78" s="257">
        <v>1</v>
      </c>
      <c r="E78" s="257">
        <v>0</v>
      </c>
      <c r="F78" s="257">
        <f t="shared" si="3"/>
        <v>1</v>
      </c>
      <c r="G78" s="257">
        <v>7</v>
      </c>
      <c r="H78" s="257">
        <v>3</v>
      </c>
      <c r="I78" s="296">
        <f t="shared" si="4"/>
        <v>10</v>
      </c>
      <c r="J78" s="260"/>
      <c r="K78" s="46">
        <f t="shared" si="5"/>
        <v>11</v>
      </c>
      <c r="L78" s="426"/>
      <c r="M78" s="426">
        <v>85</v>
      </c>
      <c r="N78" s="426"/>
      <c r="O78" s="426"/>
      <c r="P78" s="426"/>
      <c r="Q78" s="426"/>
      <c r="R78" s="426"/>
      <c r="S78" s="426"/>
      <c r="T78" s="426"/>
      <c r="U78" s="426"/>
      <c r="V78" s="426"/>
      <c r="W78" s="426"/>
      <c r="X78" s="426"/>
      <c r="Y78" s="426"/>
      <c r="Z78" s="426"/>
      <c r="AA78" s="426"/>
    </row>
    <row r="79" spans="1:27" x14ac:dyDescent="0.2">
      <c r="A79" s="722"/>
      <c r="B79" s="716"/>
      <c r="C79" s="237" t="s">
        <v>74</v>
      </c>
      <c r="D79" s="257">
        <v>0</v>
      </c>
      <c r="E79" s="257">
        <v>0</v>
      </c>
      <c r="F79" s="257">
        <f t="shared" si="3"/>
        <v>0</v>
      </c>
      <c r="G79" s="257">
        <v>16</v>
      </c>
      <c r="H79" s="257">
        <v>9</v>
      </c>
      <c r="I79" s="296">
        <f t="shared" si="4"/>
        <v>25</v>
      </c>
      <c r="J79" s="260"/>
      <c r="K79" s="46">
        <f t="shared" si="5"/>
        <v>25</v>
      </c>
      <c r="L79" s="426"/>
      <c r="M79" s="426">
        <v>86</v>
      </c>
      <c r="N79" s="426"/>
      <c r="O79" s="426"/>
      <c r="P79" s="426"/>
      <c r="Q79" s="426"/>
      <c r="R79" s="426"/>
      <c r="S79" s="426"/>
      <c r="T79" s="426"/>
      <c r="U79" s="426"/>
      <c r="V79" s="426"/>
      <c r="W79" s="426"/>
      <c r="X79" s="426"/>
      <c r="Y79" s="426"/>
      <c r="Z79" s="426"/>
      <c r="AA79" s="426"/>
    </row>
    <row r="80" spans="1:27" x14ac:dyDescent="0.2">
      <c r="A80" s="722"/>
      <c r="B80" s="716"/>
      <c r="C80" s="237" t="s">
        <v>75</v>
      </c>
      <c r="D80" s="257">
        <v>0</v>
      </c>
      <c r="E80" s="257">
        <v>0</v>
      </c>
      <c r="F80" s="257">
        <f t="shared" si="3"/>
        <v>0</v>
      </c>
      <c r="G80" s="257">
        <v>9</v>
      </c>
      <c r="H80" s="257">
        <v>6</v>
      </c>
      <c r="I80" s="296">
        <f t="shared" si="4"/>
        <v>15</v>
      </c>
      <c r="J80" s="260"/>
      <c r="K80" s="46">
        <f t="shared" si="5"/>
        <v>15</v>
      </c>
      <c r="L80" s="426"/>
      <c r="M80" s="426">
        <v>87</v>
      </c>
      <c r="N80" s="426"/>
      <c r="O80" s="426"/>
      <c r="P80" s="426"/>
      <c r="Q80" s="426"/>
      <c r="R80" s="426"/>
      <c r="S80" s="426"/>
      <c r="T80" s="426"/>
      <c r="U80" s="426"/>
      <c r="V80" s="426"/>
      <c r="W80" s="426"/>
      <c r="X80" s="426"/>
      <c r="Y80" s="426"/>
      <c r="Z80" s="426"/>
      <c r="AA80" s="426"/>
    </row>
    <row r="81" spans="1:27" s="620" customFormat="1" ht="13.5" x14ac:dyDescent="0.25">
      <c r="A81" s="722"/>
      <c r="B81" s="739" t="s">
        <v>588</v>
      </c>
      <c r="C81" s="740" t="s">
        <v>586</v>
      </c>
      <c r="D81" s="264">
        <v>1</v>
      </c>
      <c r="E81" s="264">
        <v>0</v>
      </c>
      <c r="F81" s="40">
        <f t="shared" ref="F81:F82" si="6">D81+E81</f>
        <v>1</v>
      </c>
      <c r="G81" s="264">
        <v>32</v>
      </c>
      <c r="H81" s="264">
        <v>18</v>
      </c>
      <c r="I81" s="41">
        <f t="shared" ref="I81:I82" si="7">G81+H81</f>
        <v>50</v>
      </c>
      <c r="J81" s="260"/>
      <c r="K81" s="419">
        <f t="shared" ref="K81:K82" si="8">I81+F81</f>
        <v>51</v>
      </c>
      <c r="L81" s="426"/>
      <c r="M81" s="426" t="s">
        <v>72</v>
      </c>
      <c r="N81" s="426"/>
      <c r="O81" s="426"/>
      <c r="P81" s="426"/>
      <c r="Q81" s="426"/>
      <c r="R81" s="426"/>
      <c r="S81" s="426"/>
      <c r="T81" s="426"/>
      <c r="U81" s="426"/>
      <c r="V81" s="426"/>
      <c r="W81" s="426"/>
      <c r="X81" s="426"/>
      <c r="Y81" s="426"/>
      <c r="Z81" s="426"/>
      <c r="AA81" s="426"/>
    </row>
    <row r="82" spans="1:27" s="620" customFormat="1" x14ac:dyDescent="0.2">
      <c r="A82" s="722"/>
      <c r="B82" s="601" t="s">
        <v>595</v>
      </c>
      <c r="C82" s="237">
        <v>92</v>
      </c>
      <c r="D82" s="257"/>
      <c r="E82" s="257"/>
      <c r="F82" s="257">
        <f t="shared" si="6"/>
        <v>0</v>
      </c>
      <c r="G82" s="257"/>
      <c r="H82" s="257"/>
      <c r="I82" s="296">
        <f t="shared" si="7"/>
        <v>0</v>
      </c>
      <c r="J82" s="260"/>
      <c r="K82" s="46">
        <f t="shared" si="8"/>
        <v>0</v>
      </c>
      <c r="L82" s="426"/>
      <c r="M82" s="426">
        <v>92</v>
      </c>
      <c r="N82" s="426"/>
      <c r="O82" s="426"/>
      <c r="P82" s="426"/>
      <c r="Q82" s="426"/>
      <c r="R82" s="426"/>
      <c r="S82" s="426"/>
      <c r="T82" s="426"/>
      <c r="U82" s="426"/>
      <c r="V82" s="426"/>
      <c r="W82" s="426"/>
      <c r="X82" s="426"/>
      <c r="Y82" s="426"/>
      <c r="Z82" s="426"/>
      <c r="AA82" s="426"/>
    </row>
    <row r="83" spans="1:27" s="620" customFormat="1" ht="13.5" x14ac:dyDescent="0.25">
      <c r="A83" s="722"/>
      <c r="B83" s="739" t="s">
        <v>589</v>
      </c>
      <c r="C83" s="740" t="s">
        <v>586</v>
      </c>
      <c r="D83" s="264">
        <v>0</v>
      </c>
      <c r="E83" s="264">
        <v>1</v>
      </c>
      <c r="F83" s="40">
        <f t="shared" ref="F83" si="9">D83+E83</f>
        <v>1</v>
      </c>
      <c r="G83" s="264">
        <v>1</v>
      </c>
      <c r="H83" s="264">
        <v>0</v>
      </c>
      <c r="I83" s="41">
        <f t="shared" ref="I83" si="10">G83+H83</f>
        <v>1</v>
      </c>
      <c r="J83" s="260"/>
      <c r="K83" s="419">
        <f t="shared" ref="K83" si="11">I83+F83</f>
        <v>2</v>
      </c>
      <c r="L83" s="426"/>
      <c r="M83" s="426" t="s">
        <v>585</v>
      </c>
      <c r="N83" s="426"/>
      <c r="O83" s="426"/>
      <c r="P83" s="426"/>
      <c r="Q83" s="426"/>
      <c r="R83" s="426"/>
      <c r="S83" s="426"/>
      <c r="T83" s="426"/>
      <c r="U83" s="426"/>
      <c r="V83" s="426"/>
      <c r="W83" s="426"/>
      <c r="X83" s="426"/>
      <c r="Y83" s="426"/>
      <c r="Z83" s="426"/>
      <c r="AA83" s="426"/>
    </row>
    <row r="84" spans="1:27" x14ac:dyDescent="0.2">
      <c r="A84" s="749" t="s">
        <v>76</v>
      </c>
      <c r="B84" s="749"/>
      <c r="C84" s="749"/>
      <c r="D84" s="37">
        <v>1</v>
      </c>
      <c r="E84" s="37">
        <v>1</v>
      </c>
      <c r="F84" s="40">
        <f t="shared" si="3"/>
        <v>2</v>
      </c>
      <c r="G84" s="37">
        <v>33</v>
      </c>
      <c r="H84" s="37">
        <v>18</v>
      </c>
      <c r="I84" s="41">
        <f t="shared" si="4"/>
        <v>51</v>
      </c>
      <c r="J84" s="260"/>
      <c r="K84" s="51">
        <f t="shared" si="5"/>
        <v>53</v>
      </c>
      <c r="L84" s="426"/>
      <c r="M84" s="426" t="s">
        <v>584</v>
      </c>
      <c r="N84" s="426"/>
      <c r="O84" s="426"/>
      <c r="P84" s="426"/>
      <c r="Q84" s="426"/>
      <c r="R84" s="426"/>
      <c r="S84" s="426"/>
      <c r="T84" s="426"/>
      <c r="U84" s="426"/>
      <c r="V84" s="426"/>
      <c r="W84" s="426"/>
      <c r="X84" s="426"/>
      <c r="Y84" s="426"/>
      <c r="Z84" s="426"/>
      <c r="AA84" s="426"/>
    </row>
    <row r="85" spans="1:27" ht="10.5" customHeight="1" x14ac:dyDescent="0.2">
      <c r="A85" s="229"/>
      <c r="B85" s="229"/>
      <c r="C85" s="229"/>
      <c r="D85" s="260"/>
      <c r="E85" s="260"/>
      <c r="F85" s="260"/>
      <c r="G85" s="260"/>
      <c r="H85" s="260"/>
      <c r="I85" s="260"/>
      <c r="J85" s="260"/>
      <c r="K85" s="50"/>
      <c r="L85" s="426"/>
      <c r="M85" s="426"/>
      <c r="N85" s="426"/>
      <c r="O85" s="426"/>
      <c r="P85" s="426"/>
      <c r="Q85" s="426"/>
      <c r="R85" s="426"/>
      <c r="S85" s="426"/>
      <c r="T85" s="426"/>
      <c r="U85" s="426"/>
      <c r="V85" s="426"/>
      <c r="W85" s="426"/>
      <c r="X85" s="426"/>
      <c r="Y85" s="426"/>
      <c r="Z85" s="426"/>
      <c r="AA85" s="426"/>
    </row>
    <row r="86" spans="1:27" ht="15.75" x14ac:dyDescent="0.2">
      <c r="A86" s="747" t="s">
        <v>376</v>
      </c>
      <c r="B86" s="747"/>
      <c r="C86" s="748"/>
      <c r="D86" s="291">
        <v>60</v>
      </c>
      <c r="E86" s="291">
        <v>79</v>
      </c>
      <c r="F86" s="154">
        <f t="shared" si="3"/>
        <v>139</v>
      </c>
      <c r="G86" s="291">
        <v>211</v>
      </c>
      <c r="H86" s="291">
        <v>218</v>
      </c>
      <c r="I86" s="274">
        <f t="shared" si="4"/>
        <v>429</v>
      </c>
      <c r="J86" s="260"/>
      <c r="K86" s="49">
        <f t="shared" si="5"/>
        <v>568</v>
      </c>
      <c r="L86" s="426"/>
      <c r="M86" s="426" t="s">
        <v>447</v>
      </c>
      <c r="N86" s="426"/>
      <c r="O86" s="426"/>
      <c r="P86" s="426"/>
      <c r="Q86" s="426"/>
      <c r="R86" s="426"/>
      <c r="S86" s="426"/>
      <c r="T86" s="426"/>
      <c r="U86" s="426"/>
      <c r="V86" s="426"/>
      <c r="W86" s="426"/>
      <c r="X86" s="426"/>
      <c r="Y86" s="426"/>
      <c r="Z86" s="426"/>
      <c r="AA86" s="426"/>
    </row>
    <row r="87" spans="1:27" ht="9.75" customHeight="1" x14ac:dyDescent="0.2">
      <c r="A87" s="229"/>
      <c r="B87" s="229"/>
      <c r="C87" s="229"/>
      <c r="D87" s="260"/>
      <c r="E87" s="260"/>
      <c r="F87" s="260"/>
      <c r="G87" s="260"/>
      <c r="H87" s="260"/>
      <c r="I87" s="260"/>
      <c r="J87" s="260"/>
      <c r="K87" s="50"/>
      <c r="L87" s="426"/>
      <c r="M87" s="426"/>
      <c r="N87" s="426"/>
      <c r="O87" s="426"/>
      <c r="P87" s="426"/>
      <c r="Q87" s="426"/>
      <c r="R87" s="426"/>
      <c r="S87" s="426"/>
      <c r="T87" s="426"/>
      <c r="U87" s="426"/>
      <c r="V87" s="426"/>
      <c r="W87" s="426"/>
      <c r="X87" s="426"/>
      <c r="Y87" s="426"/>
      <c r="Z87" s="426"/>
      <c r="AA87" s="426"/>
    </row>
    <row r="88" spans="1:27" ht="15.75" x14ac:dyDescent="0.2">
      <c r="A88" s="727" t="s">
        <v>1</v>
      </c>
      <c r="B88" s="727"/>
      <c r="C88" s="728"/>
      <c r="D88" s="25">
        <f t="shared" ref="D88:E88" si="12">D86+D84+D77+D17+D47</f>
        <v>444</v>
      </c>
      <c r="E88" s="25">
        <f t="shared" si="12"/>
        <v>459</v>
      </c>
      <c r="F88" s="27">
        <f>F86+F84+F77+F17+F47</f>
        <v>903</v>
      </c>
      <c r="G88" s="25">
        <f t="shared" ref="G88:I88" si="13">G86+G84+G77+G17+G47</f>
        <v>1928</v>
      </c>
      <c r="H88" s="25">
        <f t="shared" si="13"/>
        <v>1993</v>
      </c>
      <c r="I88" s="26">
        <f t="shared" si="13"/>
        <v>3921</v>
      </c>
      <c r="J88" s="260"/>
      <c r="K88" s="49">
        <f>K17+K47+K77+K84+K86</f>
        <v>4824</v>
      </c>
      <c r="L88" s="426"/>
      <c r="M88" s="426"/>
      <c r="N88" s="426"/>
      <c r="O88" s="426"/>
      <c r="P88" s="426"/>
      <c r="Q88" s="426"/>
      <c r="R88" s="426"/>
      <c r="S88" s="426"/>
      <c r="T88" s="426"/>
      <c r="U88" s="426"/>
      <c r="V88" s="426"/>
      <c r="W88" s="426"/>
      <c r="X88" s="426"/>
      <c r="Y88" s="426"/>
      <c r="Z88" s="426"/>
      <c r="AA88" s="426"/>
    </row>
    <row r="89" spans="1:27" x14ac:dyDescent="0.2">
      <c r="A89" s="229"/>
      <c r="B89" s="229"/>
      <c r="C89" s="229"/>
      <c r="D89" s="229"/>
      <c r="E89" s="229"/>
      <c r="F89" s="229"/>
      <c r="G89" s="229"/>
      <c r="H89" s="229"/>
      <c r="I89" s="229"/>
      <c r="J89" s="229"/>
      <c r="K89" s="229"/>
      <c r="L89" s="426"/>
      <c r="M89" s="426"/>
      <c r="N89" s="426"/>
      <c r="O89" s="426"/>
      <c r="P89" s="426"/>
      <c r="Q89" s="426"/>
      <c r="R89" s="426"/>
      <c r="S89" s="426"/>
      <c r="T89" s="426"/>
      <c r="U89" s="426"/>
      <c r="V89" s="426"/>
      <c r="W89" s="426"/>
      <c r="X89" s="426"/>
      <c r="Y89" s="426"/>
      <c r="Z89" s="426"/>
      <c r="AA89" s="426"/>
    </row>
    <row r="90" spans="1:27" x14ac:dyDescent="0.2">
      <c r="D90" s="621"/>
      <c r="E90" s="621"/>
      <c r="I90" s="458"/>
      <c r="L90" s="426"/>
      <c r="M90" s="426"/>
      <c r="N90" s="426"/>
      <c r="O90" s="426"/>
      <c r="P90" s="426"/>
      <c r="Q90" s="426"/>
      <c r="R90" s="426"/>
      <c r="S90" s="426"/>
      <c r="T90" s="426"/>
      <c r="U90" s="426"/>
      <c r="V90" s="426"/>
      <c r="W90" s="426"/>
      <c r="X90" s="426"/>
      <c r="Y90" s="426"/>
      <c r="Z90" s="426"/>
      <c r="AA90" s="426"/>
    </row>
    <row r="91" spans="1:27" x14ac:dyDescent="0.2">
      <c r="M91" s="426"/>
      <c r="N91" s="426"/>
      <c r="O91" s="426"/>
      <c r="P91" s="426"/>
      <c r="Q91" s="426"/>
      <c r="R91" s="426"/>
      <c r="S91" s="426"/>
      <c r="T91" s="426"/>
      <c r="U91" s="426"/>
      <c r="V91" s="426"/>
      <c r="W91" s="426"/>
      <c r="X91" s="426"/>
      <c r="Y91" s="426"/>
      <c r="Z91" s="426"/>
      <c r="AA91" s="426"/>
    </row>
    <row r="92" spans="1:27" x14ac:dyDescent="0.2">
      <c r="M92" s="426"/>
      <c r="N92" s="426"/>
      <c r="O92" s="426"/>
      <c r="P92" s="426"/>
      <c r="Q92" s="426"/>
      <c r="R92" s="426"/>
      <c r="S92" s="426"/>
      <c r="T92" s="426"/>
      <c r="U92" s="426"/>
      <c r="V92" s="426"/>
      <c r="W92" s="426"/>
      <c r="X92" s="426"/>
      <c r="Y92" s="426"/>
      <c r="Z92" s="426"/>
      <c r="AA92" s="426"/>
    </row>
    <row r="93" spans="1:27" x14ac:dyDescent="0.2">
      <c r="M93" s="426"/>
      <c r="N93" s="426"/>
      <c r="O93" s="426"/>
      <c r="P93" s="426"/>
      <c r="Q93" s="426"/>
      <c r="R93" s="426"/>
      <c r="S93" s="426"/>
      <c r="T93" s="426"/>
      <c r="U93" s="426"/>
      <c r="V93" s="426"/>
      <c r="W93" s="426"/>
      <c r="X93" s="426"/>
      <c r="Y93" s="426"/>
      <c r="Z93" s="426"/>
      <c r="AA93" s="426"/>
    </row>
    <row r="94" spans="1:27" x14ac:dyDescent="0.2">
      <c r="M94" s="426"/>
      <c r="N94" s="426"/>
      <c r="O94" s="426"/>
      <c r="P94" s="426"/>
      <c r="Q94" s="426"/>
      <c r="R94" s="426"/>
      <c r="S94" s="426"/>
      <c r="T94" s="426"/>
      <c r="U94" s="426"/>
      <c r="V94" s="426"/>
      <c r="W94" s="426"/>
      <c r="X94" s="426"/>
      <c r="Y94" s="426"/>
      <c r="Z94" s="426"/>
      <c r="AA94" s="426"/>
    </row>
    <row r="95" spans="1:27" x14ac:dyDescent="0.2">
      <c r="M95" s="426"/>
      <c r="N95" s="426"/>
      <c r="O95" s="426"/>
      <c r="P95" s="426"/>
      <c r="Q95" s="426"/>
      <c r="R95" s="426"/>
      <c r="S95" s="426"/>
      <c r="T95" s="426"/>
      <c r="U95" s="426"/>
      <c r="V95" s="426"/>
      <c r="W95" s="426"/>
      <c r="X95" s="426"/>
      <c r="Y95" s="426"/>
      <c r="Z95" s="426"/>
      <c r="AA95" s="426"/>
    </row>
    <row r="96" spans="1:27" x14ac:dyDescent="0.2">
      <c r="M96" s="426"/>
      <c r="N96" s="426"/>
      <c r="O96" s="426"/>
      <c r="P96" s="426"/>
      <c r="Q96" s="426"/>
      <c r="R96" s="426"/>
      <c r="S96" s="426"/>
      <c r="T96" s="426"/>
      <c r="U96" s="426"/>
      <c r="V96" s="426"/>
      <c r="W96" s="426"/>
      <c r="X96" s="426"/>
      <c r="Y96" s="426"/>
      <c r="Z96" s="426"/>
      <c r="AA96" s="426"/>
    </row>
    <row r="97" spans="13:27" x14ac:dyDescent="0.2">
      <c r="M97" s="426"/>
      <c r="N97" s="426"/>
      <c r="O97" s="426"/>
      <c r="P97" s="426"/>
      <c r="Q97" s="426"/>
      <c r="R97" s="426"/>
      <c r="S97" s="426"/>
      <c r="T97" s="426"/>
      <c r="U97" s="426"/>
      <c r="V97" s="426"/>
      <c r="W97" s="426"/>
      <c r="X97" s="426"/>
      <c r="Y97" s="426"/>
      <c r="Z97" s="426"/>
      <c r="AA97" s="426"/>
    </row>
    <row r="98" spans="13:27" x14ac:dyDescent="0.2">
      <c r="M98" s="426"/>
      <c r="N98" s="426"/>
      <c r="O98" s="426"/>
      <c r="P98" s="426"/>
      <c r="Q98" s="426"/>
      <c r="R98" s="426"/>
      <c r="S98" s="426"/>
      <c r="T98" s="426"/>
      <c r="U98" s="426"/>
      <c r="V98" s="426"/>
      <c r="W98" s="426"/>
      <c r="X98" s="426"/>
      <c r="Y98" s="426"/>
      <c r="Z98" s="426"/>
      <c r="AA98" s="426"/>
    </row>
    <row r="99" spans="13:27" x14ac:dyDescent="0.2">
      <c r="M99" s="426"/>
      <c r="N99" s="426"/>
      <c r="O99" s="426"/>
      <c r="P99" s="426"/>
      <c r="Q99" s="426"/>
      <c r="R99" s="426"/>
      <c r="S99" s="426"/>
      <c r="T99" s="426"/>
      <c r="U99" s="426"/>
      <c r="V99" s="426"/>
      <c r="W99" s="426"/>
      <c r="X99" s="426"/>
      <c r="Y99" s="426"/>
      <c r="Z99" s="426"/>
      <c r="AA99" s="426"/>
    </row>
    <row r="100" spans="13:27" x14ac:dyDescent="0.2">
      <c r="M100" s="426"/>
      <c r="N100" s="426"/>
      <c r="O100" s="426"/>
      <c r="P100" s="426"/>
      <c r="Q100" s="426"/>
      <c r="R100" s="426"/>
      <c r="S100" s="426"/>
      <c r="T100" s="426"/>
      <c r="U100" s="426"/>
      <c r="V100" s="426"/>
      <c r="W100" s="426"/>
      <c r="X100" s="426"/>
      <c r="Y100" s="426"/>
      <c r="Z100" s="426"/>
      <c r="AA100" s="426"/>
    </row>
    <row r="101" spans="13:27" x14ac:dyDescent="0.2">
      <c r="M101" s="426"/>
      <c r="N101" s="426"/>
      <c r="O101" s="426"/>
      <c r="P101" s="426"/>
      <c r="Q101" s="426"/>
      <c r="R101" s="426"/>
      <c r="S101" s="426"/>
      <c r="T101" s="426"/>
      <c r="U101" s="426"/>
      <c r="V101" s="426"/>
      <c r="W101" s="426"/>
      <c r="X101" s="426"/>
      <c r="Y101" s="426"/>
      <c r="Z101" s="426"/>
      <c r="AA101" s="426"/>
    </row>
    <row r="102" spans="13:27" x14ac:dyDescent="0.2">
      <c r="M102" s="426"/>
      <c r="N102" s="426"/>
      <c r="O102" s="426"/>
      <c r="P102" s="426"/>
      <c r="Q102" s="426"/>
      <c r="R102" s="426"/>
      <c r="S102" s="426"/>
      <c r="T102" s="426"/>
      <c r="U102" s="426"/>
      <c r="V102" s="426"/>
      <c r="W102" s="426"/>
      <c r="X102" s="426"/>
      <c r="Y102" s="426"/>
      <c r="Z102" s="426"/>
      <c r="AA102" s="426"/>
    </row>
    <row r="103" spans="13:27" x14ac:dyDescent="0.2">
      <c r="M103" s="426"/>
      <c r="N103" s="426"/>
      <c r="O103" s="426"/>
      <c r="P103" s="426"/>
      <c r="Q103" s="426"/>
      <c r="R103" s="426"/>
      <c r="S103" s="426"/>
      <c r="T103" s="426"/>
      <c r="U103" s="426"/>
      <c r="V103" s="426"/>
      <c r="W103" s="426"/>
      <c r="X103" s="426"/>
      <c r="Y103" s="426"/>
      <c r="Z103" s="426"/>
      <c r="AA103" s="426"/>
    </row>
    <row r="104" spans="13:27" x14ac:dyDescent="0.2">
      <c r="M104" s="426"/>
      <c r="N104" s="426"/>
      <c r="O104" s="426"/>
      <c r="P104" s="426"/>
      <c r="Q104" s="426"/>
      <c r="R104" s="426"/>
      <c r="S104" s="426"/>
      <c r="T104" s="426"/>
      <c r="U104" s="426"/>
      <c r="V104" s="426"/>
      <c r="W104" s="426"/>
      <c r="X104" s="426"/>
      <c r="Y104" s="426"/>
      <c r="Z104" s="426"/>
      <c r="AA104" s="426"/>
    </row>
    <row r="105" spans="13:27" x14ac:dyDescent="0.2">
      <c r="M105" s="426"/>
      <c r="N105" s="426"/>
      <c r="O105" s="426"/>
      <c r="P105" s="426"/>
      <c r="Q105" s="426"/>
      <c r="R105" s="426"/>
      <c r="S105" s="426"/>
      <c r="T105" s="426"/>
      <c r="U105" s="426"/>
      <c r="V105" s="426"/>
      <c r="W105" s="426"/>
      <c r="X105" s="426"/>
      <c r="Y105" s="426"/>
      <c r="Z105" s="426"/>
      <c r="AA105" s="426"/>
    </row>
    <row r="106" spans="13:27" x14ac:dyDescent="0.2">
      <c r="M106" s="426"/>
      <c r="N106" s="426"/>
      <c r="O106" s="426"/>
      <c r="P106" s="426"/>
      <c r="Q106" s="426"/>
      <c r="R106" s="426"/>
      <c r="S106" s="426"/>
      <c r="T106" s="426"/>
      <c r="U106" s="426"/>
      <c r="V106" s="426"/>
      <c r="W106" s="426"/>
      <c r="X106" s="426"/>
      <c r="Y106" s="426"/>
      <c r="Z106" s="426"/>
      <c r="AA106" s="426"/>
    </row>
    <row r="107" spans="13:27" x14ac:dyDescent="0.2">
      <c r="M107" s="426"/>
      <c r="N107" s="426"/>
      <c r="O107" s="426"/>
      <c r="P107" s="426"/>
      <c r="Q107" s="426"/>
      <c r="R107" s="426"/>
      <c r="S107" s="426"/>
      <c r="T107" s="426"/>
      <c r="U107" s="426"/>
      <c r="V107" s="426"/>
      <c r="W107" s="426"/>
      <c r="X107" s="426"/>
      <c r="Y107" s="426"/>
      <c r="Z107" s="426"/>
      <c r="AA107" s="426"/>
    </row>
    <row r="108" spans="13:27" x14ac:dyDescent="0.2">
      <c r="M108" s="426"/>
      <c r="N108" s="426"/>
      <c r="O108" s="426"/>
      <c r="P108" s="426"/>
      <c r="Q108" s="426"/>
      <c r="R108" s="426"/>
      <c r="S108" s="426"/>
      <c r="T108" s="426"/>
      <c r="U108" s="426"/>
      <c r="V108" s="426"/>
      <c r="W108" s="426"/>
      <c r="X108" s="426"/>
      <c r="Y108" s="426"/>
      <c r="Z108" s="426"/>
      <c r="AA108" s="426"/>
    </row>
    <row r="109" spans="13:27" x14ac:dyDescent="0.2">
      <c r="M109" s="426"/>
      <c r="N109" s="426"/>
      <c r="O109" s="426"/>
      <c r="P109" s="426"/>
      <c r="Q109" s="426"/>
      <c r="R109" s="426"/>
      <c r="S109" s="426"/>
      <c r="T109" s="426"/>
      <c r="U109" s="426"/>
      <c r="V109" s="426"/>
      <c r="W109" s="426"/>
      <c r="X109" s="426"/>
      <c r="Y109" s="426"/>
      <c r="Z109" s="426"/>
      <c r="AA109" s="426"/>
    </row>
    <row r="110" spans="13:27" x14ac:dyDescent="0.2">
      <c r="M110" s="426"/>
      <c r="N110" s="426"/>
      <c r="O110" s="426"/>
      <c r="P110" s="426"/>
      <c r="Q110" s="426"/>
      <c r="R110" s="426"/>
      <c r="S110" s="426"/>
      <c r="T110" s="426"/>
      <c r="U110" s="426"/>
      <c r="V110" s="426"/>
      <c r="W110" s="426"/>
      <c r="X110" s="426"/>
      <c r="Y110" s="426"/>
      <c r="Z110" s="426"/>
      <c r="AA110" s="426"/>
    </row>
    <row r="111" spans="13:27" x14ac:dyDescent="0.2">
      <c r="M111" s="426"/>
      <c r="N111" s="426"/>
      <c r="O111" s="426"/>
      <c r="P111" s="426"/>
      <c r="Q111" s="426"/>
      <c r="R111" s="426"/>
      <c r="S111" s="426"/>
      <c r="T111" s="426"/>
      <c r="U111" s="426"/>
      <c r="V111" s="426"/>
      <c r="W111" s="426"/>
      <c r="X111" s="426"/>
      <c r="Y111" s="426"/>
      <c r="Z111" s="426"/>
      <c r="AA111" s="426"/>
    </row>
    <row r="112" spans="13:27" x14ac:dyDescent="0.2">
      <c r="M112" s="426"/>
      <c r="N112" s="426"/>
      <c r="O112" s="426"/>
      <c r="P112" s="426"/>
      <c r="Q112" s="426"/>
      <c r="R112" s="426"/>
      <c r="S112" s="426"/>
      <c r="T112" s="426"/>
      <c r="U112" s="426"/>
      <c r="V112" s="426"/>
      <c r="W112" s="426"/>
      <c r="X112" s="426"/>
      <c r="Y112" s="426"/>
      <c r="Z112" s="426"/>
      <c r="AA112" s="426"/>
    </row>
    <row r="113" spans="13:27" x14ac:dyDescent="0.2">
      <c r="M113" s="426"/>
      <c r="N113" s="426"/>
      <c r="O113" s="426"/>
      <c r="P113" s="426"/>
      <c r="Q113" s="426"/>
      <c r="R113" s="426"/>
      <c r="S113" s="426"/>
      <c r="T113" s="426"/>
      <c r="U113" s="426"/>
      <c r="V113" s="426"/>
      <c r="W113" s="426"/>
      <c r="X113" s="426"/>
      <c r="Y113" s="426"/>
      <c r="Z113" s="426"/>
      <c r="AA113" s="426"/>
    </row>
    <row r="114" spans="13:27" x14ac:dyDescent="0.2">
      <c r="M114" s="426"/>
      <c r="N114" s="426"/>
      <c r="O114" s="426"/>
      <c r="P114" s="426"/>
      <c r="Q114" s="426"/>
      <c r="R114" s="426"/>
      <c r="S114" s="426"/>
      <c r="T114" s="426"/>
      <c r="U114" s="426"/>
      <c r="V114" s="426"/>
      <c r="W114" s="426"/>
      <c r="X114" s="426"/>
      <c r="Y114" s="426"/>
      <c r="Z114" s="426"/>
      <c r="AA114" s="426"/>
    </row>
    <row r="115" spans="13:27" x14ac:dyDescent="0.2">
      <c r="M115" s="426"/>
      <c r="N115" s="426"/>
      <c r="O115" s="426"/>
      <c r="P115" s="426"/>
      <c r="Q115" s="426"/>
      <c r="R115" s="426"/>
      <c r="S115" s="426"/>
      <c r="T115" s="426"/>
      <c r="U115" s="426"/>
      <c r="V115" s="426"/>
      <c r="W115" s="426"/>
      <c r="X115" s="426"/>
      <c r="Y115" s="426"/>
      <c r="Z115" s="426"/>
      <c r="AA115" s="426"/>
    </row>
    <row r="116" spans="13:27" x14ac:dyDescent="0.2">
      <c r="M116" s="426"/>
      <c r="N116" s="426"/>
      <c r="O116" s="426"/>
      <c r="P116" s="426"/>
      <c r="Q116" s="426"/>
      <c r="R116" s="426"/>
      <c r="S116" s="426"/>
      <c r="T116" s="426"/>
      <c r="U116" s="426"/>
      <c r="V116" s="426"/>
      <c r="W116" s="426"/>
      <c r="X116" s="426"/>
      <c r="Y116" s="426"/>
      <c r="Z116" s="426"/>
      <c r="AA116" s="426"/>
    </row>
    <row r="117" spans="13:27" x14ac:dyDescent="0.2">
      <c r="M117" s="426"/>
      <c r="N117" s="426"/>
      <c r="O117" s="426"/>
      <c r="P117" s="426"/>
      <c r="Q117" s="426"/>
      <c r="R117" s="426"/>
      <c r="S117" s="426"/>
      <c r="T117" s="426"/>
      <c r="U117" s="426"/>
      <c r="V117" s="426"/>
      <c r="W117" s="426"/>
      <c r="X117" s="426"/>
      <c r="Y117" s="426"/>
      <c r="Z117" s="426"/>
      <c r="AA117" s="426"/>
    </row>
    <row r="118" spans="13:27" x14ac:dyDescent="0.2">
      <c r="M118" s="426"/>
      <c r="N118" s="426"/>
      <c r="O118" s="426"/>
      <c r="P118" s="426"/>
      <c r="Q118" s="426"/>
      <c r="R118" s="426"/>
      <c r="S118" s="426"/>
      <c r="T118" s="426"/>
      <c r="U118" s="426"/>
      <c r="V118" s="426"/>
      <c r="W118" s="426"/>
      <c r="X118" s="426"/>
      <c r="Y118" s="426"/>
      <c r="Z118" s="426"/>
      <c r="AA118" s="426"/>
    </row>
    <row r="119" spans="13:27" x14ac:dyDescent="0.2">
      <c r="M119" s="426"/>
      <c r="N119" s="426"/>
      <c r="O119" s="426"/>
      <c r="P119" s="426"/>
      <c r="Q119" s="426"/>
      <c r="R119" s="426"/>
      <c r="S119" s="426"/>
      <c r="T119" s="426"/>
      <c r="U119" s="426"/>
      <c r="V119" s="426"/>
      <c r="W119" s="426"/>
      <c r="X119" s="426"/>
      <c r="Y119" s="426"/>
      <c r="Z119" s="426"/>
      <c r="AA119" s="426"/>
    </row>
    <row r="120" spans="13:27" x14ac:dyDescent="0.2">
      <c r="M120" s="426"/>
      <c r="N120" s="426"/>
      <c r="O120" s="426"/>
      <c r="P120" s="426"/>
      <c r="Q120" s="426"/>
      <c r="R120" s="426"/>
      <c r="S120" s="426"/>
      <c r="T120" s="426"/>
      <c r="U120" s="426"/>
      <c r="V120" s="426"/>
      <c r="W120" s="426"/>
      <c r="X120" s="426"/>
      <c r="Y120" s="426"/>
      <c r="Z120" s="426"/>
      <c r="AA120" s="426"/>
    </row>
    <row r="121" spans="13:27" x14ac:dyDescent="0.2">
      <c r="M121" s="426"/>
      <c r="N121" s="426"/>
      <c r="O121" s="426"/>
      <c r="P121" s="426"/>
      <c r="Q121" s="426"/>
      <c r="R121" s="426"/>
      <c r="S121" s="426"/>
      <c r="T121" s="426"/>
      <c r="U121" s="426"/>
      <c r="V121" s="426"/>
      <c r="W121" s="426"/>
      <c r="X121" s="426"/>
      <c r="Y121" s="426"/>
      <c r="Z121" s="426"/>
      <c r="AA121" s="426"/>
    </row>
    <row r="122" spans="13:27" x14ac:dyDescent="0.2">
      <c r="M122" s="426"/>
      <c r="N122" s="426"/>
      <c r="O122" s="426"/>
      <c r="P122" s="426"/>
      <c r="Q122" s="426"/>
      <c r="R122" s="426"/>
      <c r="S122" s="426"/>
      <c r="T122" s="426"/>
      <c r="U122" s="426"/>
      <c r="V122" s="426"/>
      <c r="W122" s="426"/>
      <c r="X122" s="426"/>
      <c r="Y122" s="426"/>
      <c r="Z122" s="426"/>
      <c r="AA122" s="426"/>
    </row>
    <row r="123" spans="13:27" x14ac:dyDescent="0.2">
      <c r="M123" s="426"/>
      <c r="N123" s="426"/>
      <c r="O123" s="426"/>
      <c r="P123" s="426"/>
      <c r="Q123" s="426"/>
      <c r="R123" s="426"/>
      <c r="S123" s="426"/>
      <c r="T123" s="426"/>
      <c r="U123" s="426"/>
      <c r="V123" s="426"/>
      <c r="W123" s="426"/>
      <c r="X123" s="426"/>
      <c r="Y123" s="426"/>
      <c r="Z123" s="426"/>
      <c r="AA123" s="426"/>
    </row>
    <row r="124" spans="13:27" x14ac:dyDescent="0.2">
      <c r="M124" s="426"/>
      <c r="N124" s="426"/>
      <c r="O124" s="426"/>
      <c r="P124" s="426"/>
      <c r="Q124" s="426"/>
      <c r="R124" s="426"/>
      <c r="S124" s="426"/>
      <c r="T124" s="426"/>
      <c r="U124" s="426"/>
      <c r="V124" s="426"/>
      <c r="W124" s="426"/>
      <c r="X124" s="426"/>
      <c r="Y124" s="426"/>
      <c r="Z124" s="426"/>
      <c r="AA124" s="426"/>
    </row>
    <row r="125" spans="13:27" x14ac:dyDescent="0.2">
      <c r="M125" s="426"/>
      <c r="N125" s="426"/>
      <c r="O125" s="426"/>
      <c r="P125" s="426"/>
      <c r="Q125" s="426"/>
      <c r="R125" s="426"/>
      <c r="S125" s="426"/>
      <c r="T125" s="426"/>
      <c r="U125" s="426"/>
      <c r="V125" s="426"/>
      <c r="W125" s="426"/>
      <c r="X125" s="426"/>
      <c r="Y125" s="426"/>
      <c r="Z125" s="426"/>
      <c r="AA125" s="426"/>
    </row>
    <row r="126" spans="13:27" x14ac:dyDescent="0.2">
      <c r="M126" s="426"/>
      <c r="N126" s="426"/>
      <c r="O126" s="426"/>
      <c r="P126" s="426"/>
      <c r="Q126" s="426"/>
      <c r="R126" s="426"/>
      <c r="S126" s="426"/>
      <c r="T126" s="426"/>
      <c r="U126" s="426"/>
      <c r="V126" s="426"/>
      <c r="W126" s="426"/>
      <c r="X126" s="426"/>
      <c r="Y126" s="426"/>
      <c r="Z126" s="426"/>
      <c r="AA126" s="426"/>
    </row>
    <row r="127" spans="13:27" x14ac:dyDescent="0.2">
      <c r="M127" s="426"/>
      <c r="N127" s="426"/>
      <c r="O127" s="426"/>
      <c r="P127" s="426"/>
      <c r="Q127" s="426"/>
      <c r="R127" s="426"/>
      <c r="S127" s="426"/>
      <c r="T127" s="426"/>
      <c r="U127" s="426"/>
      <c r="V127" s="426"/>
      <c r="W127" s="426"/>
      <c r="X127" s="426"/>
      <c r="Y127" s="426"/>
      <c r="Z127" s="426"/>
      <c r="AA127" s="426"/>
    </row>
    <row r="128" spans="13:27" x14ac:dyDescent="0.2">
      <c r="M128" s="426"/>
      <c r="N128" s="426"/>
      <c r="O128" s="426"/>
      <c r="P128" s="426"/>
      <c r="Q128" s="426"/>
      <c r="R128" s="426"/>
      <c r="S128" s="426"/>
      <c r="T128" s="426"/>
      <c r="U128" s="426"/>
      <c r="V128" s="426"/>
      <c r="W128" s="426"/>
      <c r="X128" s="426"/>
      <c r="Y128" s="426"/>
      <c r="Z128" s="426"/>
      <c r="AA128" s="426"/>
    </row>
    <row r="129" spans="13:27" x14ac:dyDescent="0.2">
      <c r="M129" s="426"/>
      <c r="N129" s="426"/>
      <c r="O129" s="426"/>
      <c r="P129" s="426"/>
      <c r="Q129" s="426"/>
      <c r="R129" s="426"/>
      <c r="S129" s="426"/>
      <c r="T129" s="426"/>
      <c r="U129" s="426"/>
      <c r="V129" s="426"/>
      <c r="W129" s="426"/>
      <c r="X129" s="426"/>
      <c r="Y129" s="426"/>
      <c r="Z129" s="426"/>
      <c r="AA129" s="426"/>
    </row>
    <row r="130" spans="13:27" x14ac:dyDescent="0.2">
      <c r="M130" s="426"/>
      <c r="N130" s="426"/>
      <c r="O130" s="426"/>
      <c r="P130" s="426"/>
      <c r="Q130" s="426"/>
      <c r="R130" s="426"/>
      <c r="S130" s="426"/>
      <c r="T130" s="426"/>
      <c r="U130" s="426"/>
      <c r="V130" s="426"/>
      <c r="W130" s="426"/>
      <c r="X130" s="426"/>
      <c r="Y130" s="426"/>
      <c r="Z130" s="426"/>
      <c r="AA130" s="426"/>
    </row>
    <row r="131" spans="13:27" x14ac:dyDescent="0.2">
      <c r="M131" s="426"/>
      <c r="N131" s="426"/>
      <c r="O131" s="426"/>
      <c r="P131" s="426"/>
      <c r="Q131" s="426"/>
      <c r="R131" s="426"/>
      <c r="S131" s="426"/>
      <c r="T131" s="426"/>
      <c r="U131" s="426"/>
      <c r="V131" s="426"/>
      <c r="W131" s="426"/>
      <c r="X131" s="426"/>
      <c r="Y131" s="426"/>
      <c r="Z131" s="426"/>
      <c r="AA131" s="426"/>
    </row>
    <row r="132" spans="13:27" x14ac:dyDescent="0.2">
      <c r="M132" s="426"/>
      <c r="N132" s="426"/>
      <c r="O132" s="426"/>
      <c r="P132" s="426"/>
      <c r="Q132" s="426"/>
      <c r="R132" s="426"/>
      <c r="S132" s="426"/>
      <c r="T132" s="426"/>
      <c r="U132" s="426"/>
      <c r="V132" s="426"/>
      <c r="W132" s="426"/>
      <c r="X132" s="426"/>
      <c r="Y132" s="426"/>
      <c r="Z132" s="426"/>
      <c r="AA132" s="426"/>
    </row>
    <row r="133" spans="13:27" x14ac:dyDescent="0.2">
      <c r="M133" s="426"/>
      <c r="N133" s="426"/>
      <c r="O133" s="426"/>
      <c r="P133" s="426"/>
      <c r="Q133" s="426"/>
      <c r="R133" s="426"/>
      <c r="S133" s="426"/>
      <c r="T133" s="426"/>
      <c r="U133" s="426"/>
      <c r="V133" s="426"/>
      <c r="W133" s="426"/>
      <c r="X133" s="426"/>
      <c r="Y133" s="426"/>
      <c r="Z133" s="426"/>
      <c r="AA133" s="426"/>
    </row>
    <row r="134" spans="13:27" x14ac:dyDescent="0.2">
      <c r="M134" s="426"/>
      <c r="N134" s="426"/>
      <c r="O134" s="426"/>
      <c r="P134" s="426"/>
      <c r="Q134" s="426"/>
      <c r="R134" s="426"/>
      <c r="S134" s="426"/>
      <c r="T134" s="426"/>
      <c r="U134" s="426"/>
      <c r="V134" s="426"/>
      <c r="W134" s="426"/>
      <c r="X134" s="426"/>
      <c r="Y134" s="426"/>
      <c r="Z134" s="426"/>
      <c r="AA134" s="426"/>
    </row>
    <row r="135" spans="13:27" x14ac:dyDescent="0.2">
      <c r="M135" s="426"/>
      <c r="N135" s="426"/>
      <c r="O135" s="426"/>
      <c r="P135" s="426"/>
      <c r="Q135" s="426"/>
      <c r="R135" s="426"/>
      <c r="S135" s="426"/>
      <c r="T135" s="426"/>
      <c r="U135" s="426"/>
      <c r="V135" s="426"/>
      <c r="W135" s="426"/>
      <c r="X135" s="426"/>
      <c r="Y135" s="426"/>
      <c r="Z135" s="426"/>
      <c r="AA135" s="426"/>
    </row>
    <row r="136" spans="13:27" x14ac:dyDescent="0.2">
      <c r="M136" s="426"/>
      <c r="N136" s="426"/>
      <c r="O136" s="426"/>
      <c r="P136" s="426"/>
      <c r="Q136" s="426"/>
      <c r="R136" s="426"/>
      <c r="S136" s="426"/>
      <c r="T136" s="426"/>
      <c r="U136" s="426"/>
      <c r="V136" s="426"/>
      <c r="W136" s="426"/>
      <c r="X136" s="426"/>
      <c r="Y136" s="426"/>
      <c r="Z136" s="426"/>
      <c r="AA136" s="426"/>
    </row>
    <row r="137" spans="13:27" x14ac:dyDescent="0.2">
      <c r="M137" s="426"/>
      <c r="N137" s="426"/>
      <c r="O137" s="426"/>
      <c r="P137" s="426"/>
      <c r="Q137" s="426"/>
      <c r="R137" s="426"/>
      <c r="S137" s="426"/>
      <c r="T137" s="426"/>
      <c r="U137" s="426"/>
      <c r="V137" s="426"/>
      <c r="W137" s="426"/>
      <c r="X137" s="426"/>
      <c r="Y137" s="426"/>
      <c r="Z137" s="426"/>
      <c r="AA137" s="426"/>
    </row>
    <row r="138" spans="13:27" x14ac:dyDescent="0.2">
      <c r="M138" s="426"/>
      <c r="N138" s="426"/>
      <c r="O138" s="426"/>
      <c r="P138" s="426"/>
      <c r="Q138" s="426"/>
      <c r="R138" s="426"/>
      <c r="S138" s="426"/>
      <c r="T138" s="426"/>
      <c r="U138" s="426"/>
      <c r="V138" s="426"/>
      <c r="W138" s="426"/>
      <c r="X138" s="426"/>
      <c r="Y138" s="426"/>
      <c r="Z138" s="426"/>
      <c r="AA138" s="426"/>
    </row>
    <row r="139" spans="13:27" x14ac:dyDescent="0.2">
      <c r="M139" s="426"/>
      <c r="N139" s="426"/>
      <c r="O139" s="426"/>
      <c r="P139" s="426"/>
      <c r="Q139" s="426"/>
      <c r="R139" s="426"/>
      <c r="S139" s="426"/>
      <c r="T139" s="426"/>
      <c r="U139" s="426"/>
      <c r="V139" s="426"/>
      <c r="W139" s="426"/>
      <c r="X139" s="426"/>
      <c r="Y139" s="426"/>
      <c r="Z139" s="426"/>
      <c r="AA139" s="426"/>
    </row>
    <row r="140" spans="13:27" x14ac:dyDescent="0.2">
      <c r="M140" s="426"/>
      <c r="N140" s="426"/>
      <c r="O140" s="426"/>
      <c r="P140" s="426"/>
      <c r="Q140" s="426"/>
      <c r="R140" s="426"/>
      <c r="S140" s="426"/>
      <c r="T140" s="426"/>
      <c r="U140" s="426"/>
      <c r="V140" s="426"/>
      <c r="W140" s="426"/>
      <c r="X140" s="426"/>
      <c r="Y140" s="426"/>
      <c r="Z140" s="426"/>
      <c r="AA140" s="426"/>
    </row>
    <row r="141" spans="13:27" x14ac:dyDescent="0.2">
      <c r="M141" s="426"/>
      <c r="N141" s="426"/>
      <c r="O141" s="426"/>
      <c r="P141" s="426"/>
      <c r="Q141" s="426"/>
      <c r="R141" s="426"/>
      <c r="S141" s="426"/>
      <c r="T141" s="426"/>
      <c r="U141" s="426"/>
      <c r="V141" s="426"/>
      <c r="W141" s="426"/>
      <c r="X141" s="426"/>
      <c r="Y141" s="426"/>
      <c r="Z141" s="426"/>
      <c r="AA141" s="426"/>
    </row>
    <row r="142" spans="13:27" x14ac:dyDescent="0.2">
      <c r="M142" s="426"/>
      <c r="N142" s="426"/>
      <c r="O142" s="426"/>
      <c r="P142" s="426"/>
      <c r="Q142" s="426"/>
      <c r="R142" s="426"/>
      <c r="S142" s="426"/>
      <c r="T142" s="426"/>
      <c r="U142" s="426"/>
      <c r="V142" s="426"/>
      <c r="W142" s="426"/>
      <c r="X142" s="426"/>
      <c r="Y142" s="426"/>
      <c r="Z142" s="426"/>
      <c r="AA142" s="426"/>
    </row>
    <row r="143" spans="13:27" x14ac:dyDescent="0.2">
      <c r="M143" s="426"/>
      <c r="N143" s="426"/>
      <c r="O143" s="426"/>
      <c r="P143" s="426"/>
      <c r="Q143" s="426"/>
      <c r="R143" s="426"/>
      <c r="S143" s="426"/>
      <c r="T143" s="426"/>
      <c r="U143" s="426"/>
      <c r="V143" s="426"/>
      <c r="W143" s="426"/>
      <c r="X143" s="426"/>
      <c r="Y143" s="426"/>
      <c r="Z143" s="426"/>
      <c r="AA143" s="426"/>
    </row>
    <row r="144" spans="13:27" x14ac:dyDescent="0.2">
      <c r="M144" s="426"/>
      <c r="N144" s="426"/>
      <c r="O144" s="426"/>
      <c r="P144" s="426"/>
      <c r="Q144" s="426"/>
      <c r="R144" s="426"/>
      <c r="S144" s="426"/>
      <c r="T144" s="426"/>
      <c r="U144" s="426"/>
      <c r="V144" s="426"/>
      <c r="W144" s="426"/>
      <c r="X144" s="426"/>
      <c r="Y144" s="426"/>
      <c r="Z144" s="426"/>
      <c r="AA144" s="426"/>
    </row>
    <row r="145" spans="13:27" x14ac:dyDescent="0.2">
      <c r="M145" s="426"/>
      <c r="N145" s="426"/>
      <c r="O145" s="426"/>
      <c r="P145" s="426"/>
      <c r="Q145" s="426"/>
      <c r="R145" s="426"/>
      <c r="S145" s="426"/>
      <c r="T145" s="426"/>
      <c r="U145" s="426"/>
      <c r="V145" s="426"/>
      <c r="W145" s="426"/>
      <c r="X145" s="426"/>
      <c r="Y145" s="426"/>
      <c r="Z145" s="426"/>
      <c r="AA145" s="426"/>
    </row>
    <row r="146" spans="13:27" x14ac:dyDescent="0.2">
      <c r="M146" s="426"/>
      <c r="N146" s="426"/>
      <c r="O146" s="426"/>
      <c r="P146" s="426"/>
      <c r="Q146" s="426"/>
      <c r="R146" s="426"/>
      <c r="S146" s="426"/>
      <c r="T146" s="426"/>
      <c r="U146" s="426"/>
      <c r="V146" s="426"/>
      <c r="W146" s="426"/>
      <c r="X146" s="426"/>
      <c r="Y146" s="426"/>
      <c r="Z146" s="426"/>
      <c r="AA146" s="426"/>
    </row>
    <row r="147" spans="13:27" x14ac:dyDescent="0.2">
      <c r="M147" s="426"/>
      <c r="N147" s="426"/>
      <c r="O147" s="426"/>
      <c r="P147" s="426"/>
      <c r="Q147" s="426"/>
      <c r="R147" s="426"/>
      <c r="S147" s="426"/>
      <c r="T147" s="426"/>
      <c r="U147" s="426"/>
      <c r="V147" s="426"/>
      <c r="W147" s="426"/>
      <c r="X147" s="426"/>
      <c r="Y147" s="426"/>
      <c r="Z147" s="426"/>
      <c r="AA147" s="426"/>
    </row>
    <row r="148" spans="13:27" x14ac:dyDescent="0.2">
      <c r="M148" s="426"/>
      <c r="N148" s="426"/>
      <c r="O148" s="426"/>
      <c r="P148" s="426"/>
      <c r="Q148" s="426"/>
      <c r="R148" s="426"/>
      <c r="S148" s="426"/>
      <c r="T148" s="426"/>
      <c r="U148" s="426"/>
      <c r="V148" s="426"/>
      <c r="W148" s="426"/>
      <c r="X148" s="426"/>
      <c r="Y148" s="426"/>
      <c r="Z148" s="426"/>
      <c r="AA148" s="426"/>
    </row>
    <row r="149" spans="13:27" x14ac:dyDescent="0.2">
      <c r="M149" s="426"/>
      <c r="N149" s="426"/>
      <c r="O149" s="426"/>
      <c r="P149" s="426"/>
      <c r="Q149" s="426"/>
      <c r="R149" s="426"/>
      <c r="S149" s="426"/>
      <c r="T149" s="426"/>
      <c r="U149" s="426"/>
      <c r="V149" s="426"/>
      <c r="W149" s="426"/>
      <c r="X149" s="426"/>
      <c r="Y149" s="426"/>
      <c r="Z149" s="426"/>
      <c r="AA149" s="426"/>
    </row>
    <row r="150" spans="13:27" x14ac:dyDescent="0.2">
      <c r="M150" s="426"/>
      <c r="N150" s="426"/>
      <c r="O150" s="426"/>
      <c r="P150" s="426"/>
      <c r="Q150" s="426"/>
      <c r="R150" s="426"/>
      <c r="S150" s="426"/>
      <c r="T150" s="426"/>
      <c r="U150" s="426"/>
      <c r="V150" s="426"/>
      <c r="W150" s="426"/>
      <c r="X150" s="426"/>
      <c r="Y150" s="426"/>
      <c r="Z150" s="426"/>
      <c r="AA150" s="426"/>
    </row>
    <row r="151" spans="13:27" x14ac:dyDescent="0.2">
      <c r="M151" s="426"/>
      <c r="N151" s="426"/>
      <c r="O151" s="426"/>
      <c r="P151" s="426"/>
      <c r="Q151" s="426"/>
      <c r="R151" s="426"/>
      <c r="S151" s="426"/>
      <c r="T151" s="426"/>
      <c r="U151" s="426"/>
      <c r="V151" s="426"/>
      <c r="W151" s="426"/>
      <c r="X151" s="426"/>
      <c r="Y151" s="426"/>
      <c r="Z151" s="426"/>
      <c r="AA151" s="426"/>
    </row>
    <row r="152" spans="13:27" x14ac:dyDescent="0.2">
      <c r="M152" s="426"/>
      <c r="N152" s="426"/>
      <c r="O152" s="426"/>
      <c r="P152" s="426"/>
      <c r="Q152" s="426"/>
      <c r="R152" s="426"/>
      <c r="S152" s="426"/>
      <c r="T152" s="426"/>
      <c r="U152" s="426"/>
      <c r="V152" s="426"/>
      <c r="W152" s="426"/>
      <c r="X152" s="426"/>
      <c r="Y152" s="426"/>
      <c r="Z152" s="426"/>
      <c r="AA152" s="426"/>
    </row>
    <row r="153" spans="13:27" x14ac:dyDescent="0.2">
      <c r="M153" s="426"/>
      <c r="N153" s="426"/>
      <c r="O153" s="426"/>
      <c r="P153" s="426"/>
      <c r="Q153" s="426"/>
      <c r="R153" s="426"/>
      <c r="S153" s="426"/>
      <c r="T153" s="426"/>
      <c r="U153" s="426"/>
      <c r="V153" s="426"/>
      <c r="W153" s="426"/>
      <c r="X153" s="426"/>
      <c r="Y153" s="426"/>
      <c r="Z153" s="426"/>
      <c r="AA153" s="426"/>
    </row>
    <row r="154" spans="13:27" x14ac:dyDescent="0.2">
      <c r="M154" s="426"/>
      <c r="N154" s="426"/>
      <c r="O154" s="426"/>
      <c r="P154" s="426"/>
      <c r="Q154" s="426"/>
      <c r="R154" s="426"/>
      <c r="S154" s="426"/>
      <c r="T154" s="426"/>
      <c r="U154" s="426"/>
      <c r="V154" s="426"/>
      <c r="W154" s="426"/>
      <c r="X154" s="426"/>
      <c r="Y154" s="426"/>
      <c r="Z154" s="426"/>
      <c r="AA154" s="426"/>
    </row>
  </sheetData>
  <mergeCells count="41">
    <mergeCell ref="B83:C83"/>
    <mergeCell ref="A78:A83"/>
    <mergeCell ref="B70:B75"/>
    <mergeCell ref="B76:C76"/>
    <mergeCell ref="B60:B63"/>
    <mergeCell ref="B64:C64"/>
    <mergeCell ref="B65:B68"/>
    <mergeCell ref="B69:C69"/>
    <mergeCell ref="B81:C81"/>
    <mergeCell ref="A86:C86"/>
    <mergeCell ref="A88:C88"/>
    <mergeCell ref="A9:A16"/>
    <mergeCell ref="A84:C84"/>
    <mergeCell ref="B9:B12"/>
    <mergeCell ref="B14:B15"/>
    <mergeCell ref="B56:B58"/>
    <mergeCell ref="B55:C55"/>
    <mergeCell ref="B59:C59"/>
    <mergeCell ref="A77:C77"/>
    <mergeCell ref="B78:B80"/>
    <mergeCell ref="A47:C47"/>
    <mergeCell ref="A48:A76"/>
    <mergeCell ref="B48:B50"/>
    <mergeCell ref="B51:C51"/>
    <mergeCell ref="B52:B54"/>
    <mergeCell ref="D6:F6"/>
    <mergeCell ref="A3:K3"/>
    <mergeCell ref="K6:K7"/>
    <mergeCell ref="G6:I6"/>
    <mergeCell ref="A18:A46"/>
    <mergeCell ref="B18:B26"/>
    <mergeCell ref="B27:C27"/>
    <mergeCell ref="B28:B36"/>
    <mergeCell ref="B37:C37"/>
    <mergeCell ref="B38:B42"/>
    <mergeCell ref="B43:C43"/>
    <mergeCell ref="B44:B45"/>
    <mergeCell ref="B13:C13"/>
    <mergeCell ref="B16:C16"/>
    <mergeCell ref="A17:C17"/>
    <mergeCell ref="B46:C46"/>
  </mergeCells>
  <printOptions horizontalCentered="1"/>
  <pageMargins left="0.70866141732283472" right="0.70866141732283472" top="0.74803149606299213" bottom="0.74803149606299213" header="0.31496062992125984" footer="0.31496062992125984"/>
  <pageSetup paperSize="9" scale="76" firstPageNumber="13" fitToHeight="0" orientation="portrait" r:id="rId1"/>
  <headerFooter>
    <oddFooter>&amp;CPage &amp;P</oddFooter>
  </headerFooter>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7"/>
    <pageSetUpPr fitToPage="1"/>
  </sheetPr>
  <dimension ref="A2:V74"/>
  <sheetViews>
    <sheetView showGridLines="0" zoomScaleNormal="100" workbookViewId="0">
      <selection activeCell="N25" sqref="N25"/>
    </sheetView>
  </sheetViews>
  <sheetFormatPr baseColWidth="10" defaultRowHeight="12.75" x14ac:dyDescent="0.2"/>
  <cols>
    <col min="1" max="1" width="28.6640625" customWidth="1"/>
    <col min="2" max="2" width="8" customWidth="1"/>
    <col min="3" max="3" width="13.5" customWidth="1"/>
    <col min="4" max="4" width="15" customWidth="1"/>
    <col min="5" max="5" width="13.1640625" customWidth="1"/>
    <col min="6" max="6" width="15" customWidth="1"/>
    <col min="7" max="7" width="9" customWidth="1"/>
    <col min="8" max="8" width="18.1640625" customWidth="1"/>
    <col min="9" max="9" width="9.33203125" customWidth="1"/>
    <col min="10" max="10" width="13.33203125" style="439" hidden="1" customWidth="1"/>
    <col min="17" max="18" width="12" style="457"/>
    <col min="22" max="22" width="12" style="620"/>
  </cols>
  <sheetData>
    <row r="2" spans="1:18" ht="9.75" customHeight="1" x14ac:dyDescent="0.2"/>
    <row r="3" spans="1:18" ht="30.75" customHeight="1" x14ac:dyDescent="0.2">
      <c r="A3" s="752" t="s">
        <v>648</v>
      </c>
      <c r="B3" s="752"/>
      <c r="C3" s="752"/>
      <c r="D3" s="752"/>
      <c r="E3" s="752"/>
      <c r="F3" s="752"/>
      <c r="G3" s="752"/>
      <c r="H3" s="752"/>
      <c r="I3" s="79"/>
      <c r="J3" s="665"/>
    </row>
    <row r="6" spans="1:18" x14ac:dyDescent="0.2">
      <c r="A6" s="53"/>
      <c r="B6" s="53"/>
      <c r="C6" s="757" t="s">
        <v>649</v>
      </c>
      <c r="D6" s="757"/>
      <c r="E6" s="757"/>
      <c r="F6" s="753" t="s">
        <v>86</v>
      </c>
      <c r="G6" s="53"/>
      <c r="H6" s="755" t="s">
        <v>397</v>
      </c>
    </row>
    <row r="7" spans="1:18" ht="25.5" x14ac:dyDescent="0.2">
      <c r="A7" s="223" t="s">
        <v>242</v>
      </c>
      <c r="B7" s="223" t="s">
        <v>2</v>
      </c>
      <c r="C7" s="58" t="s">
        <v>108</v>
      </c>
      <c r="D7" s="58" t="s">
        <v>109</v>
      </c>
      <c r="E7" s="54" t="s">
        <v>85</v>
      </c>
      <c r="F7" s="754"/>
      <c r="G7" s="53"/>
      <c r="H7" s="755"/>
    </row>
    <row r="8" spans="1:18" s="75" customFormat="1" x14ac:dyDescent="0.2">
      <c r="A8" s="80"/>
      <c r="B8" s="80"/>
      <c r="C8" s="81"/>
      <c r="D8" s="81"/>
      <c r="E8" s="82"/>
      <c r="F8" s="83"/>
      <c r="G8" s="84"/>
      <c r="H8" s="85"/>
      <c r="J8" s="439"/>
      <c r="Q8" s="457"/>
      <c r="R8" s="457"/>
    </row>
    <row r="9" spans="1:18" x14ac:dyDescent="0.2">
      <c r="A9" s="756" t="s">
        <v>3</v>
      </c>
      <c r="B9" s="59" t="s">
        <v>4</v>
      </c>
      <c r="C9" s="15">
        <v>152</v>
      </c>
      <c r="D9" s="16">
        <v>142</v>
      </c>
      <c r="E9" s="64">
        <f>C9+D9</f>
        <v>294</v>
      </c>
      <c r="F9" s="61">
        <v>21</v>
      </c>
      <c r="H9" s="55">
        <f>E9/(E9+F9)</f>
        <v>0.93333333333333335</v>
      </c>
      <c r="J9" s="664">
        <v>1</v>
      </c>
      <c r="L9" s="620"/>
      <c r="M9" s="620"/>
    </row>
    <row r="10" spans="1:18" x14ac:dyDescent="0.2">
      <c r="A10" s="756"/>
      <c r="B10" s="60" t="s">
        <v>5</v>
      </c>
      <c r="C10" s="18">
        <v>102</v>
      </c>
      <c r="D10" s="19">
        <v>136</v>
      </c>
      <c r="E10" s="65">
        <f t="shared" ref="E10:E72" si="0">C10+D10</f>
        <v>238</v>
      </c>
      <c r="F10" s="62">
        <v>14</v>
      </c>
      <c r="H10" s="56">
        <f t="shared" ref="H10:H74" si="1">E10/(E10+F10)</f>
        <v>0.94444444444444442</v>
      </c>
      <c r="J10" s="439">
        <v>2</v>
      </c>
      <c r="K10" s="620"/>
      <c r="L10" s="620"/>
      <c r="M10" s="620"/>
    </row>
    <row r="11" spans="1:18" x14ac:dyDescent="0.2">
      <c r="A11" s="756"/>
      <c r="B11" s="60" t="s">
        <v>6</v>
      </c>
      <c r="C11" s="18">
        <v>17</v>
      </c>
      <c r="D11" s="19">
        <v>30</v>
      </c>
      <c r="E11" s="65">
        <f t="shared" si="0"/>
        <v>47</v>
      </c>
      <c r="F11" s="62">
        <v>5</v>
      </c>
      <c r="H11" s="56">
        <f t="shared" si="1"/>
        <v>0.90384615384615385</v>
      </c>
      <c r="J11" s="439">
        <v>3</v>
      </c>
      <c r="K11" s="620"/>
      <c r="L11" s="620"/>
      <c r="M11" s="620"/>
    </row>
    <row r="12" spans="1:18" x14ac:dyDescent="0.2">
      <c r="A12" s="756"/>
      <c r="B12" s="60" t="s">
        <v>7</v>
      </c>
      <c r="C12" s="18">
        <v>46</v>
      </c>
      <c r="D12" s="19">
        <v>52</v>
      </c>
      <c r="E12" s="65">
        <f t="shared" si="0"/>
        <v>98</v>
      </c>
      <c r="F12" s="62">
        <v>8</v>
      </c>
      <c r="H12" s="56">
        <f t="shared" si="1"/>
        <v>0.92452830188679247</v>
      </c>
      <c r="J12" s="439">
        <v>4</v>
      </c>
      <c r="K12" s="620"/>
      <c r="L12" s="620"/>
      <c r="M12" s="620"/>
    </row>
    <row r="13" spans="1:18" x14ac:dyDescent="0.2">
      <c r="A13" s="756"/>
      <c r="B13" s="60" t="s">
        <v>9</v>
      </c>
      <c r="C13" s="18">
        <v>97</v>
      </c>
      <c r="D13" s="19">
        <v>130</v>
      </c>
      <c r="E13" s="65">
        <f t="shared" si="0"/>
        <v>227</v>
      </c>
      <c r="F13" s="62">
        <v>14</v>
      </c>
      <c r="H13" s="56">
        <f t="shared" si="1"/>
        <v>0.94190871369294604</v>
      </c>
      <c r="J13" s="439">
        <v>5</v>
      </c>
      <c r="K13" s="620"/>
      <c r="L13" s="620"/>
      <c r="M13" s="620"/>
    </row>
    <row r="14" spans="1:18" x14ac:dyDescent="0.2">
      <c r="A14" s="756"/>
      <c r="B14" s="67" t="s">
        <v>10</v>
      </c>
      <c r="C14" s="21">
        <v>115</v>
      </c>
      <c r="D14" s="22">
        <v>82</v>
      </c>
      <c r="E14" s="66">
        <f t="shared" si="0"/>
        <v>197</v>
      </c>
      <c r="F14" s="63">
        <v>13</v>
      </c>
      <c r="H14" s="57">
        <f t="shared" si="1"/>
        <v>0.93809523809523809</v>
      </c>
      <c r="J14" s="439">
        <v>6</v>
      </c>
      <c r="K14" s="620"/>
      <c r="L14" s="620"/>
      <c r="M14" s="620"/>
    </row>
    <row r="15" spans="1:18" x14ac:dyDescent="0.2">
      <c r="A15" s="757" t="s">
        <v>12</v>
      </c>
      <c r="B15" s="758"/>
      <c r="C15" s="68">
        <v>529</v>
      </c>
      <c r="D15" s="68">
        <v>572</v>
      </c>
      <c r="E15" s="28">
        <f t="shared" ref="E15" si="2">SUM(E9:E14)</f>
        <v>1101</v>
      </c>
      <c r="F15" s="69">
        <v>75</v>
      </c>
      <c r="H15" s="78">
        <f t="shared" si="1"/>
        <v>0.93622448979591832</v>
      </c>
      <c r="J15" s="439" t="s">
        <v>3</v>
      </c>
      <c r="K15" s="620"/>
      <c r="L15" s="620"/>
      <c r="M15" s="620"/>
    </row>
    <row r="16" spans="1:18" x14ac:dyDescent="0.2">
      <c r="A16" s="756" t="s">
        <v>13</v>
      </c>
      <c r="B16" s="59" t="s">
        <v>14</v>
      </c>
      <c r="C16" s="15">
        <v>63</v>
      </c>
      <c r="D16" s="16">
        <v>25</v>
      </c>
      <c r="E16" s="64">
        <f t="shared" si="0"/>
        <v>88</v>
      </c>
      <c r="F16" s="61">
        <v>3</v>
      </c>
      <c r="H16" s="55">
        <f t="shared" si="1"/>
        <v>0.96703296703296704</v>
      </c>
      <c r="J16" s="439">
        <v>7</v>
      </c>
      <c r="K16" s="620"/>
      <c r="L16" s="620"/>
      <c r="M16" s="620"/>
    </row>
    <row r="17" spans="1:13" x14ac:dyDescent="0.2">
      <c r="A17" s="756"/>
      <c r="B17" s="60" t="s">
        <v>15</v>
      </c>
      <c r="C17" s="18">
        <v>13</v>
      </c>
      <c r="D17" s="19">
        <v>4</v>
      </c>
      <c r="E17" s="65">
        <f t="shared" si="0"/>
        <v>17</v>
      </c>
      <c r="F17" s="62">
        <v>0</v>
      </c>
      <c r="H17" s="56">
        <f t="shared" si="1"/>
        <v>1</v>
      </c>
      <c r="J17" s="439">
        <v>8</v>
      </c>
      <c r="K17" s="620"/>
      <c r="L17" s="620"/>
      <c r="M17" s="620"/>
    </row>
    <row r="18" spans="1:13" x14ac:dyDescent="0.2">
      <c r="A18" s="756"/>
      <c r="B18" s="60" t="s">
        <v>16</v>
      </c>
      <c r="C18" s="18">
        <v>63</v>
      </c>
      <c r="D18" s="19">
        <v>31</v>
      </c>
      <c r="E18" s="65">
        <f t="shared" si="0"/>
        <v>94</v>
      </c>
      <c r="F18" s="62">
        <v>5</v>
      </c>
      <c r="H18" s="56">
        <f t="shared" si="1"/>
        <v>0.9494949494949495</v>
      </c>
      <c r="J18" s="439">
        <v>9</v>
      </c>
      <c r="K18" s="620"/>
      <c r="L18" s="620"/>
      <c r="M18" s="620"/>
    </row>
    <row r="19" spans="1:13" x14ac:dyDescent="0.2">
      <c r="A19" s="756"/>
      <c r="B19" s="60" t="s">
        <v>17</v>
      </c>
      <c r="C19" s="18">
        <v>16</v>
      </c>
      <c r="D19" s="19">
        <v>2</v>
      </c>
      <c r="E19" s="65">
        <f t="shared" si="0"/>
        <v>18</v>
      </c>
      <c r="F19" s="62">
        <v>0</v>
      </c>
      <c r="H19" s="56">
        <f t="shared" si="1"/>
        <v>1</v>
      </c>
      <c r="J19" s="439">
        <v>10</v>
      </c>
      <c r="K19" s="620"/>
      <c r="L19" s="620"/>
      <c r="M19" s="620"/>
    </row>
    <row r="20" spans="1:13" x14ac:dyDescent="0.2">
      <c r="A20" s="756"/>
      <c r="B20" s="60" t="s">
        <v>18</v>
      </c>
      <c r="C20" s="18">
        <v>119</v>
      </c>
      <c r="D20" s="19">
        <v>43</v>
      </c>
      <c r="E20" s="65">
        <f t="shared" si="0"/>
        <v>162</v>
      </c>
      <c r="F20" s="62">
        <v>13</v>
      </c>
      <c r="H20" s="56">
        <f t="shared" si="1"/>
        <v>0.92571428571428571</v>
      </c>
      <c r="J20" s="439">
        <v>11</v>
      </c>
      <c r="K20" s="620"/>
      <c r="L20" s="620"/>
      <c r="M20" s="620"/>
    </row>
    <row r="21" spans="1:13" x14ac:dyDescent="0.2">
      <c r="A21" s="756"/>
      <c r="B21" s="60" t="s">
        <v>19</v>
      </c>
      <c r="C21" s="18">
        <v>21</v>
      </c>
      <c r="D21" s="19">
        <v>9</v>
      </c>
      <c r="E21" s="65">
        <f t="shared" si="0"/>
        <v>30</v>
      </c>
      <c r="F21" s="62">
        <v>1</v>
      </c>
      <c r="H21" s="56">
        <f t="shared" si="1"/>
        <v>0.967741935483871</v>
      </c>
      <c r="J21" s="439">
        <v>12</v>
      </c>
      <c r="K21" s="620"/>
      <c r="L21" s="620"/>
      <c r="M21" s="620"/>
    </row>
    <row r="22" spans="1:13" x14ac:dyDescent="0.2">
      <c r="A22" s="756"/>
      <c r="B22" s="60" t="s">
        <v>20</v>
      </c>
      <c r="C22" s="18">
        <v>8</v>
      </c>
      <c r="D22" s="19">
        <v>4</v>
      </c>
      <c r="E22" s="65">
        <f t="shared" si="0"/>
        <v>12</v>
      </c>
      <c r="F22" s="62">
        <v>2</v>
      </c>
      <c r="H22" s="56">
        <f t="shared" si="1"/>
        <v>0.8571428571428571</v>
      </c>
      <c r="J22" s="439">
        <v>13</v>
      </c>
      <c r="K22" s="620"/>
      <c r="L22" s="620"/>
      <c r="M22" s="620"/>
    </row>
    <row r="23" spans="1:13" x14ac:dyDescent="0.2">
      <c r="A23" s="756"/>
      <c r="B23" s="60" t="s">
        <v>21</v>
      </c>
      <c r="C23" s="18">
        <v>65</v>
      </c>
      <c r="D23" s="19">
        <v>34</v>
      </c>
      <c r="E23" s="65">
        <f t="shared" si="0"/>
        <v>99</v>
      </c>
      <c r="F23" s="62">
        <v>5</v>
      </c>
      <c r="H23" s="56">
        <f t="shared" si="1"/>
        <v>0.95192307692307687</v>
      </c>
      <c r="J23" s="439">
        <v>14</v>
      </c>
      <c r="K23" s="620"/>
      <c r="L23" s="620"/>
      <c r="M23" s="620"/>
    </row>
    <row r="24" spans="1:13" x14ac:dyDescent="0.2">
      <c r="A24" s="756"/>
      <c r="B24" s="60" t="s">
        <v>22</v>
      </c>
      <c r="C24" s="18">
        <v>24</v>
      </c>
      <c r="D24" s="19">
        <v>19</v>
      </c>
      <c r="E24" s="65">
        <f t="shared" si="0"/>
        <v>43</v>
      </c>
      <c r="F24" s="62">
        <v>2</v>
      </c>
      <c r="H24" s="56">
        <f t="shared" si="1"/>
        <v>0.9555555555555556</v>
      </c>
      <c r="J24" s="439">
        <v>15</v>
      </c>
      <c r="K24" s="620"/>
      <c r="L24" s="620"/>
      <c r="M24" s="620"/>
    </row>
    <row r="25" spans="1:13" x14ac:dyDescent="0.2">
      <c r="A25" s="756"/>
      <c r="B25" s="60" t="s">
        <v>23</v>
      </c>
      <c r="C25" s="18">
        <v>104</v>
      </c>
      <c r="D25" s="19">
        <v>70</v>
      </c>
      <c r="E25" s="65">
        <f t="shared" si="0"/>
        <v>174</v>
      </c>
      <c r="F25" s="62">
        <v>2</v>
      </c>
      <c r="H25" s="56">
        <f t="shared" si="1"/>
        <v>0.98863636363636365</v>
      </c>
      <c r="J25" s="439">
        <v>16</v>
      </c>
      <c r="K25" s="620"/>
      <c r="L25" s="620"/>
      <c r="M25" s="620"/>
    </row>
    <row r="26" spans="1:13" x14ac:dyDescent="0.2">
      <c r="A26" s="756"/>
      <c r="B26" s="60" t="s">
        <v>24</v>
      </c>
      <c r="C26" s="18">
        <v>27</v>
      </c>
      <c r="D26" s="19">
        <v>28</v>
      </c>
      <c r="E26" s="65">
        <f t="shared" si="0"/>
        <v>55</v>
      </c>
      <c r="F26" s="62">
        <v>6</v>
      </c>
      <c r="H26" s="56">
        <f t="shared" si="1"/>
        <v>0.90163934426229508</v>
      </c>
      <c r="J26" s="439">
        <v>17</v>
      </c>
      <c r="K26" s="620"/>
      <c r="L26" s="620"/>
      <c r="M26" s="620"/>
    </row>
    <row r="27" spans="1:13" x14ac:dyDescent="0.2">
      <c r="A27" s="756"/>
      <c r="B27" s="60" t="s">
        <v>25</v>
      </c>
      <c r="C27" s="18">
        <v>59</v>
      </c>
      <c r="D27" s="19">
        <v>36</v>
      </c>
      <c r="E27" s="65">
        <f t="shared" si="0"/>
        <v>95</v>
      </c>
      <c r="F27" s="62">
        <v>7</v>
      </c>
      <c r="H27" s="56">
        <f t="shared" si="1"/>
        <v>0.93137254901960786</v>
      </c>
      <c r="J27" s="439">
        <v>18</v>
      </c>
      <c r="K27" s="620"/>
      <c r="L27" s="620"/>
      <c r="M27" s="620"/>
    </row>
    <row r="28" spans="1:13" x14ac:dyDescent="0.2">
      <c r="A28" s="756"/>
      <c r="B28" s="60" t="s">
        <v>26</v>
      </c>
      <c r="C28" s="18">
        <v>71</v>
      </c>
      <c r="D28" s="19">
        <v>62</v>
      </c>
      <c r="E28" s="65">
        <f t="shared" si="0"/>
        <v>133</v>
      </c>
      <c r="F28" s="62">
        <v>8</v>
      </c>
      <c r="H28" s="56">
        <f t="shared" si="1"/>
        <v>0.94326241134751776</v>
      </c>
      <c r="J28" s="439">
        <v>19</v>
      </c>
      <c r="K28" s="620"/>
      <c r="L28" s="620"/>
      <c r="M28" s="620"/>
    </row>
    <row r="29" spans="1:13" x14ac:dyDescent="0.2">
      <c r="A29" s="756"/>
      <c r="B29" s="60" t="s">
        <v>27</v>
      </c>
      <c r="C29" s="18">
        <v>15</v>
      </c>
      <c r="D29" s="19">
        <v>9</v>
      </c>
      <c r="E29" s="65">
        <f t="shared" si="0"/>
        <v>24</v>
      </c>
      <c r="F29" s="62">
        <v>3</v>
      </c>
      <c r="H29" s="56">
        <f t="shared" si="1"/>
        <v>0.88888888888888884</v>
      </c>
      <c r="J29" s="439">
        <v>20</v>
      </c>
      <c r="K29" s="620"/>
      <c r="L29" s="620"/>
      <c r="M29" s="620"/>
    </row>
    <row r="30" spans="1:13" x14ac:dyDescent="0.2">
      <c r="A30" s="756"/>
      <c r="B30" s="60" t="s">
        <v>28</v>
      </c>
      <c r="C30" s="18">
        <v>36</v>
      </c>
      <c r="D30" s="19">
        <v>40</v>
      </c>
      <c r="E30" s="65">
        <f t="shared" si="0"/>
        <v>76</v>
      </c>
      <c r="F30" s="62">
        <v>10</v>
      </c>
      <c r="H30" s="56">
        <f t="shared" si="1"/>
        <v>0.88372093023255816</v>
      </c>
      <c r="J30" s="439">
        <v>21</v>
      </c>
      <c r="K30" s="620"/>
      <c r="L30" s="620"/>
      <c r="M30" s="620"/>
    </row>
    <row r="31" spans="1:13" x14ac:dyDescent="0.2">
      <c r="A31" s="756"/>
      <c r="B31" s="60" t="s">
        <v>29</v>
      </c>
      <c r="C31" s="18">
        <v>52</v>
      </c>
      <c r="D31" s="19">
        <v>60</v>
      </c>
      <c r="E31" s="65">
        <f t="shared" si="0"/>
        <v>112</v>
      </c>
      <c r="F31" s="62">
        <v>9</v>
      </c>
      <c r="H31" s="56">
        <f t="shared" si="1"/>
        <v>0.92561983471074383</v>
      </c>
      <c r="J31" s="439">
        <v>22</v>
      </c>
      <c r="K31" s="620"/>
      <c r="L31" s="620"/>
      <c r="M31" s="620"/>
    </row>
    <row r="32" spans="1:13" x14ac:dyDescent="0.2">
      <c r="A32" s="756"/>
      <c r="B32" s="60" t="s">
        <v>30</v>
      </c>
      <c r="C32" s="18">
        <v>41</v>
      </c>
      <c r="D32" s="19">
        <v>43</v>
      </c>
      <c r="E32" s="65">
        <f t="shared" si="0"/>
        <v>84</v>
      </c>
      <c r="F32" s="62">
        <v>6</v>
      </c>
      <c r="H32" s="56">
        <f t="shared" si="1"/>
        <v>0.93333333333333335</v>
      </c>
      <c r="J32" s="439">
        <v>23</v>
      </c>
      <c r="K32" s="620"/>
      <c r="L32" s="620"/>
      <c r="M32" s="620"/>
    </row>
    <row r="33" spans="1:13" x14ac:dyDescent="0.2">
      <c r="A33" s="756"/>
      <c r="B33" s="60" t="s">
        <v>31</v>
      </c>
      <c r="C33" s="18">
        <v>12</v>
      </c>
      <c r="D33" s="19">
        <v>5</v>
      </c>
      <c r="E33" s="65">
        <f t="shared" si="0"/>
        <v>17</v>
      </c>
      <c r="F33" s="62">
        <v>1</v>
      </c>
      <c r="H33" s="56">
        <f t="shared" si="1"/>
        <v>0.94444444444444442</v>
      </c>
      <c r="J33" s="439">
        <v>24</v>
      </c>
      <c r="K33" s="620"/>
      <c r="L33" s="620"/>
      <c r="M33" s="620"/>
    </row>
    <row r="34" spans="1:13" x14ac:dyDescent="0.2">
      <c r="A34" s="756"/>
      <c r="B34" s="60" t="s">
        <v>32</v>
      </c>
      <c r="C34" s="18">
        <v>31</v>
      </c>
      <c r="D34" s="19">
        <v>17</v>
      </c>
      <c r="E34" s="65">
        <f t="shared" si="0"/>
        <v>48</v>
      </c>
      <c r="F34" s="62">
        <v>1</v>
      </c>
      <c r="H34" s="56">
        <f t="shared" si="1"/>
        <v>0.97959183673469385</v>
      </c>
      <c r="J34" s="439">
        <v>70</v>
      </c>
      <c r="K34" s="620"/>
      <c r="L34" s="620"/>
      <c r="M34" s="620"/>
    </row>
    <row r="35" spans="1:13" x14ac:dyDescent="0.2">
      <c r="A35" s="756"/>
      <c r="B35" s="60" t="s">
        <v>33</v>
      </c>
      <c r="C35" s="18">
        <v>49</v>
      </c>
      <c r="D35" s="19">
        <v>28</v>
      </c>
      <c r="E35" s="65">
        <f t="shared" si="0"/>
        <v>77</v>
      </c>
      <c r="F35" s="62">
        <v>5</v>
      </c>
      <c r="H35" s="56">
        <f t="shared" si="1"/>
        <v>0.93902439024390238</v>
      </c>
      <c r="J35" s="439">
        <v>71</v>
      </c>
      <c r="K35" s="620"/>
      <c r="L35" s="620"/>
      <c r="M35" s="620"/>
    </row>
    <row r="36" spans="1:13" x14ac:dyDescent="0.2">
      <c r="A36" s="756"/>
      <c r="B36" s="60" t="s">
        <v>34</v>
      </c>
      <c r="C36" s="18">
        <v>3</v>
      </c>
      <c r="D36" s="19">
        <v>8</v>
      </c>
      <c r="E36" s="65">
        <f t="shared" si="0"/>
        <v>11</v>
      </c>
      <c r="F36" s="62">
        <v>1</v>
      </c>
      <c r="H36" s="56">
        <f t="shared" si="1"/>
        <v>0.91666666666666663</v>
      </c>
      <c r="J36" s="439">
        <v>72</v>
      </c>
      <c r="K36" s="620"/>
      <c r="L36" s="620"/>
      <c r="M36" s="620"/>
    </row>
    <row r="37" spans="1:13" x14ac:dyDescent="0.2">
      <c r="A37" s="756"/>
      <c r="B37" s="60" t="s">
        <v>35</v>
      </c>
      <c r="C37" s="18">
        <v>2</v>
      </c>
      <c r="D37" s="19">
        <v>2</v>
      </c>
      <c r="E37" s="65">
        <f t="shared" si="0"/>
        <v>4</v>
      </c>
      <c r="F37" s="62">
        <v>0</v>
      </c>
      <c r="H37" s="56">
        <f t="shared" si="1"/>
        <v>1</v>
      </c>
      <c r="J37" s="439">
        <v>73</v>
      </c>
      <c r="K37" s="620"/>
      <c r="L37" s="620"/>
      <c r="M37" s="620"/>
    </row>
    <row r="38" spans="1:13" x14ac:dyDescent="0.2">
      <c r="A38" s="756"/>
      <c r="B38" s="60" t="s">
        <v>36</v>
      </c>
      <c r="C38" s="18">
        <v>40</v>
      </c>
      <c r="D38" s="19">
        <v>53</v>
      </c>
      <c r="E38" s="65">
        <f t="shared" si="0"/>
        <v>93</v>
      </c>
      <c r="F38" s="62">
        <v>0</v>
      </c>
      <c r="H38" s="56">
        <f t="shared" si="1"/>
        <v>1</v>
      </c>
      <c r="J38" s="439">
        <v>74</v>
      </c>
      <c r="K38" s="620"/>
      <c r="L38" s="620"/>
      <c r="M38" s="620"/>
    </row>
    <row r="39" spans="1:13" x14ac:dyDescent="0.2">
      <c r="A39" s="756"/>
      <c r="B39" s="67">
        <v>76</v>
      </c>
      <c r="C39" s="21">
        <v>1</v>
      </c>
      <c r="D39" s="22">
        <v>0</v>
      </c>
      <c r="E39" s="66">
        <f t="shared" si="0"/>
        <v>1</v>
      </c>
      <c r="F39" s="63">
        <v>0</v>
      </c>
      <c r="H39" s="57">
        <f t="shared" si="1"/>
        <v>1</v>
      </c>
      <c r="J39" s="439">
        <v>76</v>
      </c>
      <c r="K39" s="620"/>
      <c r="L39" s="620"/>
      <c r="M39" s="620"/>
    </row>
    <row r="40" spans="1:13" x14ac:dyDescent="0.2">
      <c r="A40" s="303"/>
      <c r="B40" s="67">
        <v>77</v>
      </c>
      <c r="C40" s="21"/>
      <c r="D40" s="22"/>
      <c r="E40" s="66">
        <f t="shared" si="0"/>
        <v>0</v>
      </c>
      <c r="F40" s="63"/>
      <c r="H40" s="57" t="e">
        <f t="shared" si="1"/>
        <v>#DIV/0!</v>
      </c>
      <c r="J40" s="439">
        <v>77</v>
      </c>
      <c r="K40" s="620"/>
      <c r="L40" s="620"/>
      <c r="M40" s="620"/>
    </row>
    <row r="41" spans="1:13" x14ac:dyDescent="0.2">
      <c r="A41" s="750" t="s">
        <v>676</v>
      </c>
      <c r="B41" s="751"/>
      <c r="C41" s="70">
        <v>935</v>
      </c>
      <c r="D41" s="70">
        <v>632</v>
      </c>
      <c r="E41" s="27">
        <f t="shared" ref="E41" si="3">SUM(E16:E40)</f>
        <v>1567</v>
      </c>
      <c r="F41" s="71">
        <v>90</v>
      </c>
      <c r="H41" s="78">
        <f t="shared" si="1"/>
        <v>0.94568497284248643</v>
      </c>
      <c r="J41" s="439" t="s">
        <v>442</v>
      </c>
      <c r="K41" s="620"/>
      <c r="L41" s="620"/>
      <c r="M41" s="620"/>
    </row>
    <row r="42" spans="1:13" x14ac:dyDescent="0.2">
      <c r="A42" s="756" t="s">
        <v>41</v>
      </c>
      <c r="B42" s="59" t="s">
        <v>42</v>
      </c>
      <c r="C42" s="15">
        <v>29</v>
      </c>
      <c r="D42" s="16">
        <v>96</v>
      </c>
      <c r="E42" s="64">
        <f t="shared" si="0"/>
        <v>125</v>
      </c>
      <c r="F42" s="61">
        <v>8</v>
      </c>
      <c r="H42" s="55">
        <f t="shared" si="1"/>
        <v>0.93984962406015038</v>
      </c>
      <c r="J42" s="439">
        <v>25</v>
      </c>
      <c r="K42" s="620"/>
      <c r="L42" s="620"/>
      <c r="M42" s="620"/>
    </row>
    <row r="43" spans="1:13" x14ac:dyDescent="0.2">
      <c r="A43" s="756"/>
      <c r="B43" s="60" t="s">
        <v>43</v>
      </c>
      <c r="C43" s="18">
        <v>40</v>
      </c>
      <c r="D43" s="19">
        <v>66</v>
      </c>
      <c r="E43" s="65">
        <f t="shared" si="0"/>
        <v>106</v>
      </c>
      <c r="F43" s="62">
        <v>3</v>
      </c>
      <c r="H43" s="56">
        <f t="shared" si="1"/>
        <v>0.97247706422018354</v>
      </c>
      <c r="J43" s="439">
        <v>26</v>
      </c>
      <c r="K43" s="620"/>
      <c r="L43" s="620"/>
      <c r="M43" s="620"/>
    </row>
    <row r="44" spans="1:13" x14ac:dyDescent="0.2">
      <c r="A44" s="756"/>
      <c r="B44" s="60" t="s">
        <v>44</v>
      </c>
      <c r="C44" s="18">
        <v>106</v>
      </c>
      <c r="D44" s="19">
        <v>183</v>
      </c>
      <c r="E44" s="65">
        <f t="shared" si="0"/>
        <v>289</v>
      </c>
      <c r="F44" s="62">
        <v>13</v>
      </c>
      <c r="H44" s="56">
        <f t="shared" si="1"/>
        <v>0.95695364238410596</v>
      </c>
      <c r="J44" s="439">
        <v>27</v>
      </c>
      <c r="K44" s="620"/>
      <c r="L44" s="620"/>
      <c r="M44" s="620"/>
    </row>
    <row r="45" spans="1:13" x14ac:dyDescent="0.2">
      <c r="A45" s="756"/>
      <c r="B45" s="60" t="s">
        <v>45</v>
      </c>
      <c r="C45" s="18">
        <v>17</v>
      </c>
      <c r="D45" s="19">
        <v>26</v>
      </c>
      <c r="E45" s="65">
        <f t="shared" si="0"/>
        <v>43</v>
      </c>
      <c r="F45" s="62">
        <v>1</v>
      </c>
      <c r="H45" s="56">
        <f t="shared" si="1"/>
        <v>0.97727272727272729</v>
      </c>
      <c r="J45" s="439">
        <v>28</v>
      </c>
      <c r="K45" s="620"/>
      <c r="L45" s="620"/>
      <c r="M45" s="620"/>
    </row>
    <row r="46" spans="1:13" x14ac:dyDescent="0.2">
      <c r="A46" s="756"/>
      <c r="B46" s="60" t="s">
        <v>46</v>
      </c>
      <c r="C46" s="18">
        <v>0</v>
      </c>
      <c r="D46" s="19">
        <v>11</v>
      </c>
      <c r="E46" s="65">
        <f t="shared" si="0"/>
        <v>11</v>
      </c>
      <c r="F46" s="62">
        <v>0</v>
      </c>
      <c r="H46" s="56">
        <f t="shared" si="1"/>
        <v>1</v>
      </c>
      <c r="J46" s="439">
        <v>29</v>
      </c>
      <c r="K46" s="620"/>
      <c r="L46" s="620"/>
      <c r="M46" s="620"/>
    </row>
    <row r="47" spans="1:13" x14ac:dyDescent="0.2">
      <c r="A47" s="756"/>
      <c r="B47" s="60" t="s">
        <v>47</v>
      </c>
      <c r="C47" s="18">
        <v>0</v>
      </c>
      <c r="D47" s="19">
        <v>6</v>
      </c>
      <c r="E47" s="65">
        <f t="shared" si="0"/>
        <v>6</v>
      </c>
      <c r="F47" s="62">
        <v>0</v>
      </c>
      <c r="H47" s="56">
        <f t="shared" si="1"/>
        <v>1</v>
      </c>
      <c r="J47" s="439">
        <v>30</v>
      </c>
      <c r="K47" s="620"/>
      <c r="L47" s="620"/>
      <c r="M47" s="620"/>
    </row>
    <row r="48" spans="1:13" x14ac:dyDescent="0.2">
      <c r="A48" s="756"/>
      <c r="B48" s="60" t="s">
        <v>49</v>
      </c>
      <c r="C48" s="18">
        <v>20</v>
      </c>
      <c r="D48" s="19">
        <v>18</v>
      </c>
      <c r="E48" s="65">
        <f t="shared" si="0"/>
        <v>38</v>
      </c>
      <c r="F48" s="62">
        <v>3</v>
      </c>
      <c r="H48" s="56">
        <f t="shared" si="1"/>
        <v>0.92682926829268297</v>
      </c>
      <c r="J48" s="439">
        <v>31</v>
      </c>
      <c r="K48" s="620"/>
      <c r="L48" s="620"/>
      <c r="M48" s="620"/>
    </row>
    <row r="49" spans="1:13" x14ac:dyDescent="0.2">
      <c r="A49" s="756"/>
      <c r="B49" s="60" t="s">
        <v>50</v>
      </c>
      <c r="C49" s="18">
        <v>13</v>
      </c>
      <c r="D49" s="19">
        <v>15</v>
      </c>
      <c r="E49" s="65">
        <f t="shared" si="0"/>
        <v>28</v>
      </c>
      <c r="F49" s="62">
        <v>2</v>
      </c>
      <c r="H49" s="56">
        <f t="shared" si="1"/>
        <v>0.93333333333333335</v>
      </c>
      <c r="J49" s="439">
        <v>32</v>
      </c>
      <c r="K49" s="620"/>
      <c r="L49" s="620"/>
      <c r="M49" s="620"/>
    </row>
    <row r="50" spans="1:13" x14ac:dyDescent="0.2">
      <c r="A50" s="756"/>
      <c r="B50" s="60" t="s">
        <v>51</v>
      </c>
      <c r="C50" s="18">
        <v>8</v>
      </c>
      <c r="D50" s="19">
        <v>17</v>
      </c>
      <c r="E50" s="65">
        <f t="shared" si="0"/>
        <v>25</v>
      </c>
      <c r="F50" s="62">
        <v>0</v>
      </c>
      <c r="H50" s="56">
        <f t="shared" si="1"/>
        <v>1</v>
      </c>
      <c r="J50" s="439">
        <v>33</v>
      </c>
      <c r="K50" s="620"/>
      <c r="L50" s="620"/>
      <c r="M50" s="620"/>
    </row>
    <row r="51" spans="1:13" x14ac:dyDescent="0.2">
      <c r="A51" s="756"/>
      <c r="B51" s="60" t="s">
        <v>53</v>
      </c>
      <c r="C51" s="18">
        <v>0</v>
      </c>
      <c r="D51" s="19">
        <v>0</v>
      </c>
      <c r="E51" s="65">
        <f t="shared" si="0"/>
        <v>0</v>
      </c>
      <c r="F51" s="62">
        <v>1</v>
      </c>
      <c r="H51" s="56">
        <f t="shared" si="1"/>
        <v>0</v>
      </c>
      <c r="J51" s="439">
        <v>34</v>
      </c>
      <c r="K51" s="620"/>
      <c r="L51" s="620"/>
      <c r="M51" s="620"/>
    </row>
    <row r="52" spans="1:13" x14ac:dyDescent="0.2">
      <c r="A52" s="756"/>
      <c r="B52" s="60" t="s">
        <v>54</v>
      </c>
      <c r="C52" s="18">
        <v>13</v>
      </c>
      <c r="D52" s="19">
        <v>29</v>
      </c>
      <c r="E52" s="65">
        <f t="shared" si="0"/>
        <v>42</v>
      </c>
      <c r="F52" s="62">
        <v>2</v>
      </c>
      <c r="H52" s="56">
        <f t="shared" si="1"/>
        <v>0.95454545454545459</v>
      </c>
      <c r="J52" s="439">
        <v>35</v>
      </c>
      <c r="K52" s="620"/>
      <c r="L52" s="620"/>
      <c r="M52" s="620"/>
    </row>
    <row r="53" spans="1:13" x14ac:dyDescent="0.2">
      <c r="A53" s="756"/>
      <c r="B53" s="60" t="s">
        <v>55</v>
      </c>
      <c r="C53" s="18">
        <v>4</v>
      </c>
      <c r="D53" s="19">
        <v>5</v>
      </c>
      <c r="E53" s="65">
        <f t="shared" si="0"/>
        <v>9</v>
      </c>
      <c r="F53" s="62">
        <v>1</v>
      </c>
      <c r="H53" s="56">
        <f t="shared" si="1"/>
        <v>0.9</v>
      </c>
      <c r="J53" s="439">
        <v>36</v>
      </c>
      <c r="K53" s="620"/>
      <c r="L53" s="620"/>
      <c r="M53" s="620"/>
    </row>
    <row r="54" spans="1:13" x14ac:dyDescent="0.2">
      <c r="A54" s="756"/>
      <c r="B54" s="60" t="s">
        <v>56</v>
      </c>
      <c r="C54" s="18">
        <v>4</v>
      </c>
      <c r="D54" s="19">
        <v>2</v>
      </c>
      <c r="E54" s="65">
        <f t="shared" si="0"/>
        <v>6</v>
      </c>
      <c r="F54" s="62">
        <v>0</v>
      </c>
      <c r="H54" s="56">
        <f t="shared" si="1"/>
        <v>1</v>
      </c>
      <c r="J54" s="439">
        <v>37</v>
      </c>
      <c r="K54" s="620"/>
      <c r="L54" s="620"/>
      <c r="M54" s="620"/>
    </row>
    <row r="55" spans="1:13" x14ac:dyDescent="0.2">
      <c r="A55" s="756"/>
      <c r="B55" s="60" t="s">
        <v>58</v>
      </c>
      <c r="C55" s="18">
        <v>47</v>
      </c>
      <c r="D55" s="19">
        <v>94</v>
      </c>
      <c r="E55" s="65">
        <f t="shared" si="0"/>
        <v>141</v>
      </c>
      <c r="F55" s="62">
        <v>5</v>
      </c>
      <c r="H55" s="56">
        <f t="shared" si="1"/>
        <v>0.96575342465753422</v>
      </c>
      <c r="J55" s="439">
        <v>60</v>
      </c>
      <c r="K55" s="620"/>
      <c r="L55" s="620"/>
      <c r="M55" s="620"/>
    </row>
    <row r="56" spans="1:13" x14ac:dyDescent="0.2">
      <c r="A56" s="756"/>
      <c r="B56" s="60" t="s">
        <v>59</v>
      </c>
      <c r="C56" s="18">
        <v>38</v>
      </c>
      <c r="D56" s="19">
        <v>60</v>
      </c>
      <c r="E56" s="65">
        <f t="shared" si="0"/>
        <v>98</v>
      </c>
      <c r="F56" s="62">
        <v>2</v>
      </c>
      <c r="H56" s="56">
        <f t="shared" si="1"/>
        <v>0.98</v>
      </c>
      <c r="J56" s="439">
        <v>61</v>
      </c>
      <c r="K56" s="620"/>
      <c r="L56" s="620"/>
      <c r="M56" s="620"/>
    </row>
    <row r="57" spans="1:13" x14ac:dyDescent="0.2">
      <c r="A57" s="756"/>
      <c r="B57" s="60" t="s">
        <v>60</v>
      </c>
      <c r="C57" s="18">
        <v>15</v>
      </c>
      <c r="D57" s="19">
        <v>34</v>
      </c>
      <c r="E57" s="65">
        <f t="shared" si="0"/>
        <v>49</v>
      </c>
      <c r="F57" s="62">
        <v>1</v>
      </c>
      <c r="H57" s="56">
        <f t="shared" si="1"/>
        <v>0.98</v>
      </c>
      <c r="J57" s="439">
        <v>62</v>
      </c>
      <c r="K57" s="620"/>
      <c r="L57" s="620"/>
      <c r="M57" s="620"/>
    </row>
    <row r="58" spans="1:13" x14ac:dyDescent="0.2">
      <c r="A58" s="756"/>
      <c r="B58" s="60" t="s">
        <v>61</v>
      </c>
      <c r="C58" s="18">
        <v>17</v>
      </c>
      <c r="D58" s="19">
        <v>58</v>
      </c>
      <c r="E58" s="65">
        <f t="shared" si="0"/>
        <v>75</v>
      </c>
      <c r="F58" s="62">
        <v>5</v>
      </c>
      <c r="H58" s="56">
        <f t="shared" si="1"/>
        <v>0.9375</v>
      </c>
      <c r="J58" s="439">
        <v>63</v>
      </c>
      <c r="K58" s="620"/>
      <c r="L58" s="620"/>
      <c r="M58" s="620"/>
    </row>
    <row r="59" spans="1:13" x14ac:dyDescent="0.2">
      <c r="A59" s="756"/>
      <c r="B59" s="60" t="s">
        <v>63</v>
      </c>
      <c r="C59" s="18">
        <v>46</v>
      </c>
      <c r="D59" s="19">
        <v>30</v>
      </c>
      <c r="E59" s="65">
        <f t="shared" si="0"/>
        <v>76</v>
      </c>
      <c r="F59" s="62">
        <v>3</v>
      </c>
      <c r="H59" s="56">
        <f t="shared" si="1"/>
        <v>0.96202531645569622</v>
      </c>
      <c r="J59" s="439">
        <v>64</v>
      </c>
      <c r="K59" s="620"/>
      <c r="L59" s="620"/>
      <c r="M59" s="620"/>
    </row>
    <row r="60" spans="1:13" x14ac:dyDescent="0.2">
      <c r="A60" s="756"/>
      <c r="B60" s="60" t="s">
        <v>64</v>
      </c>
      <c r="C60" s="18">
        <v>28</v>
      </c>
      <c r="D60" s="19">
        <v>18</v>
      </c>
      <c r="E60" s="65">
        <f t="shared" si="0"/>
        <v>46</v>
      </c>
      <c r="F60" s="62">
        <v>2</v>
      </c>
      <c r="H60" s="56">
        <f t="shared" si="1"/>
        <v>0.95833333333333337</v>
      </c>
      <c r="J60" s="439">
        <v>65</v>
      </c>
      <c r="K60" s="620"/>
      <c r="L60" s="620"/>
      <c r="M60" s="620"/>
    </row>
    <row r="61" spans="1:13" x14ac:dyDescent="0.2">
      <c r="A61" s="756"/>
      <c r="B61" s="60" t="s">
        <v>65</v>
      </c>
      <c r="C61" s="18">
        <v>13</v>
      </c>
      <c r="D61" s="19">
        <v>11</v>
      </c>
      <c r="E61" s="65">
        <f t="shared" si="0"/>
        <v>24</v>
      </c>
      <c r="F61" s="62">
        <v>0</v>
      </c>
      <c r="H61" s="56">
        <f t="shared" si="1"/>
        <v>1</v>
      </c>
      <c r="J61" s="439">
        <v>66</v>
      </c>
      <c r="K61" s="620"/>
      <c r="L61" s="620"/>
      <c r="M61" s="620"/>
    </row>
    <row r="62" spans="1:13" x14ac:dyDescent="0.2">
      <c r="A62" s="756"/>
      <c r="B62" s="60" t="s">
        <v>66</v>
      </c>
      <c r="C62" s="18">
        <v>19</v>
      </c>
      <c r="D62" s="19">
        <v>19</v>
      </c>
      <c r="E62" s="65">
        <f t="shared" si="0"/>
        <v>38</v>
      </c>
      <c r="F62" s="62">
        <v>1</v>
      </c>
      <c r="H62" s="56">
        <f t="shared" si="1"/>
        <v>0.97435897435897434</v>
      </c>
      <c r="J62" s="439">
        <v>67</v>
      </c>
      <c r="K62" s="620"/>
      <c r="L62" s="620"/>
      <c r="M62" s="620"/>
    </row>
    <row r="63" spans="1:13" x14ac:dyDescent="0.2">
      <c r="A63" s="756"/>
      <c r="B63" s="60" t="s">
        <v>67</v>
      </c>
      <c r="C63" s="18">
        <v>10</v>
      </c>
      <c r="D63" s="19">
        <v>16</v>
      </c>
      <c r="E63" s="65">
        <f t="shared" si="0"/>
        <v>26</v>
      </c>
      <c r="F63" s="62">
        <v>1</v>
      </c>
      <c r="H63" s="56">
        <f t="shared" si="1"/>
        <v>0.96296296296296291</v>
      </c>
      <c r="J63" s="439">
        <v>68</v>
      </c>
      <c r="K63" s="620"/>
      <c r="L63" s="620"/>
      <c r="M63" s="620"/>
    </row>
    <row r="64" spans="1:13" x14ac:dyDescent="0.2">
      <c r="A64" s="756"/>
      <c r="B64" s="67" t="s">
        <v>68</v>
      </c>
      <c r="C64" s="21">
        <v>5</v>
      </c>
      <c r="D64" s="22">
        <v>9</v>
      </c>
      <c r="E64" s="66">
        <f t="shared" si="0"/>
        <v>14</v>
      </c>
      <c r="F64" s="63">
        <v>1</v>
      </c>
      <c r="H64" s="57">
        <f t="shared" si="1"/>
        <v>0.93333333333333335</v>
      </c>
      <c r="J64" s="439">
        <v>69</v>
      </c>
      <c r="K64" s="620"/>
      <c r="L64" s="620"/>
      <c r="M64" s="620"/>
    </row>
    <row r="65" spans="1:22" x14ac:dyDescent="0.2">
      <c r="A65" s="750" t="s">
        <v>452</v>
      </c>
      <c r="B65" s="751"/>
      <c r="C65" s="70">
        <v>492</v>
      </c>
      <c r="D65" s="70">
        <v>823</v>
      </c>
      <c r="E65" s="27">
        <f t="shared" ref="E65" si="4">SUM(E42:E64)</f>
        <v>1315</v>
      </c>
      <c r="F65" s="71">
        <v>55</v>
      </c>
      <c r="H65" s="78">
        <f t="shared" si="1"/>
        <v>0.95985401459854014</v>
      </c>
      <c r="J65" s="439" t="s">
        <v>443</v>
      </c>
      <c r="K65" s="620"/>
      <c r="L65" s="620"/>
      <c r="M65" s="620"/>
    </row>
    <row r="66" spans="1:22" x14ac:dyDescent="0.2">
      <c r="A66" s="761" t="s">
        <v>584</v>
      </c>
      <c r="B66" s="59" t="s">
        <v>73</v>
      </c>
      <c r="C66" s="15">
        <v>8</v>
      </c>
      <c r="D66" s="16">
        <v>3</v>
      </c>
      <c r="E66" s="64">
        <f t="shared" si="0"/>
        <v>11</v>
      </c>
      <c r="F66" s="61">
        <v>0</v>
      </c>
      <c r="H66" s="55">
        <f t="shared" si="1"/>
        <v>1</v>
      </c>
      <c r="J66" s="439">
        <v>85</v>
      </c>
      <c r="K66" s="620"/>
      <c r="L66" s="620"/>
      <c r="M66" s="620"/>
    </row>
    <row r="67" spans="1:22" x14ac:dyDescent="0.2">
      <c r="A67" s="761"/>
      <c r="B67" s="60" t="s">
        <v>74</v>
      </c>
      <c r="C67" s="18">
        <v>16</v>
      </c>
      <c r="D67" s="19">
        <v>9</v>
      </c>
      <c r="E67" s="65">
        <f t="shared" si="0"/>
        <v>25</v>
      </c>
      <c r="F67" s="62">
        <v>0</v>
      </c>
      <c r="H67" s="56">
        <f t="shared" si="1"/>
        <v>1</v>
      </c>
      <c r="J67" s="439">
        <v>86</v>
      </c>
      <c r="K67" s="620"/>
      <c r="L67" s="620"/>
      <c r="M67" s="620"/>
    </row>
    <row r="68" spans="1:22" x14ac:dyDescent="0.2">
      <c r="A68" s="761"/>
      <c r="B68" s="67" t="s">
        <v>75</v>
      </c>
      <c r="C68" s="21">
        <v>9</v>
      </c>
      <c r="D68" s="22">
        <v>6</v>
      </c>
      <c r="E68" s="66">
        <f t="shared" si="0"/>
        <v>15</v>
      </c>
      <c r="F68" s="63">
        <v>0</v>
      </c>
      <c r="H68" s="57">
        <f t="shared" si="1"/>
        <v>1</v>
      </c>
      <c r="J68" s="439">
        <v>87</v>
      </c>
      <c r="K68" s="620"/>
      <c r="L68" s="620"/>
      <c r="M68" s="620"/>
    </row>
    <row r="69" spans="1:22" s="620" customFormat="1" x14ac:dyDescent="0.2">
      <c r="A69" s="761"/>
      <c r="B69" s="67">
        <v>92</v>
      </c>
      <c r="C69" s="21"/>
      <c r="D69" s="22"/>
      <c r="E69" s="66">
        <f t="shared" ref="E69" si="5">C69+D69</f>
        <v>0</v>
      </c>
      <c r="F69" s="63"/>
      <c r="H69" s="57" t="e">
        <f t="shared" ref="H69" si="6">E69/(E69+F69)</f>
        <v>#DIV/0!</v>
      </c>
      <c r="J69" s="439">
        <v>92</v>
      </c>
    </row>
    <row r="70" spans="1:22" x14ac:dyDescent="0.2">
      <c r="A70" s="750" t="s">
        <v>76</v>
      </c>
      <c r="B70" s="751"/>
      <c r="C70" s="70">
        <v>34</v>
      </c>
      <c r="D70" s="495">
        <v>19</v>
      </c>
      <c r="E70" s="27">
        <f>SUM(E66:E69)</f>
        <v>51</v>
      </c>
      <c r="F70" s="71">
        <v>0</v>
      </c>
      <c r="H70" s="78">
        <f t="shared" si="1"/>
        <v>1</v>
      </c>
      <c r="J70" s="439" t="s">
        <v>584</v>
      </c>
      <c r="K70" s="620"/>
      <c r="L70" s="620"/>
      <c r="M70" s="620"/>
    </row>
    <row r="71" spans="1:22" s="75" customFormat="1" x14ac:dyDescent="0.2">
      <c r="A71" s="72"/>
      <c r="B71" s="72"/>
      <c r="C71" s="73"/>
      <c r="D71" s="73"/>
      <c r="E71" s="73"/>
      <c r="F71" s="74"/>
      <c r="H71" s="76"/>
      <c r="J71" s="439"/>
      <c r="K71" s="620"/>
      <c r="L71" s="620"/>
      <c r="M71" s="620"/>
      <c r="V71" s="620"/>
    </row>
    <row r="72" spans="1:22" s="75" customFormat="1" ht="15.75" x14ac:dyDescent="0.2">
      <c r="A72" s="759" t="s">
        <v>376</v>
      </c>
      <c r="B72" s="760"/>
      <c r="C72" s="70">
        <v>251</v>
      </c>
      <c r="D72" s="70">
        <v>270</v>
      </c>
      <c r="E72" s="27">
        <f t="shared" si="0"/>
        <v>521</v>
      </c>
      <c r="F72" s="71">
        <v>47</v>
      </c>
      <c r="G72"/>
      <c r="H72" s="78">
        <f t="shared" si="1"/>
        <v>0.91725352112676062</v>
      </c>
      <c r="J72" s="664" t="s">
        <v>447</v>
      </c>
      <c r="K72" s="620"/>
      <c r="L72" s="620"/>
      <c r="M72" s="620"/>
      <c r="V72" s="620"/>
    </row>
    <row r="73" spans="1:22" s="75" customFormat="1" x14ac:dyDescent="0.2">
      <c r="A73" s="72"/>
      <c r="B73" s="72"/>
      <c r="C73" s="73"/>
      <c r="D73" s="73"/>
      <c r="E73" s="73"/>
      <c r="F73" s="74"/>
      <c r="H73" s="76"/>
      <c r="J73" s="664"/>
      <c r="V73" s="620"/>
    </row>
    <row r="74" spans="1:22" ht="15" customHeight="1" x14ac:dyDescent="0.2">
      <c r="A74" s="727" t="s">
        <v>1</v>
      </c>
      <c r="B74" s="728"/>
      <c r="C74" s="25">
        <f>C70+C65+C41+C15+C72</f>
        <v>2241</v>
      </c>
      <c r="D74" s="25">
        <f>D70+D65+D41+D15+D72</f>
        <v>2316</v>
      </c>
      <c r="E74" s="27">
        <f>E70+E65+E41+E15+E72</f>
        <v>4555</v>
      </c>
      <c r="F74" s="179">
        <f>F70+F65+F41+F15+F72</f>
        <v>267</v>
      </c>
      <c r="H74" s="77">
        <f t="shared" si="1"/>
        <v>0.94462878473662382</v>
      </c>
      <c r="J74" s="664"/>
    </row>
  </sheetData>
  <mergeCells count="14">
    <mergeCell ref="A65:B65"/>
    <mergeCell ref="A70:B70"/>
    <mergeCell ref="A74:B74"/>
    <mergeCell ref="A3:H3"/>
    <mergeCell ref="F6:F7"/>
    <mergeCell ref="H6:H7"/>
    <mergeCell ref="A9:A14"/>
    <mergeCell ref="A16:A39"/>
    <mergeCell ref="A42:A64"/>
    <mergeCell ref="A15:B15"/>
    <mergeCell ref="A41:B41"/>
    <mergeCell ref="C6:E6"/>
    <mergeCell ref="A72:B72"/>
    <mergeCell ref="A66:A69"/>
  </mergeCells>
  <printOptions horizontalCentered="1"/>
  <pageMargins left="0.70866141732283472" right="0.70866141732283472" top="0.74803149606299213" bottom="0.74803149606299213" header="0.31496062992125984" footer="0.31496062992125984"/>
  <pageSetup paperSize="9" scale="81" firstPageNumber="15" fitToHeight="0" orientation="portrait" r:id="rId1"/>
  <headerFooter>
    <oddFooter>&amp;CPage &amp;P</oddFooter>
  </headerFooter>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7"/>
    <pageSetUpPr fitToPage="1"/>
  </sheetPr>
  <dimension ref="A5:G25"/>
  <sheetViews>
    <sheetView showGridLines="0" workbookViewId="0">
      <selection activeCell="N25" sqref="N25"/>
    </sheetView>
  </sheetViews>
  <sheetFormatPr baseColWidth="10" defaultRowHeight="12.75" x14ac:dyDescent="0.2"/>
  <sheetData>
    <row r="5" spans="1:7" ht="15" x14ac:dyDescent="0.25">
      <c r="A5" s="563" t="s">
        <v>87</v>
      </c>
      <c r="B5" s="563"/>
      <c r="C5" s="563"/>
      <c r="D5" s="563"/>
      <c r="E5" s="563"/>
      <c r="F5" s="563"/>
      <c r="G5" s="563"/>
    </row>
    <row r="6" spans="1:7" ht="15" x14ac:dyDescent="0.25">
      <c r="A6" s="563" t="s">
        <v>88</v>
      </c>
      <c r="B6" s="563"/>
      <c r="C6" s="563"/>
      <c r="D6" s="563"/>
      <c r="E6" s="563"/>
      <c r="F6" s="563"/>
      <c r="G6" s="563"/>
    </row>
    <row r="7" spans="1:7" ht="15" x14ac:dyDescent="0.25">
      <c r="A7" s="563" t="s">
        <v>542</v>
      </c>
      <c r="B7" s="563"/>
      <c r="C7" s="563"/>
      <c r="D7" s="563"/>
      <c r="E7" s="563"/>
      <c r="F7" s="563"/>
      <c r="G7" s="563"/>
    </row>
    <row r="14" spans="1:7" ht="15" x14ac:dyDescent="0.25">
      <c r="A14" s="563" t="s">
        <v>89</v>
      </c>
      <c r="B14" s="563"/>
      <c r="C14" s="563"/>
      <c r="D14" s="563"/>
      <c r="E14" s="563"/>
      <c r="F14" s="563"/>
      <c r="G14" s="563"/>
    </row>
    <row r="15" spans="1:7" ht="15" x14ac:dyDescent="0.25">
      <c r="A15" s="563"/>
      <c r="B15" s="563"/>
      <c r="C15" s="563"/>
      <c r="D15" s="563"/>
      <c r="E15" s="563"/>
      <c r="F15" s="563"/>
      <c r="G15" s="563"/>
    </row>
    <row r="16" spans="1:7" ht="15" x14ac:dyDescent="0.25">
      <c r="A16" s="564" t="s">
        <v>90</v>
      </c>
      <c r="B16" s="563" t="s">
        <v>91</v>
      </c>
      <c r="C16" s="563"/>
      <c r="D16" s="563"/>
      <c r="E16" s="563"/>
      <c r="F16" s="563"/>
      <c r="G16" s="563"/>
    </row>
    <row r="17" spans="1:7" ht="15" x14ac:dyDescent="0.25">
      <c r="A17" s="564" t="s">
        <v>92</v>
      </c>
      <c r="B17" s="563" t="s">
        <v>93</v>
      </c>
      <c r="C17" s="563"/>
      <c r="D17" s="563"/>
      <c r="E17" s="563"/>
      <c r="F17" s="563"/>
      <c r="G17" s="563"/>
    </row>
    <row r="18" spans="1:7" ht="15" x14ac:dyDescent="0.25">
      <c r="A18" s="564" t="s">
        <v>94</v>
      </c>
      <c r="B18" s="563" t="s">
        <v>95</v>
      </c>
      <c r="C18" s="563"/>
      <c r="D18" s="563"/>
      <c r="E18" s="563"/>
      <c r="F18" s="563"/>
      <c r="G18" s="563"/>
    </row>
    <row r="19" spans="1:7" ht="15" x14ac:dyDescent="0.25">
      <c r="A19" s="564" t="s">
        <v>96</v>
      </c>
      <c r="B19" s="563" t="s">
        <v>97</v>
      </c>
      <c r="C19" s="563"/>
      <c r="D19" s="563"/>
      <c r="E19" s="563"/>
      <c r="F19" s="563"/>
      <c r="G19" s="563"/>
    </row>
    <row r="20" spans="1:7" ht="15" x14ac:dyDescent="0.25">
      <c r="A20" s="564" t="s">
        <v>98</v>
      </c>
      <c r="B20" s="563" t="s">
        <v>99</v>
      </c>
      <c r="C20" s="563"/>
      <c r="D20" s="563"/>
      <c r="E20" s="563"/>
      <c r="F20" s="563"/>
      <c r="G20" s="563"/>
    </row>
    <row r="21" spans="1:7" ht="15" x14ac:dyDescent="0.25">
      <c r="A21" s="563"/>
      <c r="B21" s="563"/>
      <c r="C21" s="563"/>
      <c r="D21" s="563"/>
      <c r="E21" s="563"/>
      <c r="F21" s="563"/>
      <c r="G21" s="563"/>
    </row>
    <row r="22" spans="1:7" ht="15" x14ac:dyDescent="0.25">
      <c r="A22" s="563"/>
      <c r="B22" s="563"/>
      <c r="C22" s="563"/>
      <c r="D22" s="563"/>
      <c r="E22" s="563"/>
      <c r="F22" s="563"/>
      <c r="G22" s="563"/>
    </row>
    <row r="23" spans="1:7" ht="15" x14ac:dyDescent="0.25">
      <c r="A23" s="563" t="s">
        <v>543</v>
      </c>
      <c r="B23" s="563"/>
      <c r="C23" s="563"/>
      <c r="D23" s="563"/>
      <c r="E23" s="563"/>
      <c r="F23" s="563"/>
      <c r="G23" s="563"/>
    </row>
    <row r="24" spans="1:7" ht="15" x14ac:dyDescent="0.25">
      <c r="A24" s="563"/>
      <c r="B24" s="563"/>
      <c r="C24" s="563"/>
      <c r="D24" s="563"/>
      <c r="E24" s="563"/>
      <c r="F24" s="563"/>
      <c r="G24" s="563"/>
    </row>
    <row r="25" spans="1:7" ht="15" x14ac:dyDescent="0.25">
      <c r="A25" s="563"/>
      <c r="B25" s="563"/>
      <c r="C25" s="563"/>
      <c r="D25" s="563"/>
      <c r="E25" s="563"/>
      <c r="F25" s="563"/>
      <c r="G25" s="563"/>
    </row>
  </sheetData>
  <printOptions horizontalCentered="1"/>
  <pageMargins left="0.70866141732283472" right="0.70866141732283472" top="0.74803149606299213" bottom="0.74803149606299213" header="0.31496062992125984" footer="0.31496062992125984"/>
  <pageSetup paperSize="9" firstPageNumber="17" fitToHeight="0" orientation="portrait"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7"/>
    <pageSetUpPr fitToPage="1"/>
  </sheetPr>
  <dimension ref="A3:Z24"/>
  <sheetViews>
    <sheetView showGridLines="0" workbookViewId="0">
      <selection activeCell="N25" sqref="N25"/>
    </sheetView>
  </sheetViews>
  <sheetFormatPr baseColWidth="10" defaultRowHeight="12.75" x14ac:dyDescent="0.2"/>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9" width="7" customWidth="1"/>
    <col min="10" max="10" width="6.6640625" bestFit="1" customWidth="1"/>
    <col min="11" max="11" width="7" bestFit="1" customWidth="1"/>
    <col min="12" max="12" width="7.6640625" customWidth="1"/>
    <col min="13" max="13" width="9.6640625" customWidth="1"/>
    <col min="14" max="14" width="6.6640625" bestFit="1" customWidth="1"/>
    <col min="15" max="15" width="7" bestFit="1" customWidth="1"/>
    <col min="16" max="16" width="3.6640625" customWidth="1"/>
    <col min="17" max="19" width="7.1640625" customWidth="1"/>
  </cols>
  <sheetData>
    <row r="3" spans="1:26" s="553" customFormat="1" ht="30.75" customHeight="1" x14ac:dyDescent="0.3">
      <c r="A3" s="707" t="s">
        <v>547</v>
      </c>
      <c r="B3" s="707"/>
      <c r="C3" s="707"/>
      <c r="D3" s="707"/>
      <c r="E3" s="707"/>
      <c r="F3" s="707"/>
      <c r="G3" s="707"/>
      <c r="H3" s="707"/>
      <c r="I3" s="707"/>
      <c r="J3" s="707"/>
      <c r="K3" s="707"/>
      <c r="L3" s="707"/>
      <c r="M3" s="707"/>
      <c r="N3" s="707"/>
      <c r="O3" s="707"/>
      <c r="P3" s="707"/>
      <c r="Q3" s="707"/>
      <c r="R3" s="707"/>
      <c r="S3" s="707"/>
    </row>
    <row r="6" spans="1:26" ht="50.25" customHeight="1" x14ac:dyDescent="0.2">
      <c r="B6" s="764" t="s">
        <v>102</v>
      </c>
      <c r="C6" s="765"/>
      <c r="D6" s="765" t="s">
        <v>103</v>
      </c>
      <c r="E6" s="765"/>
      <c r="F6" s="765" t="s">
        <v>483</v>
      </c>
      <c r="G6" s="765"/>
      <c r="H6" s="765" t="s">
        <v>104</v>
      </c>
      <c r="I6" s="765"/>
      <c r="J6" s="766" t="s">
        <v>105</v>
      </c>
      <c r="K6" s="766"/>
      <c r="L6" s="765" t="s">
        <v>106</v>
      </c>
      <c r="M6" s="764"/>
      <c r="N6" s="768" t="s">
        <v>376</v>
      </c>
      <c r="O6" s="769"/>
      <c r="P6" s="88"/>
      <c r="Q6" s="762" t="s">
        <v>1</v>
      </c>
      <c r="R6" s="762"/>
      <c r="S6" s="762"/>
      <c r="Z6" s="450"/>
    </row>
    <row r="7" spans="1:26" ht="24.75" customHeight="1" x14ac:dyDescent="0.2">
      <c r="B7" s="764"/>
      <c r="C7" s="765"/>
      <c r="D7" s="765"/>
      <c r="E7" s="765"/>
      <c r="F7" s="765"/>
      <c r="G7" s="765"/>
      <c r="H7" s="765"/>
      <c r="I7" s="765"/>
      <c r="J7" s="766"/>
      <c r="K7" s="766"/>
      <c r="L7" s="767"/>
      <c r="M7" s="764"/>
      <c r="N7" s="768"/>
      <c r="O7" s="769"/>
      <c r="P7" s="89"/>
      <c r="Q7" s="763"/>
      <c r="R7" s="763"/>
      <c r="S7" s="763"/>
      <c r="Z7" s="450"/>
    </row>
    <row r="8" spans="1:26" ht="21" x14ac:dyDescent="0.2">
      <c r="B8" s="90" t="s">
        <v>100</v>
      </c>
      <c r="C8" s="90" t="s">
        <v>101</v>
      </c>
      <c r="D8" s="90" t="s">
        <v>100</v>
      </c>
      <c r="E8" s="90" t="s">
        <v>101</v>
      </c>
      <c r="F8" s="90" t="s">
        <v>100</v>
      </c>
      <c r="G8" s="90" t="s">
        <v>101</v>
      </c>
      <c r="H8" s="90" t="s">
        <v>100</v>
      </c>
      <c r="I8" s="90" t="s">
        <v>101</v>
      </c>
      <c r="J8" s="90" t="s">
        <v>100</v>
      </c>
      <c r="K8" s="90" t="s">
        <v>101</v>
      </c>
      <c r="L8" s="90" t="s">
        <v>100</v>
      </c>
      <c r="M8" s="90" t="s">
        <v>101</v>
      </c>
      <c r="N8" s="90" t="s">
        <v>100</v>
      </c>
      <c r="O8" s="90" t="s">
        <v>101</v>
      </c>
      <c r="P8" s="87"/>
      <c r="Q8" s="90" t="s">
        <v>100</v>
      </c>
      <c r="R8" s="90" t="s">
        <v>101</v>
      </c>
      <c r="S8" s="102" t="s">
        <v>77</v>
      </c>
      <c r="Z8" s="450"/>
    </row>
    <row r="9" spans="1:26" x14ac:dyDescent="0.2">
      <c r="B9" s="90"/>
      <c r="C9" s="90"/>
      <c r="D9" s="90"/>
      <c r="E9" s="90"/>
      <c r="F9" s="90"/>
      <c r="G9" s="90"/>
      <c r="H9" s="90"/>
      <c r="I9" s="90"/>
      <c r="J9" s="90"/>
      <c r="K9" s="90"/>
      <c r="L9" s="90"/>
      <c r="M9" s="90"/>
      <c r="N9" s="90"/>
      <c r="O9" s="90"/>
      <c r="P9" s="87"/>
      <c r="Q9" s="87"/>
      <c r="R9" s="87"/>
      <c r="S9" s="87"/>
      <c r="Z9" s="450"/>
    </row>
    <row r="10" spans="1:26" ht="25.5" x14ac:dyDescent="0.2">
      <c r="A10" s="377" t="s">
        <v>412</v>
      </c>
      <c r="B10" s="395">
        <v>318</v>
      </c>
      <c r="C10" s="396">
        <v>60</v>
      </c>
      <c r="D10" s="395">
        <v>67</v>
      </c>
      <c r="E10" s="396">
        <v>6</v>
      </c>
      <c r="F10" s="395">
        <v>37</v>
      </c>
      <c r="G10" s="396">
        <v>1</v>
      </c>
      <c r="H10" s="395">
        <v>121</v>
      </c>
      <c r="I10" s="396">
        <v>12</v>
      </c>
      <c r="J10" s="395">
        <v>1558</v>
      </c>
      <c r="K10" s="396">
        <v>526</v>
      </c>
      <c r="L10" s="395">
        <v>820</v>
      </c>
      <c r="M10" s="397">
        <v>74</v>
      </c>
      <c r="N10" s="395">
        <v>136</v>
      </c>
      <c r="O10" s="396">
        <v>6</v>
      </c>
      <c r="Q10" s="405">
        <f t="shared" ref="Q10:R12" si="0">B10+D10+F10+J10+L10+N10+H10</f>
        <v>3057</v>
      </c>
      <c r="R10" s="405">
        <f t="shared" si="0"/>
        <v>685</v>
      </c>
      <c r="S10" s="405">
        <f>R10+Q10</f>
        <v>3742</v>
      </c>
      <c r="T10" s="450"/>
    </row>
    <row r="11" spans="1:26" x14ac:dyDescent="0.2">
      <c r="A11" s="378" t="s">
        <v>413</v>
      </c>
      <c r="B11" s="398">
        <v>34</v>
      </c>
      <c r="C11" s="399">
        <v>8</v>
      </c>
      <c r="D11" s="398">
        <v>2</v>
      </c>
      <c r="E11" s="399"/>
      <c r="F11" s="398">
        <v>1</v>
      </c>
      <c r="G11" s="399"/>
      <c r="H11" s="398">
        <v>6</v>
      </c>
      <c r="I11" s="399">
        <v>5</v>
      </c>
      <c r="J11" s="398">
        <v>132</v>
      </c>
      <c r="K11" s="400">
        <v>78</v>
      </c>
      <c r="L11" s="398">
        <v>84</v>
      </c>
      <c r="M11" s="401">
        <v>25</v>
      </c>
      <c r="N11" s="398">
        <v>76</v>
      </c>
      <c r="O11" s="399">
        <v>14</v>
      </c>
      <c r="Q11" s="65">
        <f t="shared" si="0"/>
        <v>335</v>
      </c>
      <c r="R11" s="65">
        <f t="shared" si="0"/>
        <v>130</v>
      </c>
      <c r="S11" s="65">
        <f>R11+Q11</f>
        <v>465</v>
      </c>
      <c r="T11" s="450"/>
    </row>
    <row r="12" spans="1:26" x14ac:dyDescent="0.2">
      <c r="A12" s="96" t="s">
        <v>376</v>
      </c>
      <c r="B12" s="402">
        <v>48</v>
      </c>
      <c r="C12" s="403"/>
      <c r="D12" s="402"/>
      <c r="E12" s="403"/>
      <c r="F12" s="402">
        <v>34</v>
      </c>
      <c r="G12" s="403">
        <v>4</v>
      </c>
      <c r="H12" s="402">
        <v>17</v>
      </c>
      <c r="I12" s="403"/>
      <c r="J12" s="402">
        <v>201</v>
      </c>
      <c r="K12" s="403">
        <v>27</v>
      </c>
      <c r="L12" s="402">
        <v>113</v>
      </c>
      <c r="M12" s="404">
        <v>1</v>
      </c>
      <c r="N12" s="402">
        <v>116</v>
      </c>
      <c r="O12" s="403">
        <v>56</v>
      </c>
      <c r="Q12" s="101">
        <f t="shared" si="0"/>
        <v>529</v>
      </c>
      <c r="R12" s="101">
        <f t="shared" si="0"/>
        <v>88</v>
      </c>
      <c r="S12" s="101">
        <f>R12+Q12</f>
        <v>617</v>
      </c>
      <c r="T12" s="450"/>
    </row>
    <row r="13" spans="1:26" ht="5.25" customHeight="1" x14ac:dyDescent="0.2">
      <c r="B13" s="13"/>
      <c r="C13" s="13"/>
      <c r="D13" s="13"/>
      <c r="E13" s="13"/>
      <c r="F13" s="13"/>
      <c r="G13" s="13"/>
      <c r="H13" s="13"/>
      <c r="I13" s="13"/>
      <c r="J13" s="13"/>
      <c r="K13" s="13"/>
      <c r="L13" s="13"/>
      <c r="M13" s="13"/>
      <c r="N13" s="13"/>
      <c r="O13" s="13"/>
      <c r="Q13" s="13"/>
    </row>
    <row r="14" spans="1:26" x14ac:dyDescent="0.2">
      <c r="A14" s="95" t="s">
        <v>1</v>
      </c>
      <c r="B14" s="25">
        <f>B12+B11+B10</f>
        <v>400</v>
      </c>
      <c r="C14" s="25">
        <f t="shared" ref="C14:O14" si="1">C12+C11+C10</f>
        <v>68</v>
      </c>
      <c r="D14" s="25">
        <f t="shared" si="1"/>
        <v>69</v>
      </c>
      <c r="E14" s="25">
        <f t="shared" si="1"/>
        <v>6</v>
      </c>
      <c r="F14" s="25">
        <f t="shared" si="1"/>
        <v>72</v>
      </c>
      <c r="G14" s="25">
        <f t="shared" si="1"/>
        <v>5</v>
      </c>
      <c r="H14" s="25">
        <f t="shared" si="1"/>
        <v>144</v>
      </c>
      <c r="I14" s="25">
        <f t="shared" si="1"/>
        <v>17</v>
      </c>
      <c r="J14" s="25">
        <f t="shared" si="1"/>
        <v>1891</v>
      </c>
      <c r="K14" s="25">
        <f t="shared" si="1"/>
        <v>631</v>
      </c>
      <c r="L14" s="25">
        <f t="shared" si="1"/>
        <v>1017</v>
      </c>
      <c r="M14" s="25">
        <f t="shared" si="1"/>
        <v>100</v>
      </c>
      <c r="N14" s="25">
        <f t="shared" si="1"/>
        <v>328</v>
      </c>
      <c r="O14" s="25">
        <f t="shared" si="1"/>
        <v>76</v>
      </c>
      <c r="Q14" s="99">
        <f>Q12+Q11+Q10</f>
        <v>3921</v>
      </c>
      <c r="R14" s="25">
        <f t="shared" ref="R14:S14" si="2">R12+R11+R10</f>
        <v>903</v>
      </c>
      <c r="S14" s="26">
        <f t="shared" si="2"/>
        <v>4824</v>
      </c>
    </row>
    <row r="15" spans="1:26" ht="4.5" customHeight="1" x14ac:dyDescent="0.2"/>
    <row r="16" spans="1:26" x14ac:dyDescent="0.2">
      <c r="A16" s="103" t="s">
        <v>107</v>
      </c>
      <c r="B16" s="104">
        <v>57</v>
      </c>
      <c r="C16" s="104">
        <v>4</v>
      </c>
      <c r="D16" s="104">
        <v>10</v>
      </c>
      <c r="E16" s="104">
        <v>1</v>
      </c>
      <c r="F16" s="104">
        <v>7</v>
      </c>
      <c r="G16" s="104"/>
      <c r="H16" s="104">
        <v>84</v>
      </c>
      <c r="I16" s="104">
        <v>5</v>
      </c>
      <c r="J16" s="104">
        <v>55</v>
      </c>
      <c r="K16" s="104">
        <v>20</v>
      </c>
      <c r="L16" s="104">
        <v>745</v>
      </c>
      <c r="M16" s="100">
        <v>83</v>
      </c>
      <c r="N16" s="104">
        <v>47</v>
      </c>
      <c r="O16" s="104">
        <v>1</v>
      </c>
      <c r="Q16" s="105">
        <f>B16+D16+F16+J16+L16+N16+H16</f>
        <v>1005</v>
      </c>
      <c r="R16" s="27">
        <f>C16+E16+G16+K16+M16+O16+I16</f>
        <v>114</v>
      </c>
      <c r="S16" s="26">
        <f>R16+Q16</f>
        <v>1119</v>
      </c>
      <c r="U16" s="457"/>
    </row>
    <row r="17" spans="1:26" ht="6" customHeight="1" x14ac:dyDescent="0.2">
      <c r="T17" s="457"/>
      <c r="U17" s="457"/>
    </row>
    <row r="18" spans="1:26" ht="15.75" x14ac:dyDescent="0.25">
      <c r="A18" s="566" t="s">
        <v>544</v>
      </c>
    </row>
    <row r="20" spans="1:26" x14ac:dyDescent="0.2">
      <c r="Z20" s="450"/>
    </row>
    <row r="21" spans="1:26" x14ac:dyDescent="0.2">
      <c r="Z21" s="450"/>
    </row>
    <row r="22" spans="1:26" x14ac:dyDescent="0.2">
      <c r="Z22" s="450"/>
    </row>
    <row r="24" spans="1:26" x14ac:dyDescent="0.2">
      <c r="A24" s="13"/>
    </row>
  </sheetData>
  <mergeCells count="9">
    <mergeCell ref="Q6:S7"/>
    <mergeCell ref="A3:S3"/>
    <mergeCell ref="B6:C7"/>
    <mergeCell ref="D6:E7"/>
    <mergeCell ref="F6:G7"/>
    <mergeCell ref="J6:K7"/>
    <mergeCell ref="H6:I7"/>
    <mergeCell ref="L6:M7"/>
    <mergeCell ref="N6:O7"/>
  </mergeCells>
  <printOptions horizontalCentered="1"/>
  <pageMargins left="0.70866141732283472" right="0.70866141732283472" top="0.74803149606299213" bottom="0.74803149606299213" header="0.31496062992125984" footer="0.31496062992125984"/>
  <pageSetup paperSize="9" scale="99" firstPageNumber="18" fitToHeight="0"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7"/>
    <pageSetUpPr fitToPage="1"/>
  </sheetPr>
  <dimension ref="A3:S18"/>
  <sheetViews>
    <sheetView showGridLines="0" workbookViewId="0">
      <selection activeCell="N25" sqref="N25"/>
    </sheetView>
  </sheetViews>
  <sheetFormatPr baseColWidth="10" defaultRowHeight="12.75" x14ac:dyDescent="0.2"/>
  <cols>
    <col min="1" max="1" width="23" bestFit="1" customWidth="1"/>
    <col min="2" max="2" width="7.83203125" customWidth="1"/>
    <col min="3" max="3" width="9.5" customWidth="1"/>
    <col min="4" max="4" width="8.5" customWidth="1"/>
    <col min="5" max="9" width="8.6640625" customWidth="1"/>
    <col min="10" max="10" width="8.5" customWidth="1"/>
    <col min="11" max="11" width="8.83203125" customWidth="1"/>
    <col min="12" max="12" width="11.6640625" customWidth="1"/>
    <col min="13" max="13" width="11" customWidth="1"/>
    <col min="14" max="15" width="8.33203125" customWidth="1"/>
    <col min="16" max="16" width="3.6640625" customWidth="1"/>
    <col min="17" max="17" width="7.1640625" customWidth="1"/>
    <col min="18" max="18" width="9" customWidth="1"/>
    <col min="19" max="19" width="7.1640625" customWidth="1"/>
  </cols>
  <sheetData>
    <row r="3" spans="1:19" s="553" customFormat="1" ht="30.75" customHeight="1" x14ac:dyDescent="0.3">
      <c r="A3" s="707" t="s">
        <v>546</v>
      </c>
      <c r="B3" s="707"/>
      <c r="C3" s="707"/>
      <c r="D3" s="707"/>
      <c r="E3" s="707"/>
      <c r="F3" s="707"/>
      <c r="G3" s="707"/>
      <c r="H3" s="707"/>
      <c r="I3" s="707"/>
      <c r="J3" s="707"/>
      <c r="K3" s="707"/>
      <c r="L3" s="707"/>
      <c r="M3" s="707"/>
      <c r="N3" s="707"/>
      <c r="O3" s="707"/>
      <c r="P3" s="707"/>
      <c r="Q3" s="707"/>
      <c r="R3" s="707"/>
      <c r="S3" s="707"/>
    </row>
    <row r="6" spans="1:19" ht="50.25" customHeight="1" x14ac:dyDescent="0.2">
      <c r="B6" s="764" t="s">
        <v>102</v>
      </c>
      <c r="C6" s="765"/>
      <c r="D6" s="765" t="s">
        <v>103</v>
      </c>
      <c r="E6" s="765"/>
      <c r="F6" s="765" t="s">
        <v>483</v>
      </c>
      <c r="G6" s="765"/>
      <c r="H6" s="765" t="s">
        <v>104</v>
      </c>
      <c r="I6" s="765"/>
      <c r="J6" s="766" t="s">
        <v>105</v>
      </c>
      <c r="K6" s="766"/>
      <c r="L6" s="765" t="s">
        <v>106</v>
      </c>
      <c r="M6" s="764"/>
      <c r="N6" s="768" t="s">
        <v>376</v>
      </c>
      <c r="O6" s="769"/>
      <c r="P6" s="88"/>
      <c r="Q6" s="762" t="s">
        <v>1</v>
      </c>
      <c r="R6" s="762"/>
      <c r="S6" s="762"/>
    </row>
    <row r="7" spans="1:19" ht="24.75" customHeight="1" x14ac:dyDescent="0.2">
      <c r="B7" s="764"/>
      <c r="C7" s="765"/>
      <c r="D7" s="765"/>
      <c r="E7" s="765"/>
      <c r="F7" s="765"/>
      <c r="G7" s="765"/>
      <c r="H7" s="765"/>
      <c r="I7" s="765"/>
      <c r="J7" s="766"/>
      <c r="K7" s="766"/>
      <c r="L7" s="767"/>
      <c r="M7" s="764"/>
      <c r="N7" s="768"/>
      <c r="O7" s="769"/>
      <c r="P7" s="89"/>
      <c r="Q7" s="763"/>
      <c r="R7" s="763"/>
      <c r="S7" s="763"/>
    </row>
    <row r="8" spans="1:19" ht="21" x14ac:dyDescent="0.2">
      <c r="B8" s="90" t="s">
        <v>395</v>
      </c>
      <c r="C8" s="90" t="s">
        <v>396</v>
      </c>
      <c r="D8" s="90" t="s">
        <v>395</v>
      </c>
      <c r="E8" s="90" t="s">
        <v>396</v>
      </c>
      <c r="F8" s="90" t="s">
        <v>395</v>
      </c>
      <c r="G8" s="90" t="s">
        <v>396</v>
      </c>
      <c r="H8" s="90" t="s">
        <v>395</v>
      </c>
      <c r="I8" s="90" t="s">
        <v>396</v>
      </c>
      <c r="J8" s="90" t="s">
        <v>395</v>
      </c>
      <c r="K8" s="90" t="s">
        <v>396</v>
      </c>
      <c r="L8" s="90" t="s">
        <v>395</v>
      </c>
      <c r="M8" s="90" t="s">
        <v>396</v>
      </c>
      <c r="N8" s="90" t="s">
        <v>395</v>
      </c>
      <c r="O8" s="90" t="s">
        <v>396</v>
      </c>
      <c r="P8" s="87"/>
      <c r="Q8" s="90" t="s">
        <v>395</v>
      </c>
      <c r="R8" s="90" t="s">
        <v>396</v>
      </c>
      <c r="S8" s="102" t="s">
        <v>77</v>
      </c>
    </row>
    <row r="9" spans="1:19" x14ac:dyDescent="0.2">
      <c r="B9" s="90"/>
      <c r="C9" s="90"/>
      <c r="D9" s="90"/>
      <c r="E9" s="90"/>
      <c r="F9" s="90"/>
      <c r="G9" s="90"/>
      <c r="H9" s="90"/>
      <c r="I9" s="90"/>
      <c r="J9" s="90"/>
      <c r="K9" s="90"/>
      <c r="L9" s="90"/>
      <c r="M9" s="90"/>
      <c r="N9" s="90"/>
      <c r="O9" s="90"/>
      <c r="P9" s="87"/>
      <c r="Q9" s="87"/>
      <c r="R9" s="87"/>
      <c r="S9" s="87"/>
    </row>
    <row r="10" spans="1:19" ht="25.5" x14ac:dyDescent="0.2">
      <c r="A10" s="377" t="s">
        <v>412</v>
      </c>
      <c r="B10" s="406">
        <v>205</v>
      </c>
      <c r="C10" s="407">
        <v>173</v>
      </c>
      <c r="D10" s="406">
        <v>45</v>
      </c>
      <c r="E10" s="407">
        <v>28</v>
      </c>
      <c r="F10" s="406">
        <v>20</v>
      </c>
      <c r="G10" s="407">
        <v>18</v>
      </c>
      <c r="H10" s="406">
        <v>68</v>
      </c>
      <c r="I10" s="407">
        <v>65</v>
      </c>
      <c r="J10" s="406">
        <v>971</v>
      </c>
      <c r="K10" s="407">
        <v>1113</v>
      </c>
      <c r="L10" s="406">
        <v>435</v>
      </c>
      <c r="M10" s="408">
        <v>459</v>
      </c>
      <c r="N10" s="406">
        <v>57</v>
      </c>
      <c r="O10" s="407">
        <v>85</v>
      </c>
      <c r="P10" s="380"/>
      <c r="Q10" s="405">
        <f>N10+L10+J10+F10+D10+B10+H10</f>
        <v>1801</v>
      </c>
      <c r="R10" s="405">
        <f>O10+M10+K10+G10+E10+C10+I10</f>
        <v>1941</v>
      </c>
      <c r="S10" s="405">
        <f>R10+Q10</f>
        <v>3742</v>
      </c>
    </row>
    <row r="11" spans="1:19" x14ac:dyDescent="0.2">
      <c r="A11" s="378" t="s">
        <v>413</v>
      </c>
      <c r="B11" s="93">
        <v>28</v>
      </c>
      <c r="C11" s="91">
        <v>14</v>
      </c>
      <c r="D11" s="93">
        <v>1</v>
      </c>
      <c r="E11" s="91">
        <v>1</v>
      </c>
      <c r="F11" s="93"/>
      <c r="G11" s="91">
        <v>1</v>
      </c>
      <c r="H11" s="93">
        <v>6</v>
      </c>
      <c r="I11" s="91">
        <v>5</v>
      </c>
      <c r="J11" s="93">
        <v>114</v>
      </c>
      <c r="K11" s="304">
        <v>96</v>
      </c>
      <c r="L11" s="93">
        <v>65</v>
      </c>
      <c r="M11" s="97">
        <v>44</v>
      </c>
      <c r="N11" s="93">
        <v>41</v>
      </c>
      <c r="O11" s="91">
        <v>49</v>
      </c>
      <c r="Q11" s="65">
        <f t="shared" ref="Q11:Q12" si="0">N11+L11+J11+F11+D11+B11+H11</f>
        <v>255</v>
      </c>
      <c r="R11" s="65">
        <f>O11+M11+K11+G11+E11+C11+I11</f>
        <v>210</v>
      </c>
      <c r="S11" s="65">
        <f>R11+Q11</f>
        <v>465</v>
      </c>
    </row>
    <row r="12" spans="1:19" x14ac:dyDescent="0.2">
      <c r="A12" s="96" t="s">
        <v>376</v>
      </c>
      <c r="B12" s="94">
        <v>27</v>
      </c>
      <c r="C12" s="92">
        <v>21</v>
      </c>
      <c r="D12" s="94"/>
      <c r="E12" s="92"/>
      <c r="F12" s="94">
        <v>22</v>
      </c>
      <c r="G12" s="92">
        <v>16</v>
      </c>
      <c r="H12" s="94">
        <v>12</v>
      </c>
      <c r="I12" s="92">
        <v>5</v>
      </c>
      <c r="J12" s="94">
        <v>104</v>
      </c>
      <c r="K12" s="92">
        <v>124</v>
      </c>
      <c r="L12" s="94">
        <v>60</v>
      </c>
      <c r="M12" s="98">
        <v>54</v>
      </c>
      <c r="N12" s="94">
        <v>91</v>
      </c>
      <c r="O12" s="92">
        <v>81</v>
      </c>
      <c r="Q12" s="101">
        <f t="shared" si="0"/>
        <v>316</v>
      </c>
      <c r="R12" s="101">
        <f t="shared" ref="R12" si="1">O12+M12+K12+G12+E12+C12+I12</f>
        <v>301</v>
      </c>
      <c r="S12" s="101">
        <f>R12+Q12</f>
        <v>617</v>
      </c>
    </row>
    <row r="13" spans="1:19" x14ac:dyDescent="0.2">
      <c r="B13" s="13"/>
      <c r="C13" s="13"/>
      <c r="D13" s="13"/>
      <c r="E13" s="13"/>
      <c r="F13" s="13"/>
      <c r="G13" s="13"/>
      <c r="H13" s="13"/>
      <c r="I13" s="13"/>
      <c r="J13" s="13"/>
      <c r="K13" s="13"/>
      <c r="L13" s="13"/>
      <c r="M13" s="13"/>
      <c r="N13" s="13"/>
      <c r="O13" s="13"/>
      <c r="Q13" s="13"/>
    </row>
    <row r="14" spans="1:19" ht="15.75" x14ac:dyDescent="0.2">
      <c r="A14" s="586" t="s">
        <v>1</v>
      </c>
      <c r="B14" s="25">
        <f>B12+B11+B10</f>
        <v>260</v>
      </c>
      <c r="C14" s="25">
        <f t="shared" ref="C14:O14" si="2">C12+C11+C10</f>
        <v>208</v>
      </c>
      <c r="D14" s="25">
        <f t="shared" si="2"/>
        <v>46</v>
      </c>
      <c r="E14" s="25">
        <f t="shared" si="2"/>
        <v>29</v>
      </c>
      <c r="F14" s="25">
        <f t="shared" si="2"/>
        <v>42</v>
      </c>
      <c r="G14" s="25">
        <f t="shared" si="2"/>
        <v>35</v>
      </c>
      <c r="H14" s="25">
        <f t="shared" si="2"/>
        <v>86</v>
      </c>
      <c r="I14" s="25">
        <f t="shared" si="2"/>
        <v>75</v>
      </c>
      <c r="J14" s="25">
        <f t="shared" si="2"/>
        <v>1189</v>
      </c>
      <c r="K14" s="25">
        <f t="shared" si="2"/>
        <v>1333</v>
      </c>
      <c r="L14" s="25">
        <f t="shared" si="2"/>
        <v>560</v>
      </c>
      <c r="M14" s="25">
        <f t="shared" si="2"/>
        <v>557</v>
      </c>
      <c r="N14" s="25">
        <f t="shared" si="2"/>
        <v>189</v>
      </c>
      <c r="O14" s="25">
        <f t="shared" si="2"/>
        <v>215</v>
      </c>
      <c r="Q14" s="99">
        <f>N14+L14+J14+F14+D14+B14+H14</f>
        <v>2372</v>
      </c>
      <c r="R14" s="25">
        <f>O14+M14+K14+G14+E14+C14+I14</f>
        <v>2452</v>
      </c>
      <c r="S14" s="26">
        <f>R14+Q14</f>
        <v>4824</v>
      </c>
    </row>
    <row r="16" spans="1:19" x14ac:dyDescent="0.2">
      <c r="A16" s="103" t="s">
        <v>107</v>
      </c>
      <c r="B16" s="104">
        <v>24</v>
      </c>
      <c r="C16" s="104">
        <v>37</v>
      </c>
      <c r="D16" s="104">
        <v>8</v>
      </c>
      <c r="E16" s="104">
        <v>3</v>
      </c>
      <c r="F16" s="104">
        <v>5</v>
      </c>
      <c r="G16" s="104">
        <v>2</v>
      </c>
      <c r="H16" s="104">
        <v>45</v>
      </c>
      <c r="I16" s="104">
        <v>44</v>
      </c>
      <c r="J16" s="104">
        <v>33</v>
      </c>
      <c r="K16" s="104">
        <v>42</v>
      </c>
      <c r="L16" s="104">
        <v>406</v>
      </c>
      <c r="M16" s="100">
        <v>422</v>
      </c>
      <c r="N16" s="104">
        <v>24</v>
      </c>
      <c r="O16" s="104">
        <v>24</v>
      </c>
      <c r="Q16" s="105">
        <f>N16+L16+J16+F16+D16+B16+H16</f>
        <v>545</v>
      </c>
      <c r="R16" s="27">
        <f>O16+M16+K16+G16+E16+C16+I16</f>
        <v>574</v>
      </c>
      <c r="S16" s="26">
        <f>R16+Q16</f>
        <v>1119</v>
      </c>
    </row>
    <row r="18" spans="1:1" ht="15.75" x14ac:dyDescent="0.25">
      <c r="A18" s="566" t="s">
        <v>544</v>
      </c>
    </row>
  </sheetData>
  <mergeCells count="9">
    <mergeCell ref="A3:S3"/>
    <mergeCell ref="B6:C7"/>
    <mergeCell ref="D6:E7"/>
    <mergeCell ref="F6:G7"/>
    <mergeCell ref="J6:K7"/>
    <mergeCell ref="Q6:S7"/>
    <mergeCell ref="L6:M7"/>
    <mergeCell ref="N6:O7"/>
    <mergeCell ref="H6:I7"/>
  </mergeCells>
  <printOptions horizontalCentered="1"/>
  <pageMargins left="0.70866141732283472" right="0.70866141732283472" top="0.74803149606299213" bottom="0.74803149606299213" header="0.31496062992125984" footer="0.31496062992125984"/>
  <pageSetup paperSize="9" scale="83" firstPageNumber="18" fitToHeight="0"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7"/>
    <pageSetUpPr fitToPage="1"/>
  </sheetPr>
  <dimension ref="A1:AA154"/>
  <sheetViews>
    <sheetView showGridLines="0" zoomScaleNormal="100" workbookViewId="0">
      <selection activeCell="N25" sqref="N25"/>
    </sheetView>
  </sheetViews>
  <sheetFormatPr baseColWidth="10" defaultRowHeight="12.75" x14ac:dyDescent="0.2"/>
  <cols>
    <col min="1" max="1" width="38.5" bestFit="1" customWidth="1"/>
    <col min="2" max="2" width="13.5" bestFit="1" customWidth="1"/>
    <col min="3" max="3" width="15.33203125" bestFit="1" customWidth="1"/>
    <col min="4" max="4" width="13.6640625" bestFit="1" customWidth="1"/>
    <col min="5" max="5" width="13.5" bestFit="1" customWidth="1"/>
    <col min="6" max="6" width="15.33203125" bestFit="1" customWidth="1"/>
    <col min="7" max="7" width="13.6640625" bestFit="1" customWidth="1"/>
    <col min="8" max="8" width="13.5" bestFit="1" customWidth="1"/>
    <col min="9" max="9" width="10" bestFit="1" customWidth="1"/>
    <col min="10" max="10" width="8.33203125" bestFit="1" customWidth="1"/>
    <col min="11" max="11" width="4.1640625" style="75" customWidth="1"/>
    <col min="12" max="12" width="8.1640625" style="75" bestFit="1" customWidth="1"/>
    <col min="13" max="13" width="10" style="75" bestFit="1" customWidth="1"/>
    <col min="14" max="14" width="8.33203125" bestFit="1" customWidth="1"/>
    <col min="15" max="15" width="4.1640625" customWidth="1"/>
    <col min="16" max="16" width="11.5" bestFit="1" customWidth="1"/>
    <col min="17" max="17" width="15.33203125" customWidth="1"/>
    <col min="19" max="19" width="12" customWidth="1"/>
  </cols>
  <sheetData>
    <row r="1" spans="1:27" ht="9" customHeight="1" x14ac:dyDescent="0.2"/>
    <row r="2" spans="1:27" ht="8.25" customHeight="1" x14ac:dyDescent="0.2"/>
    <row r="3" spans="1:27" s="553" customFormat="1" ht="30.75" customHeight="1" x14ac:dyDescent="0.3">
      <c r="A3" s="707" t="s">
        <v>545</v>
      </c>
      <c r="B3" s="707"/>
      <c r="C3" s="707"/>
      <c r="D3" s="707"/>
      <c r="E3" s="707"/>
      <c r="F3" s="707"/>
      <c r="G3" s="707"/>
      <c r="H3" s="707"/>
      <c r="I3" s="707"/>
      <c r="J3" s="707"/>
      <c r="K3" s="707"/>
      <c r="L3" s="707"/>
      <c r="M3" s="707"/>
      <c r="N3" s="707"/>
      <c r="O3" s="707"/>
      <c r="P3" s="707"/>
      <c r="Q3" s="568"/>
    </row>
    <row r="4" spans="1:27" ht="9.75" customHeight="1" x14ac:dyDescent="0.2"/>
    <row r="5" spans="1:27" ht="18" customHeight="1" x14ac:dyDescent="0.25">
      <c r="B5" s="711" t="s">
        <v>412</v>
      </c>
      <c r="C5" s="708"/>
      <c r="D5" s="708"/>
      <c r="E5" s="708" t="s">
        <v>413</v>
      </c>
      <c r="F5" s="708"/>
      <c r="G5" s="708"/>
      <c r="H5" s="708" t="s">
        <v>376</v>
      </c>
      <c r="I5" s="708"/>
      <c r="J5" s="708"/>
      <c r="K5" s="121"/>
      <c r="L5" s="770" t="s">
        <v>253</v>
      </c>
      <c r="M5" s="770"/>
      <c r="N5" s="771"/>
      <c r="O5" s="305"/>
      <c r="P5" s="755" t="s">
        <v>229</v>
      </c>
    </row>
    <row r="6" spans="1:27" s="113" customFormat="1" ht="27" customHeight="1" x14ac:dyDescent="0.2">
      <c r="A6" s="324" t="s">
        <v>350</v>
      </c>
      <c r="B6" s="310" t="s">
        <v>400</v>
      </c>
      <c r="C6" s="311" t="s">
        <v>401</v>
      </c>
      <c r="D6" s="314" t="s">
        <v>253</v>
      </c>
      <c r="E6" s="311" t="s">
        <v>400</v>
      </c>
      <c r="F6" s="311" t="s">
        <v>401</v>
      </c>
      <c r="G6" s="314" t="s">
        <v>253</v>
      </c>
      <c r="H6" s="311" t="s">
        <v>400</v>
      </c>
      <c r="I6" s="311" t="s">
        <v>401</v>
      </c>
      <c r="J6" s="314" t="s">
        <v>253</v>
      </c>
      <c r="K6" s="313"/>
      <c r="L6" s="311" t="s">
        <v>400</v>
      </c>
      <c r="M6" s="311" t="s">
        <v>401</v>
      </c>
      <c r="N6" s="315" t="s">
        <v>253</v>
      </c>
      <c r="O6" s="312"/>
      <c r="P6" s="755"/>
      <c r="S6"/>
      <c r="T6"/>
      <c r="U6"/>
      <c r="V6"/>
      <c r="W6"/>
      <c r="X6"/>
      <c r="Y6"/>
      <c r="Z6"/>
      <c r="AA6"/>
    </row>
    <row r="7" spans="1:27" s="312" customFormat="1" x14ac:dyDescent="0.2">
      <c r="A7" s="325"/>
      <c r="B7" s="266"/>
      <c r="C7" s="266"/>
      <c r="D7" s="85"/>
      <c r="E7" s="266"/>
      <c r="F7" s="266"/>
      <c r="G7" s="85"/>
      <c r="H7" s="266"/>
      <c r="I7" s="266"/>
      <c r="J7" s="85"/>
      <c r="K7" s="266"/>
      <c r="L7" s="266"/>
      <c r="M7" s="266"/>
      <c r="N7" s="85"/>
      <c r="P7" s="85"/>
      <c r="S7"/>
      <c r="T7"/>
      <c r="U7"/>
      <c r="V7"/>
      <c r="W7"/>
      <c r="X7"/>
      <c r="Y7"/>
      <c r="Z7"/>
      <c r="AA7"/>
    </row>
    <row r="8" spans="1:27" x14ac:dyDescent="0.2">
      <c r="A8" s="107" t="s">
        <v>225</v>
      </c>
      <c r="B8" s="189">
        <v>212</v>
      </c>
      <c r="C8" s="189">
        <v>26</v>
      </c>
      <c r="D8" s="104">
        <f>B8+C8</f>
        <v>238</v>
      </c>
      <c r="E8" s="189">
        <v>14</v>
      </c>
      <c r="F8" s="189">
        <v>2</v>
      </c>
      <c r="G8" s="104">
        <f t="shared" ref="G8:G74" si="0">E8+F8</f>
        <v>16</v>
      </c>
      <c r="H8" s="189"/>
      <c r="I8" s="189"/>
      <c r="J8" s="100">
        <f t="shared" ref="J8:J74" si="1">H8+I8</f>
        <v>0</v>
      </c>
      <c r="K8" s="114"/>
      <c r="L8" s="103">
        <f>B8+E8+H8</f>
        <v>226</v>
      </c>
      <c r="M8" s="103">
        <f t="shared" ref="M8:M68" si="2">C8+F8+I8</f>
        <v>28</v>
      </c>
      <c r="N8" s="103">
        <f>L8+M8</f>
        <v>254</v>
      </c>
      <c r="O8" s="75"/>
      <c r="P8" s="115">
        <f>L8+M8/2</f>
        <v>240</v>
      </c>
    </row>
    <row r="9" spans="1:27" x14ac:dyDescent="0.2">
      <c r="A9" s="231" t="s">
        <v>112</v>
      </c>
      <c r="B9" s="169">
        <v>3</v>
      </c>
      <c r="C9" s="307"/>
      <c r="D9" s="191">
        <f t="shared" ref="D9:D75" si="3">B9+C9</f>
        <v>3</v>
      </c>
      <c r="E9" s="14">
        <v>4</v>
      </c>
      <c r="F9" s="307"/>
      <c r="G9" s="191">
        <f t="shared" si="0"/>
        <v>4</v>
      </c>
      <c r="H9" s="14"/>
      <c r="I9" s="307"/>
      <c r="J9" s="191">
        <f t="shared" si="1"/>
        <v>0</v>
      </c>
      <c r="K9"/>
      <c r="L9" s="191">
        <f t="shared" ref="L9:L69" si="4">B9+E9+H9</f>
        <v>7</v>
      </c>
      <c r="M9" s="316">
        <f t="shared" si="2"/>
        <v>0</v>
      </c>
      <c r="N9" s="316">
        <f t="shared" ref="N9:N69" si="5">L9+M9</f>
        <v>7</v>
      </c>
      <c r="O9" s="75"/>
      <c r="P9" s="191">
        <f t="shared" ref="P9:P72" si="6">L9+M9/2</f>
        <v>7</v>
      </c>
      <c r="R9" s="620"/>
    </row>
    <row r="10" spans="1:27" x14ac:dyDescent="0.2">
      <c r="A10" s="231" t="s">
        <v>111</v>
      </c>
      <c r="B10" s="171">
        <v>177</v>
      </c>
      <c r="C10" s="308">
        <v>26</v>
      </c>
      <c r="D10" s="192">
        <f t="shared" si="3"/>
        <v>203</v>
      </c>
      <c r="E10" s="17">
        <v>10</v>
      </c>
      <c r="F10" s="308">
        <v>2</v>
      </c>
      <c r="G10" s="192">
        <f t="shared" si="0"/>
        <v>12</v>
      </c>
      <c r="H10" s="17"/>
      <c r="I10" s="308"/>
      <c r="J10" s="192">
        <f t="shared" si="1"/>
        <v>0</v>
      </c>
      <c r="K10"/>
      <c r="L10" s="192">
        <f t="shared" si="4"/>
        <v>187</v>
      </c>
      <c r="M10" s="317">
        <f t="shared" si="2"/>
        <v>28</v>
      </c>
      <c r="N10" s="317">
        <f t="shared" si="5"/>
        <v>215</v>
      </c>
      <c r="O10" s="75"/>
      <c r="P10" s="192">
        <f t="shared" si="6"/>
        <v>201</v>
      </c>
      <c r="R10" s="620"/>
    </row>
    <row r="11" spans="1:27" x14ac:dyDescent="0.2">
      <c r="A11" s="232" t="s">
        <v>568</v>
      </c>
      <c r="B11" s="171">
        <v>3</v>
      </c>
      <c r="C11" s="308"/>
      <c r="D11" s="192">
        <f t="shared" si="3"/>
        <v>3</v>
      </c>
      <c r="E11" s="17"/>
      <c r="F11" s="308"/>
      <c r="G11" s="192">
        <f t="shared" si="0"/>
        <v>0</v>
      </c>
      <c r="H11" s="17"/>
      <c r="I11" s="308"/>
      <c r="J11" s="192">
        <f t="shared" si="1"/>
        <v>0</v>
      </c>
      <c r="K11"/>
      <c r="L11" s="192">
        <f t="shared" si="4"/>
        <v>3</v>
      </c>
      <c r="M11" s="317">
        <f t="shared" si="2"/>
        <v>0</v>
      </c>
      <c r="N11" s="317">
        <f t="shared" si="5"/>
        <v>3</v>
      </c>
      <c r="O11" s="75"/>
      <c r="P11" s="192">
        <f t="shared" si="6"/>
        <v>3</v>
      </c>
      <c r="R11" s="620"/>
    </row>
    <row r="12" spans="1:27" x14ac:dyDescent="0.2">
      <c r="A12" s="231" t="s">
        <v>113</v>
      </c>
      <c r="B12" s="187">
        <v>29</v>
      </c>
      <c r="C12" s="321"/>
      <c r="D12" s="194">
        <f t="shared" si="3"/>
        <v>29</v>
      </c>
      <c r="E12" s="20"/>
      <c r="F12" s="321"/>
      <c r="G12" s="194">
        <f t="shared" si="0"/>
        <v>0</v>
      </c>
      <c r="H12" s="20"/>
      <c r="I12" s="321"/>
      <c r="J12" s="194">
        <f t="shared" si="1"/>
        <v>0</v>
      </c>
      <c r="K12"/>
      <c r="L12" s="194">
        <f t="shared" si="4"/>
        <v>29</v>
      </c>
      <c r="M12" s="322">
        <f t="shared" si="2"/>
        <v>0</v>
      </c>
      <c r="N12" s="322">
        <f t="shared" si="5"/>
        <v>29</v>
      </c>
      <c r="O12" s="75"/>
      <c r="P12" s="194">
        <f t="shared" si="6"/>
        <v>29</v>
      </c>
      <c r="R12" s="620"/>
    </row>
    <row r="13" spans="1:27" x14ac:dyDescent="0.2">
      <c r="A13" s="107" t="s">
        <v>226</v>
      </c>
      <c r="B13" s="189">
        <v>85</v>
      </c>
      <c r="C13" s="189">
        <v>2</v>
      </c>
      <c r="D13" s="104">
        <f t="shared" si="3"/>
        <v>87</v>
      </c>
      <c r="E13" s="189">
        <v>1</v>
      </c>
      <c r="F13" s="189"/>
      <c r="G13" s="104">
        <f t="shared" si="0"/>
        <v>1</v>
      </c>
      <c r="H13" s="189"/>
      <c r="I13" s="189"/>
      <c r="J13" s="100">
        <f t="shared" si="1"/>
        <v>0</v>
      </c>
      <c r="K13" s="114"/>
      <c r="L13" s="103">
        <f t="shared" si="4"/>
        <v>86</v>
      </c>
      <c r="M13" s="104">
        <f t="shared" si="2"/>
        <v>2</v>
      </c>
      <c r="N13" s="100">
        <f t="shared" si="5"/>
        <v>88</v>
      </c>
      <c r="O13" s="75"/>
      <c r="P13" s="115">
        <f t="shared" si="6"/>
        <v>87</v>
      </c>
      <c r="R13" s="620"/>
    </row>
    <row r="14" spans="1:27" x14ac:dyDescent="0.2">
      <c r="A14" s="232" t="s">
        <v>114</v>
      </c>
      <c r="B14" s="169">
        <v>79</v>
      </c>
      <c r="C14" s="307"/>
      <c r="D14" s="191">
        <f t="shared" si="3"/>
        <v>79</v>
      </c>
      <c r="E14" s="14">
        <v>1</v>
      </c>
      <c r="F14" s="307"/>
      <c r="G14" s="191">
        <f t="shared" si="0"/>
        <v>1</v>
      </c>
      <c r="H14" s="14"/>
      <c r="I14" s="307"/>
      <c r="J14" s="191">
        <f t="shared" si="1"/>
        <v>0</v>
      </c>
      <c r="K14"/>
      <c r="L14" s="191">
        <f t="shared" si="4"/>
        <v>80</v>
      </c>
      <c r="M14" s="316">
        <f t="shared" si="2"/>
        <v>0</v>
      </c>
      <c r="N14" s="316">
        <f t="shared" si="5"/>
        <v>80</v>
      </c>
      <c r="O14" s="75"/>
      <c r="P14" s="191">
        <f t="shared" si="6"/>
        <v>80</v>
      </c>
      <c r="R14" s="620"/>
    </row>
    <row r="15" spans="1:27" x14ac:dyDescent="0.2">
      <c r="A15" s="231" t="s">
        <v>115</v>
      </c>
      <c r="B15" s="187">
        <v>6</v>
      </c>
      <c r="C15" s="321">
        <v>2</v>
      </c>
      <c r="D15" s="194">
        <f t="shared" si="3"/>
        <v>8</v>
      </c>
      <c r="E15" s="20"/>
      <c r="F15" s="321"/>
      <c r="G15" s="194">
        <f t="shared" si="0"/>
        <v>0</v>
      </c>
      <c r="H15" s="20"/>
      <c r="I15" s="321"/>
      <c r="J15" s="194">
        <f t="shared" si="1"/>
        <v>0</v>
      </c>
      <c r="K15"/>
      <c r="L15" s="194">
        <f t="shared" si="4"/>
        <v>6</v>
      </c>
      <c r="M15" s="322">
        <f t="shared" si="2"/>
        <v>2</v>
      </c>
      <c r="N15" s="322">
        <f t="shared" si="5"/>
        <v>8</v>
      </c>
      <c r="O15" s="75"/>
      <c r="P15" s="194">
        <f t="shared" si="6"/>
        <v>7</v>
      </c>
      <c r="R15" s="620"/>
    </row>
    <row r="16" spans="1:27" x14ac:dyDescent="0.2">
      <c r="A16" s="107" t="s">
        <v>200</v>
      </c>
      <c r="B16" s="189">
        <v>84</v>
      </c>
      <c r="C16" s="189">
        <v>2</v>
      </c>
      <c r="D16" s="104">
        <f t="shared" si="3"/>
        <v>86</v>
      </c>
      <c r="E16" s="189"/>
      <c r="F16" s="189"/>
      <c r="G16" s="104">
        <f t="shared" si="0"/>
        <v>0</v>
      </c>
      <c r="H16" s="189"/>
      <c r="I16" s="189"/>
      <c r="J16" s="100">
        <f t="shared" si="1"/>
        <v>0</v>
      </c>
      <c r="K16" s="114"/>
      <c r="L16" s="103">
        <f t="shared" si="4"/>
        <v>84</v>
      </c>
      <c r="M16" s="104">
        <f t="shared" si="2"/>
        <v>2</v>
      </c>
      <c r="N16" s="100">
        <f t="shared" si="5"/>
        <v>86</v>
      </c>
      <c r="O16" s="75"/>
      <c r="P16" s="115">
        <f t="shared" si="6"/>
        <v>85</v>
      </c>
      <c r="R16" s="620"/>
    </row>
    <row r="17" spans="1:18" x14ac:dyDescent="0.2">
      <c r="A17" s="231" t="s">
        <v>117</v>
      </c>
      <c r="B17" s="169">
        <v>8</v>
      </c>
      <c r="C17" s="307"/>
      <c r="D17" s="191">
        <f t="shared" si="3"/>
        <v>8</v>
      </c>
      <c r="E17" s="14"/>
      <c r="F17" s="307"/>
      <c r="G17" s="191">
        <f t="shared" si="0"/>
        <v>0</v>
      </c>
      <c r="H17" s="14"/>
      <c r="I17" s="307"/>
      <c r="J17" s="191">
        <f t="shared" si="1"/>
        <v>0</v>
      </c>
      <c r="K17"/>
      <c r="L17" s="191">
        <f t="shared" si="4"/>
        <v>8</v>
      </c>
      <c r="M17" s="316">
        <f t="shared" si="2"/>
        <v>0</v>
      </c>
      <c r="N17" s="316">
        <f t="shared" si="5"/>
        <v>8</v>
      </c>
      <c r="O17" s="75"/>
      <c r="P17" s="191">
        <f t="shared" si="6"/>
        <v>8</v>
      </c>
      <c r="R17" s="620"/>
    </row>
    <row r="18" spans="1:18" x14ac:dyDescent="0.2">
      <c r="A18" s="232" t="s">
        <v>116</v>
      </c>
      <c r="B18" s="171">
        <v>73</v>
      </c>
      <c r="C18" s="308"/>
      <c r="D18" s="192">
        <f t="shared" si="3"/>
        <v>73</v>
      </c>
      <c r="E18" s="17"/>
      <c r="F18" s="308"/>
      <c r="G18" s="192">
        <f t="shared" si="0"/>
        <v>0</v>
      </c>
      <c r="H18" s="17"/>
      <c r="I18" s="308"/>
      <c r="J18" s="192">
        <f t="shared" si="1"/>
        <v>0</v>
      </c>
      <c r="K18"/>
      <c r="L18" s="192">
        <f t="shared" si="4"/>
        <v>73</v>
      </c>
      <c r="M18" s="317">
        <f t="shared" si="2"/>
        <v>0</v>
      </c>
      <c r="N18" s="317">
        <f t="shared" si="5"/>
        <v>73</v>
      </c>
      <c r="O18" s="75"/>
      <c r="P18" s="192">
        <f t="shared" si="6"/>
        <v>73</v>
      </c>
      <c r="R18" s="620"/>
    </row>
    <row r="19" spans="1:18" x14ac:dyDescent="0.2">
      <c r="A19" s="231" t="s">
        <v>481</v>
      </c>
      <c r="B19" s="187">
        <v>3</v>
      </c>
      <c r="C19" s="321">
        <v>2</v>
      </c>
      <c r="D19" s="194">
        <f t="shared" si="3"/>
        <v>5</v>
      </c>
      <c r="E19" s="20"/>
      <c r="F19" s="321"/>
      <c r="G19" s="194">
        <f t="shared" si="0"/>
        <v>0</v>
      </c>
      <c r="H19" s="20"/>
      <c r="I19" s="321"/>
      <c r="J19" s="194">
        <f t="shared" si="1"/>
        <v>0</v>
      </c>
      <c r="K19"/>
      <c r="L19" s="194">
        <f t="shared" si="4"/>
        <v>3</v>
      </c>
      <c r="M19" s="322">
        <f t="shared" si="2"/>
        <v>2</v>
      </c>
      <c r="N19" s="322">
        <f t="shared" si="5"/>
        <v>5</v>
      </c>
      <c r="O19" s="75"/>
      <c r="P19" s="194">
        <f t="shared" si="6"/>
        <v>4</v>
      </c>
      <c r="R19" s="620"/>
    </row>
    <row r="20" spans="1:18" x14ac:dyDescent="0.2">
      <c r="A20" s="107" t="s">
        <v>201</v>
      </c>
      <c r="B20" s="189">
        <v>140</v>
      </c>
      <c r="C20" s="189">
        <v>9</v>
      </c>
      <c r="D20" s="104">
        <f t="shared" si="3"/>
        <v>149</v>
      </c>
      <c r="E20" s="189">
        <v>20</v>
      </c>
      <c r="F20" s="189">
        <v>10</v>
      </c>
      <c r="G20" s="104">
        <f t="shared" si="0"/>
        <v>30</v>
      </c>
      <c r="H20" s="189"/>
      <c r="I20" s="189"/>
      <c r="J20" s="100">
        <f t="shared" si="1"/>
        <v>0</v>
      </c>
      <c r="K20" s="114"/>
      <c r="L20" s="103">
        <f t="shared" si="4"/>
        <v>160</v>
      </c>
      <c r="M20" s="104">
        <f t="shared" si="2"/>
        <v>19</v>
      </c>
      <c r="N20" s="100">
        <f t="shared" si="5"/>
        <v>179</v>
      </c>
      <c r="O20" s="75"/>
      <c r="P20" s="115">
        <f t="shared" si="6"/>
        <v>169.5</v>
      </c>
      <c r="R20" s="620"/>
    </row>
    <row r="21" spans="1:18" x14ac:dyDescent="0.2">
      <c r="A21" s="231" t="s">
        <v>118</v>
      </c>
      <c r="B21" s="169">
        <v>109</v>
      </c>
      <c r="C21" s="307"/>
      <c r="D21" s="191">
        <f t="shared" si="3"/>
        <v>109</v>
      </c>
      <c r="E21" s="14">
        <v>4</v>
      </c>
      <c r="F21" s="307"/>
      <c r="G21" s="191">
        <f t="shared" si="0"/>
        <v>4</v>
      </c>
      <c r="H21" s="14"/>
      <c r="I21" s="307"/>
      <c r="J21" s="191">
        <f t="shared" si="1"/>
        <v>0</v>
      </c>
      <c r="K21"/>
      <c r="L21" s="191">
        <f t="shared" si="4"/>
        <v>113</v>
      </c>
      <c r="M21" s="316">
        <f t="shared" si="2"/>
        <v>0</v>
      </c>
      <c r="N21" s="316">
        <f t="shared" si="5"/>
        <v>113</v>
      </c>
      <c r="O21" s="75"/>
      <c r="P21" s="191">
        <f t="shared" si="6"/>
        <v>113</v>
      </c>
      <c r="R21" s="620"/>
    </row>
    <row r="22" spans="1:18" x14ac:dyDescent="0.2">
      <c r="A22" s="231" t="s">
        <v>119</v>
      </c>
      <c r="B22" s="171">
        <v>3</v>
      </c>
      <c r="C22" s="308"/>
      <c r="D22" s="192">
        <f t="shared" si="3"/>
        <v>3</v>
      </c>
      <c r="E22" s="17">
        <v>9</v>
      </c>
      <c r="F22" s="308">
        <v>4</v>
      </c>
      <c r="G22" s="192">
        <f t="shared" si="0"/>
        <v>13</v>
      </c>
      <c r="H22" s="17"/>
      <c r="I22" s="308"/>
      <c r="J22" s="192">
        <f t="shared" si="1"/>
        <v>0</v>
      </c>
      <c r="K22"/>
      <c r="L22" s="192">
        <f t="shared" si="4"/>
        <v>12</v>
      </c>
      <c r="M22" s="317">
        <f t="shared" si="2"/>
        <v>4</v>
      </c>
      <c r="N22" s="317">
        <f t="shared" si="5"/>
        <v>16</v>
      </c>
      <c r="O22" s="75"/>
      <c r="P22" s="192">
        <f t="shared" si="6"/>
        <v>14</v>
      </c>
      <c r="R22" s="620"/>
    </row>
    <row r="23" spans="1:18" x14ac:dyDescent="0.2">
      <c r="A23" s="231" t="s">
        <v>120</v>
      </c>
      <c r="B23" s="171"/>
      <c r="C23" s="308"/>
      <c r="D23" s="192">
        <f t="shared" si="3"/>
        <v>0</v>
      </c>
      <c r="E23" s="17">
        <v>5</v>
      </c>
      <c r="F23" s="308">
        <v>6</v>
      </c>
      <c r="G23" s="192">
        <f t="shared" si="0"/>
        <v>11</v>
      </c>
      <c r="H23" s="17"/>
      <c r="I23" s="308"/>
      <c r="J23" s="192">
        <f t="shared" si="1"/>
        <v>0</v>
      </c>
      <c r="K23"/>
      <c r="L23" s="192">
        <f t="shared" si="4"/>
        <v>5</v>
      </c>
      <c r="M23" s="317">
        <f t="shared" si="2"/>
        <v>6</v>
      </c>
      <c r="N23" s="317">
        <f t="shared" si="5"/>
        <v>11</v>
      </c>
      <c r="O23" s="75"/>
      <c r="P23" s="192">
        <f t="shared" si="6"/>
        <v>8</v>
      </c>
      <c r="R23" s="620"/>
    </row>
    <row r="24" spans="1:18" x14ac:dyDescent="0.2">
      <c r="A24" s="232" t="s">
        <v>121</v>
      </c>
      <c r="B24" s="171">
        <v>12</v>
      </c>
      <c r="C24" s="308"/>
      <c r="D24" s="192">
        <f t="shared" si="3"/>
        <v>12</v>
      </c>
      <c r="E24" s="17"/>
      <c r="F24" s="308"/>
      <c r="G24" s="192">
        <f t="shared" si="0"/>
        <v>0</v>
      </c>
      <c r="H24" s="17"/>
      <c r="I24" s="308"/>
      <c r="J24" s="192">
        <f t="shared" si="1"/>
        <v>0</v>
      </c>
      <c r="K24"/>
      <c r="L24" s="192">
        <f t="shared" si="4"/>
        <v>12</v>
      </c>
      <c r="M24" s="317">
        <f t="shared" si="2"/>
        <v>0</v>
      </c>
      <c r="N24" s="317">
        <f t="shared" si="5"/>
        <v>12</v>
      </c>
      <c r="O24" s="75"/>
      <c r="P24" s="192">
        <f t="shared" si="6"/>
        <v>12</v>
      </c>
      <c r="R24" s="620"/>
    </row>
    <row r="25" spans="1:18" x14ac:dyDescent="0.2">
      <c r="A25" s="231" t="s">
        <v>122</v>
      </c>
      <c r="B25" s="187">
        <v>16</v>
      </c>
      <c r="C25" s="321">
        <v>9</v>
      </c>
      <c r="D25" s="194">
        <f t="shared" si="3"/>
        <v>25</v>
      </c>
      <c r="E25" s="20">
        <v>2</v>
      </c>
      <c r="F25" s="321"/>
      <c r="G25" s="194">
        <f t="shared" si="0"/>
        <v>2</v>
      </c>
      <c r="H25" s="20"/>
      <c r="I25" s="321"/>
      <c r="J25" s="194">
        <f t="shared" si="1"/>
        <v>0</v>
      </c>
      <c r="K25"/>
      <c r="L25" s="194">
        <f t="shared" si="4"/>
        <v>18</v>
      </c>
      <c r="M25" s="322">
        <f t="shared" si="2"/>
        <v>9</v>
      </c>
      <c r="N25" s="322">
        <f t="shared" si="5"/>
        <v>27</v>
      </c>
      <c r="O25" s="75"/>
      <c r="P25" s="194">
        <f t="shared" si="6"/>
        <v>22.5</v>
      </c>
      <c r="R25" s="620"/>
    </row>
    <row r="26" spans="1:18" x14ac:dyDescent="0.2">
      <c r="A26" s="107" t="s">
        <v>202</v>
      </c>
      <c r="B26" s="189">
        <v>61</v>
      </c>
      <c r="C26" s="189">
        <v>1</v>
      </c>
      <c r="D26" s="104">
        <f t="shared" si="3"/>
        <v>62</v>
      </c>
      <c r="E26" s="189"/>
      <c r="F26" s="189"/>
      <c r="G26" s="104">
        <f t="shared" si="0"/>
        <v>0</v>
      </c>
      <c r="H26" s="189"/>
      <c r="I26" s="189"/>
      <c r="J26" s="100">
        <f t="shared" si="1"/>
        <v>0</v>
      </c>
      <c r="K26" s="114"/>
      <c r="L26" s="103">
        <f t="shared" si="4"/>
        <v>61</v>
      </c>
      <c r="M26" s="104">
        <f t="shared" si="2"/>
        <v>1</v>
      </c>
      <c r="N26" s="100">
        <f t="shared" si="5"/>
        <v>62</v>
      </c>
      <c r="O26" s="75"/>
      <c r="P26" s="115">
        <f>L26+M26/2</f>
        <v>61.5</v>
      </c>
      <c r="R26" s="620"/>
    </row>
    <row r="27" spans="1:18" x14ac:dyDescent="0.2">
      <c r="A27" s="232" t="s">
        <v>123</v>
      </c>
      <c r="B27" s="169">
        <v>60</v>
      </c>
      <c r="C27" s="307">
        <v>1</v>
      </c>
      <c r="D27" s="191">
        <f t="shared" si="3"/>
        <v>61</v>
      </c>
      <c r="E27" s="14"/>
      <c r="F27" s="307"/>
      <c r="G27" s="191">
        <f t="shared" si="0"/>
        <v>0</v>
      </c>
      <c r="H27" s="14"/>
      <c r="I27" s="307"/>
      <c r="J27" s="191">
        <f t="shared" si="1"/>
        <v>0</v>
      </c>
      <c r="K27"/>
      <c r="L27" s="191">
        <f t="shared" si="4"/>
        <v>60</v>
      </c>
      <c r="M27" s="316">
        <f t="shared" si="2"/>
        <v>1</v>
      </c>
      <c r="N27" s="316">
        <f t="shared" si="5"/>
        <v>61</v>
      </c>
      <c r="O27" s="75"/>
      <c r="P27" s="191">
        <f t="shared" si="6"/>
        <v>60.5</v>
      </c>
      <c r="R27" s="620"/>
    </row>
    <row r="28" spans="1:18" x14ac:dyDescent="0.2">
      <c r="A28" s="232" t="s">
        <v>439</v>
      </c>
      <c r="B28" s="446">
        <v>1</v>
      </c>
      <c r="C28" s="307"/>
      <c r="D28" s="191">
        <f t="shared" ref="D28" si="7">B28+C28</f>
        <v>1</v>
      </c>
      <c r="E28" s="14"/>
      <c r="F28" s="307"/>
      <c r="G28" s="191">
        <f t="shared" ref="G28" si="8">E28+F28</f>
        <v>0</v>
      </c>
      <c r="H28" s="14"/>
      <c r="I28" s="307"/>
      <c r="J28" s="191">
        <f t="shared" ref="J28" si="9">H28+I28</f>
        <v>0</v>
      </c>
      <c r="K28" s="620"/>
      <c r="L28" s="191">
        <f t="shared" ref="L28" si="10">B28+E28+H28</f>
        <v>1</v>
      </c>
      <c r="M28" s="316">
        <f t="shared" ref="M28" si="11">C28+F28+I28</f>
        <v>0</v>
      </c>
      <c r="N28" s="316">
        <f t="shared" ref="N28" si="12">L28+M28</f>
        <v>1</v>
      </c>
      <c r="O28" s="75"/>
      <c r="P28" s="191">
        <f t="shared" ref="P28" si="13">L28+M28/2</f>
        <v>1</v>
      </c>
      <c r="R28" s="620"/>
    </row>
    <row r="29" spans="1:18" x14ac:dyDescent="0.2">
      <c r="A29" s="107" t="s">
        <v>203</v>
      </c>
      <c r="B29" s="189">
        <v>45</v>
      </c>
      <c r="C29" s="189">
        <v>1</v>
      </c>
      <c r="D29" s="104">
        <f t="shared" si="3"/>
        <v>46</v>
      </c>
      <c r="E29" s="189">
        <v>36</v>
      </c>
      <c r="F29" s="189"/>
      <c r="G29" s="104">
        <f t="shared" si="0"/>
        <v>36</v>
      </c>
      <c r="H29" s="189"/>
      <c r="I29" s="189"/>
      <c r="J29" s="100">
        <f t="shared" si="1"/>
        <v>0</v>
      </c>
      <c r="K29" s="114"/>
      <c r="L29" s="103">
        <f t="shared" si="4"/>
        <v>81</v>
      </c>
      <c r="M29" s="104">
        <f t="shared" si="2"/>
        <v>1</v>
      </c>
      <c r="N29" s="100">
        <f t="shared" si="5"/>
        <v>82</v>
      </c>
      <c r="O29" s="75"/>
      <c r="P29" s="115">
        <f t="shared" si="6"/>
        <v>81.5</v>
      </c>
      <c r="R29" s="620"/>
    </row>
    <row r="30" spans="1:18" x14ac:dyDescent="0.2">
      <c r="A30" s="231" t="s">
        <v>440</v>
      </c>
      <c r="B30" s="169">
        <v>42</v>
      </c>
      <c r="C30" s="307">
        <v>1</v>
      </c>
      <c r="D30" s="191">
        <f t="shared" si="3"/>
        <v>43</v>
      </c>
      <c r="E30" s="14">
        <v>36</v>
      </c>
      <c r="F30" s="307"/>
      <c r="G30" s="191">
        <f t="shared" si="0"/>
        <v>36</v>
      </c>
      <c r="H30" s="14"/>
      <c r="I30" s="307"/>
      <c r="J30" s="191">
        <f t="shared" si="1"/>
        <v>0</v>
      </c>
      <c r="K30"/>
      <c r="L30" s="191">
        <f t="shared" si="4"/>
        <v>78</v>
      </c>
      <c r="M30" s="316">
        <f t="shared" si="2"/>
        <v>1</v>
      </c>
      <c r="N30" s="316">
        <f t="shared" si="5"/>
        <v>79</v>
      </c>
      <c r="O30" s="75"/>
      <c r="P30" s="191">
        <f t="shared" si="6"/>
        <v>78.5</v>
      </c>
      <c r="R30" s="620"/>
    </row>
    <row r="31" spans="1:18" x14ac:dyDescent="0.2">
      <c r="A31" s="232" t="s">
        <v>677</v>
      </c>
      <c r="B31" s="171">
        <v>3</v>
      </c>
      <c r="C31" s="308"/>
      <c r="D31" s="192">
        <f t="shared" si="3"/>
        <v>3</v>
      </c>
      <c r="E31" s="17"/>
      <c r="F31" s="308"/>
      <c r="G31" s="192">
        <f t="shared" si="0"/>
        <v>0</v>
      </c>
      <c r="H31" s="17"/>
      <c r="I31" s="308"/>
      <c r="J31" s="192">
        <f t="shared" si="1"/>
        <v>0</v>
      </c>
      <c r="K31"/>
      <c r="L31" s="192">
        <f t="shared" si="4"/>
        <v>3</v>
      </c>
      <c r="M31" s="317">
        <f t="shared" si="2"/>
        <v>0</v>
      </c>
      <c r="N31" s="317">
        <f t="shared" si="5"/>
        <v>3</v>
      </c>
      <c r="O31" s="75"/>
      <c r="P31" s="192">
        <f t="shared" si="6"/>
        <v>3</v>
      </c>
      <c r="R31" s="620"/>
    </row>
    <row r="32" spans="1:18" x14ac:dyDescent="0.2">
      <c r="A32" s="107" t="s">
        <v>204</v>
      </c>
      <c r="B32" s="189">
        <v>14</v>
      </c>
      <c r="C32" s="189">
        <v>3</v>
      </c>
      <c r="D32" s="104">
        <f t="shared" si="3"/>
        <v>17</v>
      </c>
      <c r="E32" s="189"/>
      <c r="F32" s="189"/>
      <c r="G32" s="104">
        <f t="shared" si="0"/>
        <v>0</v>
      </c>
      <c r="H32" s="189"/>
      <c r="I32" s="189"/>
      <c r="J32" s="100">
        <f t="shared" si="1"/>
        <v>0</v>
      </c>
      <c r="K32" s="114"/>
      <c r="L32" s="103">
        <f t="shared" si="4"/>
        <v>14</v>
      </c>
      <c r="M32" s="104">
        <f t="shared" si="2"/>
        <v>3</v>
      </c>
      <c r="N32" s="100"/>
      <c r="O32" s="75"/>
      <c r="P32" s="115">
        <f t="shared" si="6"/>
        <v>15.5</v>
      </c>
      <c r="R32" s="620"/>
    </row>
    <row r="33" spans="1:18" x14ac:dyDescent="0.2">
      <c r="A33" s="231" t="s">
        <v>124</v>
      </c>
      <c r="B33" s="187">
        <v>14</v>
      </c>
      <c r="C33" s="321">
        <v>3</v>
      </c>
      <c r="D33" s="194">
        <f t="shared" si="3"/>
        <v>17</v>
      </c>
      <c r="E33" s="20"/>
      <c r="F33" s="321"/>
      <c r="G33" s="194">
        <f t="shared" si="0"/>
        <v>0</v>
      </c>
      <c r="H33" s="20"/>
      <c r="I33" s="321"/>
      <c r="J33" s="194">
        <f t="shared" si="1"/>
        <v>0</v>
      </c>
      <c r="K33"/>
      <c r="L33" s="194">
        <f t="shared" si="4"/>
        <v>14</v>
      </c>
      <c r="M33" s="322">
        <f t="shared" si="2"/>
        <v>3</v>
      </c>
      <c r="N33" s="322">
        <f t="shared" si="5"/>
        <v>17</v>
      </c>
      <c r="O33" s="75"/>
      <c r="P33" s="194">
        <f t="shared" si="6"/>
        <v>15.5</v>
      </c>
      <c r="R33" s="620"/>
    </row>
    <row r="34" spans="1:18" x14ac:dyDescent="0.2">
      <c r="A34" s="107" t="s">
        <v>205</v>
      </c>
      <c r="B34" s="189">
        <v>228</v>
      </c>
      <c r="C34" s="189">
        <v>44</v>
      </c>
      <c r="D34" s="104">
        <f t="shared" si="3"/>
        <v>272</v>
      </c>
      <c r="E34" s="189">
        <v>32</v>
      </c>
      <c r="F34" s="189">
        <v>7</v>
      </c>
      <c r="G34" s="104">
        <f t="shared" si="0"/>
        <v>39</v>
      </c>
      <c r="H34" s="189">
        <v>1</v>
      </c>
      <c r="I34" s="189"/>
      <c r="J34" s="100">
        <f t="shared" si="1"/>
        <v>1</v>
      </c>
      <c r="K34" s="114"/>
      <c r="L34" s="103">
        <f t="shared" si="4"/>
        <v>261</v>
      </c>
      <c r="M34" s="104">
        <f t="shared" si="2"/>
        <v>51</v>
      </c>
      <c r="N34" s="100">
        <f t="shared" si="5"/>
        <v>312</v>
      </c>
      <c r="O34" s="75"/>
      <c r="P34" s="115">
        <f t="shared" si="6"/>
        <v>286.5</v>
      </c>
      <c r="R34" s="620"/>
    </row>
    <row r="35" spans="1:18" x14ac:dyDescent="0.2">
      <c r="A35" s="231" t="s">
        <v>570</v>
      </c>
      <c r="B35" s="171">
        <v>53</v>
      </c>
      <c r="C35" s="308">
        <v>4</v>
      </c>
      <c r="D35" s="192">
        <f t="shared" si="3"/>
        <v>57</v>
      </c>
      <c r="E35" s="17"/>
      <c r="F35" s="308"/>
      <c r="G35" s="192">
        <f t="shared" si="0"/>
        <v>0</v>
      </c>
      <c r="H35" s="17"/>
      <c r="I35" s="308"/>
      <c r="J35" s="192">
        <f t="shared" si="1"/>
        <v>0</v>
      </c>
      <c r="K35"/>
      <c r="L35" s="192">
        <f t="shared" si="4"/>
        <v>53</v>
      </c>
      <c r="M35" s="317">
        <f t="shared" si="2"/>
        <v>4</v>
      </c>
      <c r="N35" s="317">
        <f t="shared" si="5"/>
        <v>57</v>
      </c>
      <c r="O35" s="75"/>
      <c r="P35" s="192">
        <f t="shared" si="6"/>
        <v>55</v>
      </c>
      <c r="R35" s="620"/>
    </row>
    <row r="36" spans="1:18" x14ac:dyDescent="0.2">
      <c r="A36" s="231" t="s">
        <v>571</v>
      </c>
      <c r="B36" s="171">
        <v>34</v>
      </c>
      <c r="C36" s="308">
        <v>12</v>
      </c>
      <c r="D36" s="192">
        <f t="shared" si="3"/>
        <v>46</v>
      </c>
      <c r="E36" s="17">
        <v>31</v>
      </c>
      <c r="F36" s="308">
        <v>7</v>
      </c>
      <c r="G36" s="192">
        <f t="shared" si="0"/>
        <v>38</v>
      </c>
      <c r="H36" s="17">
        <v>1</v>
      </c>
      <c r="I36" s="308"/>
      <c r="J36" s="192">
        <f t="shared" si="1"/>
        <v>1</v>
      </c>
      <c r="K36"/>
      <c r="L36" s="192">
        <f t="shared" si="4"/>
        <v>66</v>
      </c>
      <c r="M36" s="317">
        <f t="shared" si="2"/>
        <v>19</v>
      </c>
      <c r="N36" s="317">
        <f t="shared" si="5"/>
        <v>85</v>
      </c>
      <c r="O36" s="75"/>
      <c r="P36" s="192">
        <f t="shared" si="6"/>
        <v>75.5</v>
      </c>
      <c r="R36" s="620"/>
    </row>
    <row r="37" spans="1:18" x14ac:dyDescent="0.2">
      <c r="A37" s="231" t="s">
        <v>125</v>
      </c>
      <c r="B37" s="171">
        <v>74</v>
      </c>
      <c r="C37" s="308">
        <v>28</v>
      </c>
      <c r="D37" s="192">
        <f t="shared" si="3"/>
        <v>102</v>
      </c>
      <c r="E37" s="17">
        <v>1</v>
      </c>
      <c r="F37" s="308"/>
      <c r="G37" s="192">
        <f t="shared" si="0"/>
        <v>1</v>
      </c>
      <c r="H37" s="17"/>
      <c r="I37" s="308"/>
      <c r="J37" s="192">
        <f t="shared" si="1"/>
        <v>0</v>
      </c>
      <c r="K37"/>
      <c r="L37" s="192">
        <f t="shared" si="4"/>
        <v>75</v>
      </c>
      <c r="M37" s="317">
        <f t="shared" si="2"/>
        <v>28</v>
      </c>
      <c r="N37" s="317">
        <f t="shared" si="5"/>
        <v>103</v>
      </c>
      <c r="O37" s="75"/>
      <c r="P37" s="192">
        <f t="shared" si="6"/>
        <v>89</v>
      </c>
      <c r="R37" s="620"/>
    </row>
    <row r="38" spans="1:18" x14ac:dyDescent="0.2">
      <c r="A38" s="231" t="s">
        <v>126</v>
      </c>
      <c r="B38" s="171">
        <v>67</v>
      </c>
      <c r="C38" s="308"/>
      <c r="D38" s="192">
        <f t="shared" si="3"/>
        <v>67</v>
      </c>
      <c r="E38" s="17"/>
      <c r="F38" s="308"/>
      <c r="G38" s="192">
        <f t="shared" si="0"/>
        <v>0</v>
      </c>
      <c r="H38" s="17"/>
      <c r="I38" s="308"/>
      <c r="J38" s="192">
        <f t="shared" si="1"/>
        <v>0</v>
      </c>
      <c r="K38"/>
      <c r="L38" s="192">
        <f t="shared" si="4"/>
        <v>67</v>
      </c>
      <c r="M38" s="317">
        <f t="shared" si="2"/>
        <v>0</v>
      </c>
      <c r="N38" s="317">
        <f t="shared" si="5"/>
        <v>67</v>
      </c>
      <c r="O38" s="75"/>
      <c r="P38" s="192">
        <f t="shared" si="6"/>
        <v>67</v>
      </c>
      <c r="R38" s="620"/>
    </row>
    <row r="39" spans="1:18" x14ac:dyDescent="0.2">
      <c r="A39" s="107" t="s">
        <v>206</v>
      </c>
      <c r="B39" s="189"/>
      <c r="C39" s="189">
        <v>1</v>
      </c>
      <c r="D39" s="104">
        <f t="shared" si="3"/>
        <v>1</v>
      </c>
      <c r="E39" s="189"/>
      <c r="F39" s="189"/>
      <c r="G39" s="104">
        <f t="shared" si="0"/>
        <v>0</v>
      </c>
      <c r="H39" s="189">
        <v>73</v>
      </c>
      <c r="I39" s="189"/>
      <c r="J39" s="100">
        <f t="shared" si="1"/>
        <v>73</v>
      </c>
      <c r="K39" s="114"/>
      <c r="L39" s="103">
        <f t="shared" si="4"/>
        <v>73</v>
      </c>
      <c r="M39" s="104">
        <f t="shared" si="2"/>
        <v>1</v>
      </c>
      <c r="N39" s="100">
        <f t="shared" si="5"/>
        <v>74</v>
      </c>
      <c r="O39" s="75"/>
      <c r="P39" s="115">
        <f t="shared" si="6"/>
        <v>73.5</v>
      </c>
      <c r="R39" s="620"/>
    </row>
    <row r="40" spans="1:18" x14ac:dyDescent="0.2">
      <c r="A40" s="230" t="s">
        <v>127</v>
      </c>
      <c r="B40" s="169"/>
      <c r="C40" s="307"/>
      <c r="D40" s="191">
        <f t="shared" si="3"/>
        <v>0</v>
      </c>
      <c r="E40" s="14"/>
      <c r="F40" s="307"/>
      <c r="G40" s="191">
        <f t="shared" si="0"/>
        <v>0</v>
      </c>
      <c r="H40" s="14">
        <v>73</v>
      </c>
      <c r="I40" s="307"/>
      <c r="J40" s="191">
        <f t="shared" si="1"/>
        <v>73</v>
      </c>
      <c r="K40"/>
      <c r="L40" s="191">
        <f t="shared" si="4"/>
        <v>73</v>
      </c>
      <c r="M40" s="316">
        <f t="shared" si="2"/>
        <v>0</v>
      </c>
      <c r="N40" s="316">
        <f t="shared" si="5"/>
        <v>73</v>
      </c>
      <c r="O40" s="75"/>
      <c r="P40" s="191">
        <f t="shared" si="6"/>
        <v>73</v>
      </c>
      <c r="R40" s="620"/>
    </row>
    <row r="41" spans="1:18" x14ac:dyDescent="0.2">
      <c r="A41" s="609" t="s">
        <v>128</v>
      </c>
      <c r="B41" s="446"/>
      <c r="C41" s="307">
        <v>1</v>
      </c>
      <c r="D41" s="191">
        <f t="shared" ref="D41" si="14">B41+C41</f>
        <v>1</v>
      </c>
      <c r="E41" s="14"/>
      <c r="F41" s="307"/>
      <c r="G41" s="191">
        <f t="shared" ref="G41" si="15">E41+F41</f>
        <v>0</v>
      </c>
      <c r="H41" s="14"/>
      <c r="I41" s="307"/>
      <c r="J41" s="191">
        <f t="shared" ref="J41" si="16">H41+I41</f>
        <v>0</v>
      </c>
      <c r="K41" s="620"/>
      <c r="L41" s="191">
        <f t="shared" ref="L41" si="17">B41+E41+H41</f>
        <v>0</v>
      </c>
      <c r="M41" s="316">
        <f t="shared" ref="M41" si="18">C41+F41+I41</f>
        <v>1</v>
      </c>
      <c r="N41" s="316">
        <f t="shared" ref="N41" si="19">L41+M41</f>
        <v>1</v>
      </c>
      <c r="O41" s="75"/>
      <c r="P41" s="191">
        <f t="shared" ref="P41" si="20">L41+M41/2</f>
        <v>0.5</v>
      </c>
      <c r="R41" s="620"/>
    </row>
    <row r="42" spans="1:18" x14ac:dyDescent="0.2">
      <c r="A42" s="107" t="s">
        <v>207</v>
      </c>
      <c r="B42" s="189">
        <v>91</v>
      </c>
      <c r="C42" s="189">
        <v>13</v>
      </c>
      <c r="D42" s="104">
        <f t="shared" si="3"/>
        <v>104</v>
      </c>
      <c r="E42" s="189">
        <v>3</v>
      </c>
      <c r="F42" s="189">
        <v>1</v>
      </c>
      <c r="G42" s="104">
        <f t="shared" si="0"/>
        <v>4</v>
      </c>
      <c r="H42" s="189">
        <v>8</v>
      </c>
      <c r="I42" s="189"/>
      <c r="J42" s="100">
        <f t="shared" si="1"/>
        <v>8</v>
      </c>
      <c r="K42" s="114"/>
      <c r="L42" s="103">
        <f t="shared" si="4"/>
        <v>102</v>
      </c>
      <c r="M42" s="104">
        <f t="shared" si="2"/>
        <v>14</v>
      </c>
      <c r="N42" s="100">
        <f t="shared" si="5"/>
        <v>116</v>
      </c>
      <c r="O42" s="75"/>
      <c r="P42" s="115">
        <f t="shared" si="6"/>
        <v>109</v>
      </c>
      <c r="R42" s="620"/>
    </row>
    <row r="43" spans="1:18" x14ac:dyDescent="0.2">
      <c r="A43" s="230" t="s">
        <v>129</v>
      </c>
      <c r="B43" s="169">
        <v>7</v>
      </c>
      <c r="C43" s="307"/>
      <c r="D43" s="191">
        <f t="shared" si="3"/>
        <v>7</v>
      </c>
      <c r="E43" s="14"/>
      <c r="F43" s="307"/>
      <c r="G43" s="191">
        <f t="shared" si="0"/>
        <v>0</v>
      </c>
      <c r="H43" s="14"/>
      <c r="I43" s="307"/>
      <c r="J43" s="191">
        <f t="shared" si="1"/>
        <v>0</v>
      </c>
      <c r="K43"/>
      <c r="L43" s="191">
        <f t="shared" si="4"/>
        <v>7</v>
      </c>
      <c r="M43" s="316">
        <f t="shared" si="2"/>
        <v>0</v>
      </c>
      <c r="N43" s="316">
        <f t="shared" si="5"/>
        <v>7</v>
      </c>
      <c r="O43" s="75"/>
      <c r="P43" s="191">
        <f t="shared" si="6"/>
        <v>7</v>
      </c>
      <c r="R43" s="620"/>
    </row>
    <row r="44" spans="1:18" x14ac:dyDescent="0.2">
      <c r="A44" s="231" t="s">
        <v>425</v>
      </c>
      <c r="B44" s="171">
        <v>82</v>
      </c>
      <c r="C44" s="308">
        <v>6</v>
      </c>
      <c r="D44" s="192">
        <f t="shared" si="3"/>
        <v>88</v>
      </c>
      <c r="E44" s="17">
        <v>3</v>
      </c>
      <c r="F44" s="308">
        <v>1</v>
      </c>
      <c r="G44" s="192">
        <f t="shared" si="0"/>
        <v>4</v>
      </c>
      <c r="H44" s="17"/>
      <c r="I44" s="308"/>
      <c r="J44" s="192">
        <f t="shared" si="1"/>
        <v>0</v>
      </c>
      <c r="K44"/>
      <c r="L44" s="192">
        <f t="shared" si="4"/>
        <v>85</v>
      </c>
      <c r="M44" s="317">
        <f t="shared" si="2"/>
        <v>7</v>
      </c>
      <c r="N44" s="317">
        <f t="shared" si="5"/>
        <v>92</v>
      </c>
      <c r="O44" s="75"/>
      <c r="P44" s="192">
        <f t="shared" si="6"/>
        <v>88.5</v>
      </c>
      <c r="R44" s="620"/>
    </row>
    <row r="45" spans="1:18" x14ac:dyDescent="0.2">
      <c r="A45" s="231" t="s">
        <v>130</v>
      </c>
      <c r="B45" s="171">
        <v>2</v>
      </c>
      <c r="C45" s="308">
        <v>7</v>
      </c>
      <c r="D45" s="192">
        <f t="shared" si="3"/>
        <v>9</v>
      </c>
      <c r="E45" s="17"/>
      <c r="F45" s="308"/>
      <c r="G45" s="192">
        <f t="shared" si="0"/>
        <v>0</v>
      </c>
      <c r="H45" s="17"/>
      <c r="I45" s="308"/>
      <c r="J45" s="192">
        <f t="shared" si="1"/>
        <v>0</v>
      </c>
      <c r="K45"/>
      <c r="L45" s="192">
        <f t="shared" si="4"/>
        <v>2</v>
      </c>
      <c r="M45" s="317">
        <f t="shared" si="2"/>
        <v>7</v>
      </c>
      <c r="N45" s="317">
        <f t="shared" si="5"/>
        <v>9</v>
      </c>
      <c r="O45" s="75"/>
      <c r="P45" s="192">
        <f t="shared" si="6"/>
        <v>5.5</v>
      </c>
      <c r="R45" s="620"/>
    </row>
    <row r="46" spans="1:18" x14ac:dyDescent="0.2">
      <c r="A46" s="449" t="s">
        <v>131</v>
      </c>
      <c r="B46" s="447"/>
      <c r="C46" s="308"/>
      <c r="D46" s="192">
        <f t="shared" si="3"/>
        <v>0</v>
      </c>
      <c r="E46" s="17"/>
      <c r="F46" s="308"/>
      <c r="G46" s="192">
        <f t="shared" si="0"/>
        <v>0</v>
      </c>
      <c r="H46" s="17">
        <v>8</v>
      </c>
      <c r="I46" s="308"/>
      <c r="J46" s="192">
        <f t="shared" si="1"/>
        <v>8</v>
      </c>
      <c r="K46" s="457"/>
      <c r="L46" s="192">
        <f t="shared" si="4"/>
        <v>8</v>
      </c>
      <c r="M46" s="317">
        <f t="shared" si="2"/>
        <v>0</v>
      </c>
      <c r="N46" s="317">
        <f t="shared" si="5"/>
        <v>8</v>
      </c>
      <c r="O46" s="75"/>
      <c r="P46" s="192">
        <f t="shared" si="6"/>
        <v>8</v>
      </c>
      <c r="R46" s="620"/>
    </row>
    <row r="47" spans="1:18" x14ac:dyDescent="0.2">
      <c r="A47" s="107" t="s">
        <v>208</v>
      </c>
      <c r="B47" s="189">
        <v>32</v>
      </c>
      <c r="C47" s="189">
        <v>2</v>
      </c>
      <c r="D47" s="104">
        <f t="shared" si="3"/>
        <v>34</v>
      </c>
      <c r="E47" s="189"/>
      <c r="F47" s="189"/>
      <c r="G47" s="104">
        <f t="shared" si="0"/>
        <v>0</v>
      </c>
      <c r="H47" s="189"/>
      <c r="I47" s="189"/>
      <c r="J47" s="100">
        <f t="shared" si="1"/>
        <v>0</v>
      </c>
      <c r="K47" s="114"/>
      <c r="L47" s="103">
        <f t="shared" si="4"/>
        <v>32</v>
      </c>
      <c r="M47" s="104">
        <f t="shared" si="2"/>
        <v>2</v>
      </c>
      <c r="N47" s="100">
        <f t="shared" si="5"/>
        <v>34</v>
      </c>
      <c r="O47" s="75"/>
      <c r="P47" s="115">
        <f t="shared" si="6"/>
        <v>33</v>
      </c>
      <c r="R47" s="620"/>
    </row>
    <row r="48" spans="1:18" x14ac:dyDescent="0.2">
      <c r="A48" s="233" t="s">
        <v>426</v>
      </c>
      <c r="B48" s="190">
        <v>32</v>
      </c>
      <c r="C48" s="188">
        <v>2</v>
      </c>
      <c r="D48" s="195">
        <f t="shared" si="3"/>
        <v>34</v>
      </c>
      <c r="E48" s="23"/>
      <c r="F48" s="188"/>
      <c r="G48" s="195">
        <f t="shared" si="0"/>
        <v>0</v>
      </c>
      <c r="H48" s="23"/>
      <c r="I48" s="188"/>
      <c r="J48" s="195">
        <f t="shared" si="1"/>
        <v>0</v>
      </c>
      <c r="K48"/>
      <c r="L48" s="195">
        <f t="shared" si="4"/>
        <v>32</v>
      </c>
      <c r="M48" s="323">
        <f t="shared" si="2"/>
        <v>2</v>
      </c>
      <c r="N48" s="323">
        <f t="shared" si="5"/>
        <v>34</v>
      </c>
      <c r="O48" s="75"/>
      <c r="P48" s="195">
        <f t="shared" si="6"/>
        <v>33</v>
      </c>
      <c r="R48" s="620"/>
    </row>
    <row r="49" spans="1:18" x14ac:dyDescent="0.2">
      <c r="A49" s="107" t="s">
        <v>427</v>
      </c>
      <c r="B49" s="189">
        <v>4</v>
      </c>
      <c r="C49" s="189"/>
      <c r="D49" s="104">
        <f t="shared" si="3"/>
        <v>4</v>
      </c>
      <c r="E49" s="189"/>
      <c r="F49" s="189"/>
      <c r="G49" s="104">
        <f t="shared" si="0"/>
        <v>0</v>
      </c>
      <c r="H49" s="189"/>
      <c r="I49" s="189"/>
      <c r="J49" s="100">
        <f t="shared" si="1"/>
        <v>0</v>
      </c>
      <c r="K49" s="114"/>
      <c r="L49" s="103">
        <f t="shared" si="4"/>
        <v>4</v>
      </c>
      <c r="M49" s="104">
        <f t="shared" si="2"/>
        <v>0</v>
      </c>
      <c r="N49" s="100">
        <f t="shared" si="5"/>
        <v>4</v>
      </c>
      <c r="O49" s="75"/>
      <c r="P49" s="115">
        <f t="shared" si="6"/>
        <v>4</v>
      </c>
      <c r="R49" s="620"/>
    </row>
    <row r="50" spans="1:18" x14ac:dyDescent="0.2">
      <c r="A50" s="233" t="s">
        <v>428</v>
      </c>
      <c r="B50" s="169">
        <v>4</v>
      </c>
      <c r="C50" s="307"/>
      <c r="D50" s="191">
        <f t="shared" si="3"/>
        <v>4</v>
      </c>
      <c r="E50" s="14"/>
      <c r="F50" s="307"/>
      <c r="G50" s="191">
        <f t="shared" si="0"/>
        <v>0</v>
      </c>
      <c r="H50" s="14"/>
      <c r="I50" s="307"/>
      <c r="J50" s="191">
        <f t="shared" si="1"/>
        <v>0</v>
      </c>
      <c r="K50"/>
      <c r="L50" s="191">
        <f t="shared" si="4"/>
        <v>4</v>
      </c>
      <c r="M50" s="316">
        <f t="shared" si="2"/>
        <v>0</v>
      </c>
      <c r="N50" s="316">
        <f t="shared" si="5"/>
        <v>4</v>
      </c>
      <c r="O50" s="75"/>
      <c r="P50" s="191">
        <f t="shared" si="6"/>
        <v>4</v>
      </c>
      <c r="R50" s="620"/>
    </row>
    <row r="51" spans="1:18" x14ac:dyDescent="0.2">
      <c r="A51" s="445" t="s">
        <v>441</v>
      </c>
      <c r="B51" s="189">
        <v>6</v>
      </c>
      <c r="C51" s="189">
        <v>3</v>
      </c>
      <c r="D51" s="104">
        <f t="shared" ref="D51:D53" si="21">B51+C51</f>
        <v>9</v>
      </c>
      <c r="E51" s="189"/>
      <c r="F51" s="189"/>
      <c r="G51" s="104">
        <f t="shared" ref="G51:G53" si="22">E51+F51</f>
        <v>0</v>
      </c>
      <c r="H51" s="189"/>
      <c r="I51" s="189"/>
      <c r="J51" s="100">
        <f t="shared" ref="J51:J53" si="23">H51+I51</f>
        <v>0</v>
      </c>
      <c r="K51" s="114"/>
      <c r="L51" s="103">
        <f t="shared" ref="L51:L53" si="24">B51+E51+H51</f>
        <v>6</v>
      </c>
      <c r="M51" s="104">
        <f t="shared" ref="M51:M53" si="25">C51+F51+I51</f>
        <v>3</v>
      </c>
      <c r="N51" s="100">
        <f t="shared" ref="N51:N53" si="26">L51+M51</f>
        <v>9</v>
      </c>
      <c r="O51" s="75"/>
      <c r="P51" s="115">
        <f t="shared" ref="P51:P53" si="27">L51+M51/2</f>
        <v>7.5</v>
      </c>
      <c r="R51" s="620"/>
    </row>
    <row r="52" spans="1:18" x14ac:dyDescent="0.2">
      <c r="A52" s="609" t="s">
        <v>132</v>
      </c>
      <c r="B52" s="446">
        <v>2</v>
      </c>
      <c r="C52" s="307">
        <v>2</v>
      </c>
      <c r="D52" s="191">
        <f t="shared" si="21"/>
        <v>4</v>
      </c>
      <c r="E52" s="14"/>
      <c r="F52" s="307"/>
      <c r="G52" s="191">
        <f t="shared" si="22"/>
        <v>0</v>
      </c>
      <c r="H52" s="14"/>
      <c r="I52" s="307"/>
      <c r="J52" s="191">
        <f t="shared" si="23"/>
        <v>0</v>
      </c>
      <c r="K52" s="620"/>
      <c r="L52" s="191">
        <f t="shared" si="24"/>
        <v>2</v>
      </c>
      <c r="M52" s="316">
        <f t="shared" si="25"/>
        <v>2</v>
      </c>
      <c r="N52" s="316">
        <f t="shared" si="26"/>
        <v>4</v>
      </c>
      <c r="O52" s="75"/>
      <c r="P52" s="191">
        <f t="shared" si="27"/>
        <v>3</v>
      </c>
      <c r="R52" s="620"/>
    </row>
    <row r="53" spans="1:18" x14ac:dyDescent="0.2">
      <c r="A53" s="610" t="s">
        <v>133</v>
      </c>
      <c r="B53" s="447">
        <v>4</v>
      </c>
      <c r="C53" s="308">
        <v>1</v>
      </c>
      <c r="D53" s="192">
        <f t="shared" si="21"/>
        <v>5</v>
      </c>
      <c r="E53" s="17"/>
      <c r="F53" s="308"/>
      <c r="G53" s="192">
        <f t="shared" si="22"/>
        <v>0</v>
      </c>
      <c r="H53" s="17"/>
      <c r="I53" s="308"/>
      <c r="J53" s="192">
        <f t="shared" si="23"/>
        <v>0</v>
      </c>
      <c r="K53" s="620"/>
      <c r="L53" s="192">
        <f t="shared" si="24"/>
        <v>4</v>
      </c>
      <c r="M53" s="317">
        <f t="shared" si="25"/>
        <v>1</v>
      </c>
      <c r="N53" s="317">
        <f t="shared" si="26"/>
        <v>5</v>
      </c>
      <c r="O53" s="75"/>
      <c r="P53" s="192">
        <f t="shared" si="27"/>
        <v>4.5</v>
      </c>
      <c r="R53" s="620"/>
    </row>
    <row r="54" spans="1:18" x14ac:dyDescent="0.2">
      <c r="A54" s="107" t="s">
        <v>209</v>
      </c>
      <c r="B54" s="189"/>
      <c r="C54" s="189"/>
      <c r="D54" s="104">
        <f t="shared" si="3"/>
        <v>0</v>
      </c>
      <c r="E54" s="189">
        <v>19</v>
      </c>
      <c r="F54" s="189">
        <v>11</v>
      </c>
      <c r="G54" s="104">
        <f t="shared" si="0"/>
        <v>30</v>
      </c>
      <c r="H54" s="189"/>
      <c r="I54" s="189"/>
      <c r="J54" s="100">
        <f t="shared" si="1"/>
        <v>0</v>
      </c>
      <c r="K54" s="114"/>
      <c r="L54" s="103">
        <f t="shared" si="4"/>
        <v>19</v>
      </c>
      <c r="M54" s="104">
        <f t="shared" si="2"/>
        <v>11</v>
      </c>
      <c r="N54" s="100">
        <f t="shared" si="5"/>
        <v>30</v>
      </c>
      <c r="O54" s="75"/>
      <c r="P54" s="115">
        <f t="shared" si="6"/>
        <v>24.5</v>
      </c>
      <c r="R54" s="620"/>
    </row>
    <row r="55" spans="1:18" x14ac:dyDescent="0.2">
      <c r="A55" s="233" t="s">
        <v>134</v>
      </c>
      <c r="B55" s="169"/>
      <c r="C55" s="307"/>
      <c r="D55" s="191">
        <f t="shared" si="3"/>
        <v>0</v>
      </c>
      <c r="E55" s="14">
        <v>19</v>
      </c>
      <c r="F55" s="307">
        <v>11</v>
      </c>
      <c r="G55" s="191">
        <f t="shared" si="0"/>
        <v>30</v>
      </c>
      <c r="H55" s="14"/>
      <c r="I55" s="307"/>
      <c r="J55" s="191">
        <f t="shared" si="1"/>
        <v>0</v>
      </c>
      <c r="K55"/>
      <c r="L55" s="191">
        <f t="shared" si="4"/>
        <v>19</v>
      </c>
      <c r="M55" s="316">
        <f t="shared" si="2"/>
        <v>11</v>
      </c>
      <c r="N55" s="316">
        <f t="shared" si="5"/>
        <v>30</v>
      </c>
      <c r="O55" s="75"/>
      <c r="P55" s="191">
        <f t="shared" si="6"/>
        <v>24.5</v>
      </c>
      <c r="R55" s="620"/>
    </row>
    <row r="56" spans="1:18" x14ac:dyDescent="0.2">
      <c r="A56" s="107" t="s">
        <v>210</v>
      </c>
      <c r="B56" s="189">
        <v>261</v>
      </c>
      <c r="C56" s="189">
        <v>82</v>
      </c>
      <c r="D56" s="104">
        <f t="shared" si="3"/>
        <v>343</v>
      </c>
      <c r="E56" s="189">
        <v>8</v>
      </c>
      <c r="F56" s="189">
        <v>2</v>
      </c>
      <c r="G56" s="104">
        <f t="shared" si="0"/>
        <v>10</v>
      </c>
      <c r="H56" s="189"/>
      <c r="I56" s="189"/>
      <c r="J56" s="100">
        <f t="shared" si="1"/>
        <v>0</v>
      </c>
      <c r="K56" s="114"/>
      <c r="L56" s="103">
        <f t="shared" si="4"/>
        <v>269</v>
      </c>
      <c r="M56" s="104">
        <f t="shared" si="2"/>
        <v>84</v>
      </c>
      <c r="N56" s="100">
        <f t="shared" si="5"/>
        <v>353</v>
      </c>
      <c r="O56" s="75"/>
      <c r="P56" s="115">
        <f t="shared" si="6"/>
        <v>311</v>
      </c>
      <c r="R56" s="620"/>
    </row>
    <row r="57" spans="1:18" x14ac:dyDescent="0.2">
      <c r="A57" s="230" t="s">
        <v>135</v>
      </c>
      <c r="B57" s="171">
        <v>39</v>
      </c>
      <c r="C57" s="308">
        <v>4</v>
      </c>
      <c r="D57" s="192">
        <f t="shared" si="3"/>
        <v>43</v>
      </c>
      <c r="E57" s="17"/>
      <c r="F57" s="308"/>
      <c r="G57" s="192">
        <f t="shared" si="0"/>
        <v>0</v>
      </c>
      <c r="H57" s="17"/>
      <c r="I57" s="308"/>
      <c r="J57" s="192">
        <f t="shared" si="1"/>
        <v>0</v>
      </c>
      <c r="K57"/>
      <c r="L57" s="192">
        <f t="shared" si="4"/>
        <v>39</v>
      </c>
      <c r="M57" s="317">
        <f t="shared" si="2"/>
        <v>4</v>
      </c>
      <c r="N57" s="317">
        <f t="shared" si="5"/>
        <v>43</v>
      </c>
      <c r="O57" s="75"/>
      <c r="P57" s="192">
        <f t="shared" si="6"/>
        <v>41</v>
      </c>
      <c r="R57" s="620"/>
    </row>
    <row r="58" spans="1:18" x14ac:dyDescent="0.2">
      <c r="A58" s="230" t="s">
        <v>572</v>
      </c>
      <c r="B58" s="447">
        <v>7</v>
      </c>
      <c r="C58" s="308"/>
      <c r="D58" s="192">
        <f t="shared" si="3"/>
        <v>7</v>
      </c>
      <c r="E58" s="17"/>
      <c r="F58" s="308"/>
      <c r="G58" s="192">
        <f t="shared" si="0"/>
        <v>0</v>
      </c>
      <c r="H58" s="17"/>
      <c r="I58" s="308"/>
      <c r="J58" s="192">
        <f t="shared" si="1"/>
        <v>0</v>
      </c>
      <c r="K58" s="457"/>
      <c r="L58" s="192">
        <f t="shared" si="4"/>
        <v>7</v>
      </c>
      <c r="M58" s="317">
        <f t="shared" si="2"/>
        <v>0</v>
      </c>
      <c r="N58" s="317">
        <f t="shared" si="5"/>
        <v>7</v>
      </c>
      <c r="O58" s="75"/>
      <c r="P58" s="192">
        <f t="shared" si="6"/>
        <v>7</v>
      </c>
      <c r="R58" s="620"/>
    </row>
    <row r="59" spans="1:18" x14ac:dyDescent="0.2">
      <c r="A59" s="231" t="s">
        <v>479</v>
      </c>
      <c r="B59" s="171">
        <v>177</v>
      </c>
      <c r="C59" s="308">
        <v>60</v>
      </c>
      <c r="D59" s="192">
        <f t="shared" si="3"/>
        <v>237</v>
      </c>
      <c r="E59" s="17">
        <v>5</v>
      </c>
      <c r="F59" s="308">
        <v>1</v>
      </c>
      <c r="G59" s="192">
        <f t="shared" si="0"/>
        <v>6</v>
      </c>
      <c r="H59" s="17"/>
      <c r="I59" s="308"/>
      <c r="J59" s="192">
        <f t="shared" si="1"/>
        <v>0</v>
      </c>
      <c r="K59"/>
      <c r="L59" s="192">
        <f t="shared" si="4"/>
        <v>182</v>
      </c>
      <c r="M59" s="317">
        <f t="shared" si="2"/>
        <v>61</v>
      </c>
      <c r="N59" s="317">
        <f t="shared" si="5"/>
        <v>243</v>
      </c>
      <c r="O59" s="75"/>
      <c r="P59" s="192">
        <f t="shared" si="6"/>
        <v>212.5</v>
      </c>
      <c r="R59" s="620"/>
    </row>
    <row r="60" spans="1:18" x14ac:dyDescent="0.2">
      <c r="A60" s="231" t="s">
        <v>136</v>
      </c>
      <c r="B60" s="171">
        <v>4</v>
      </c>
      <c r="C60" s="308"/>
      <c r="D60" s="192">
        <f t="shared" si="3"/>
        <v>4</v>
      </c>
      <c r="E60" s="17">
        <v>2</v>
      </c>
      <c r="F60" s="308">
        <v>1</v>
      </c>
      <c r="G60" s="192">
        <f t="shared" si="0"/>
        <v>3</v>
      </c>
      <c r="H60" s="17"/>
      <c r="I60" s="308"/>
      <c r="J60" s="192">
        <f t="shared" si="1"/>
        <v>0</v>
      </c>
      <c r="K60"/>
      <c r="L60" s="192">
        <f t="shared" si="4"/>
        <v>6</v>
      </c>
      <c r="M60" s="317">
        <f t="shared" si="2"/>
        <v>1</v>
      </c>
      <c r="N60" s="317">
        <f t="shared" si="5"/>
        <v>7</v>
      </c>
      <c r="O60" s="75"/>
      <c r="P60" s="192">
        <f t="shared" si="6"/>
        <v>6.5</v>
      </c>
      <c r="R60" s="620"/>
    </row>
    <row r="61" spans="1:18" x14ac:dyDescent="0.2">
      <c r="A61" s="231" t="s">
        <v>137</v>
      </c>
      <c r="B61" s="187">
        <v>19</v>
      </c>
      <c r="C61" s="321"/>
      <c r="D61" s="194">
        <f t="shared" si="3"/>
        <v>19</v>
      </c>
      <c r="E61" s="20"/>
      <c r="F61" s="321"/>
      <c r="G61" s="194">
        <f t="shared" si="0"/>
        <v>0</v>
      </c>
      <c r="H61" s="20"/>
      <c r="I61" s="321"/>
      <c r="J61" s="194">
        <f t="shared" si="1"/>
        <v>0</v>
      </c>
      <c r="K61"/>
      <c r="L61" s="194">
        <f t="shared" si="4"/>
        <v>19</v>
      </c>
      <c r="M61" s="322">
        <f t="shared" si="2"/>
        <v>0</v>
      </c>
      <c r="N61" s="322">
        <f t="shared" si="5"/>
        <v>19</v>
      </c>
      <c r="O61" s="75"/>
      <c r="P61" s="194">
        <f t="shared" si="6"/>
        <v>19</v>
      </c>
      <c r="R61" s="620"/>
    </row>
    <row r="62" spans="1:18" x14ac:dyDescent="0.2">
      <c r="A62" s="232" t="s">
        <v>138</v>
      </c>
      <c r="B62" s="171"/>
      <c r="C62" s="308"/>
      <c r="D62" s="192">
        <f t="shared" si="3"/>
        <v>0</v>
      </c>
      <c r="E62" s="17">
        <v>1</v>
      </c>
      <c r="F62" s="308"/>
      <c r="G62" s="192">
        <f t="shared" si="0"/>
        <v>1</v>
      </c>
      <c r="H62" s="17"/>
      <c r="I62" s="308"/>
      <c r="J62" s="192">
        <f t="shared" si="1"/>
        <v>0</v>
      </c>
      <c r="K62"/>
      <c r="L62" s="192">
        <f t="shared" si="4"/>
        <v>1</v>
      </c>
      <c r="M62" s="317">
        <f t="shared" si="2"/>
        <v>0</v>
      </c>
      <c r="N62" s="317">
        <f t="shared" si="5"/>
        <v>1</v>
      </c>
      <c r="O62" s="75"/>
      <c r="P62" s="192">
        <f t="shared" si="6"/>
        <v>1</v>
      </c>
      <c r="R62" s="620"/>
    </row>
    <row r="63" spans="1:18" x14ac:dyDescent="0.2">
      <c r="A63" s="231" t="s">
        <v>647</v>
      </c>
      <c r="B63" s="187">
        <v>15</v>
      </c>
      <c r="C63" s="321">
        <v>18</v>
      </c>
      <c r="D63" s="194">
        <f t="shared" si="3"/>
        <v>33</v>
      </c>
      <c r="E63" s="20"/>
      <c r="F63" s="321"/>
      <c r="G63" s="194">
        <f t="shared" si="0"/>
        <v>0</v>
      </c>
      <c r="H63" s="20"/>
      <c r="I63" s="321"/>
      <c r="J63" s="194">
        <f t="shared" si="1"/>
        <v>0</v>
      </c>
      <c r="K63"/>
      <c r="L63" s="194">
        <f t="shared" si="4"/>
        <v>15</v>
      </c>
      <c r="M63" s="322">
        <f t="shared" si="2"/>
        <v>18</v>
      </c>
      <c r="N63" s="322">
        <f t="shared" si="5"/>
        <v>33</v>
      </c>
      <c r="O63" s="75"/>
      <c r="P63" s="194">
        <f t="shared" si="6"/>
        <v>24</v>
      </c>
      <c r="R63" s="620"/>
    </row>
    <row r="64" spans="1:18" x14ac:dyDescent="0.2">
      <c r="A64" s="107" t="s">
        <v>211</v>
      </c>
      <c r="B64" s="189">
        <v>41</v>
      </c>
      <c r="C64" s="189">
        <v>1</v>
      </c>
      <c r="D64" s="104">
        <f t="shared" si="3"/>
        <v>42</v>
      </c>
      <c r="E64" s="189">
        <v>1</v>
      </c>
      <c r="F64" s="189"/>
      <c r="G64" s="104">
        <f t="shared" si="0"/>
        <v>1</v>
      </c>
      <c r="H64" s="189"/>
      <c r="I64" s="189"/>
      <c r="J64" s="100">
        <f t="shared" si="1"/>
        <v>0</v>
      </c>
      <c r="K64" s="114"/>
      <c r="L64" s="103">
        <f t="shared" si="4"/>
        <v>42</v>
      </c>
      <c r="M64" s="104">
        <f t="shared" si="2"/>
        <v>1</v>
      </c>
      <c r="N64" s="100">
        <f t="shared" si="5"/>
        <v>43</v>
      </c>
      <c r="O64" s="75"/>
      <c r="P64" s="115">
        <f t="shared" si="6"/>
        <v>42.5</v>
      </c>
      <c r="R64" s="620"/>
    </row>
    <row r="65" spans="1:18" x14ac:dyDescent="0.2">
      <c r="A65" s="231" t="s">
        <v>139</v>
      </c>
      <c r="B65" s="187">
        <v>41</v>
      </c>
      <c r="C65" s="321">
        <v>1</v>
      </c>
      <c r="D65" s="194">
        <f t="shared" si="3"/>
        <v>42</v>
      </c>
      <c r="E65" s="20">
        <v>1</v>
      </c>
      <c r="F65" s="321"/>
      <c r="G65" s="194">
        <f t="shared" si="0"/>
        <v>1</v>
      </c>
      <c r="H65" s="20"/>
      <c r="I65" s="321"/>
      <c r="J65" s="194">
        <f t="shared" si="1"/>
        <v>0</v>
      </c>
      <c r="K65"/>
      <c r="L65" s="194">
        <f t="shared" si="4"/>
        <v>42</v>
      </c>
      <c r="M65" s="322">
        <f t="shared" si="2"/>
        <v>1</v>
      </c>
      <c r="N65" s="322">
        <f t="shared" si="5"/>
        <v>43</v>
      </c>
      <c r="O65" s="75"/>
      <c r="P65" s="194">
        <f t="shared" si="6"/>
        <v>42.5</v>
      </c>
      <c r="R65" s="620"/>
    </row>
    <row r="66" spans="1:18" x14ac:dyDescent="0.2">
      <c r="A66" s="107" t="s">
        <v>212</v>
      </c>
      <c r="B66" s="189">
        <v>103</v>
      </c>
      <c r="C66" s="189">
        <v>11</v>
      </c>
      <c r="D66" s="104">
        <f t="shared" si="3"/>
        <v>114</v>
      </c>
      <c r="E66" s="189">
        <v>45</v>
      </c>
      <c r="F66" s="189">
        <v>9</v>
      </c>
      <c r="G66" s="104">
        <f t="shared" si="0"/>
        <v>54</v>
      </c>
      <c r="H66" s="189">
        <v>79</v>
      </c>
      <c r="I66" s="189"/>
      <c r="J66" s="100">
        <f t="shared" si="1"/>
        <v>79</v>
      </c>
      <c r="K66" s="114"/>
      <c r="L66" s="103">
        <f t="shared" si="4"/>
        <v>227</v>
      </c>
      <c r="M66" s="104">
        <f t="shared" si="2"/>
        <v>20</v>
      </c>
      <c r="N66" s="100">
        <f t="shared" si="5"/>
        <v>247</v>
      </c>
      <c r="O66" s="75"/>
      <c r="P66" s="115">
        <f t="shared" si="6"/>
        <v>237</v>
      </c>
      <c r="R66" s="620"/>
    </row>
    <row r="67" spans="1:18" x14ac:dyDescent="0.2">
      <c r="A67" s="231" t="s">
        <v>140</v>
      </c>
      <c r="B67" s="171">
        <v>24</v>
      </c>
      <c r="C67" s="308">
        <v>3</v>
      </c>
      <c r="D67" s="192">
        <f t="shared" si="3"/>
        <v>27</v>
      </c>
      <c r="E67" s="17">
        <v>4</v>
      </c>
      <c r="F67" s="308"/>
      <c r="G67" s="192">
        <f t="shared" si="0"/>
        <v>4</v>
      </c>
      <c r="H67" s="17"/>
      <c r="I67" s="308"/>
      <c r="J67" s="192">
        <f t="shared" si="1"/>
        <v>0</v>
      </c>
      <c r="K67"/>
      <c r="L67" s="192">
        <f t="shared" si="4"/>
        <v>28</v>
      </c>
      <c r="M67" s="317">
        <f t="shared" si="2"/>
        <v>3</v>
      </c>
      <c r="N67" s="317">
        <f t="shared" si="5"/>
        <v>31</v>
      </c>
      <c r="O67" s="75"/>
      <c r="P67" s="192">
        <f t="shared" si="6"/>
        <v>29.5</v>
      </c>
      <c r="R67" s="620"/>
    </row>
    <row r="68" spans="1:18" x14ac:dyDescent="0.2">
      <c r="A68" s="230" t="s">
        <v>141</v>
      </c>
      <c r="B68" s="171"/>
      <c r="C68" s="308"/>
      <c r="D68" s="192">
        <f t="shared" si="3"/>
        <v>0</v>
      </c>
      <c r="E68" s="17"/>
      <c r="F68" s="308"/>
      <c r="G68" s="192">
        <f t="shared" si="0"/>
        <v>0</v>
      </c>
      <c r="H68" s="17">
        <v>77</v>
      </c>
      <c r="I68" s="308"/>
      <c r="J68" s="192">
        <f t="shared" si="1"/>
        <v>77</v>
      </c>
      <c r="K68"/>
      <c r="L68" s="192">
        <f t="shared" si="4"/>
        <v>77</v>
      </c>
      <c r="M68" s="317">
        <f t="shared" si="2"/>
        <v>0</v>
      </c>
      <c r="N68" s="317">
        <f t="shared" si="5"/>
        <v>77</v>
      </c>
      <c r="O68" s="75"/>
      <c r="P68" s="192">
        <f t="shared" si="6"/>
        <v>77</v>
      </c>
      <c r="R68" s="620"/>
    </row>
    <row r="69" spans="1:18" x14ac:dyDescent="0.2">
      <c r="A69" s="231" t="s">
        <v>142</v>
      </c>
      <c r="B69" s="171">
        <v>16</v>
      </c>
      <c r="C69" s="308">
        <v>1</v>
      </c>
      <c r="D69" s="192">
        <f t="shared" si="3"/>
        <v>17</v>
      </c>
      <c r="E69" s="17">
        <v>40</v>
      </c>
      <c r="F69" s="308">
        <v>1</v>
      </c>
      <c r="G69" s="192">
        <f t="shared" si="0"/>
        <v>41</v>
      </c>
      <c r="H69" s="17">
        <v>2</v>
      </c>
      <c r="I69" s="308"/>
      <c r="J69" s="192">
        <f t="shared" si="1"/>
        <v>2</v>
      </c>
      <c r="K69"/>
      <c r="L69" s="192">
        <f t="shared" si="4"/>
        <v>58</v>
      </c>
      <c r="M69" s="317">
        <f t="shared" ref="M69:M123" si="28">C69+F69+I69</f>
        <v>2</v>
      </c>
      <c r="N69" s="317">
        <f t="shared" si="5"/>
        <v>60</v>
      </c>
      <c r="O69" s="75"/>
      <c r="P69" s="192">
        <f t="shared" si="6"/>
        <v>59</v>
      </c>
      <c r="R69" s="620"/>
    </row>
    <row r="70" spans="1:18" x14ac:dyDescent="0.2">
      <c r="A70" s="231" t="s">
        <v>505</v>
      </c>
      <c r="B70" s="171">
        <v>3</v>
      </c>
      <c r="C70" s="308">
        <v>4</v>
      </c>
      <c r="D70" s="192">
        <f t="shared" si="3"/>
        <v>7</v>
      </c>
      <c r="E70" s="17"/>
      <c r="F70" s="308"/>
      <c r="G70" s="192">
        <f t="shared" si="0"/>
        <v>0</v>
      </c>
      <c r="H70" s="17"/>
      <c r="I70" s="308"/>
      <c r="J70" s="192">
        <f t="shared" si="1"/>
        <v>0</v>
      </c>
      <c r="K70"/>
      <c r="L70" s="192">
        <f t="shared" ref="L70:L125" si="29">B70+E70+H70</f>
        <v>3</v>
      </c>
      <c r="M70" s="317">
        <f t="shared" si="28"/>
        <v>4</v>
      </c>
      <c r="N70" s="317">
        <f t="shared" ref="N70:N125" si="30">L70+M70</f>
        <v>7</v>
      </c>
      <c r="O70" s="75"/>
      <c r="P70" s="192">
        <f t="shared" si="6"/>
        <v>5</v>
      </c>
      <c r="R70" s="620"/>
    </row>
    <row r="71" spans="1:18" x14ac:dyDescent="0.2">
      <c r="A71" s="231" t="s">
        <v>143</v>
      </c>
      <c r="B71" s="171">
        <v>26</v>
      </c>
      <c r="C71" s="308">
        <v>3</v>
      </c>
      <c r="D71" s="192">
        <f t="shared" si="3"/>
        <v>29</v>
      </c>
      <c r="E71" s="17"/>
      <c r="F71" s="308"/>
      <c r="G71" s="192">
        <f t="shared" si="0"/>
        <v>0</v>
      </c>
      <c r="H71" s="17"/>
      <c r="I71" s="308"/>
      <c r="J71" s="192">
        <f t="shared" si="1"/>
        <v>0</v>
      </c>
      <c r="K71"/>
      <c r="L71" s="192">
        <f t="shared" si="29"/>
        <v>26</v>
      </c>
      <c r="M71" s="317">
        <f t="shared" si="28"/>
        <v>3</v>
      </c>
      <c r="N71" s="317">
        <f t="shared" si="30"/>
        <v>29</v>
      </c>
      <c r="O71" s="75"/>
      <c r="P71" s="192">
        <f t="shared" si="6"/>
        <v>27.5</v>
      </c>
      <c r="R71" s="620"/>
    </row>
    <row r="72" spans="1:18" x14ac:dyDescent="0.2">
      <c r="A72" s="232" t="s">
        <v>145</v>
      </c>
      <c r="B72" s="171">
        <v>3</v>
      </c>
      <c r="C72" s="308"/>
      <c r="D72" s="192">
        <f t="shared" si="3"/>
        <v>3</v>
      </c>
      <c r="E72" s="17">
        <v>1</v>
      </c>
      <c r="F72" s="308">
        <v>8</v>
      </c>
      <c r="G72" s="192">
        <f t="shared" si="0"/>
        <v>9</v>
      </c>
      <c r="H72" s="17"/>
      <c r="I72" s="308"/>
      <c r="J72" s="192">
        <f t="shared" si="1"/>
        <v>0</v>
      </c>
      <c r="K72"/>
      <c r="L72" s="192">
        <f t="shared" si="29"/>
        <v>4</v>
      </c>
      <c r="M72" s="317">
        <f t="shared" si="28"/>
        <v>8</v>
      </c>
      <c r="N72" s="317">
        <f t="shared" si="30"/>
        <v>12</v>
      </c>
      <c r="O72" s="75"/>
      <c r="P72" s="192">
        <f t="shared" si="6"/>
        <v>8</v>
      </c>
      <c r="R72" s="620"/>
    </row>
    <row r="73" spans="1:18" x14ac:dyDescent="0.2">
      <c r="A73" s="232" t="s">
        <v>146</v>
      </c>
      <c r="B73" s="447">
        <v>7</v>
      </c>
      <c r="C73" s="308"/>
      <c r="D73" s="192">
        <f t="shared" ref="D73" si="31">B73+C73</f>
        <v>7</v>
      </c>
      <c r="E73" s="17"/>
      <c r="F73" s="308"/>
      <c r="G73" s="192">
        <f t="shared" ref="G73" si="32">E73+F73</f>
        <v>0</v>
      </c>
      <c r="H73" s="17"/>
      <c r="I73" s="308"/>
      <c r="J73" s="192">
        <f t="shared" ref="J73" si="33">H73+I73</f>
        <v>0</v>
      </c>
      <c r="K73" s="620"/>
      <c r="L73" s="192">
        <f t="shared" ref="L73" si="34">B73+E73+H73</f>
        <v>7</v>
      </c>
      <c r="M73" s="317">
        <f t="shared" ref="M73" si="35">C73+F73+I73</f>
        <v>0</v>
      </c>
      <c r="N73" s="317">
        <f t="shared" ref="N73" si="36">L73+M73</f>
        <v>7</v>
      </c>
      <c r="O73" s="75"/>
      <c r="P73" s="192">
        <f t="shared" ref="P73" si="37">L73+M73/2</f>
        <v>7</v>
      </c>
      <c r="R73" s="620"/>
    </row>
    <row r="74" spans="1:18" x14ac:dyDescent="0.2">
      <c r="A74" s="231" t="s">
        <v>147</v>
      </c>
      <c r="B74" s="187">
        <v>24</v>
      </c>
      <c r="C74" s="321"/>
      <c r="D74" s="194">
        <f t="shared" si="3"/>
        <v>24</v>
      </c>
      <c r="E74" s="20"/>
      <c r="F74" s="321"/>
      <c r="G74" s="194">
        <f t="shared" si="0"/>
        <v>0</v>
      </c>
      <c r="H74" s="20"/>
      <c r="I74" s="321"/>
      <c r="J74" s="194">
        <f t="shared" si="1"/>
        <v>0</v>
      </c>
      <c r="K74"/>
      <c r="L74" s="194">
        <f t="shared" si="29"/>
        <v>24</v>
      </c>
      <c r="M74" s="322">
        <f t="shared" si="28"/>
        <v>0</v>
      </c>
      <c r="N74" s="322">
        <f t="shared" si="30"/>
        <v>24</v>
      </c>
      <c r="O74" s="75"/>
      <c r="P74" s="194">
        <f t="shared" ref="P74:P142" si="38">L74+M74/2</f>
        <v>24</v>
      </c>
      <c r="R74" s="620"/>
    </row>
    <row r="75" spans="1:18" x14ac:dyDescent="0.2">
      <c r="A75" s="107" t="s">
        <v>213</v>
      </c>
      <c r="B75" s="189">
        <v>137</v>
      </c>
      <c r="C75" s="189">
        <v>18</v>
      </c>
      <c r="D75" s="104">
        <f t="shared" si="3"/>
        <v>155</v>
      </c>
      <c r="E75" s="189">
        <v>17</v>
      </c>
      <c r="F75" s="189"/>
      <c r="G75" s="104">
        <f t="shared" ref="G75:G141" si="39">E75+F75</f>
        <v>17</v>
      </c>
      <c r="H75" s="189"/>
      <c r="I75" s="189">
        <v>1</v>
      </c>
      <c r="J75" s="100">
        <f t="shared" ref="J75:J141" si="40">H75+I75</f>
        <v>1</v>
      </c>
      <c r="K75" s="114"/>
      <c r="L75" s="103">
        <f t="shared" si="29"/>
        <v>154</v>
      </c>
      <c r="M75" s="104">
        <f t="shared" si="28"/>
        <v>19</v>
      </c>
      <c r="N75" s="100">
        <f t="shared" si="30"/>
        <v>173</v>
      </c>
      <c r="O75" s="75"/>
      <c r="P75" s="115">
        <f t="shared" si="38"/>
        <v>163.5</v>
      </c>
      <c r="R75" s="620"/>
    </row>
    <row r="76" spans="1:18" x14ac:dyDescent="0.2">
      <c r="A76" s="231" t="s">
        <v>402</v>
      </c>
      <c r="B76" s="171">
        <v>73</v>
      </c>
      <c r="C76" s="308">
        <v>13</v>
      </c>
      <c r="D76" s="192">
        <f t="shared" ref="D76:D142" si="41">B76+C76</f>
        <v>86</v>
      </c>
      <c r="E76" s="17">
        <v>1</v>
      </c>
      <c r="F76" s="308"/>
      <c r="G76" s="192">
        <f t="shared" si="39"/>
        <v>1</v>
      </c>
      <c r="H76" s="17"/>
      <c r="I76" s="308"/>
      <c r="J76" s="192">
        <f t="shared" si="40"/>
        <v>0</v>
      </c>
      <c r="K76"/>
      <c r="L76" s="192">
        <f t="shared" si="29"/>
        <v>74</v>
      </c>
      <c r="M76" s="317">
        <f t="shared" si="28"/>
        <v>13</v>
      </c>
      <c r="N76" s="317">
        <f t="shared" si="30"/>
        <v>87</v>
      </c>
      <c r="O76" s="75"/>
      <c r="P76" s="192">
        <f t="shared" si="38"/>
        <v>80.5</v>
      </c>
      <c r="R76" s="620"/>
    </row>
    <row r="77" spans="1:18" x14ac:dyDescent="0.2">
      <c r="A77" s="230" t="s">
        <v>148</v>
      </c>
      <c r="B77" s="171">
        <v>41</v>
      </c>
      <c r="C77" s="308">
        <v>2</v>
      </c>
      <c r="D77" s="192">
        <f t="shared" si="41"/>
        <v>43</v>
      </c>
      <c r="E77" s="17">
        <v>8</v>
      </c>
      <c r="F77" s="308"/>
      <c r="G77" s="192">
        <f t="shared" si="39"/>
        <v>8</v>
      </c>
      <c r="H77" s="17"/>
      <c r="I77" s="308"/>
      <c r="J77" s="192">
        <f t="shared" si="40"/>
        <v>0</v>
      </c>
      <c r="K77"/>
      <c r="L77" s="192">
        <f t="shared" si="29"/>
        <v>49</v>
      </c>
      <c r="M77" s="317">
        <f t="shared" si="28"/>
        <v>2</v>
      </c>
      <c r="N77" s="317">
        <f t="shared" si="30"/>
        <v>51</v>
      </c>
      <c r="O77" s="75"/>
      <c r="P77" s="192">
        <f t="shared" si="38"/>
        <v>50</v>
      </c>
      <c r="R77" s="620"/>
    </row>
    <row r="78" spans="1:18" x14ac:dyDescent="0.2">
      <c r="A78" s="231" t="s">
        <v>149</v>
      </c>
      <c r="B78" s="187">
        <v>1</v>
      </c>
      <c r="C78" s="321"/>
      <c r="D78" s="194">
        <f t="shared" si="41"/>
        <v>1</v>
      </c>
      <c r="E78" s="20"/>
      <c r="F78" s="321"/>
      <c r="G78" s="194">
        <f t="shared" si="39"/>
        <v>0</v>
      </c>
      <c r="H78" s="20"/>
      <c r="I78" s="321">
        <v>1</v>
      </c>
      <c r="J78" s="194">
        <f t="shared" si="40"/>
        <v>1</v>
      </c>
      <c r="K78"/>
      <c r="L78" s="194">
        <f t="shared" si="29"/>
        <v>1</v>
      </c>
      <c r="M78" s="322">
        <f t="shared" si="28"/>
        <v>1</v>
      </c>
      <c r="N78" s="322">
        <f t="shared" si="30"/>
        <v>2</v>
      </c>
      <c r="O78" s="75"/>
      <c r="P78" s="194">
        <f t="shared" si="38"/>
        <v>1.5</v>
      </c>
      <c r="R78" s="620"/>
    </row>
    <row r="79" spans="1:18" x14ac:dyDescent="0.2">
      <c r="A79" s="232" t="s">
        <v>150</v>
      </c>
      <c r="B79" s="171">
        <v>2</v>
      </c>
      <c r="C79" s="308">
        <v>3</v>
      </c>
      <c r="D79" s="192">
        <f t="shared" si="41"/>
        <v>5</v>
      </c>
      <c r="E79" s="17"/>
      <c r="F79" s="308"/>
      <c r="G79" s="192">
        <f t="shared" si="39"/>
        <v>0</v>
      </c>
      <c r="H79" s="17"/>
      <c r="I79" s="308"/>
      <c r="J79" s="192">
        <f t="shared" si="40"/>
        <v>0</v>
      </c>
      <c r="K79"/>
      <c r="L79" s="192">
        <f t="shared" si="29"/>
        <v>2</v>
      </c>
      <c r="M79" s="317">
        <f t="shared" si="28"/>
        <v>3</v>
      </c>
      <c r="N79" s="317">
        <f t="shared" si="30"/>
        <v>5</v>
      </c>
      <c r="O79" s="75"/>
      <c r="P79" s="192">
        <f t="shared" si="38"/>
        <v>3.5</v>
      </c>
      <c r="R79" s="620"/>
    </row>
    <row r="80" spans="1:18" x14ac:dyDescent="0.2">
      <c r="A80" s="231" t="s">
        <v>151</v>
      </c>
      <c r="B80" s="187">
        <v>20</v>
      </c>
      <c r="C80" s="321"/>
      <c r="D80" s="194">
        <f t="shared" si="41"/>
        <v>20</v>
      </c>
      <c r="E80" s="20">
        <v>8</v>
      </c>
      <c r="F80" s="321"/>
      <c r="G80" s="194">
        <f t="shared" si="39"/>
        <v>8</v>
      </c>
      <c r="H80" s="20"/>
      <c r="I80" s="321"/>
      <c r="J80" s="194">
        <f t="shared" si="40"/>
        <v>0</v>
      </c>
      <c r="K80"/>
      <c r="L80" s="194">
        <f t="shared" si="29"/>
        <v>28</v>
      </c>
      <c r="M80" s="322">
        <f t="shared" si="28"/>
        <v>0</v>
      </c>
      <c r="N80" s="322">
        <f t="shared" si="30"/>
        <v>28</v>
      </c>
      <c r="O80" s="75"/>
      <c r="P80" s="194">
        <f t="shared" si="38"/>
        <v>28</v>
      </c>
      <c r="R80" s="620"/>
    </row>
    <row r="81" spans="1:18" x14ac:dyDescent="0.2">
      <c r="A81" s="107" t="s">
        <v>214</v>
      </c>
      <c r="B81" s="189">
        <v>175</v>
      </c>
      <c r="C81" s="189">
        <v>27</v>
      </c>
      <c r="D81" s="104">
        <f t="shared" si="41"/>
        <v>202</v>
      </c>
      <c r="E81" s="189">
        <v>2</v>
      </c>
      <c r="F81" s="189"/>
      <c r="G81" s="104">
        <f t="shared" si="39"/>
        <v>2</v>
      </c>
      <c r="H81" s="189"/>
      <c r="I81" s="189"/>
      <c r="J81" s="100">
        <f t="shared" si="40"/>
        <v>0</v>
      </c>
      <c r="K81" s="114"/>
      <c r="L81" s="103">
        <f t="shared" si="29"/>
        <v>177</v>
      </c>
      <c r="M81" s="104">
        <f t="shared" si="28"/>
        <v>27</v>
      </c>
      <c r="N81" s="100">
        <f t="shared" si="30"/>
        <v>204</v>
      </c>
      <c r="O81" s="75"/>
      <c r="P81" s="115">
        <f t="shared" si="38"/>
        <v>190.5</v>
      </c>
      <c r="R81" s="620"/>
    </row>
    <row r="82" spans="1:18" x14ac:dyDescent="0.2">
      <c r="A82" s="231" t="s">
        <v>152</v>
      </c>
      <c r="B82" s="169">
        <v>175</v>
      </c>
      <c r="C82" s="307">
        <v>27</v>
      </c>
      <c r="D82" s="191">
        <f t="shared" si="41"/>
        <v>202</v>
      </c>
      <c r="E82" s="14">
        <v>2</v>
      </c>
      <c r="F82" s="307"/>
      <c r="G82" s="191">
        <f t="shared" si="39"/>
        <v>2</v>
      </c>
      <c r="H82" s="14"/>
      <c r="I82" s="307"/>
      <c r="J82" s="191">
        <f t="shared" si="40"/>
        <v>0</v>
      </c>
      <c r="K82"/>
      <c r="L82" s="191">
        <f t="shared" si="29"/>
        <v>177</v>
      </c>
      <c r="M82" s="316">
        <f t="shared" si="28"/>
        <v>27</v>
      </c>
      <c r="N82" s="316">
        <f t="shared" si="30"/>
        <v>204</v>
      </c>
      <c r="O82" s="75"/>
      <c r="P82" s="191">
        <f t="shared" si="38"/>
        <v>190.5</v>
      </c>
      <c r="R82" s="620"/>
    </row>
    <row r="83" spans="1:18" x14ac:dyDescent="0.2">
      <c r="A83" s="107" t="s">
        <v>215</v>
      </c>
      <c r="B83" s="189">
        <v>153</v>
      </c>
      <c r="C83" s="189"/>
      <c r="D83" s="104">
        <f t="shared" si="41"/>
        <v>153</v>
      </c>
      <c r="E83" s="189">
        <v>2</v>
      </c>
      <c r="F83" s="189">
        <v>2</v>
      </c>
      <c r="G83" s="104">
        <f t="shared" si="39"/>
        <v>4</v>
      </c>
      <c r="H83" s="189"/>
      <c r="I83" s="189"/>
      <c r="J83" s="100">
        <f t="shared" si="40"/>
        <v>0</v>
      </c>
      <c r="K83" s="114"/>
      <c r="L83" s="103">
        <f t="shared" si="29"/>
        <v>155</v>
      </c>
      <c r="M83" s="104">
        <f t="shared" si="28"/>
        <v>2</v>
      </c>
      <c r="N83" s="100">
        <f t="shared" si="30"/>
        <v>157</v>
      </c>
      <c r="O83" s="75"/>
      <c r="P83" s="115">
        <f t="shared" si="38"/>
        <v>156</v>
      </c>
      <c r="R83" s="620"/>
    </row>
    <row r="84" spans="1:18" x14ac:dyDescent="0.2">
      <c r="A84" s="231" t="s">
        <v>154</v>
      </c>
      <c r="B84" s="187">
        <v>43</v>
      </c>
      <c r="C84" s="321"/>
      <c r="D84" s="194">
        <f t="shared" si="41"/>
        <v>43</v>
      </c>
      <c r="E84" s="20"/>
      <c r="F84" s="321"/>
      <c r="G84" s="194">
        <f t="shared" si="39"/>
        <v>0</v>
      </c>
      <c r="H84" s="20"/>
      <c r="I84" s="321"/>
      <c r="J84" s="194">
        <f t="shared" si="40"/>
        <v>0</v>
      </c>
      <c r="K84"/>
      <c r="L84" s="194">
        <f t="shared" si="29"/>
        <v>43</v>
      </c>
      <c r="M84" s="322">
        <f t="shared" si="28"/>
        <v>0</v>
      </c>
      <c r="N84" s="322">
        <f t="shared" si="30"/>
        <v>43</v>
      </c>
      <c r="O84" s="75"/>
      <c r="P84" s="194">
        <f t="shared" si="38"/>
        <v>43</v>
      </c>
      <c r="R84" s="620"/>
    </row>
    <row r="85" spans="1:18" x14ac:dyDescent="0.2">
      <c r="A85" s="232" t="s">
        <v>155</v>
      </c>
      <c r="B85" s="171">
        <v>31</v>
      </c>
      <c r="C85" s="308"/>
      <c r="D85" s="192">
        <f t="shared" si="41"/>
        <v>31</v>
      </c>
      <c r="E85" s="17"/>
      <c r="F85" s="308"/>
      <c r="G85" s="192">
        <f t="shared" si="39"/>
        <v>0</v>
      </c>
      <c r="H85" s="17"/>
      <c r="I85" s="308"/>
      <c r="J85" s="192">
        <f t="shared" si="40"/>
        <v>0</v>
      </c>
      <c r="K85"/>
      <c r="L85" s="192">
        <f t="shared" si="29"/>
        <v>31</v>
      </c>
      <c r="M85" s="317">
        <f t="shared" si="28"/>
        <v>0</v>
      </c>
      <c r="N85" s="317">
        <f t="shared" si="30"/>
        <v>31</v>
      </c>
      <c r="O85" s="75"/>
      <c r="P85" s="192">
        <f t="shared" si="38"/>
        <v>31</v>
      </c>
      <c r="R85" s="620"/>
    </row>
    <row r="86" spans="1:18" x14ac:dyDescent="0.2">
      <c r="A86" s="231" t="s">
        <v>153</v>
      </c>
      <c r="B86" s="187">
        <v>79</v>
      </c>
      <c r="C86" s="321"/>
      <c r="D86" s="194">
        <f t="shared" si="41"/>
        <v>79</v>
      </c>
      <c r="E86" s="20">
        <v>1</v>
      </c>
      <c r="F86" s="321">
        <v>2</v>
      </c>
      <c r="G86" s="194">
        <f t="shared" si="39"/>
        <v>3</v>
      </c>
      <c r="H86" s="20"/>
      <c r="I86" s="321"/>
      <c r="J86" s="194">
        <f t="shared" si="40"/>
        <v>0</v>
      </c>
      <c r="K86"/>
      <c r="L86" s="194">
        <f t="shared" si="29"/>
        <v>80</v>
      </c>
      <c r="M86" s="322">
        <f t="shared" si="28"/>
        <v>2</v>
      </c>
      <c r="N86" s="322">
        <f t="shared" si="30"/>
        <v>82</v>
      </c>
      <c r="O86" s="75"/>
      <c r="P86" s="194">
        <f t="shared" si="38"/>
        <v>81</v>
      </c>
      <c r="R86" s="620"/>
    </row>
    <row r="87" spans="1:18" x14ac:dyDescent="0.2">
      <c r="A87" s="610" t="s">
        <v>573</v>
      </c>
      <c r="B87" s="448"/>
      <c r="C87" s="321"/>
      <c r="D87" s="194">
        <f t="shared" si="41"/>
        <v>0</v>
      </c>
      <c r="E87" s="20">
        <v>1</v>
      </c>
      <c r="F87" s="321"/>
      <c r="G87" s="194">
        <f t="shared" si="39"/>
        <v>1</v>
      </c>
      <c r="H87" s="20"/>
      <c r="I87" s="321"/>
      <c r="J87" s="194">
        <f t="shared" si="40"/>
        <v>0</v>
      </c>
      <c r="K87" s="620"/>
      <c r="L87" s="194">
        <f t="shared" ref="L87" si="42">B87+E87+H87</f>
        <v>1</v>
      </c>
      <c r="M87" s="322">
        <f t="shared" ref="M87" si="43">C87+F87+I87</f>
        <v>0</v>
      </c>
      <c r="N87" s="322">
        <f t="shared" ref="N87" si="44">L87+M87</f>
        <v>1</v>
      </c>
      <c r="O87" s="75"/>
      <c r="P87" s="194">
        <f t="shared" ref="P87" si="45">L87+M87/2</f>
        <v>1</v>
      </c>
      <c r="R87" s="620"/>
    </row>
    <row r="88" spans="1:18" x14ac:dyDescent="0.2">
      <c r="A88" s="107" t="s">
        <v>216</v>
      </c>
      <c r="B88" s="189">
        <v>64</v>
      </c>
      <c r="C88" s="189">
        <v>22</v>
      </c>
      <c r="D88" s="104">
        <f t="shared" si="41"/>
        <v>86</v>
      </c>
      <c r="E88" s="189"/>
      <c r="F88" s="189"/>
      <c r="G88" s="104">
        <f t="shared" si="39"/>
        <v>0</v>
      </c>
      <c r="H88" s="189"/>
      <c r="I88" s="189"/>
      <c r="J88" s="100">
        <f t="shared" si="40"/>
        <v>0</v>
      </c>
      <c r="K88" s="114"/>
      <c r="L88" s="103">
        <f t="shared" si="29"/>
        <v>64</v>
      </c>
      <c r="M88" s="104">
        <f t="shared" si="28"/>
        <v>22</v>
      </c>
      <c r="N88" s="100">
        <f t="shared" si="30"/>
        <v>86</v>
      </c>
      <c r="O88" s="75"/>
      <c r="P88" s="115">
        <f t="shared" si="38"/>
        <v>75</v>
      </c>
      <c r="R88" s="620"/>
    </row>
    <row r="89" spans="1:18" x14ac:dyDescent="0.2">
      <c r="A89" s="231" t="s">
        <v>574</v>
      </c>
      <c r="B89" s="169">
        <v>38</v>
      </c>
      <c r="C89" s="307">
        <v>18</v>
      </c>
      <c r="D89" s="191">
        <f t="shared" si="41"/>
        <v>56</v>
      </c>
      <c r="E89" s="14"/>
      <c r="F89" s="307"/>
      <c r="G89" s="191">
        <f t="shared" si="39"/>
        <v>0</v>
      </c>
      <c r="H89" s="14"/>
      <c r="I89" s="307"/>
      <c r="J89" s="191">
        <f t="shared" si="40"/>
        <v>0</v>
      </c>
      <c r="K89"/>
      <c r="L89" s="191">
        <f t="shared" si="29"/>
        <v>38</v>
      </c>
      <c r="M89" s="316">
        <f t="shared" si="28"/>
        <v>18</v>
      </c>
      <c r="N89" s="316">
        <f t="shared" si="30"/>
        <v>56</v>
      </c>
      <c r="O89" s="75"/>
      <c r="P89" s="191">
        <f t="shared" si="38"/>
        <v>47</v>
      </c>
      <c r="R89" s="620"/>
    </row>
    <row r="90" spans="1:18" x14ac:dyDescent="0.2">
      <c r="A90" s="230" t="s">
        <v>156</v>
      </c>
      <c r="B90" s="171">
        <v>26</v>
      </c>
      <c r="C90" s="308">
        <v>4</v>
      </c>
      <c r="D90" s="192">
        <f t="shared" si="41"/>
        <v>30</v>
      </c>
      <c r="E90" s="17"/>
      <c r="F90" s="308"/>
      <c r="G90" s="192">
        <f t="shared" si="39"/>
        <v>0</v>
      </c>
      <c r="H90" s="17"/>
      <c r="I90" s="308"/>
      <c r="J90" s="192">
        <f t="shared" si="40"/>
        <v>0</v>
      </c>
      <c r="K90"/>
      <c r="L90" s="192">
        <f t="shared" si="29"/>
        <v>26</v>
      </c>
      <c r="M90" s="317">
        <f t="shared" si="28"/>
        <v>4</v>
      </c>
      <c r="N90" s="317">
        <f t="shared" si="30"/>
        <v>30</v>
      </c>
      <c r="O90" s="75"/>
      <c r="P90" s="192">
        <f t="shared" si="38"/>
        <v>28</v>
      </c>
      <c r="R90" s="620"/>
    </row>
    <row r="91" spans="1:18" x14ac:dyDescent="0.2">
      <c r="A91" s="445" t="s">
        <v>227</v>
      </c>
      <c r="B91" s="189">
        <v>144</v>
      </c>
      <c r="C91" s="189">
        <v>2</v>
      </c>
      <c r="D91" s="104">
        <f t="shared" ref="D91:D94" si="46">B91+C91</f>
        <v>146</v>
      </c>
      <c r="E91" s="189">
        <v>5</v>
      </c>
      <c r="F91" s="189"/>
      <c r="G91" s="104">
        <f t="shared" ref="G91:G94" si="47">E91+F91</f>
        <v>5</v>
      </c>
      <c r="H91" s="189"/>
      <c r="I91" s="189"/>
      <c r="J91" s="100">
        <f t="shared" ref="J91:J94" si="48">H91+I91</f>
        <v>0</v>
      </c>
      <c r="K91" s="114"/>
      <c r="L91" s="103">
        <f t="shared" ref="L91:L94" si="49">B91+E91+H91</f>
        <v>149</v>
      </c>
      <c r="M91" s="104">
        <f t="shared" ref="M91:M94" si="50">C91+F91+I91</f>
        <v>2</v>
      </c>
      <c r="N91" s="100">
        <f t="shared" ref="N91:N94" si="51">L91+M91</f>
        <v>151</v>
      </c>
      <c r="O91" s="75"/>
      <c r="P91" s="115">
        <f t="shared" ref="P91:P94" si="52">L91+M91/2</f>
        <v>150</v>
      </c>
      <c r="R91" s="620"/>
    </row>
    <row r="92" spans="1:18" x14ac:dyDescent="0.2">
      <c r="A92" s="232" t="s">
        <v>403</v>
      </c>
      <c r="B92" s="447">
        <v>3</v>
      </c>
      <c r="C92" s="308"/>
      <c r="D92" s="192">
        <f t="shared" si="46"/>
        <v>3</v>
      </c>
      <c r="E92" s="17"/>
      <c r="F92" s="308"/>
      <c r="G92" s="192">
        <f t="shared" si="47"/>
        <v>0</v>
      </c>
      <c r="H92" s="17"/>
      <c r="I92" s="308"/>
      <c r="J92" s="192">
        <f t="shared" si="48"/>
        <v>0</v>
      </c>
      <c r="K92" s="620"/>
      <c r="L92" s="192">
        <f t="shared" si="49"/>
        <v>3</v>
      </c>
      <c r="M92" s="317">
        <f t="shared" si="50"/>
        <v>0</v>
      </c>
      <c r="N92" s="317">
        <f t="shared" si="51"/>
        <v>3</v>
      </c>
      <c r="O92" s="75"/>
      <c r="P92" s="192">
        <f t="shared" si="52"/>
        <v>3</v>
      </c>
      <c r="R92" s="620"/>
    </row>
    <row r="93" spans="1:18" x14ac:dyDescent="0.2">
      <c r="A93" s="610" t="s">
        <v>157</v>
      </c>
      <c r="B93" s="447">
        <v>49</v>
      </c>
      <c r="C93" s="308">
        <v>2</v>
      </c>
      <c r="D93" s="192">
        <f t="shared" si="46"/>
        <v>51</v>
      </c>
      <c r="E93" s="17"/>
      <c r="F93" s="308"/>
      <c r="G93" s="192">
        <f t="shared" si="47"/>
        <v>0</v>
      </c>
      <c r="H93" s="17"/>
      <c r="I93" s="308"/>
      <c r="J93" s="192">
        <f t="shared" si="48"/>
        <v>0</v>
      </c>
      <c r="K93" s="620"/>
      <c r="L93" s="192">
        <f t="shared" si="49"/>
        <v>49</v>
      </c>
      <c r="M93" s="317">
        <f t="shared" si="50"/>
        <v>2</v>
      </c>
      <c r="N93" s="317">
        <f t="shared" si="51"/>
        <v>51</v>
      </c>
      <c r="O93" s="75"/>
      <c r="P93" s="192">
        <f t="shared" si="52"/>
        <v>50</v>
      </c>
      <c r="R93" s="620"/>
    </row>
    <row r="94" spans="1:18" x14ac:dyDescent="0.2">
      <c r="A94" s="609" t="s">
        <v>158</v>
      </c>
      <c r="B94" s="447">
        <v>92</v>
      </c>
      <c r="C94" s="308"/>
      <c r="D94" s="192">
        <f t="shared" si="46"/>
        <v>92</v>
      </c>
      <c r="E94" s="17">
        <v>5</v>
      </c>
      <c r="F94" s="308"/>
      <c r="G94" s="192">
        <f t="shared" si="47"/>
        <v>5</v>
      </c>
      <c r="H94" s="17"/>
      <c r="I94" s="308"/>
      <c r="J94" s="192">
        <f t="shared" si="48"/>
        <v>0</v>
      </c>
      <c r="K94" s="620"/>
      <c r="L94" s="192">
        <f t="shared" si="49"/>
        <v>97</v>
      </c>
      <c r="M94" s="317">
        <f t="shared" si="50"/>
        <v>0</v>
      </c>
      <c r="N94" s="317">
        <f t="shared" si="51"/>
        <v>97</v>
      </c>
      <c r="O94" s="75"/>
      <c r="P94" s="192">
        <f t="shared" si="52"/>
        <v>97</v>
      </c>
      <c r="R94" s="620"/>
    </row>
    <row r="95" spans="1:18" x14ac:dyDescent="0.2">
      <c r="A95" s="107" t="s">
        <v>217</v>
      </c>
      <c r="B95" s="189">
        <v>355</v>
      </c>
      <c r="C95" s="189">
        <v>230</v>
      </c>
      <c r="D95" s="104">
        <f t="shared" si="41"/>
        <v>585</v>
      </c>
      <c r="E95" s="189">
        <v>11</v>
      </c>
      <c r="F95" s="189">
        <v>37</v>
      </c>
      <c r="G95" s="104">
        <f t="shared" si="39"/>
        <v>48</v>
      </c>
      <c r="H95" s="189">
        <v>148</v>
      </c>
      <c r="I95" s="189">
        <v>56</v>
      </c>
      <c r="J95" s="100">
        <f t="shared" si="40"/>
        <v>204</v>
      </c>
      <c r="K95" s="114"/>
      <c r="L95" s="103">
        <f t="shared" si="29"/>
        <v>514</v>
      </c>
      <c r="M95" s="104">
        <f t="shared" si="28"/>
        <v>323</v>
      </c>
      <c r="N95" s="100">
        <f t="shared" si="30"/>
        <v>837</v>
      </c>
      <c r="O95" s="75"/>
      <c r="P95" s="115">
        <f t="shared" si="38"/>
        <v>675.5</v>
      </c>
      <c r="R95" s="620"/>
    </row>
    <row r="96" spans="1:18" x14ac:dyDescent="0.2">
      <c r="A96" s="232" t="s">
        <v>576</v>
      </c>
      <c r="B96" s="171">
        <v>33</v>
      </c>
      <c r="C96" s="308">
        <v>147</v>
      </c>
      <c r="D96" s="192">
        <f t="shared" si="41"/>
        <v>180</v>
      </c>
      <c r="E96" s="17">
        <v>6</v>
      </c>
      <c r="F96" s="308">
        <v>26</v>
      </c>
      <c r="G96" s="192">
        <f t="shared" si="39"/>
        <v>32</v>
      </c>
      <c r="H96" s="17"/>
      <c r="I96" s="308"/>
      <c r="J96" s="192">
        <f t="shared" si="40"/>
        <v>0</v>
      </c>
      <c r="K96"/>
      <c r="L96" s="192">
        <f t="shared" si="29"/>
        <v>39</v>
      </c>
      <c r="M96" s="317">
        <f t="shared" si="28"/>
        <v>173</v>
      </c>
      <c r="N96" s="317">
        <f t="shared" si="30"/>
        <v>212</v>
      </c>
      <c r="O96" s="75"/>
      <c r="P96" s="192">
        <f t="shared" si="38"/>
        <v>125.5</v>
      </c>
      <c r="R96" s="620"/>
    </row>
    <row r="97" spans="1:18" x14ac:dyDescent="0.2">
      <c r="A97" s="231" t="s">
        <v>577</v>
      </c>
      <c r="B97" s="171">
        <v>63</v>
      </c>
      <c r="C97" s="308">
        <v>30</v>
      </c>
      <c r="D97" s="192">
        <f t="shared" si="41"/>
        <v>93</v>
      </c>
      <c r="E97" s="17"/>
      <c r="F97" s="308"/>
      <c r="G97" s="192">
        <f t="shared" si="39"/>
        <v>0</v>
      </c>
      <c r="H97" s="17"/>
      <c r="I97" s="308"/>
      <c r="J97" s="192">
        <f t="shared" si="40"/>
        <v>0</v>
      </c>
      <c r="K97"/>
      <c r="L97" s="192">
        <f t="shared" si="29"/>
        <v>63</v>
      </c>
      <c r="M97" s="317">
        <f t="shared" si="28"/>
        <v>30</v>
      </c>
      <c r="N97" s="317">
        <f t="shared" si="30"/>
        <v>93</v>
      </c>
      <c r="O97" s="75"/>
      <c r="P97" s="192">
        <f t="shared" si="38"/>
        <v>78</v>
      </c>
      <c r="R97" s="620"/>
    </row>
    <row r="98" spans="1:18" x14ac:dyDescent="0.2">
      <c r="A98" s="230" t="s">
        <v>578</v>
      </c>
      <c r="B98" s="171">
        <v>75</v>
      </c>
      <c r="C98" s="308">
        <v>7</v>
      </c>
      <c r="D98" s="192">
        <f t="shared" si="41"/>
        <v>82</v>
      </c>
      <c r="E98" s="17">
        <v>1</v>
      </c>
      <c r="F98" s="308">
        <v>2</v>
      </c>
      <c r="G98" s="192">
        <f t="shared" si="39"/>
        <v>3</v>
      </c>
      <c r="H98" s="17"/>
      <c r="I98" s="308"/>
      <c r="J98" s="192">
        <f t="shared" si="40"/>
        <v>0</v>
      </c>
      <c r="K98"/>
      <c r="L98" s="192">
        <f t="shared" si="29"/>
        <v>76</v>
      </c>
      <c r="M98" s="317">
        <f t="shared" si="28"/>
        <v>9</v>
      </c>
      <c r="N98" s="317">
        <f t="shared" si="30"/>
        <v>85</v>
      </c>
      <c r="O98" s="75"/>
      <c r="P98" s="192">
        <f t="shared" si="38"/>
        <v>80.5</v>
      </c>
      <c r="R98" s="620"/>
    </row>
    <row r="99" spans="1:18" x14ac:dyDescent="0.2">
      <c r="A99" s="231" t="s">
        <v>646</v>
      </c>
      <c r="B99" s="171">
        <v>114</v>
      </c>
      <c r="C99" s="308">
        <v>11</v>
      </c>
      <c r="D99" s="192">
        <f t="shared" si="41"/>
        <v>125</v>
      </c>
      <c r="E99" s="17">
        <v>3</v>
      </c>
      <c r="F99" s="308">
        <v>1</v>
      </c>
      <c r="G99" s="192">
        <f t="shared" si="39"/>
        <v>4</v>
      </c>
      <c r="H99" s="17">
        <v>1</v>
      </c>
      <c r="I99" s="308"/>
      <c r="J99" s="192">
        <f t="shared" si="40"/>
        <v>1</v>
      </c>
      <c r="K99"/>
      <c r="L99" s="192">
        <f t="shared" si="29"/>
        <v>118</v>
      </c>
      <c r="M99" s="317">
        <f t="shared" si="28"/>
        <v>12</v>
      </c>
      <c r="N99" s="317">
        <f t="shared" si="30"/>
        <v>130</v>
      </c>
      <c r="O99" s="75"/>
      <c r="P99" s="192">
        <f t="shared" si="38"/>
        <v>124</v>
      </c>
      <c r="R99" s="620"/>
    </row>
    <row r="100" spans="1:18" x14ac:dyDescent="0.2">
      <c r="A100" s="231" t="s">
        <v>159</v>
      </c>
      <c r="B100" s="171">
        <v>15</v>
      </c>
      <c r="C100" s="308">
        <v>5</v>
      </c>
      <c r="D100" s="192">
        <f t="shared" si="41"/>
        <v>20</v>
      </c>
      <c r="E100" s="17"/>
      <c r="F100" s="308"/>
      <c r="G100" s="192">
        <f t="shared" si="39"/>
        <v>0</v>
      </c>
      <c r="H100" s="17"/>
      <c r="I100" s="308"/>
      <c r="J100" s="192">
        <f t="shared" si="40"/>
        <v>0</v>
      </c>
      <c r="K100"/>
      <c r="L100" s="192">
        <f t="shared" si="29"/>
        <v>15</v>
      </c>
      <c r="M100" s="317">
        <f t="shared" si="28"/>
        <v>5</v>
      </c>
      <c r="N100" s="317">
        <f t="shared" si="30"/>
        <v>20</v>
      </c>
      <c r="O100" s="75"/>
      <c r="P100" s="192">
        <f t="shared" si="38"/>
        <v>17.5</v>
      </c>
      <c r="R100" s="620"/>
    </row>
    <row r="101" spans="1:18" x14ac:dyDescent="0.2">
      <c r="A101" s="231" t="s">
        <v>579</v>
      </c>
      <c r="B101" s="171">
        <v>28</v>
      </c>
      <c r="C101" s="308"/>
      <c r="D101" s="192">
        <f t="shared" si="41"/>
        <v>28</v>
      </c>
      <c r="E101" s="17"/>
      <c r="F101" s="308"/>
      <c r="G101" s="192">
        <f t="shared" si="39"/>
        <v>0</v>
      </c>
      <c r="H101" s="17"/>
      <c r="I101" s="308"/>
      <c r="J101" s="192">
        <f t="shared" si="40"/>
        <v>0</v>
      </c>
      <c r="K101"/>
      <c r="L101" s="192">
        <f t="shared" si="29"/>
        <v>28</v>
      </c>
      <c r="M101" s="317">
        <f t="shared" si="28"/>
        <v>0</v>
      </c>
      <c r="N101" s="317">
        <f t="shared" si="30"/>
        <v>28</v>
      </c>
      <c r="O101" s="75"/>
      <c r="P101" s="192">
        <f t="shared" si="38"/>
        <v>28</v>
      </c>
      <c r="R101" s="620"/>
    </row>
    <row r="102" spans="1:18" x14ac:dyDescent="0.2">
      <c r="A102" s="231" t="s">
        <v>160</v>
      </c>
      <c r="B102" s="171"/>
      <c r="C102" s="308"/>
      <c r="D102" s="192">
        <f t="shared" si="41"/>
        <v>0</v>
      </c>
      <c r="E102" s="17">
        <v>1</v>
      </c>
      <c r="F102" s="308">
        <v>2</v>
      </c>
      <c r="G102" s="192">
        <f t="shared" si="39"/>
        <v>3</v>
      </c>
      <c r="H102" s="17">
        <v>6</v>
      </c>
      <c r="I102" s="308">
        <v>56</v>
      </c>
      <c r="J102" s="192">
        <f t="shared" si="40"/>
        <v>62</v>
      </c>
      <c r="K102"/>
      <c r="L102" s="192">
        <f t="shared" si="29"/>
        <v>7</v>
      </c>
      <c r="M102" s="317">
        <f t="shared" si="28"/>
        <v>58</v>
      </c>
      <c r="N102" s="317">
        <f t="shared" si="30"/>
        <v>65</v>
      </c>
      <c r="O102" s="75"/>
      <c r="P102" s="192">
        <f t="shared" si="38"/>
        <v>36</v>
      </c>
      <c r="R102" s="620"/>
    </row>
    <row r="103" spans="1:18" x14ac:dyDescent="0.2">
      <c r="A103" s="610" t="s">
        <v>464</v>
      </c>
      <c r="B103" s="447"/>
      <c r="C103" s="308">
        <v>1</v>
      </c>
      <c r="D103" s="192">
        <f t="shared" ref="D103:D105" si="53">B103+C103</f>
        <v>1</v>
      </c>
      <c r="E103" s="17"/>
      <c r="F103" s="308"/>
      <c r="G103" s="192">
        <f t="shared" ref="G103:G105" si="54">E103+F103</f>
        <v>0</v>
      </c>
      <c r="H103" s="17"/>
      <c r="I103" s="308"/>
      <c r="J103" s="192">
        <f t="shared" ref="J103:J105" si="55">H103+I103</f>
        <v>0</v>
      </c>
      <c r="K103" s="620"/>
      <c r="L103" s="192">
        <f t="shared" ref="L103:L105" si="56">B103+E103+H103</f>
        <v>0</v>
      </c>
      <c r="M103" s="317">
        <f t="shared" ref="M103:M105" si="57">C103+F103+I103</f>
        <v>1</v>
      </c>
      <c r="N103" s="317">
        <f t="shared" ref="N103:N105" si="58">L103+M103</f>
        <v>1</v>
      </c>
      <c r="O103" s="75"/>
      <c r="P103" s="192">
        <f t="shared" ref="P103:P105" si="59">L103+M103/2</f>
        <v>0.5</v>
      </c>
      <c r="R103" s="620"/>
    </row>
    <row r="104" spans="1:18" x14ac:dyDescent="0.2">
      <c r="A104" s="610" t="s">
        <v>161</v>
      </c>
      <c r="B104" s="447"/>
      <c r="C104" s="308">
        <v>12</v>
      </c>
      <c r="D104" s="192">
        <f t="shared" si="53"/>
        <v>12</v>
      </c>
      <c r="E104" s="17"/>
      <c r="F104" s="308">
        <v>1</v>
      </c>
      <c r="G104" s="192">
        <f t="shared" si="54"/>
        <v>1</v>
      </c>
      <c r="H104" s="17"/>
      <c r="I104" s="308"/>
      <c r="J104" s="192">
        <f t="shared" si="55"/>
        <v>0</v>
      </c>
      <c r="K104" s="620"/>
      <c r="L104" s="192">
        <f t="shared" si="56"/>
        <v>0</v>
      </c>
      <c r="M104" s="317">
        <f t="shared" si="57"/>
        <v>13</v>
      </c>
      <c r="N104" s="317">
        <f t="shared" si="58"/>
        <v>13</v>
      </c>
      <c r="O104" s="75"/>
      <c r="P104" s="192">
        <f t="shared" si="59"/>
        <v>6.5</v>
      </c>
      <c r="R104" s="620"/>
    </row>
    <row r="105" spans="1:18" x14ac:dyDescent="0.2">
      <c r="A105" s="610" t="s">
        <v>162</v>
      </c>
      <c r="B105" s="447">
        <v>6</v>
      </c>
      <c r="C105" s="308">
        <v>2</v>
      </c>
      <c r="D105" s="192">
        <f t="shared" si="53"/>
        <v>8</v>
      </c>
      <c r="E105" s="17"/>
      <c r="F105" s="308"/>
      <c r="G105" s="192">
        <f t="shared" si="54"/>
        <v>0</v>
      </c>
      <c r="H105" s="17"/>
      <c r="I105" s="308"/>
      <c r="J105" s="192">
        <f t="shared" si="55"/>
        <v>0</v>
      </c>
      <c r="K105" s="620"/>
      <c r="L105" s="192">
        <f t="shared" si="56"/>
        <v>6</v>
      </c>
      <c r="M105" s="317">
        <f t="shared" si="57"/>
        <v>2</v>
      </c>
      <c r="N105" s="317">
        <f t="shared" si="58"/>
        <v>8</v>
      </c>
      <c r="O105" s="75"/>
      <c r="P105" s="192">
        <f t="shared" si="59"/>
        <v>7</v>
      </c>
      <c r="R105" s="620"/>
    </row>
    <row r="106" spans="1:18" x14ac:dyDescent="0.2">
      <c r="A106" s="231" t="s">
        <v>164</v>
      </c>
      <c r="B106" s="171">
        <v>11</v>
      </c>
      <c r="C106" s="308"/>
      <c r="D106" s="192">
        <f t="shared" si="41"/>
        <v>11</v>
      </c>
      <c r="E106" s="17"/>
      <c r="F106" s="308"/>
      <c r="G106" s="192">
        <f t="shared" si="39"/>
        <v>0</v>
      </c>
      <c r="H106" s="17"/>
      <c r="I106" s="308"/>
      <c r="J106" s="192">
        <f t="shared" si="40"/>
        <v>0</v>
      </c>
      <c r="K106"/>
      <c r="L106" s="192">
        <f t="shared" si="29"/>
        <v>11</v>
      </c>
      <c r="M106" s="317">
        <f t="shared" si="28"/>
        <v>0</v>
      </c>
      <c r="N106" s="317">
        <f t="shared" si="30"/>
        <v>11</v>
      </c>
      <c r="O106" s="75"/>
      <c r="P106" s="192">
        <f t="shared" si="38"/>
        <v>11</v>
      </c>
      <c r="R106" s="620"/>
    </row>
    <row r="107" spans="1:18" x14ac:dyDescent="0.2">
      <c r="A107" s="231" t="s">
        <v>165</v>
      </c>
      <c r="B107" s="171"/>
      <c r="C107" s="308">
        <v>15</v>
      </c>
      <c r="D107" s="192">
        <f t="shared" si="41"/>
        <v>15</v>
      </c>
      <c r="E107" s="17"/>
      <c r="F107" s="308">
        <v>5</v>
      </c>
      <c r="G107" s="192">
        <f t="shared" si="39"/>
        <v>5</v>
      </c>
      <c r="H107" s="17"/>
      <c r="I107" s="308"/>
      <c r="J107" s="192">
        <f t="shared" si="40"/>
        <v>0</v>
      </c>
      <c r="K107"/>
      <c r="L107" s="192">
        <f t="shared" si="29"/>
        <v>0</v>
      </c>
      <c r="M107" s="317">
        <f t="shared" si="28"/>
        <v>20</v>
      </c>
      <c r="N107" s="317">
        <f t="shared" si="30"/>
        <v>20</v>
      </c>
      <c r="O107" s="75"/>
      <c r="P107" s="192">
        <f t="shared" si="38"/>
        <v>10</v>
      </c>
      <c r="R107" s="620"/>
    </row>
    <row r="108" spans="1:18" x14ac:dyDescent="0.2">
      <c r="A108" s="231" t="s">
        <v>166</v>
      </c>
      <c r="B108" s="171">
        <v>4</v>
      </c>
      <c r="C108" s="308"/>
      <c r="D108" s="192">
        <f t="shared" si="41"/>
        <v>4</v>
      </c>
      <c r="E108" s="17"/>
      <c r="F108" s="308"/>
      <c r="G108" s="192">
        <f t="shared" si="39"/>
        <v>0</v>
      </c>
      <c r="H108" s="17"/>
      <c r="I108" s="308"/>
      <c r="J108" s="192">
        <f t="shared" si="40"/>
        <v>0</v>
      </c>
      <c r="K108"/>
      <c r="L108" s="192">
        <f t="shared" si="29"/>
        <v>4</v>
      </c>
      <c r="M108" s="317">
        <f t="shared" si="28"/>
        <v>0</v>
      </c>
      <c r="N108" s="317">
        <f t="shared" si="30"/>
        <v>4</v>
      </c>
      <c r="O108" s="75"/>
      <c r="P108" s="192">
        <f t="shared" si="38"/>
        <v>4</v>
      </c>
      <c r="R108" s="620"/>
    </row>
    <row r="109" spans="1:18" x14ac:dyDescent="0.2">
      <c r="A109" s="231" t="s">
        <v>169</v>
      </c>
      <c r="B109" s="187">
        <v>6</v>
      </c>
      <c r="C109" s="321"/>
      <c r="D109" s="194">
        <f t="shared" si="41"/>
        <v>6</v>
      </c>
      <c r="E109" s="20"/>
      <c r="F109" s="321"/>
      <c r="G109" s="194">
        <f t="shared" si="39"/>
        <v>0</v>
      </c>
      <c r="H109" s="20"/>
      <c r="I109" s="321"/>
      <c r="J109" s="194">
        <f t="shared" si="40"/>
        <v>0</v>
      </c>
      <c r="K109"/>
      <c r="L109" s="194">
        <f t="shared" si="29"/>
        <v>6</v>
      </c>
      <c r="M109" s="322">
        <f t="shared" si="28"/>
        <v>0</v>
      </c>
      <c r="N109" s="322">
        <f t="shared" si="30"/>
        <v>6</v>
      </c>
      <c r="O109" s="75"/>
      <c r="P109" s="194">
        <f t="shared" si="38"/>
        <v>6</v>
      </c>
      <c r="R109" s="620"/>
    </row>
    <row r="110" spans="1:18" x14ac:dyDescent="0.2">
      <c r="A110" s="131" t="s">
        <v>482</v>
      </c>
      <c r="B110" s="448"/>
      <c r="C110" s="321"/>
      <c r="D110" s="194">
        <f t="shared" si="41"/>
        <v>0</v>
      </c>
      <c r="E110" s="20"/>
      <c r="F110" s="321"/>
      <c r="G110" s="194">
        <f t="shared" si="39"/>
        <v>0</v>
      </c>
      <c r="H110" s="20">
        <v>141</v>
      </c>
      <c r="I110" s="321"/>
      <c r="J110" s="194">
        <f t="shared" si="40"/>
        <v>141</v>
      </c>
      <c r="K110" s="457"/>
      <c r="L110" s="194">
        <f t="shared" ref="L110" si="60">B110+E110+H110</f>
        <v>141</v>
      </c>
      <c r="M110" s="322">
        <f t="shared" ref="M110" si="61">C110+F110+I110</f>
        <v>0</v>
      </c>
      <c r="N110" s="322">
        <f t="shared" ref="N110" si="62">L110+M110</f>
        <v>141</v>
      </c>
      <c r="O110" s="75"/>
      <c r="P110" s="194">
        <f t="shared" si="38"/>
        <v>141</v>
      </c>
      <c r="R110" s="620"/>
    </row>
    <row r="111" spans="1:18" x14ac:dyDescent="0.2">
      <c r="A111" s="107" t="s">
        <v>218</v>
      </c>
      <c r="B111" s="189">
        <v>109</v>
      </c>
      <c r="C111" s="189"/>
      <c r="D111" s="104">
        <f t="shared" si="41"/>
        <v>109</v>
      </c>
      <c r="E111" s="189">
        <v>7</v>
      </c>
      <c r="F111" s="189"/>
      <c r="G111" s="104">
        <f t="shared" si="39"/>
        <v>7</v>
      </c>
      <c r="H111" s="189">
        <v>2</v>
      </c>
      <c r="I111" s="189"/>
      <c r="J111" s="100">
        <f t="shared" si="40"/>
        <v>2</v>
      </c>
      <c r="K111" s="114"/>
      <c r="L111" s="103">
        <f t="shared" si="29"/>
        <v>118</v>
      </c>
      <c r="M111" s="104">
        <f t="shared" si="28"/>
        <v>0</v>
      </c>
      <c r="N111" s="100">
        <f t="shared" si="30"/>
        <v>118</v>
      </c>
      <c r="O111" s="75"/>
      <c r="P111" s="115">
        <f t="shared" si="38"/>
        <v>118</v>
      </c>
      <c r="R111" s="620"/>
    </row>
    <row r="112" spans="1:18" x14ac:dyDescent="0.2">
      <c r="A112" s="231" t="s">
        <v>172</v>
      </c>
      <c r="B112" s="169">
        <v>15</v>
      </c>
      <c r="C112" s="307"/>
      <c r="D112" s="191">
        <f t="shared" si="41"/>
        <v>15</v>
      </c>
      <c r="E112" s="14"/>
      <c r="F112" s="307"/>
      <c r="G112" s="191">
        <f t="shared" si="39"/>
        <v>0</v>
      </c>
      <c r="H112" s="14"/>
      <c r="I112" s="307"/>
      <c r="J112" s="191">
        <f t="shared" si="40"/>
        <v>0</v>
      </c>
      <c r="K112"/>
      <c r="L112" s="191">
        <f t="shared" si="29"/>
        <v>15</v>
      </c>
      <c r="M112" s="316">
        <f t="shared" si="28"/>
        <v>0</v>
      </c>
      <c r="N112" s="316">
        <f t="shared" si="30"/>
        <v>15</v>
      </c>
      <c r="O112" s="75"/>
      <c r="P112" s="191">
        <f t="shared" si="38"/>
        <v>15</v>
      </c>
      <c r="R112" s="620"/>
    </row>
    <row r="113" spans="1:18" x14ac:dyDescent="0.2">
      <c r="A113" s="232" t="s">
        <v>171</v>
      </c>
      <c r="B113" s="171">
        <v>92</v>
      </c>
      <c r="C113" s="308"/>
      <c r="D113" s="192">
        <f t="shared" si="41"/>
        <v>92</v>
      </c>
      <c r="E113" s="17"/>
      <c r="F113" s="308"/>
      <c r="G113" s="192">
        <f t="shared" si="39"/>
        <v>0</v>
      </c>
      <c r="H113" s="17">
        <v>2</v>
      </c>
      <c r="I113" s="308"/>
      <c r="J113" s="192">
        <f t="shared" si="40"/>
        <v>2</v>
      </c>
      <c r="K113"/>
      <c r="L113" s="192">
        <f t="shared" si="29"/>
        <v>94</v>
      </c>
      <c r="M113" s="317">
        <f t="shared" si="28"/>
        <v>0</v>
      </c>
      <c r="N113" s="317">
        <f t="shared" si="30"/>
        <v>94</v>
      </c>
      <c r="O113" s="75"/>
      <c r="P113" s="192">
        <f t="shared" si="38"/>
        <v>94</v>
      </c>
      <c r="R113" s="620"/>
    </row>
    <row r="114" spans="1:18" x14ac:dyDescent="0.2">
      <c r="A114" s="231" t="s">
        <v>173</v>
      </c>
      <c r="B114" s="187">
        <v>2</v>
      </c>
      <c r="C114" s="321"/>
      <c r="D114" s="194">
        <f t="shared" si="41"/>
        <v>2</v>
      </c>
      <c r="E114" s="20">
        <v>7</v>
      </c>
      <c r="F114" s="321"/>
      <c r="G114" s="194">
        <f t="shared" si="39"/>
        <v>7</v>
      </c>
      <c r="H114" s="20"/>
      <c r="I114" s="321"/>
      <c r="J114" s="194">
        <f t="shared" si="40"/>
        <v>0</v>
      </c>
      <c r="K114"/>
      <c r="L114" s="194">
        <f t="shared" si="29"/>
        <v>9</v>
      </c>
      <c r="M114" s="322">
        <f t="shared" si="28"/>
        <v>0</v>
      </c>
      <c r="N114" s="322">
        <f t="shared" si="30"/>
        <v>9</v>
      </c>
      <c r="O114" s="75"/>
      <c r="P114" s="194">
        <f t="shared" si="38"/>
        <v>9</v>
      </c>
      <c r="R114" s="620"/>
    </row>
    <row r="115" spans="1:18" x14ac:dyDescent="0.2">
      <c r="A115" s="107" t="s">
        <v>219</v>
      </c>
      <c r="B115" s="189"/>
      <c r="C115" s="189"/>
      <c r="D115" s="104">
        <f t="shared" si="41"/>
        <v>0</v>
      </c>
      <c r="E115" s="189"/>
      <c r="F115" s="189"/>
      <c r="G115" s="104">
        <f t="shared" si="39"/>
        <v>0</v>
      </c>
      <c r="H115" s="189">
        <v>27</v>
      </c>
      <c r="I115" s="189"/>
      <c r="J115" s="100">
        <f t="shared" si="40"/>
        <v>27</v>
      </c>
      <c r="K115" s="114"/>
      <c r="L115" s="103">
        <f t="shared" si="29"/>
        <v>27</v>
      </c>
      <c r="M115" s="104">
        <f t="shared" si="28"/>
        <v>0</v>
      </c>
      <c r="N115" s="100">
        <f t="shared" si="30"/>
        <v>27</v>
      </c>
      <c r="O115" s="75"/>
      <c r="P115" s="115">
        <f t="shared" si="38"/>
        <v>27</v>
      </c>
      <c r="R115" s="620"/>
    </row>
    <row r="116" spans="1:18" x14ac:dyDescent="0.2">
      <c r="A116" s="231" t="s">
        <v>174</v>
      </c>
      <c r="B116" s="171"/>
      <c r="C116" s="308"/>
      <c r="D116" s="192">
        <f t="shared" si="41"/>
        <v>0</v>
      </c>
      <c r="E116" s="17"/>
      <c r="F116" s="308"/>
      <c r="G116" s="192">
        <f t="shared" si="39"/>
        <v>0</v>
      </c>
      <c r="H116" s="17">
        <v>27</v>
      </c>
      <c r="I116" s="308"/>
      <c r="J116" s="192">
        <f t="shared" si="40"/>
        <v>27</v>
      </c>
      <c r="K116"/>
      <c r="L116" s="192">
        <f t="shared" si="29"/>
        <v>27</v>
      </c>
      <c r="M116" s="317">
        <f t="shared" si="28"/>
        <v>0</v>
      </c>
      <c r="N116" s="317">
        <f t="shared" si="30"/>
        <v>27</v>
      </c>
      <c r="O116" s="75"/>
      <c r="P116" s="192">
        <f t="shared" si="38"/>
        <v>27</v>
      </c>
      <c r="R116" s="620"/>
    </row>
    <row r="117" spans="1:18" x14ac:dyDescent="0.2">
      <c r="A117" s="107" t="s">
        <v>220</v>
      </c>
      <c r="B117" s="189">
        <v>94</v>
      </c>
      <c r="C117" s="189">
        <v>3</v>
      </c>
      <c r="D117" s="104">
        <f t="shared" si="41"/>
        <v>97</v>
      </c>
      <c r="E117" s="189">
        <v>34</v>
      </c>
      <c r="F117" s="189"/>
      <c r="G117" s="104">
        <f t="shared" si="39"/>
        <v>34</v>
      </c>
      <c r="H117" s="189">
        <v>51</v>
      </c>
      <c r="I117" s="189"/>
      <c r="J117" s="100">
        <f t="shared" si="40"/>
        <v>51</v>
      </c>
      <c r="K117" s="114"/>
      <c r="L117" s="103">
        <f t="shared" si="29"/>
        <v>179</v>
      </c>
      <c r="M117" s="104">
        <f t="shared" si="28"/>
        <v>3</v>
      </c>
      <c r="N117" s="100">
        <f t="shared" si="30"/>
        <v>182</v>
      </c>
      <c r="O117" s="75"/>
      <c r="P117" s="115">
        <f t="shared" si="38"/>
        <v>180.5</v>
      </c>
      <c r="R117" s="620"/>
    </row>
    <row r="118" spans="1:18" x14ac:dyDescent="0.2">
      <c r="A118" s="232" t="s">
        <v>176</v>
      </c>
      <c r="B118" s="171">
        <v>26</v>
      </c>
      <c r="C118" s="308"/>
      <c r="D118" s="192">
        <f t="shared" si="41"/>
        <v>26</v>
      </c>
      <c r="E118" s="17">
        <v>25</v>
      </c>
      <c r="F118" s="308"/>
      <c r="G118" s="192">
        <f t="shared" si="39"/>
        <v>25</v>
      </c>
      <c r="H118" s="17"/>
      <c r="I118" s="308"/>
      <c r="J118" s="192">
        <f t="shared" si="40"/>
        <v>0</v>
      </c>
      <c r="K118"/>
      <c r="L118" s="192">
        <f t="shared" si="29"/>
        <v>51</v>
      </c>
      <c r="M118" s="317">
        <f t="shared" si="28"/>
        <v>0</v>
      </c>
      <c r="N118" s="317">
        <f t="shared" si="30"/>
        <v>51</v>
      </c>
      <c r="O118" s="75"/>
      <c r="P118" s="192">
        <f t="shared" si="38"/>
        <v>51</v>
      </c>
      <c r="R118" s="620"/>
    </row>
    <row r="119" spans="1:18" x14ac:dyDescent="0.2">
      <c r="A119" s="231" t="s">
        <v>177</v>
      </c>
      <c r="B119" s="171"/>
      <c r="C119" s="308"/>
      <c r="D119" s="192">
        <f t="shared" si="41"/>
        <v>0</v>
      </c>
      <c r="E119" s="17">
        <v>3</v>
      </c>
      <c r="F119" s="308"/>
      <c r="G119" s="192">
        <f t="shared" si="39"/>
        <v>3</v>
      </c>
      <c r="H119" s="17"/>
      <c r="I119" s="308"/>
      <c r="J119" s="192">
        <f t="shared" si="40"/>
        <v>0</v>
      </c>
      <c r="K119"/>
      <c r="L119" s="192">
        <f t="shared" si="29"/>
        <v>3</v>
      </c>
      <c r="M119" s="317">
        <f t="shared" si="28"/>
        <v>0</v>
      </c>
      <c r="N119" s="317">
        <f t="shared" si="30"/>
        <v>3</v>
      </c>
      <c r="O119" s="75"/>
      <c r="P119" s="192">
        <f t="shared" si="38"/>
        <v>3</v>
      </c>
      <c r="R119" s="620"/>
    </row>
    <row r="120" spans="1:18" x14ac:dyDescent="0.2">
      <c r="A120" s="230" t="s">
        <v>178</v>
      </c>
      <c r="B120" s="171">
        <v>11</v>
      </c>
      <c r="C120" s="308">
        <v>3</v>
      </c>
      <c r="D120" s="192">
        <f t="shared" si="41"/>
        <v>14</v>
      </c>
      <c r="E120" s="17">
        <v>3</v>
      </c>
      <c r="F120" s="308"/>
      <c r="G120" s="192">
        <f t="shared" si="39"/>
        <v>3</v>
      </c>
      <c r="H120" s="17"/>
      <c r="I120" s="308"/>
      <c r="J120" s="192">
        <f t="shared" si="40"/>
        <v>0</v>
      </c>
      <c r="K120"/>
      <c r="L120" s="192">
        <f t="shared" si="29"/>
        <v>14</v>
      </c>
      <c r="M120" s="317">
        <f t="shared" si="28"/>
        <v>3</v>
      </c>
      <c r="N120" s="317">
        <f t="shared" si="30"/>
        <v>17</v>
      </c>
      <c r="O120" s="75"/>
      <c r="P120" s="192">
        <f t="shared" si="38"/>
        <v>15.5</v>
      </c>
      <c r="R120" s="620"/>
    </row>
    <row r="121" spans="1:18" x14ac:dyDescent="0.2">
      <c r="A121" s="231" t="s">
        <v>179</v>
      </c>
      <c r="B121" s="171">
        <v>43</v>
      </c>
      <c r="C121" s="308"/>
      <c r="D121" s="192">
        <f t="shared" si="41"/>
        <v>43</v>
      </c>
      <c r="E121" s="17"/>
      <c r="F121" s="308"/>
      <c r="G121" s="192">
        <f t="shared" si="39"/>
        <v>0</v>
      </c>
      <c r="H121" s="17"/>
      <c r="I121" s="308"/>
      <c r="J121" s="192">
        <f t="shared" si="40"/>
        <v>0</v>
      </c>
      <c r="K121"/>
      <c r="L121" s="192">
        <f t="shared" si="29"/>
        <v>43</v>
      </c>
      <c r="M121" s="317">
        <f t="shared" si="28"/>
        <v>0</v>
      </c>
      <c r="N121" s="317">
        <f t="shared" si="30"/>
        <v>43</v>
      </c>
      <c r="O121" s="75"/>
      <c r="P121" s="192">
        <f t="shared" si="38"/>
        <v>43</v>
      </c>
      <c r="R121" s="620"/>
    </row>
    <row r="122" spans="1:18" x14ac:dyDescent="0.2">
      <c r="A122" s="232" t="s">
        <v>180</v>
      </c>
      <c r="B122" s="187"/>
      <c r="C122" s="321"/>
      <c r="D122" s="194">
        <f t="shared" si="41"/>
        <v>0</v>
      </c>
      <c r="E122" s="20"/>
      <c r="F122" s="321"/>
      <c r="G122" s="194">
        <f t="shared" si="39"/>
        <v>0</v>
      </c>
      <c r="H122" s="20">
        <v>51</v>
      </c>
      <c r="I122" s="321"/>
      <c r="J122" s="194">
        <f t="shared" si="40"/>
        <v>51</v>
      </c>
      <c r="K122"/>
      <c r="L122" s="194">
        <f t="shared" si="29"/>
        <v>51</v>
      </c>
      <c r="M122" s="322">
        <f t="shared" si="28"/>
        <v>0</v>
      </c>
      <c r="N122" s="322">
        <f t="shared" si="30"/>
        <v>51</v>
      </c>
      <c r="O122" s="75"/>
      <c r="P122" s="194">
        <f t="shared" si="38"/>
        <v>51</v>
      </c>
      <c r="R122" s="620"/>
    </row>
    <row r="123" spans="1:18" x14ac:dyDescent="0.2">
      <c r="A123" s="231" t="s">
        <v>368</v>
      </c>
      <c r="B123" s="187">
        <v>5</v>
      </c>
      <c r="C123" s="321"/>
      <c r="D123" s="194">
        <f t="shared" si="41"/>
        <v>5</v>
      </c>
      <c r="E123" s="20"/>
      <c r="F123" s="321"/>
      <c r="G123" s="194">
        <f t="shared" si="39"/>
        <v>0</v>
      </c>
      <c r="H123" s="20"/>
      <c r="I123" s="321"/>
      <c r="J123" s="194">
        <f t="shared" si="40"/>
        <v>0</v>
      </c>
      <c r="K123"/>
      <c r="L123" s="194">
        <f t="shared" si="29"/>
        <v>5</v>
      </c>
      <c r="M123" s="322">
        <f t="shared" si="28"/>
        <v>0</v>
      </c>
      <c r="N123" s="322">
        <f t="shared" si="30"/>
        <v>5</v>
      </c>
      <c r="O123" s="75"/>
      <c r="P123" s="194">
        <f t="shared" si="38"/>
        <v>5</v>
      </c>
      <c r="R123" s="620"/>
    </row>
    <row r="124" spans="1:18" x14ac:dyDescent="0.2">
      <c r="A124" s="232" t="s">
        <v>509</v>
      </c>
      <c r="B124" s="447">
        <v>1</v>
      </c>
      <c r="C124" s="308"/>
      <c r="D124" s="192">
        <f t="shared" ref="D124" si="63">B124+C124</f>
        <v>1</v>
      </c>
      <c r="E124" s="17"/>
      <c r="F124" s="308"/>
      <c r="G124" s="192">
        <f t="shared" ref="G124" si="64">E124+F124</f>
        <v>0</v>
      </c>
      <c r="H124" s="17"/>
      <c r="I124" s="308"/>
      <c r="J124" s="192">
        <f t="shared" ref="J124" si="65">H124+I124</f>
        <v>0</v>
      </c>
      <c r="K124" s="620"/>
      <c r="L124" s="192">
        <f t="shared" ref="L124" si="66">B124+E124+H124</f>
        <v>1</v>
      </c>
      <c r="M124" s="317">
        <f t="shared" ref="M124" si="67">C124+F124+I124</f>
        <v>0</v>
      </c>
      <c r="N124" s="317">
        <f t="shared" ref="N124" si="68">L124+M124</f>
        <v>1</v>
      </c>
      <c r="O124" s="75"/>
      <c r="P124" s="192">
        <f t="shared" ref="P124" si="69">L124+M124/2</f>
        <v>1</v>
      </c>
      <c r="R124" s="620"/>
    </row>
    <row r="125" spans="1:18" x14ac:dyDescent="0.2">
      <c r="A125" s="232" t="s">
        <v>181</v>
      </c>
      <c r="B125" s="171">
        <v>4</v>
      </c>
      <c r="C125" s="308"/>
      <c r="D125" s="192">
        <f t="shared" si="41"/>
        <v>4</v>
      </c>
      <c r="E125" s="17">
        <v>3</v>
      </c>
      <c r="F125" s="308"/>
      <c r="G125" s="192">
        <f t="shared" si="39"/>
        <v>3</v>
      </c>
      <c r="H125" s="17"/>
      <c r="I125" s="308"/>
      <c r="J125" s="192">
        <f t="shared" si="40"/>
        <v>0</v>
      </c>
      <c r="K125"/>
      <c r="L125" s="192">
        <f t="shared" si="29"/>
        <v>7</v>
      </c>
      <c r="M125" s="317">
        <f t="shared" ref="M125:M152" si="70">C125+F125+I125</f>
        <v>0</v>
      </c>
      <c r="N125" s="317">
        <f t="shared" si="30"/>
        <v>7</v>
      </c>
      <c r="O125" s="75"/>
      <c r="P125" s="192">
        <f t="shared" si="38"/>
        <v>7</v>
      </c>
      <c r="R125" s="620"/>
    </row>
    <row r="126" spans="1:18" x14ac:dyDescent="0.2">
      <c r="A126" s="231" t="s">
        <v>182</v>
      </c>
      <c r="B126" s="187">
        <v>4</v>
      </c>
      <c r="C126" s="321"/>
      <c r="D126" s="194">
        <f t="shared" si="41"/>
        <v>4</v>
      </c>
      <c r="E126" s="20"/>
      <c r="F126" s="321"/>
      <c r="G126" s="194">
        <f t="shared" si="39"/>
        <v>0</v>
      </c>
      <c r="H126" s="20"/>
      <c r="I126" s="321"/>
      <c r="J126" s="194">
        <f t="shared" si="40"/>
        <v>0</v>
      </c>
      <c r="K126"/>
      <c r="L126" s="194">
        <f t="shared" ref="L126:L152" si="71">B126+E126+H126</f>
        <v>4</v>
      </c>
      <c r="M126" s="322">
        <f t="shared" si="70"/>
        <v>0</v>
      </c>
      <c r="N126" s="322">
        <f t="shared" ref="N126:N152" si="72">L126+M126</f>
        <v>4</v>
      </c>
      <c r="O126" s="75"/>
      <c r="P126" s="194">
        <f t="shared" si="38"/>
        <v>4</v>
      </c>
      <c r="R126" s="620"/>
    </row>
    <row r="127" spans="1:18" x14ac:dyDescent="0.2">
      <c r="A127" s="107" t="s">
        <v>221</v>
      </c>
      <c r="B127" s="189">
        <v>88</v>
      </c>
      <c r="C127" s="189">
        <v>28</v>
      </c>
      <c r="D127" s="104">
        <f t="shared" si="41"/>
        <v>116</v>
      </c>
      <c r="E127" s="189">
        <v>4</v>
      </c>
      <c r="F127" s="189">
        <v>1</v>
      </c>
      <c r="G127" s="104">
        <f t="shared" si="39"/>
        <v>5</v>
      </c>
      <c r="H127" s="189"/>
      <c r="I127" s="189"/>
      <c r="J127" s="100">
        <f t="shared" si="40"/>
        <v>0</v>
      </c>
      <c r="K127" s="114"/>
      <c r="L127" s="103">
        <f t="shared" si="71"/>
        <v>92</v>
      </c>
      <c r="M127" s="104">
        <f t="shared" si="70"/>
        <v>29</v>
      </c>
      <c r="N127" s="100">
        <f t="shared" si="72"/>
        <v>121</v>
      </c>
      <c r="O127" s="75"/>
      <c r="P127" s="115">
        <f t="shared" si="38"/>
        <v>106.5</v>
      </c>
      <c r="R127" s="620"/>
    </row>
    <row r="128" spans="1:18" x14ac:dyDescent="0.2">
      <c r="A128" s="231" t="s">
        <v>184</v>
      </c>
      <c r="B128" s="169">
        <v>25</v>
      </c>
      <c r="C128" s="307">
        <v>10</v>
      </c>
      <c r="D128" s="191">
        <f t="shared" si="41"/>
        <v>35</v>
      </c>
      <c r="E128" s="14"/>
      <c r="F128" s="307"/>
      <c r="G128" s="191">
        <f t="shared" si="39"/>
        <v>0</v>
      </c>
      <c r="H128" s="14"/>
      <c r="I128" s="307"/>
      <c r="J128" s="191">
        <f t="shared" si="40"/>
        <v>0</v>
      </c>
      <c r="K128"/>
      <c r="L128" s="191">
        <f t="shared" si="71"/>
        <v>25</v>
      </c>
      <c r="M128" s="316">
        <f t="shared" si="70"/>
        <v>10</v>
      </c>
      <c r="N128" s="316">
        <f t="shared" si="72"/>
        <v>35</v>
      </c>
      <c r="O128" s="75"/>
      <c r="P128" s="191">
        <f t="shared" si="38"/>
        <v>30</v>
      </c>
      <c r="R128" s="620"/>
    </row>
    <row r="129" spans="1:18" x14ac:dyDescent="0.2">
      <c r="A129" s="231" t="s">
        <v>183</v>
      </c>
      <c r="B129" s="171">
        <v>53</v>
      </c>
      <c r="C129" s="308">
        <v>18</v>
      </c>
      <c r="D129" s="192">
        <f t="shared" si="41"/>
        <v>71</v>
      </c>
      <c r="E129" s="17">
        <v>2</v>
      </c>
      <c r="F129" s="308">
        <v>1</v>
      </c>
      <c r="G129" s="192">
        <f t="shared" si="39"/>
        <v>3</v>
      </c>
      <c r="H129" s="17"/>
      <c r="I129" s="308"/>
      <c r="J129" s="192">
        <f t="shared" si="40"/>
        <v>0</v>
      </c>
      <c r="K129"/>
      <c r="L129" s="192">
        <f t="shared" si="71"/>
        <v>55</v>
      </c>
      <c r="M129" s="317">
        <f t="shared" si="70"/>
        <v>19</v>
      </c>
      <c r="N129" s="317">
        <f t="shared" si="72"/>
        <v>74</v>
      </c>
      <c r="O129" s="75"/>
      <c r="P129" s="192">
        <f t="shared" si="38"/>
        <v>64.5</v>
      </c>
      <c r="R129" s="620"/>
    </row>
    <row r="130" spans="1:18" x14ac:dyDescent="0.2">
      <c r="A130" s="231" t="s">
        <v>185</v>
      </c>
      <c r="B130" s="187">
        <v>10</v>
      </c>
      <c r="C130" s="321"/>
      <c r="D130" s="194">
        <f t="shared" si="41"/>
        <v>10</v>
      </c>
      <c r="E130" s="20">
        <v>2</v>
      </c>
      <c r="F130" s="321"/>
      <c r="G130" s="194">
        <f t="shared" si="39"/>
        <v>2</v>
      </c>
      <c r="H130" s="20"/>
      <c r="I130" s="321"/>
      <c r="J130" s="194">
        <f t="shared" si="40"/>
        <v>0</v>
      </c>
      <c r="K130"/>
      <c r="L130" s="194">
        <f t="shared" si="71"/>
        <v>12</v>
      </c>
      <c r="M130" s="322">
        <f t="shared" si="70"/>
        <v>0</v>
      </c>
      <c r="N130" s="322">
        <f t="shared" si="72"/>
        <v>12</v>
      </c>
      <c r="O130" s="75"/>
      <c r="P130" s="194">
        <f t="shared" si="38"/>
        <v>12</v>
      </c>
      <c r="R130" s="620"/>
    </row>
    <row r="131" spans="1:18" x14ac:dyDescent="0.2">
      <c r="A131" s="107" t="s">
        <v>222</v>
      </c>
      <c r="B131" s="189">
        <v>119</v>
      </c>
      <c r="C131" s="189">
        <v>26</v>
      </c>
      <c r="D131" s="104">
        <f t="shared" si="41"/>
        <v>145</v>
      </c>
      <c r="E131" s="189">
        <v>1</v>
      </c>
      <c r="F131" s="189"/>
      <c r="G131" s="104">
        <f t="shared" si="39"/>
        <v>1</v>
      </c>
      <c r="H131" s="189"/>
      <c r="I131" s="189"/>
      <c r="J131" s="100">
        <f t="shared" si="40"/>
        <v>0</v>
      </c>
      <c r="K131" s="114"/>
      <c r="L131" s="103">
        <f t="shared" si="71"/>
        <v>120</v>
      </c>
      <c r="M131" s="104">
        <f t="shared" si="70"/>
        <v>26</v>
      </c>
      <c r="N131" s="100">
        <f t="shared" si="72"/>
        <v>146</v>
      </c>
      <c r="O131" s="75"/>
      <c r="P131" s="115">
        <f t="shared" si="38"/>
        <v>133</v>
      </c>
      <c r="R131" s="620"/>
    </row>
    <row r="132" spans="1:18" x14ac:dyDescent="0.2">
      <c r="A132" s="231" t="s">
        <v>187</v>
      </c>
      <c r="B132" s="169">
        <v>17</v>
      </c>
      <c r="C132" s="307"/>
      <c r="D132" s="191">
        <f t="shared" si="41"/>
        <v>17</v>
      </c>
      <c r="E132" s="14"/>
      <c r="F132" s="307"/>
      <c r="G132" s="191">
        <f t="shared" si="39"/>
        <v>0</v>
      </c>
      <c r="H132" s="14"/>
      <c r="I132" s="307"/>
      <c r="J132" s="191">
        <f t="shared" si="40"/>
        <v>0</v>
      </c>
      <c r="K132"/>
      <c r="L132" s="191">
        <f t="shared" si="71"/>
        <v>17</v>
      </c>
      <c r="M132" s="316">
        <f t="shared" si="70"/>
        <v>0</v>
      </c>
      <c r="N132" s="316">
        <f t="shared" si="72"/>
        <v>17</v>
      </c>
      <c r="O132" s="75"/>
      <c r="P132" s="191">
        <f t="shared" si="38"/>
        <v>17</v>
      </c>
      <c r="R132" s="620"/>
    </row>
    <row r="133" spans="1:18" x14ac:dyDescent="0.2">
      <c r="A133" s="231" t="s">
        <v>186</v>
      </c>
      <c r="B133" s="171">
        <v>102</v>
      </c>
      <c r="C133" s="308">
        <v>20</v>
      </c>
      <c r="D133" s="192">
        <f t="shared" si="41"/>
        <v>122</v>
      </c>
      <c r="E133" s="17"/>
      <c r="F133" s="308"/>
      <c r="G133" s="192">
        <f t="shared" si="39"/>
        <v>0</v>
      </c>
      <c r="H133" s="17"/>
      <c r="I133" s="308"/>
      <c r="J133" s="192">
        <f t="shared" si="40"/>
        <v>0</v>
      </c>
      <c r="K133"/>
      <c r="L133" s="192">
        <f t="shared" si="71"/>
        <v>102</v>
      </c>
      <c r="M133" s="317">
        <f t="shared" si="70"/>
        <v>20</v>
      </c>
      <c r="N133" s="317">
        <f t="shared" si="72"/>
        <v>122</v>
      </c>
      <c r="O133" s="75"/>
      <c r="P133" s="192">
        <f t="shared" si="38"/>
        <v>112</v>
      </c>
      <c r="R133" s="620"/>
    </row>
    <row r="134" spans="1:18" x14ac:dyDescent="0.2">
      <c r="A134" s="231" t="s">
        <v>188</v>
      </c>
      <c r="B134" s="171"/>
      <c r="C134" s="308">
        <v>6</v>
      </c>
      <c r="D134" s="192">
        <f t="shared" si="41"/>
        <v>6</v>
      </c>
      <c r="E134" s="17">
        <v>1</v>
      </c>
      <c r="F134" s="308"/>
      <c r="G134" s="192">
        <f t="shared" si="39"/>
        <v>1</v>
      </c>
      <c r="H134" s="17"/>
      <c r="I134" s="308"/>
      <c r="J134" s="192">
        <f t="shared" si="40"/>
        <v>0</v>
      </c>
      <c r="K134"/>
      <c r="L134" s="192">
        <f t="shared" si="71"/>
        <v>1</v>
      </c>
      <c r="M134" s="317">
        <f t="shared" si="70"/>
        <v>6</v>
      </c>
      <c r="N134" s="317">
        <f t="shared" si="72"/>
        <v>7</v>
      </c>
      <c r="O134" s="75"/>
      <c r="P134" s="192">
        <f t="shared" si="38"/>
        <v>4</v>
      </c>
      <c r="R134" s="620"/>
    </row>
    <row r="135" spans="1:18" x14ac:dyDescent="0.2">
      <c r="A135" s="107" t="s">
        <v>223</v>
      </c>
      <c r="B135" s="189">
        <v>108</v>
      </c>
      <c r="C135" s="189">
        <v>99</v>
      </c>
      <c r="D135" s="104">
        <f t="shared" si="41"/>
        <v>207</v>
      </c>
      <c r="E135" s="189">
        <v>49</v>
      </c>
      <c r="F135" s="189">
        <v>38</v>
      </c>
      <c r="G135" s="104">
        <f t="shared" si="39"/>
        <v>87</v>
      </c>
      <c r="H135" s="189"/>
      <c r="I135" s="189"/>
      <c r="J135" s="100">
        <f t="shared" si="40"/>
        <v>0</v>
      </c>
      <c r="K135" s="114"/>
      <c r="L135" s="103">
        <f t="shared" si="71"/>
        <v>157</v>
      </c>
      <c r="M135" s="104">
        <f t="shared" si="70"/>
        <v>137</v>
      </c>
      <c r="N135" s="100">
        <f t="shared" si="72"/>
        <v>294</v>
      </c>
      <c r="O135" s="75"/>
      <c r="P135" s="115">
        <f t="shared" si="38"/>
        <v>225.5</v>
      </c>
      <c r="R135" s="620"/>
    </row>
    <row r="136" spans="1:18" x14ac:dyDescent="0.2">
      <c r="A136" s="231" t="s">
        <v>189</v>
      </c>
      <c r="B136" s="171">
        <v>7</v>
      </c>
      <c r="C136" s="308"/>
      <c r="D136" s="192">
        <f t="shared" si="41"/>
        <v>7</v>
      </c>
      <c r="E136" s="17"/>
      <c r="F136" s="308"/>
      <c r="G136" s="192">
        <f t="shared" si="39"/>
        <v>0</v>
      </c>
      <c r="H136" s="17"/>
      <c r="I136" s="308"/>
      <c r="J136" s="192">
        <f t="shared" si="40"/>
        <v>0</v>
      </c>
      <c r="K136"/>
      <c r="L136" s="192">
        <f t="shared" si="71"/>
        <v>7</v>
      </c>
      <c r="M136" s="317">
        <f t="shared" si="70"/>
        <v>0</v>
      </c>
      <c r="N136" s="317">
        <f t="shared" si="72"/>
        <v>7</v>
      </c>
      <c r="O136" s="75"/>
      <c r="P136" s="192">
        <f t="shared" si="38"/>
        <v>7</v>
      </c>
      <c r="R136" s="620"/>
    </row>
    <row r="137" spans="1:18" x14ac:dyDescent="0.2">
      <c r="A137" s="230" t="s">
        <v>190</v>
      </c>
      <c r="B137" s="171">
        <v>5</v>
      </c>
      <c r="C137" s="308">
        <v>77</v>
      </c>
      <c r="D137" s="192">
        <f t="shared" si="41"/>
        <v>82</v>
      </c>
      <c r="E137" s="17"/>
      <c r="F137" s="308"/>
      <c r="G137" s="192">
        <f t="shared" si="39"/>
        <v>0</v>
      </c>
      <c r="H137" s="17"/>
      <c r="I137" s="308"/>
      <c r="J137" s="192">
        <f t="shared" si="40"/>
        <v>0</v>
      </c>
      <c r="K137"/>
      <c r="L137" s="192">
        <f t="shared" si="71"/>
        <v>5</v>
      </c>
      <c r="M137" s="317">
        <f t="shared" si="70"/>
        <v>77</v>
      </c>
      <c r="N137" s="317">
        <f t="shared" si="72"/>
        <v>82</v>
      </c>
      <c r="O137" s="75"/>
      <c r="P137" s="192">
        <f t="shared" si="38"/>
        <v>43.5</v>
      </c>
      <c r="R137" s="620"/>
    </row>
    <row r="138" spans="1:18" x14ac:dyDescent="0.2">
      <c r="A138" s="231" t="s">
        <v>191</v>
      </c>
      <c r="B138" s="187">
        <v>29</v>
      </c>
      <c r="C138" s="321">
        <v>3</v>
      </c>
      <c r="D138" s="194">
        <f t="shared" si="41"/>
        <v>32</v>
      </c>
      <c r="E138" s="20">
        <v>28</v>
      </c>
      <c r="F138" s="321">
        <v>38</v>
      </c>
      <c r="G138" s="194">
        <f t="shared" si="39"/>
        <v>66</v>
      </c>
      <c r="H138" s="20"/>
      <c r="I138" s="321"/>
      <c r="J138" s="194">
        <f t="shared" si="40"/>
        <v>0</v>
      </c>
      <c r="K138"/>
      <c r="L138" s="194">
        <f t="shared" si="71"/>
        <v>57</v>
      </c>
      <c r="M138" s="322">
        <f t="shared" si="70"/>
        <v>41</v>
      </c>
      <c r="N138" s="322">
        <f t="shared" si="72"/>
        <v>98</v>
      </c>
      <c r="O138" s="75"/>
      <c r="P138" s="194">
        <f t="shared" si="38"/>
        <v>77.5</v>
      </c>
      <c r="R138" s="620"/>
    </row>
    <row r="139" spans="1:18" x14ac:dyDescent="0.2">
      <c r="A139" s="232" t="s">
        <v>192</v>
      </c>
      <c r="B139" s="171">
        <v>28</v>
      </c>
      <c r="C139" s="308"/>
      <c r="D139" s="192">
        <f t="shared" si="41"/>
        <v>28</v>
      </c>
      <c r="E139" s="17">
        <v>13</v>
      </c>
      <c r="F139" s="308"/>
      <c r="G139" s="192">
        <f t="shared" si="39"/>
        <v>13</v>
      </c>
      <c r="H139" s="17"/>
      <c r="I139" s="308"/>
      <c r="J139" s="192">
        <f t="shared" si="40"/>
        <v>0</v>
      </c>
      <c r="K139"/>
      <c r="L139" s="192">
        <f t="shared" si="71"/>
        <v>41</v>
      </c>
      <c r="M139" s="317">
        <f t="shared" si="70"/>
        <v>0</v>
      </c>
      <c r="N139" s="317">
        <f t="shared" si="72"/>
        <v>41</v>
      </c>
      <c r="O139" s="75"/>
      <c r="P139" s="192">
        <f t="shared" si="38"/>
        <v>41</v>
      </c>
      <c r="R139" s="620"/>
    </row>
    <row r="140" spans="1:18" x14ac:dyDescent="0.2">
      <c r="A140" s="231" t="s">
        <v>193</v>
      </c>
      <c r="B140" s="187"/>
      <c r="C140" s="321">
        <v>18</v>
      </c>
      <c r="D140" s="194">
        <f t="shared" si="41"/>
        <v>18</v>
      </c>
      <c r="E140" s="20"/>
      <c r="F140" s="321"/>
      <c r="G140" s="194">
        <f t="shared" si="39"/>
        <v>0</v>
      </c>
      <c r="H140" s="20"/>
      <c r="I140" s="321"/>
      <c r="J140" s="194">
        <f t="shared" si="40"/>
        <v>0</v>
      </c>
      <c r="K140"/>
      <c r="L140" s="194">
        <f t="shared" si="71"/>
        <v>0</v>
      </c>
      <c r="M140" s="322">
        <f t="shared" si="70"/>
        <v>18</v>
      </c>
      <c r="N140" s="322">
        <f t="shared" si="72"/>
        <v>18</v>
      </c>
      <c r="O140" s="75"/>
      <c r="P140" s="194">
        <f t="shared" si="38"/>
        <v>9</v>
      </c>
      <c r="R140" s="620"/>
    </row>
    <row r="141" spans="1:18" x14ac:dyDescent="0.2">
      <c r="A141" s="610" t="s">
        <v>194</v>
      </c>
      <c r="B141" s="448">
        <v>21</v>
      </c>
      <c r="C141" s="321">
        <v>1</v>
      </c>
      <c r="D141" s="194">
        <f t="shared" si="41"/>
        <v>22</v>
      </c>
      <c r="E141" s="20">
        <v>8</v>
      </c>
      <c r="F141" s="321"/>
      <c r="G141" s="194">
        <f t="shared" si="39"/>
        <v>8</v>
      </c>
      <c r="H141" s="20"/>
      <c r="I141" s="321"/>
      <c r="J141" s="194">
        <f t="shared" si="40"/>
        <v>0</v>
      </c>
      <c r="K141" s="620"/>
      <c r="L141" s="194">
        <f t="shared" ref="L141" si="73">B141+E141+H141</f>
        <v>29</v>
      </c>
      <c r="M141" s="322">
        <f t="shared" ref="M141" si="74">C141+F141+I141</f>
        <v>1</v>
      </c>
      <c r="N141" s="322">
        <f t="shared" ref="N141" si="75">L141+M141</f>
        <v>30</v>
      </c>
      <c r="O141" s="75"/>
      <c r="P141" s="194">
        <f t="shared" ref="P141" si="76">L141+M141/2</f>
        <v>29.5</v>
      </c>
      <c r="R141" s="620"/>
    </row>
    <row r="142" spans="1:18" x14ac:dyDescent="0.2">
      <c r="A142" s="231" t="s">
        <v>195</v>
      </c>
      <c r="B142" s="171">
        <v>18</v>
      </c>
      <c r="C142" s="308"/>
      <c r="D142" s="192">
        <f t="shared" si="41"/>
        <v>18</v>
      </c>
      <c r="E142" s="17"/>
      <c r="F142" s="308"/>
      <c r="G142" s="192">
        <f t="shared" ref="G142:G152" si="77">E142+F142</f>
        <v>0</v>
      </c>
      <c r="H142" s="17"/>
      <c r="I142" s="308"/>
      <c r="J142" s="192">
        <f t="shared" ref="J142:J152" si="78">H142+I142</f>
        <v>0</v>
      </c>
      <c r="K142"/>
      <c r="L142" s="192">
        <f t="shared" si="71"/>
        <v>18</v>
      </c>
      <c r="M142" s="317">
        <f t="shared" si="70"/>
        <v>0</v>
      </c>
      <c r="N142" s="317">
        <f t="shared" si="72"/>
        <v>18</v>
      </c>
      <c r="O142" s="75"/>
      <c r="P142" s="192">
        <f t="shared" si="38"/>
        <v>18</v>
      </c>
      <c r="R142" s="620"/>
    </row>
    <row r="143" spans="1:18" x14ac:dyDescent="0.2">
      <c r="A143" s="107" t="s">
        <v>224</v>
      </c>
      <c r="B143" s="189">
        <v>104</v>
      </c>
      <c r="C143" s="189">
        <v>29</v>
      </c>
      <c r="D143" s="104">
        <f t="shared" ref="D143:D152" si="79">B143+C143</f>
        <v>133</v>
      </c>
      <c r="E143" s="189">
        <v>24</v>
      </c>
      <c r="F143" s="189">
        <v>10</v>
      </c>
      <c r="G143" s="104">
        <f t="shared" si="77"/>
        <v>34</v>
      </c>
      <c r="H143" s="189">
        <v>140</v>
      </c>
      <c r="I143" s="189">
        <v>31</v>
      </c>
      <c r="J143" s="100">
        <f t="shared" si="78"/>
        <v>171</v>
      </c>
      <c r="K143" s="114"/>
      <c r="L143" s="103">
        <f t="shared" si="71"/>
        <v>268</v>
      </c>
      <c r="M143" s="104">
        <f t="shared" si="70"/>
        <v>70</v>
      </c>
      <c r="N143" s="100">
        <f t="shared" si="72"/>
        <v>338</v>
      </c>
      <c r="O143" s="75"/>
      <c r="P143" s="115">
        <f t="shared" ref="P143:P152" si="80">L143+M143/2</f>
        <v>303</v>
      </c>
      <c r="R143" s="620"/>
    </row>
    <row r="144" spans="1:18" x14ac:dyDescent="0.2">
      <c r="A144" s="231" t="s">
        <v>409</v>
      </c>
      <c r="B144" s="171"/>
      <c r="C144" s="308"/>
      <c r="D144" s="192">
        <f t="shared" si="79"/>
        <v>0</v>
      </c>
      <c r="E144" s="17">
        <v>5</v>
      </c>
      <c r="F144" s="308"/>
      <c r="G144" s="192">
        <f t="shared" si="77"/>
        <v>5</v>
      </c>
      <c r="H144" s="17"/>
      <c r="I144" s="308"/>
      <c r="J144" s="192">
        <f t="shared" si="78"/>
        <v>0</v>
      </c>
      <c r="K144"/>
      <c r="L144" s="192">
        <f t="shared" si="71"/>
        <v>5</v>
      </c>
      <c r="M144" s="317">
        <f t="shared" si="70"/>
        <v>0</v>
      </c>
      <c r="N144" s="317">
        <f t="shared" si="72"/>
        <v>5</v>
      </c>
      <c r="O144" s="75"/>
      <c r="P144" s="192">
        <f t="shared" si="80"/>
        <v>5</v>
      </c>
      <c r="R144" s="620"/>
    </row>
    <row r="145" spans="1:18" x14ac:dyDescent="0.2">
      <c r="A145" s="230" t="s">
        <v>196</v>
      </c>
      <c r="B145" s="171">
        <v>5</v>
      </c>
      <c r="C145" s="308"/>
      <c r="D145" s="192">
        <f t="shared" si="79"/>
        <v>5</v>
      </c>
      <c r="E145" s="17"/>
      <c r="F145" s="308"/>
      <c r="G145" s="192">
        <f t="shared" si="77"/>
        <v>0</v>
      </c>
      <c r="H145" s="17"/>
      <c r="I145" s="308"/>
      <c r="J145" s="192">
        <f t="shared" si="78"/>
        <v>0</v>
      </c>
      <c r="K145"/>
      <c r="L145" s="192">
        <f t="shared" si="71"/>
        <v>5</v>
      </c>
      <c r="M145" s="317">
        <f t="shared" si="70"/>
        <v>0</v>
      </c>
      <c r="N145" s="317">
        <f t="shared" si="72"/>
        <v>5</v>
      </c>
      <c r="O145" s="75"/>
      <c r="P145" s="192">
        <f t="shared" si="80"/>
        <v>5</v>
      </c>
      <c r="R145" s="620"/>
    </row>
    <row r="146" spans="1:18" x14ac:dyDescent="0.2">
      <c r="A146" s="231" t="s">
        <v>641</v>
      </c>
      <c r="B146" s="171">
        <v>11</v>
      </c>
      <c r="C146" s="308">
        <v>13</v>
      </c>
      <c r="D146" s="192">
        <f t="shared" si="79"/>
        <v>24</v>
      </c>
      <c r="E146" s="17"/>
      <c r="F146" s="308"/>
      <c r="G146" s="192">
        <f t="shared" si="77"/>
        <v>0</v>
      </c>
      <c r="H146" s="17"/>
      <c r="I146" s="308"/>
      <c r="J146" s="192">
        <f t="shared" si="78"/>
        <v>0</v>
      </c>
      <c r="K146"/>
      <c r="L146" s="192">
        <f t="shared" si="71"/>
        <v>11</v>
      </c>
      <c r="M146" s="317">
        <f t="shared" si="70"/>
        <v>13</v>
      </c>
      <c r="N146" s="317">
        <f t="shared" si="72"/>
        <v>24</v>
      </c>
      <c r="O146" s="75"/>
      <c r="P146" s="192">
        <f t="shared" si="80"/>
        <v>17.5</v>
      </c>
      <c r="R146" s="620"/>
    </row>
    <row r="147" spans="1:18" x14ac:dyDescent="0.2">
      <c r="A147" s="610" t="s">
        <v>507</v>
      </c>
      <c r="B147" s="447">
        <v>11</v>
      </c>
      <c r="C147" s="308"/>
      <c r="D147" s="192">
        <f t="shared" ref="D147" si="81">B147+C147</f>
        <v>11</v>
      </c>
      <c r="E147" s="17"/>
      <c r="F147" s="308"/>
      <c r="G147" s="192">
        <f t="shared" ref="G147" si="82">E147+F147</f>
        <v>0</v>
      </c>
      <c r="H147" s="17"/>
      <c r="I147" s="308"/>
      <c r="J147" s="192">
        <f t="shared" ref="J147" si="83">H147+I147</f>
        <v>0</v>
      </c>
      <c r="K147" s="620"/>
      <c r="L147" s="192">
        <f t="shared" ref="L147" si="84">B147+E147+H147</f>
        <v>11</v>
      </c>
      <c r="M147" s="317">
        <f t="shared" ref="M147" si="85">C147+F147+I147</f>
        <v>0</v>
      </c>
      <c r="N147" s="317">
        <f t="shared" ref="N147" si="86">L147+M147</f>
        <v>11</v>
      </c>
      <c r="O147" s="75"/>
      <c r="P147" s="192">
        <f t="shared" ref="P147" si="87">L147+M147/2</f>
        <v>11</v>
      </c>
      <c r="R147" s="620"/>
    </row>
    <row r="148" spans="1:18" x14ac:dyDescent="0.2">
      <c r="A148" s="231" t="s">
        <v>197</v>
      </c>
      <c r="B148" s="171">
        <v>10</v>
      </c>
      <c r="C148" s="308">
        <v>15</v>
      </c>
      <c r="D148" s="192">
        <f t="shared" si="79"/>
        <v>25</v>
      </c>
      <c r="E148" s="17"/>
      <c r="F148" s="308"/>
      <c r="G148" s="192">
        <f t="shared" si="77"/>
        <v>0</v>
      </c>
      <c r="H148" s="17"/>
      <c r="I148" s="308"/>
      <c r="J148" s="192">
        <f t="shared" si="78"/>
        <v>0</v>
      </c>
      <c r="K148"/>
      <c r="L148" s="192">
        <f t="shared" si="71"/>
        <v>10</v>
      </c>
      <c r="M148" s="317">
        <f t="shared" si="70"/>
        <v>15</v>
      </c>
      <c r="N148" s="317">
        <f t="shared" si="72"/>
        <v>25</v>
      </c>
      <c r="O148" s="75"/>
      <c r="P148" s="192">
        <f t="shared" si="80"/>
        <v>17.5</v>
      </c>
      <c r="R148" s="620"/>
    </row>
    <row r="149" spans="1:18" x14ac:dyDescent="0.2">
      <c r="A149" s="231" t="s">
        <v>198</v>
      </c>
      <c r="B149" s="171">
        <v>1</v>
      </c>
      <c r="C149" s="308"/>
      <c r="D149" s="192">
        <f t="shared" si="79"/>
        <v>1</v>
      </c>
      <c r="E149" s="17">
        <v>1</v>
      </c>
      <c r="F149" s="308">
        <v>2</v>
      </c>
      <c r="G149" s="192">
        <f t="shared" si="77"/>
        <v>3</v>
      </c>
      <c r="H149" s="17"/>
      <c r="I149" s="308"/>
      <c r="J149" s="192">
        <f t="shared" si="78"/>
        <v>0</v>
      </c>
      <c r="K149"/>
      <c r="L149" s="192">
        <f t="shared" si="71"/>
        <v>2</v>
      </c>
      <c r="M149" s="317">
        <f t="shared" si="70"/>
        <v>2</v>
      </c>
      <c r="N149" s="317">
        <f t="shared" si="72"/>
        <v>4</v>
      </c>
      <c r="O149" s="75"/>
      <c r="P149" s="192">
        <f t="shared" si="80"/>
        <v>3</v>
      </c>
      <c r="R149" s="620"/>
    </row>
    <row r="150" spans="1:18" x14ac:dyDescent="0.2">
      <c r="A150" s="231" t="s">
        <v>199</v>
      </c>
      <c r="B150" s="171"/>
      <c r="C150" s="308"/>
      <c r="D150" s="192">
        <f t="shared" si="79"/>
        <v>0</v>
      </c>
      <c r="E150" s="17"/>
      <c r="F150" s="308"/>
      <c r="G150" s="192">
        <f t="shared" si="77"/>
        <v>0</v>
      </c>
      <c r="H150" s="17">
        <v>140</v>
      </c>
      <c r="I150" s="308">
        <v>31</v>
      </c>
      <c r="J150" s="192">
        <f t="shared" si="78"/>
        <v>171</v>
      </c>
      <c r="K150"/>
      <c r="L150" s="192">
        <f t="shared" si="71"/>
        <v>140</v>
      </c>
      <c r="M150" s="317">
        <f t="shared" si="70"/>
        <v>31</v>
      </c>
      <c r="N150" s="317">
        <f t="shared" si="72"/>
        <v>171</v>
      </c>
      <c r="O150" s="75"/>
      <c r="P150" s="192">
        <f t="shared" si="80"/>
        <v>155.5</v>
      </c>
      <c r="R150" s="620"/>
    </row>
    <row r="151" spans="1:18" x14ac:dyDescent="0.2">
      <c r="A151" s="231" t="s">
        <v>581</v>
      </c>
      <c r="B151" s="171">
        <v>29</v>
      </c>
      <c r="C151" s="308">
        <v>1</v>
      </c>
      <c r="D151" s="192">
        <f t="shared" si="79"/>
        <v>30</v>
      </c>
      <c r="E151" s="17">
        <v>18</v>
      </c>
      <c r="F151" s="308">
        <v>8</v>
      </c>
      <c r="G151" s="192">
        <f t="shared" si="77"/>
        <v>26</v>
      </c>
      <c r="H151" s="17"/>
      <c r="I151" s="308"/>
      <c r="J151" s="192">
        <f t="shared" si="78"/>
        <v>0</v>
      </c>
      <c r="K151"/>
      <c r="L151" s="192">
        <f t="shared" si="71"/>
        <v>47</v>
      </c>
      <c r="M151" s="317">
        <f t="shared" si="70"/>
        <v>9</v>
      </c>
      <c r="N151" s="317">
        <f t="shared" si="72"/>
        <v>56</v>
      </c>
      <c r="O151" s="75"/>
      <c r="P151" s="192">
        <f t="shared" si="80"/>
        <v>51.5</v>
      </c>
      <c r="R151" s="620"/>
    </row>
    <row r="152" spans="1:18" x14ac:dyDescent="0.2">
      <c r="A152" s="200" t="s">
        <v>678</v>
      </c>
      <c r="B152" s="200">
        <v>37</v>
      </c>
      <c r="C152" s="309"/>
      <c r="D152" s="320">
        <f t="shared" si="79"/>
        <v>37</v>
      </c>
      <c r="E152" s="306"/>
      <c r="F152" s="309"/>
      <c r="G152" s="320">
        <f t="shared" si="77"/>
        <v>0</v>
      </c>
      <c r="H152" s="306"/>
      <c r="I152" s="309"/>
      <c r="J152" s="320">
        <f t="shared" si="78"/>
        <v>0</v>
      </c>
      <c r="K152"/>
      <c r="L152" s="318">
        <f t="shared" si="71"/>
        <v>37</v>
      </c>
      <c r="M152" s="319">
        <f t="shared" si="70"/>
        <v>0</v>
      </c>
      <c r="N152" s="319">
        <f t="shared" si="72"/>
        <v>37</v>
      </c>
      <c r="O152" s="75"/>
      <c r="P152" s="318">
        <f t="shared" si="80"/>
        <v>37</v>
      </c>
      <c r="R152" s="620"/>
    </row>
    <row r="153" spans="1:18" x14ac:dyDescent="0.2">
      <c r="R153" s="620"/>
    </row>
    <row r="154" spans="1:18" ht="15.75" x14ac:dyDescent="0.2">
      <c r="A154" s="586" t="s">
        <v>1</v>
      </c>
      <c r="B154" s="25">
        <f t="shared" ref="B154:J154" si="88">SUM(B8:B152)/2</f>
        <v>3057</v>
      </c>
      <c r="C154" s="25">
        <f t="shared" si="88"/>
        <v>685</v>
      </c>
      <c r="D154" s="27">
        <f t="shared" si="88"/>
        <v>3742</v>
      </c>
      <c r="E154" s="25">
        <f t="shared" si="88"/>
        <v>335</v>
      </c>
      <c r="F154" s="25">
        <f t="shared" si="88"/>
        <v>130</v>
      </c>
      <c r="G154" s="27">
        <f t="shared" si="88"/>
        <v>465</v>
      </c>
      <c r="H154" s="25">
        <f t="shared" si="88"/>
        <v>529</v>
      </c>
      <c r="I154" s="25">
        <f t="shared" si="88"/>
        <v>88</v>
      </c>
      <c r="J154" s="26">
        <f t="shared" si="88"/>
        <v>617</v>
      </c>
      <c r="K154"/>
      <c r="L154" s="105">
        <f>SUM(L8:L152)/2</f>
        <v>3921</v>
      </c>
      <c r="M154" s="27">
        <f>SUM(M8:M152)/2</f>
        <v>903</v>
      </c>
      <c r="N154" s="26">
        <f>SUM(N8:N152)/2</f>
        <v>4815.5</v>
      </c>
      <c r="O154" s="75"/>
      <c r="P154" s="326">
        <f t="shared" ref="P154" si="89">B154+C154/2+E154+F154/2+H154+I154/2</f>
        <v>4372.5</v>
      </c>
    </row>
  </sheetData>
  <mergeCells count="6">
    <mergeCell ref="A3:P3"/>
    <mergeCell ref="P5:P6"/>
    <mergeCell ref="B5:D5"/>
    <mergeCell ref="E5:G5"/>
    <mergeCell ref="H5:J5"/>
    <mergeCell ref="L5:N5"/>
  </mergeCells>
  <printOptions horizontalCentered="1"/>
  <pageMargins left="0.70866141732283472" right="0.70866141732283472" top="0.74803149606299213" bottom="0.74803149606299213" header="0.31496062992125984" footer="0.31496062992125984"/>
  <pageSetup paperSize="9" scale="72" firstPageNumber="28" fitToHeight="0" orientation="landscape" r:id="rId1"/>
  <headerFooter>
    <oddFooter>&amp;CPage &amp;P</oddFooter>
  </headerFooter>
  <rowBreaks count="1" manualBreakCount="1">
    <brk id="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7"/>
    <pageSetUpPr fitToPage="1"/>
  </sheetPr>
  <dimension ref="A2:X66"/>
  <sheetViews>
    <sheetView showGridLines="0" workbookViewId="0">
      <selection activeCell="N25" sqref="N25"/>
    </sheetView>
  </sheetViews>
  <sheetFormatPr baseColWidth="10" defaultRowHeight="12.75" x14ac:dyDescent="0.2"/>
  <cols>
    <col min="1" max="1" width="37.5" customWidth="1"/>
    <col min="2" max="4" width="14" customWidth="1"/>
    <col min="5" max="5" width="15.33203125" bestFit="1" customWidth="1"/>
    <col min="6" max="7" width="14" customWidth="1"/>
    <col min="8" max="8" width="36.5" customWidth="1"/>
    <col min="9" max="9" width="49.33203125" hidden="1" customWidth="1"/>
    <col min="10" max="10" width="23.1640625" hidden="1" customWidth="1"/>
    <col min="11" max="11" width="18" hidden="1" customWidth="1"/>
    <col min="12" max="12" width="27" hidden="1" customWidth="1"/>
    <col min="13" max="13" width="17.1640625" hidden="1" customWidth="1"/>
    <col min="14" max="14" width="15.33203125" hidden="1" customWidth="1"/>
    <col min="15" max="15" width="16.33203125" hidden="1" customWidth="1"/>
    <col min="16" max="16" width="23" hidden="1" customWidth="1"/>
    <col min="17" max="17" width="18.33203125" hidden="1" customWidth="1"/>
    <col min="18" max="18" width="20.33203125" hidden="1" customWidth="1"/>
    <col min="19" max="19" width="25.83203125" hidden="1" customWidth="1"/>
    <col min="20" max="20" width="19.83203125" hidden="1" customWidth="1"/>
    <col min="21" max="21" width="14.83203125" hidden="1" customWidth="1"/>
    <col min="22" max="22" width="13.6640625" hidden="1" customWidth="1"/>
    <col min="23" max="23" width="22.1640625" hidden="1" customWidth="1"/>
    <col min="24" max="24" width="34" hidden="1" customWidth="1"/>
    <col min="27" max="27" width="12.1640625" customWidth="1"/>
  </cols>
  <sheetData>
    <row r="2" spans="1:24" s="570" customFormat="1" ht="18" customHeight="1" x14ac:dyDescent="0.25">
      <c r="A2" s="776" t="s">
        <v>548</v>
      </c>
      <c r="B2" s="776"/>
      <c r="C2" s="776"/>
      <c r="D2" s="776"/>
      <c r="E2" s="776"/>
      <c r="F2" s="776"/>
      <c r="G2" s="776"/>
      <c r="H2" s="569"/>
      <c r="I2" s="569"/>
      <c r="J2" s="569"/>
      <c r="K2" s="569"/>
      <c r="L2" s="569"/>
      <c r="M2" s="569"/>
      <c r="N2" s="569"/>
      <c r="O2" s="569"/>
      <c r="P2" s="569"/>
      <c r="Q2" s="569"/>
    </row>
    <row r="3" spans="1:24" ht="8.25" customHeight="1" x14ac:dyDescent="0.2">
      <c r="Q3" s="528"/>
      <c r="R3" s="528"/>
      <c r="S3" s="528"/>
      <c r="T3" s="528"/>
      <c r="U3" s="528"/>
      <c r="V3" s="528"/>
      <c r="W3" s="528"/>
      <c r="X3" s="528"/>
    </row>
    <row r="4" spans="1:24" ht="6" customHeight="1" x14ac:dyDescent="0.2">
      <c r="Q4" s="528"/>
      <c r="R4" s="528"/>
      <c r="S4" s="528"/>
      <c r="T4" s="528"/>
      <c r="U4" s="528"/>
      <c r="V4" s="528"/>
      <c r="W4" s="528"/>
      <c r="X4" s="528"/>
    </row>
    <row r="5" spans="1:24" x14ac:dyDescent="0.2">
      <c r="B5" s="763" t="s">
        <v>3</v>
      </c>
      <c r="C5" s="763"/>
      <c r="D5" s="763"/>
      <c r="E5" s="763"/>
      <c r="F5" s="763"/>
      <c r="G5" s="763"/>
      <c r="I5" s="514"/>
      <c r="J5" s="514" t="s">
        <v>3</v>
      </c>
      <c r="K5" s="514"/>
      <c r="L5" s="514"/>
      <c r="M5" s="514"/>
      <c r="N5" s="514"/>
      <c r="O5" s="514"/>
      <c r="Q5" s="529"/>
      <c r="R5" s="529" t="s">
        <v>3</v>
      </c>
      <c r="S5" s="529"/>
      <c r="T5" s="529"/>
      <c r="U5" s="529"/>
      <c r="V5" s="529"/>
      <c r="W5" s="529"/>
      <c r="X5" s="528"/>
    </row>
    <row r="6" spans="1:24" x14ac:dyDescent="0.2">
      <c r="B6" s="772" t="s">
        <v>108</v>
      </c>
      <c r="C6" s="773"/>
      <c r="D6" s="773" t="s">
        <v>109</v>
      </c>
      <c r="E6" s="773"/>
      <c r="F6" s="774" t="s">
        <v>77</v>
      </c>
      <c r="G6" s="775"/>
      <c r="I6" s="514"/>
      <c r="J6" s="514" t="s">
        <v>108</v>
      </c>
      <c r="K6" s="514"/>
      <c r="L6" s="514" t="s">
        <v>109</v>
      </c>
      <c r="M6" s="514"/>
      <c r="N6" s="514" t="s">
        <v>77</v>
      </c>
      <c r="O6" s="514"/>
      <c r="Q6" s="529"/>
      <c r="R6" s="529" t="s">
        <v>108</v>
      </c>
      <c r="S6" s="529"/>
      <c r="T6" s="529" t="s">
        <v>109</v>
      </c>
      <c r="U6" s="529"/>
      <c r="V6" s="529" t="s">
        <v>77</v>
      </c>
      <c r="W6" s="529"/>
      <c r="X6" s="528"/>
    </row>
    <row r="7" spans="1:24" x14ac:dyDescent="0.2">
      <c r="B7" s="110" t="s">
        <v>231</v>
      </c>
      <c r="C7" s="110" t="s">
        <v>230</v>
      </c>
      <c r="D7" s="110" t="s">
        <v>231</v>
      </c>
      <c r="E7" s="110" t="s">
        <v>230</v>
      </c>
      <c r="F7" s="110" t="s">
        <v>231</v>
      </c>
      <c r="G7" s="110" t="s">
        <v>230</v>
      </c>
      <c r="I7" s="514"/>
      <c r="J7" s="514" t="s">
        <v>231</v>
      </c>
      <c r="K7" s="514" t="s">
        <v>230</v>
      </c>
      <c r="L7" s="514" t="s">
        <v>231</v>
      </c>
      <c r="M7" s="514" t="s">
        <v>230</v>
      </c>
      <c r="N7" s="514" t="s">
        <v>231</v>
      </c>
      <c r="O7" s="514" t="s">
        <v>230</v>
      </c>
      <c r="Q7" s="529"/>
      <c r="R7" s="529" t="s">
        <v>231</v>
      </c>
      <c r="S7" s="529" t="s">
        <v>230</v>
      </c>
      <c r="T7" s="529" t="s">
        <v>231</v>
      </c>
      <c r="U7" s="529" t="s">
        <v>230</v>
      </c>
      <c r="V7" s="529" t="s">
        <v>231</v>
      </c>
      <c r="W7" s="529" t="s">
        <v>230</v>
      </c>
      <c r="X7" s="528"/>
    </row>
    <row r="8" spans="1:24" x14ac:dyDescent="0.2">
      <c r="A8" s="126" t="s">
        <v>232</v>
      </c>
      <c r="B8" s="134">
        <f>R8</f>
        <v>9</v>
      </c>
      <c r="C8" s="139" t="str">
        <f>CONCATENATE(S8," ans")</f>
        <v>29 ans</v>
      </c>
      <c r="D8" s="134">
        <f t="shared" ref="D8:D15" si="0">T8</f>
        <v>13</v>
      </c>
      <c r="E8" s="139" t="str">
        <f t="shared" ref="E8:E15" si="1">CONCATENATE(U8," ans")</f>
        <v>34 ans</v>
      </c>
      <c r="F8" s="136">
        <f t="shared" ref="F8:F15" si="2">V8</f>
        <v>22</v>
      </c>
      <c r="G8" s="140" t="str">
        <f t="shared" ref="G8:G15" si="3">CONCATENATE(W8," ans")</f>
        <v>32 ans</v>
      </c>
      <c r="I8" s="514" t="s">
        <v>485</v>
      </c>
      <c r="J8" s="514">
        <v>9</v>
      </c>
      <c r="K8" s="514">
        <v>28.888888888888889</v>
      </c>
      <c r="L8" s="514">
        <v>13</v>
      </c>
      <c r="M8" s="514">
        <v>33.92307692307692</v>
      </c>
      <c r="N8" s="514">
        <v>22</v>
      </c>
      <c r="O8" s="514">
        <v>31.863636363636363</v>
      </c>
      <c r="Q8" s="529" t="s">
        <v>485</v>
      </c>
      <c r="R8" s="529">
        <f>ROUND(J8,0)</f>
        <v>9</v>
      </c>
      <c r="S8" s="529">
        <f t="shared" ref="S8:W8" si="4">ROUND(K8,0)</f>
        <v>29</v>
      </c>
      <c r="T8" s="529">
        <f t="shared" si="4"/>
        <v>13</v>
      </c>
      <c r="U8" s="529">
        <f t="shared" si="4"/>
        <v>34</v>
      </c>
      <c r="V8" s="529">
        <f t="shared" si="4"/>
        <v>22</v>
      </c>
      <c r="W8" s="529">
        <f t="shared" si="4"/>
        <v>32</v>
      </c>
      <c r="X8" s="528"/>
    </row>
    <row r="9" spans="1:24" x14ac:dyDescent="0.2">
      <c r="A9" s="127" t="s">
        <v>233</v>
      </c>
      <c r="B9" s="135">
        <f t="shared" ref="B9:B15" si="5">R9</f>
        <v>0</v>
      </c>
      <c r="C9" s="141" t="str">
        <f t="shared" ref="C9:C15" si="6">CONCATENATE(S9," ans")</f>
        <v>0 ans</v>
      </c>
      <c r="D9" s="135">
        <f t="shared" si="0"/>
        <v>4</v>
      </c>
      <c r="E9" s="141" t="str">
        <f t="shared" si="1"/>
        <v>30 ans</v>
      </c>
      <c r="F9" s="137">
        <f t="shared" si="2"/>
        <v>4</v>
      </c>
      <c r="G9" s="142" t="str">
        <f t="shared" si="3"/>
        <v>30 ans</v>
      </c>
      <c r="I9" s="514" t="s">
        <v>486</v>
      </c>
      <c r="J9" s="514"/>
      <c r="K9" s="514"/>
      <c r="L9" s="514">
        <v>4</v>
      </c>
      <c r="M9" s="514">
        <v>30</v>
      </c>
      <c r="N9" s="514">
        <v>4</v>
      </c>
      <c r="O9" s="514">
        <v>30</v>
      </c>
      <c r="P9" s="620"/>
      <c r="Q9" s="529" t="s">
        <v>486</v>
      </c>
      <c r="R9" s="529">
        <f t="shared" ref="R9:R15" si="7">ROUND(J9,0)</f>
        <v>0</v>
      </c>
      <c r="S9" s="529">
        <f t="shared" ref="S9:S15" si="8">ROUND(K9,0)</f>
        <v>0</v>
      </c>
      <c r="T9" s="529">
        <f t="shared" ref="T9:T15" si="9">ROUND(L9,0)</f>
        <v>4</v>
      </c>
      <c r="U9" s="529">
        <f t="shared" ref="U9:U15" si="10">ROUND(M9,0)</f>
        <v>30</v>
      </c>
      <c r="V9" s="529">
        <f t="shared" ref="V9:V15" si="11">ROUND(N9,0)</f>
        <v>4</v>
      </c>
      <c r="W9" s="529">
        <f t="shared" ref="W9:W15" si="12">ROUND(O9,0)</f>
        <v>30</v>
      </c>
      <c r="X9" s="528"/>
    </row>
    <row r="10" spans="1:24" s="457" customFormat="1" x14ac:dyDescent="0.2">
      <c r="A10" s="127" t="s">
        <v>484</v>
      </c>
      <c r="B10" s="135">
        <f t="shared" si="5"/>
        <v>1</v>
      </c>
      <c r="C10" s="141" t="str">
        <f t="shared" si="6"/>
        <v>24 ans</v>
      </c>
      <c r="D10" s="135">
        <f t="shared" si="0"/>
        <v>2</v>
      </c>
      <c r="E10" s="141" t="str">
        <f t="shared" si="1"/>
        <v>27 ans</v>
      </c>
      <c r="F10" s="137">
        <f t="shared" si="2"/>
        <v>3</v>
      </c>
      <c r="G10" s="142" t="str">
        <f t="shared" si="3"/>
        <v>26 ans</v>
      </c>
      <c r="I10" s="514" t="s">
        <v>487</v>
      </c>
      <c r="J10" s="514">
        <v>1</v>
      </c>
      <c r="K10" s="514">
        <v>24</v>
      </c>
      <c r="L10" s="514">
        <v>2</v>
      </c>
      <c r="M10" s="514">
        <v>27</v>
      </c>
      <c r="N10" s="514">
        <v>3</v>
      </c>
      <c r="O10" s="514">
        <v>26</v>
      </c>
      <c r="P10" s="620"/>
      <c r="Q10" s="529" t="s">
        <v>487</v>
      </c>
      <c r="R10" s="529">
        <f t="shared" si="7"/>
        <v>1</v>
      </c>
      <c r="S10" s="529">
        <f t="shared" si="8"/>
        <v>24</v>
      </c>
      <c r="T10" s="529">
        <f t="shared" si="9"/>
        <v>2</v>
      </c>
      <c r="U10" s="529">
        <f t="shared" si="10"/>
        <v>27</v>
      </c>
      <c r="V10" s="529">
        <f t="shared" si="11"/>
        <v>3</v>
      </c>
      <c r="W10" s="529">
        <f t="shared" si="12"/>
        <v>26</v>
      </c>
      <c r="X10" s="528"/>
    </row>
    <row r="11" spans="1:24" x14ac:dyDescent="0.2">
      <c r="A11" s="128" t="s">
        <v>234</v>
      </c>
      <c r="B11" s="132">
        <f t="shared" si="5"/>
        <v>14</v>
      </c>
      <c r="C11" s="141" t="str">
        <f t="shared" si="6"/>
        <v>38 ans</v>
      </c>
      <c r="D11" s="132">
        <f t="shared" si="0"/>
        <v>13</v>
      </c>
      <c r="E11" s="141" t="str">
        <f t="shared" si="1"/>
        <v>38 ans</v>
      </c>
      <c r="F11" s="137">
        <f t="shared" si="2"/>
        <v>27</v>
      </c>
      <c r="G11" s="142" t="str">
        <f t="shared" si="3"/>
        <v>38 ans</v>
      </c>
      <c r="I11" s="514" t="s">
        <v>488</v>
      </c>
      <c r="J11" s="514">
        <v>14</v>
      </c>
      <c r="K11" s="514">
        <v>38</v>
      </c>
      <c r="L11" s="514">
        <v>13</v>
      </c>
      <c r="M11" s="514">
        <v>37.692307692307693</v>
      </c>
      <c r="N11" s="514">
        <v>27</v>
      </c>
      <c r="O11" s="514">
        <v>37.851851851851855</v>
      </c>
      <c r="P11" s="620"/>
      <c r="Q11" s="529" t="s">
        <v>488</v>
      </c>
      <c r="R11" s="529">
        <f t="shared" si="7"/>
        <v>14</v>
      </c>
      <c r="S11" s="529">
        <f t="shared" si="8"/>
        <v>38</v>
      </c>
      <c r="T11" s="529">
        <f t="shared" si="9"/>
        <v>13</v>
      </c>
      <c r="U11" s="529">
        <f t="shared" si="10"/>
        <v>38</v>
      </c>
      <c r="V11" s="529">
        <f t="shared" si="11"/>
        <v>27</v>
      </c>
      <c r="W11" s="529">
        <f t="shared" si="12"/>
        <v>38</v>
      </c>
      <c r="X11" s="528"/>
    </row>
    <row r="12" spans="1:24" x14ac:dyDescent="0.2">
      <c r="A12" s="128" t="s">
        <v>235</v>
      </c>
      <c r="B12" s="132">
        <f t="shared" si="5"/>
        <v>437</v>
      </c>
      <c r="C12" s="141" t="str">
        <f t="shared" si="6"/>
        <v>30 ans</v>
      </c>
      <c r="D12" s="132">
        <f t="shared" si="0"/>
        <v>441</v>
      </c>
      <c r="E12" s="141" t="str">
        <f t="shared" si="1"/>
        <v>30 ans</v>
      </c>
      <c r="F12" s="137">
        <f t="shared" si="2"/>
        <v>878</v>
      </c>
      <c r="G12" s="142" t="str">
        <f t="shared" si="3"/>
        <v>30 ans</v>
      </c>
      <c r="I12" s="514" t="s">
        <v>489</v>
      </c>
      <c r="J12" s="514">
        <v>437</v>
      </c>
      <c r="K12" s="514">
        <v>29.866666666666667</v>
      </c>
      <c r="L12" s="514">
        <v>441</v>
      </c>
      <c r="M12" s="514">
        <v>29.857142857142858</v>
      </c>
      <c r="N12" s="514">
        <v>878</v>
      </c>
      <c r="O12" s="514">
        <v>29.861872146118721</v>
      </c>
      <c r="P12" s="620"/>
      <c r="Q12" s="529" t="s">
        <v>489</v>
      </c>
      <c r="R12" s="529">
        <f t="shared" si="7"/>
        <v>437</v>
      </c>
      <c r="S12" s="529">
        <f t="shared" si="8"/>
        <v>30</v>
      </c>
      <c r="T12" s="529">
        <f t="shared" si="9"/>
        <v>441</v>
      </c>
      <c r="U12" s="529">
        <f t="shared" si="10"/>
        <v>30</v>
      </c>
      <c r="V12" s="529">
        <f t="shared" si="11"/>
        <v>878</v>
      </c>
      <c r="W12" s="529">
        <f t="shared" si="12"/>
        <v>30</v>
      </c>
      <c r="X12" s="528"/>
    </row>
    <row r="13" spans="1:24" ht="24" x14ac:dyDescent="0.2">
      <c r="A13" s="129" t="s">
        <v>236</v>
      </c>
      <c r="B13" s="351">
        <f t="shared" si="5"/>
        <v>55</v>
      </c>
      <c r="C13" s="352" t="str">
        <f t="shared" si="6"/>
        <v>35 ans</v>
      </c>
      <c r="D13" s="351">
        <f t="shared" si="0"/>
        <v>74</v>
      </c>
      <c r="E13" s="352" t="str">
        <f t="shared" si="1"/>
        <v>35 ans</v>
      </c>
      <c r="F13" s="353">
        <f t="shared" si="2"/>
        <v>129</v>
      </c>
      <c r="G13" s="354" t="str">
        <f t="shared" si="3"/>
        <v>35 ans</v>
      </c>
      <c r="I13" s="514" t="s">
        <v>490</v>
      </c>
      <c r="J13" s="514">
        <v>55</v>
      </c>
      <c r="K13" s="514">
        <v>35.472727272727276</v>
      </c>
      <c r="L13" s="514">
        <v>74</v>
      </c>
      <c r="M13" s="514">
        <v>34.513888888888886</v>
      </c>
      <c r="N13" s="514">
        <v>129</v>
      </c>
      <c r="O13" s="514">
        <v>34.929133858267718</v>
      </c>
      <c r="P13" s="620"/>
      <c r="Q13" s="529" t="s">
        <v>490</v>
      </c>
      <c r="R13" s="529">
        <f t="shared" si="7"/>
        <v>55</v>
      </c>
      <c r="S13" s="529">
        <f t="shared" si="8"/>
        <v>35</v>
      </c>
      <c r="T13" s="529">
        <f t="shared" si="9"/>
        <v>74</v>
      </c>
      <c r="U13" s="529">
        <f t="shared" si="10"/>
        <v>35</v>
      </c>
      <c r="V13" s="529">
        <f t="shared" si="11"/>
        <v>129</v>
      </c>
      <c r="W13" s="529">
        <f t="shared" si="12"/>
        <v>35</v>
      </c>
      <c r="X13" s="528"/>
    </row>
    <row r="14" spans="1:24" x14ac:dyDescent="0.2">
      <c r="A14" s="356" t="s">
        <v>376</v>
      </c>
      <c r="B14" s="133">
        <f t="shared" si="5"/>
        <v>53</v>
      </c>
      <c r="C14" s="143" t="str">
        <f t="shared" si="6"/>
        <v>30 ans</v>
      </c>
      <c r="D14" s="133">
        <f t="shared" si="0"/>
        <v>60</v>
      </c>
      <c r="E14" s="143" t="str">
        <f t="shared" si="1"/>
        <v>30 ans</v>
      </c>
      <c r="F14" s="138">
        <f t="shared" si="2"/>
        <v>113</v>
      </c>
      <c r="G14" s="144" t="str">
        <f t="shared" si="3"/>
        <v>30 ans</v>
      </c>
      <c r="I14" s="514" t="s">
        <v>376</v>
      </c>
      <c r="J14" s="514">
        <v>53</v>
      </c>
      <c r="K14" s="514">
        <v>29.528301886792452</v>
      </c>
      <c r="L14" s="514">
        <v>60</v>
      </c>
      <c r="M14" s="514">
        <v>30.016666666666666</v>
      </c>
      <c r="N14" s="514">
        <v>113</v>
      </c>
      <c r="O14" s="514">
        <v>29.787610619469028</v>
      </c>
      <c r="P14" s="620"/>
      <c r="Q14" s="529" t="s">
        <v>376</v>
      </c>
      <c r="R14" s="529">
        <f t="shared" si="7"/>
        <v>53</v>
      </c>
      <c r="S14" s="529">
        <f t="shared" si="8"/>
        <v>30</v>
      </c>
      <c r="T14" s="529">
        <f t="shared" si="9"/>
        <v>60</v>
      </c>
      <c r="U14" s="529">
        <f t="shared" si="10"/>
        <v>30</v>
      </c>
      <c r="V14" s="529">
        <f t="shared" si="11"/>
        <v>113</v>
      </c>
      <c r="W14" s="529">
        <f t="shared" si="12"/>
        <v>30</v>
      </c>
      <c r="X14" s="528"/>
    </row>
    <row r="15" spans="1:24" x14ac:dyDescent="0.2">
      <c r="A15" s="118" t="s">
        <v>12</v>
      </c>
      <c r="B15" s="130">
        <f t="shared" si="5"/>
        <v>569</v>
      </c>
      <c r="C15" s="357" t="str">
        <f t="shared" si="6"/>
        <v>31 ans</v>
      </c>
      <c r="D15" s="130">
        <f t="shared" si="0"/>
        <v>607</v>
      </c>
      <c r="E15" s="357" t="str">
        <f t="shared" si="1"/>
        <v>31 ans</v>
      </c>
      <c r="F15" s="27">
        <f t="shared" si="2"/>
        <v>1176</v>
      </c>
      <c r="G15" s="358" t="str">
        <f t="shared" si="3"/>
        <v>31 ans</v>
      </c>
      <c r="I15" s="515" t="s">
        <v>12</v>
      </c>
      <c r="J15" s="514">
        <v>569</v>
      </c>
      <c r="K15" s="514">
        <v>30.553791887125222</v>
      </c>
      <c r="L15" s="514">
        <v>607</v>
      </c>
      <c r="M15" s="514">
        <v>30.674380165289257</v>
      </c>
      <c r="N15" s="514">
        <v>1176</v>
      </c>
      <c r="O15" s="514">
        <v>30.616040955631398</v>
      </c>
      <c r="P15" s="620"/>
      <c r="Q15" s="530" t="s">
        <v>12</v>
      </c>
      <c r="R15" s="529">
        <f t="shared" si="7"/>
        <v>569</v>
      </c>
      <c r="S15" s="529">
        <f t="shared" si="8"/>
        <v>31</v>
      </c>
      <c r="T15" s="529">
        <f t="shared" si="9"/>
        <v>607</v>
      </c>
      <c r="U15" s="529">
        <f t="shared" si="10"/>
        <v>31</v>
      </c>
      <c r="V15" s="529">
        <f t="shared" si="11"/>
        <v>1176</v>
      </c>
      <c r="W15" s="529">
        <f t="shared" si="12"/>
        <v>31</v>
      </c>
      <c r="X15" s="528"/>
    </row>
    <row r="16" spans="1:24" x14ac:dyDescent="0.2">
      <c r="A16" s="117"/>
      <c r="B16" s="116"/>
      <c r="I16" s="514"/>
      <c r="J16" s="514"/>
      <c r="K16" s="514"/>
      <c r="L16" s="514"/>
      <c r="M16" s="514"/>
      <c r="N16" s="514"/>
      <c r="O16" s="514"/>
      <c r="P16" s="620"/>
      <c r="Q16" s="529"/>
      <c r="R16" s="529"/>
      <c r="S16" s="529"/>
      <c r="T16" s="529"/>
      <c r="U16" s="529"/>
      <c r="V16" s="529"/>
      <c r="W16" s="529"/>
      <c r="X16" s="528"/>
    </row>
    <row r="17" spans="1:24" x14ac:dyDescent="0.2">
      <c r="B17" s="763" t="s">
        <v>442</v>
      </c>
      <c r="C17" s="763"/>
      <c r="D17" s="763"/>
      <c r="E17" s="763"/>
      <c r="F17" s="763"/>
      <c r="G17" s="763"/>
      <c r="I17" s="514"/>
      <c r="J17" s="514" t="s">
        <v>442</v>
      </c>
      <c r="K17" s="514"/>
      <c r="L17" s="514"/>
      <c r="M17" s="514"/>
      <c r="N17" s="514"/>
      <c r="O17" s="514"/>
      <c r="P17" s="620"/>
      <c r="Q17" s="529"/>
      <c r="R17" s="529" t="s">
        <v>442</v>
      </c>
      <c r="S17" s="529"/>
      <c r="T17" s="529"/>
      <c r="U17" s="529"/>
      <c r="V17" s="529"/>
      <c r="W17" s="529"/>
      <c r="X17" s="528"/>
    </row>
    <row r="18" spans="1:24" x14ac:dyDescent="0.2">
      <c r="B18" s="772" t="s">
        <v>108</v>
      </c>
      <c r="C18" s="773"/>
      <c r="D18" s="773" t="s">
        <v>109</v>
      </c>
      <c r="E18" s="773"/>
      <c r="F18" s="774" t="s">
        <v>77</v>
      </c>
      <c r="G18" s="775"/>
      <c r="I18" s="514"/>
      <c r="J18" s="514" t="s">
        <v>108</v>
      </c>
      <c r="K18" s="514"/>
      <c r="L18" s="514" t="s">
        <v>109</v>
      </c>
      <c r="M18" s="514"/>
      <c r="N18" s="514" t="s">
        <v>77</v>
      </c>
      <c r="O18" s="514"/>
      <c r="P18" s="620"/>
      <c r="Q18" s="529"/>
      <c r="R18" s="529" t="s">
        <v>108</v>
      </c>
      <c r="S18" s="529"/>
      <c r="T18" s="529" t="s">
        <v>109</v>
      </c>
      <c r="U18" s="529"/>
      <c r="V18" s="529" t="s">
        <v>77</v>
      </c>
      <c r="W18" s="529"/>
      <c r="X18" s="528"/>
    </row>
    <row r="19" spans="1:24" x14ac:dyDescent="0.2">
      <c r="B19" s="110" t="s">
        <v>231</v>
      </c>
      <c r="C19" s="110" t="s">
        <v>230</v>
      </c>
      <c r="D19" s="110" t="s">
        <v>231</v>
      </c>
      <c r="E19" s="110" t="s">
        <v>230</v>
      </c>
      <c r="F19" s="110" t="s">
        <v>231</v>
      </c>
      <c r="G19" s="110" t="s">
        <v>230</v>
      </c>
      <c r="I19" s="514"/>
      <c r="J19" s="514" t="s">
        <v>231</v>
      </c>
      <c r="K19" s="514" t="s">
        <v>230</v>
      </c>
      <c r="L19" s="514" t="s">
        <v>231</v>
      </c>
      <c r="M19" s="514" t="s">
        <v>230</v>
      </c>
      <c r="N19" s="514" t="s">
        <v>231</v>
      </c>
      <c r="O19" s="514" t="s">
        <v>230</v>
      </c>
      <c r="P19" s="620"/>
      <c r="Q19" s="529"/>
      <c r="R19" s="529" t="s">
        <v>231</v>
      </c>
      <c r="S19" s="529" t="s">
        <v>230</v>
      </c>
      <c r="T19" s="529" t="s">
        <v>231</v>
      </c>
      <c r="U19" s="529" t="s">
        <v>230</v>
      </c>
      <c r="V19" s="529" t="s">
        <v>231</v>
      </c>
      <c r="W19" s="529" t="s">
        <v>230</v>
      </c>
      <c r="X19" s="528"/>
    </row>
    <row r="20" spans="1:24" x14ac:dyDescent="0.2">
      <c r="A20" s="126" t="s">
        <v>232</v>
      </c>
      <c r="B20" s="148">
        <f t="shared" ref="B20:B27" si="13">R20</f>
        <v>219</v>
      </c>
      <c r="C20" s="139" t="str">
        <f t="shared" ref="C20:C27" si="14">CONCATENATE(S20," ans")</f>
        <v>32 ans</v>
      </c>
      <c r="D20" s="148">
        <f t="shared" ref="D20:D27" si="15">T20</f>
        <v>142</v>
      </c>
      <c r="E20" s="139" t="str">
        <f t="shared" ref="E20:E27" si="16">CONCATENATE(U20," ans")</f>
        <v>32 ans</v>
      </c>
      <c r="F20" s="140">
        <f t="shared" ref="F20:F27" si="17">V20</f>
        <v>361</v>
      </c>
      <c r="G20" s="140" t="str">
        <f t="shared" ref="G20:G27" si="18">CONCATENATE(W20," ans")</f>
        <v>32 ans</v>
      </c>
      <c r="I20" s="514" t="s">
        <v>485</v>
      </c>
      <c r="J20" s="514">
        <v>219</v>
      </c>
      <c r="K20" s="514">
        <v>32.150684931506852</v>
      </c>
      <c r="L20" s="514">
        <v>142</v>
      </c>
      <c r="M20" s="514">
        <v>32.070921985815602</v>
      </c>
      <c r="N20" s="514">
        <v>361</v>
      </c>
      <c r="O20" s="514">
        <v>32.119444444444447</v>
      </c>
      <c r="P20" s="620"/>
      <c r="Q20" s="529" t="s">
        <v>485</v>
      </c>
      <c r="R20" s="529">
        <f>ROUND(J20,0)</f>
        <v>219</v>
      </c>
      <c r="S20" s="529">
        <f t="shared" ref="S20:S27" si="19">ROUND(K20,0)</f>
        <v>32</v>
      </c>
      <c r="T20" s="529">
        <f t="shared" ref="T20:T27" si="20">ROUND(L20,0)</f>
        <v>142</v>
      </c>
      <c r="U20" s="529">
        <f t="shared" ref="U20:U27" si="21">ROUND(M20,0)</f>
        <v>32</v>
      </c>
      <c r="V20" s="529">
        <f t="shared" ref="V20:V27" si="22">ROUND(N20,0)</f>
        <v>361</v>
      </c>
      <c r="W20" s="529">
        <f t="shared" ref="W20:W27" si="23">ROUND(O20,0)</f>
        <v>32</v>
      </c>
      <c r="X20" s="528"/>
    </row>
    <row r="21" spans="1:24" x14ac:dyDescent="0.2">
      <c r="A21" s="127" t="s">
        <v>233</v>
      </c>
      <c r="B21" s="149">
        <f t="shared" si="13"/>
        <v>36</v>
      </c>
      <c r="C21" s="141" t="str">
        <f t="shared" si="14"/>
        <v>31 ans</v>
      </c>
      <c r="D21" s="149">
        <f t="shared" si="15"/>
        <v>16</v>
      </c>
      <c r="E21" s="141" t="str">
        <f t="shared" si="16"/>
        <v>33 ans</v>
      </c>
      <c r="F21" s="142">
        <f t="shared" si="17"/>
        <v>52</v>
      </c>
      <c r="G21" s="142" t="str">
        <f t="shared" si="18"/>
        <v>32 ans</v>
      </c>
      <c r="I21" s="514" t="s">
        <v>486</v>
      </c>
      <c r="J21" s="514">
        <v>36</v>
      </c>
      <c r="K21" s="514">
        <v>31.361111111111111</v>
      </c>
      <c r="L21" s="514">
        <v>16</v>
      </c>
      <c r="M21" s="514">
        <v>32.9375</v>
      </c>
      <c r="N21" s="514">
        <v>52</v>
      </c>
      <c r="O21" s="514">
        <v>31.846153846153847</v>
      </c>
      <c r="P21" s="620"/>
      <c r="Q21" s="529" t="s">
        <v>486</v>
      </c>
      <c r="R21" s="529">
        <f t="shared" ref="R21:R27" si="24">ROUND(J21,0)</f>
        <v>36</v>
      </c>
      <c r="S21" s="529">
        <f t="shared" si="19"/>
        <v>31</v>
      </c>
      <c r="T21" s="529">
        <f t="shared" si="20"/>
        <v>16</v>
      </c>
      <c r="U21" s="529">
        <f t="shared" si="21"/>
        <v>33</v>
      </c>
      <c r="V21" s="529">
        <f t="shared" si="22"/>
        <v>52</v>
      </c>
      <c r="W21" s="529">
        <f t="shared" si="23"/>
        <v>32</v>
      </c>
      <c r="X21" s="528"/>
    </row>
    <row r="22" spans="1:24" s="457" customFormat="1" x14ac:dyDescent="0.2">
      <c r="A22" s="127" t="s">
        <v>484</v>
      </c>
      <c r="B22" s="149">
        <f t="shared" si="13"/>
        <v>35</v>
      </c>
      <c r="C22" s="141" t="str">
        <f t="shared" si="14"/>
        <v>32 ans</v>
      </c>
      <c r="D22" s="149">
        <f t="shared" si="15"/>
        <v>23</v>
      </c>
      <c r="E22" s="141" t="str">
        <f t="shared" si="16"/>
        <v>31 ans</v>
      </c>
      <c r="F22" s="142">
        <f t="shared" si="17"/>
        <v>58</v>
      </c>
      <c r="G22" s="142" t="str">
        <f t="shared" si="18"/>
        <v>32 ans</v>
      </c>
      <c r="I22" s="514" t="s">
        <v>487</v>
      </c>
      <c r="J22" s="514">
        <v>35</v>
      </c>
      <c r="K22" s="514">
        <v>32.285714285714285</v>
      </c>
      <c r="L22" s="514">
        <v>23</v>
      </c>
      <c r="M22" s="514">
        <v>31.136363636363637</v>
      </c>
      <c r="N22" s="514">
        <v>58</v>
      </c>
      <c r="O22" s="514">
        <v>31.842105263157894</v>
      </c>
      <c r="P22" s="620"/>
      <c r="Q22" s="529" t="s">
        <v>487</v>
      </c>
      <c r="R22" s="529">
        <f t="shared" si="24"/>
        <v>35</v>
      </c>
      <c r="S22" s="529">
        <f t="shared" si="19"/>
        <v>32</v>
      </c>
      <c r="T22" s="529">
        <f t="shared" si="20"/>
        <v>23</v>
      </c>
      <c r="U22" s="529">
        <f t="shared" si="21"/>
        <v>31</v>
      </c>
      <c r="V22" s="529">
        <f t="shared" si="22"/>
        <v>58</v>
      </c>
      <c r="W22" s="529">
        <f t="shared" si="23"/>
        <v>32</v>
      </c>
      <c r="X22" s="528"/>
    </row>
    <row r="23" spans="1:24" x14ac:dyDescent="0.2">
      <c r="A23" s="128" t="s">
        <v>234</v>
      </c>
      <c r="B23" s="145">
        <f t="shared" si="13"/>
        <v>30</v>
      </c>
      <c r="C23" s="141" t="str">
        <f t="shared" si="14"/>
        <v>37 ans</v>
      </c>
      <c r="D23" s="145">
        <f t="shared" si="15"/>
        <v>12</v>
      </c>
      <c r="E23" s="141" t="str">
        <f t="shared" si="16"/>
        <v>42 ans</v>
      </c>
      <c r="F23" s="142">
        <f t="shared" si="17"/>
        <v>42</v>
      </c>
      <c r="G23" s="142" t="str">
        <f t="shared" si="18"/>
        <v>39 ans</v>
      </c>
      <c r="I23" s="514" t="s">
        <v>488</v>
      </c>
      <c r="J23" s="514">
        <v>30</v>
      </c>
      <c r="K23" s="514">
        <v>37.233333333333334</v>
      </c>
      <c r="L23" s="514">
        <v>12</v>
      </c>
      <c r="M23" s="514">
        <v>42</v>
      </c>
      <c r="N23" s="514">
        <v>42</v>
      </c>
      <c r="O23" s="514">
        <v>38.595238095238095</v>
      </c>
      <c r="P23" s="620"/>
      <c r="Q23" s="529" t="s">
        <v>488</v>
      </c>
      <c r="R23" s="529">
        <f t="shared" si="24"/>
        <v>30</v>
      </c>
      <c r="S23" s="529">
        <f t="shared" si="19"/>
        <v>37</v>
      </c>
      <c r="T23" s="529">
        <f t="shared" si="20"/>
        <v>12</v>
      </c>
      <c r="U23" s="529">
        <f t="shared" si="21"/>
        <v>42</v>
      </c>
      <c r="V23" s="529">
        <f t="shared" si="22"/>
        <v>42</v>
      </c>
      <c r="W23" s="529">
        <f t="shared" si="23"/>
        <v>39</v>
      </c>
      <c r="X23" s="528"/>
    </row>
    <row r="24" spans="1:24" x14ac:dyDescent="0.2">
      <c r="A24" s="128" t="s">
        <v>235</v>
      </c>
      <c r="B24" s="145">
        <f t="shared" si="13"/>
        <v>355</v>
      </c>
      <c r="C24" s="141" t="str">
        <f t="shared" si="14"/>
        <v>31 ans</v>
      </c>
      <c r="D24" s="145">
        <f t="shared" si="15"/>
        <v>277</v>
      </c>
      <c r="E24" s="141" t="str">
        <f t="shared" si="16"/>
        <v>32 ans</v>
      </c>
      <c r="F24" s="142">
        <f t="shared" si="17"/>
        <v>632</v>
      </c>
      <c r="G24" s="142" t="str">
        <f t="shared" si="18"/>
        <v>31 ans</v>
      </c>
      <c r="I24" s="514" t="s">
        <v>489</v>
      </c>
      <c r="J24" s="514">
        <v>355</v>
      </c>
      <c r="K24" s="514">
        <v>31.346478873239437</v>
      </c>
      <c r="L24" s="514">
        <v>277</v>
      </c>
      <c r="M24" s="514">
        <v>31.681159420289855</v>
      </c>
      <c r="N24" s="514">
        <v>632</v>
      </c>
      <c r="O24" s="514">
        <v>31.492868462757528</v>
      </c>
      <c r="P24" s="620"/>
      <c r="Q24" s="529" t="s">
        <v>489</v>
      </c>
      <c r="R24" s="529">
        <f t="shared" si="24"/>
        <v>355</v>
      </c>
      <c r="S24" s="529">
        <f t="shared" si="19"/>
        <v>31</v>
      </c>
      <c r="T24" s="529">
        <f t="shared" si="20"/>
        <v>277</v>
      </c>
      <c r="U24" s="529">
        <f t="shared" si="21"/>
        <v>32</v>
      </c>
      <c r="V24" s="529">
        <f t="shared" si="22"/>
        <v>632</v>
      </c>
      <c r="W24" s="529">
        <f t="shared" si="23"/>
        <v>31</v>
      </c>
      <c r="X24" s="528"/>
    </row>
    <row r="25" spans="1:24" ht="24" x14ac:dyDescent="0.2">
      <c r="A25" s="129" t="s">
        <v>236</v>
      </c>
      <c r="B25" s="355">
        <f t="shared" si="13"/>
        <v>229</v>
      </c>
      <c r="C25" s="352" t="str">
        <f t="shared" si="14"/>
        <v>35 ans</v>
      </c>
      <c r="D25" s="355">
        <f t="shared" si="15"/>
        <v>141</v>
      </c>
      <c r="E25" s="352" t="str">
        <f t="shared" si="16"/>
        <v>37 ans</v>
      </c>
      <c r="F25" s="354">
        <f t="shared" si="17"/>
        <v>370</v>
      </c>
      <c r="G25" s="354" t="str">
        <f t="shared" si="18"/>
        <v>36 ans</v>
      </c>
      <c r="I25" s="514" t="s">
        <v>490</v>
      </c>
      <c r="J25" s="514">
        <v>229</v>
      </c>
      <c r="K25" s="514">
        <v>35.35526315789474</v>
      </c>
      <c r="L25" s="514">
        <v>141</v>
      </c>
      <c r="M25" s="514">
        <v>36.695035460992905</v>
      </c>
      <c r="N25" s="514">
        <v>370</v>
      </c>
      <c r="O25" s="514">
        <v>35.867208672086718</v>
      </c>
      <c r="P25" s="620"/>
      <c r="Q25" s="529" t="s">
        <v>490</v>
      </c>
      <c r="R25" s="529">
        <f t="shared" si="24"/>
        <v>229</v>
      </c>
      <c r="S25" s="529">
        <f t="shared" si="19"/>
        <v>35</v>
      </c>
      <c r="T25" s="529">
        <f t="shared" si="20"/>
        <v>141</v>
      </c>
      <c r="U25" s="529">
        <f t="shared" si="21"/>
        <v>37</v>
      </c>
      <c r="V25" s="529">
        <f t="shared" si="22"/>
        <v>370</v>
      </c>
      <c r="W25" s="529">
        <f t="shared" si="23"/>
        <v>36</v>
      </c>
      <c r="X25" s="528"/>
    </row>
    <row r="26" spans="1:24" x14ac:dyDescent="0.2">
      <c r="A26" s="356" t="s">
        <v>376</v>
      </c>
      <c r="B26" s="146">
        <f t="shared" si="13"/>
        <v>82</v>
      </c>
      <c r="C26" s="143" t="str">
        <f t="shared" si="14"/>
        <v>32 ans</v>
      </c>
      <c r="D26" s="146">
        <f t="shared" si="15"/>
        <v>60</v>
      </c>
      <c r="E26" s="143" t="str">
        <f t="shared" si="16"/>
        <v>31 ans</v>
      </c>
      <c r="F26" s="144">
        <f t="shared" si="17"/>
        <v>142</v>
      </c>
      <c r="G26" s="144" t="str">
        <f t="shared" si="18"/>
        <v>31 ans</v>
      </c>
      <c r="I26" s="514" t="s">
        <v>376</v>
      </c>
      <c r="J26" s="514">
        <v>82</v>
      </c>
      <c r="K26" s="514">
        <v>31.50632911392405</v>
      </c>
      <c r="L26" s="514">
        <v>60</v>
      </c>
      <c r="M26" s="514">
        <v>31.322033898305083</v>
      </c>
      <c r="N26" s="514">
        <v>142</v>
      </c>
      <c r="O26" s="514">
        <v>31.427536231884059</v>
      </c>
      <c r="P26" s="620"/>
      <c r="Q26" s="529" t="s">
        <v>376</v>
      </c>
      <c r="R26" s="529">
        <f t="shared" si="24"/>
        <v>82</v>
      </c>
      <c r="S26" s="529">
        <f t="shared" si="19"/>
        <v>32</v>
      </c>
      <c r="T26" s="529">
        <f t="shared" si="20"/>
        <v>60</v>
      </c>
      <c r="U26" s="529">
        <f t="shared" si="21"/>
        <v>31</v>
      </c>
      <c r="V26" s="529">
        <f t="shared" si="22"/>
        <v>142</v>
      </c>
      <c r="W26" s="529">
        <f t="shared" si="23"/>
        <v>31</v>
      </c>
      <c r="X26" s="528"/>
    </row>
    <row r="27" spans="1:24" ht="25.5" x14ac:dyDescent="0.2">
      <c r="A27" s="118" t="s">
        <v>676</v>
      </c>
      <c r="B27" s="153">
        <f t="shared" si="13"/>
        <v>986</v>
      </c>
      <c r="C27" s="150" t="str">
        <f t="shared" si="14"/>
        <v>33 ans</v>
      </c>
      <c r="D27" s="153">
        <f t="shared" si="15"/>
        <v>671</v>
      </c>
      <c r="E27" s="150" t="str">
        <f t="shared" si="16"/>
        <v>33 ans</v>
      </c>
      <c r="F27" s="154">
        <f t="shared" si="17"/>
        <v>1657</v>
      </c>
      <c r="G27" s="152" t="str">
        <f t="shared" si="18"/>
        <v>33 ans</v>
      </c>
      <c r="I27" s="514" t="s">
        <v>40</v>
      </c>
      <c r="J27" s="514">
        <v>986</v>
      </c>
      <c r="K27" s="514">
        <v>32.683299389002038</v>
      </c>
      <c r="L27" s="514">
        <v>671</v>
      </c>
      <c r="M27" s="514">
        <v>32.989505247376314</v>
      </c>
      <c r="N27" s="514">
        <v>1657</v>
      </c>
      <c r="O27" s="514">
        <v>32.807155852031535</v>
      </c>
      <c r="P27" s="620"/>
      <c r="Q27" s="529" t="s">
        <v>40</v>
      </c>
      <c r="R27" s="529">
        <f t="shared" si="24"/>
        <v>986</v>
      </c>
      <c r="S27" s="529">
        <f t="shared" si="19"/>
        <v>33</v>
      </c>
      <c r="T27" s="529">
        <f t="shared" si="20"/>
        <v>671</v>
      </c>
      <c r="U27" s="529">
        <f t="shared" si="21"/>
        <v>33</v>
      </c>
      <c r="V27" s="529">
        <f t="shared" si="22"/>
        <v>1657</v>
      </c>
      <c r="W27" s="529">
        <f t="shared" si="23"/>
        <v>33</v>
      </c>
      <c r="X27" s="528"/>
    </row>
    <row r="28" spans="1:24" s="32" customFormat="1" x14ac:dyDescent="0.2">
      <c r="A28" s="119"/>
      <c r="B28" s="120"/>
      <c r="C28" s="121"/>
      <c r="D28" s="122"/>
      <c r="E28" s="123"/>
      <c r="F28" s="74"/>
      <c r="G28" s="74"/>
      <c r="I28" s="516"/>
      <c r="J28" s="516"/>
      <c r="K28" s="516"/>
      <c r="L28" s="516"/>
      <c r="M28" s="516"/>
      <c r="N28" s="516"/>
      <c r="O28" s="516"/>
      <c r="P28" s="620"/>
      <c r="Q28" s="529"/>
      <c r="R28" s="529"/>
      <c r="S28" s="529"/>
      <c r="T28" s="529"/>
      <c r="U28" s="529"/>
      <c r="V28" s="529"/>
      <c r="W28" s="529"/>
      <c r="X28" s="528"/>
    </row>
    <row r="29" spans="1:24" x14ac:dyDescent="0.2">
      <c r="B29" s="763" t="s">
        <v>443</v>
      </c>
      <c r="C29" s="763"/>
      <c r="D29" s="763"/>
      <c r="E29" s="763"/>
      <c r="F29" s="763"/>
      <c r="G29" s="763"/>
      <c r="I29" s="514"/>
      <c r="J29" s="514" t="s">
        <v>443</v>
      </c>
      <c r="K29" s="514"/>
      <c r="L29" s="514"/>
      <c r="M29" s="514"/>
      <c r="N29" s="514"/>
      <c r="O29" s="514"/>
      <c r="P29" s="620"/>
      <c r="Q29" s="529"/>
      <c r="R29" s="529" t="s">
        <v>443</v>
      </c>
      <c r="S29" s="529"/>
      <c r="T29" s="529"/>
      <c r="U29" s="529"/>
      <c r="V29" s="529"/>
      <c r="W29" s="529"/>
      <c r="X29" s="528"/>
    </row>
    <row r="30" spans="1:24" s="75" customFormat="1" x14ac:dyDescent="0.2">
      <c r="A30"/>
      <c r="B30" s="772" t="s">
        <v>108</v>
      </c>
      <c r="C30" s="773"/>
      <c r="D30" s="773" t="s">
        <v>109</v>
      </c>
      <c r="E30" s="773"/>
      <c r="F30" s="774" t="s">
        <v>77</v>
      </c>
      <c r="G30" s="775"/>
      <c r="I30" s="516"/>
      <c r="J30" s="516" t="s">
        <v>108</v>
      </c>
      <c r="K30" s="516"/>
      <c r="L30" s="516" t="s">
        <v>109</v>
      </c>
      <c r="M30" s="516"/>
      <c r="N30" s="516" t="s">
        <v>77</v>
      </c>
      <c r="O30" s="516"/>
      <c r="P30" s="620"/>
      <c r="Q30" s="529"/>
      <c r="R30" s="529" t="s">
        <v>108</v>
      </c>
      <c r="S30" s="529"/>
      <c r="T30" s="529" t="s">
        <v>109</v>
      </c>
      <c r="U30" s="529"/>
      <c r="V30" s="529" t="s">
        <v>77</v>
      </c>
      <c r="W30" s="529"/>
      <c r="X30" s="531"/>
    </row>
    <row r="31" spans="1:24" x14ac:dyDescent="0.2">
      <c r="B31" s="110" t="s">
        <v>231</v>
      </c>
      <c r="C31" s="110" t="s">
        <v>230</v>
      </c>
      <c r="D31" s="110" t="s">
        <v>231</v>
      </c>
      <c r="E31" s="110" t="s">
        <v>230</v>
      </c>
      <c r="F31" s="110" t="s">
        <v>231</v>
      </c>
      <c r="G31" s="110" t="s">
        <v>230</v>
      </c>
      <c r="I31" s="514"/>
      <c r="J31" s="514" t="s">
        <v>231</v>
      </c>
      <c r="K31" s="514" t="s">
        <v>230</v>
      </c>
      <c r="L31" s="514" t="s">
        <v>231</v>
      </c>
      <c r="M31" s="514" t="s">
        <v>230</v>
      </c>
      <c r="N31" s="514" t="s">
        <v>231</v>
      </c>
      <c r="O31" s="514" t="s">
        <v>230</v>
      </c>
      <c r="P31" s="620"/>
      <c r="Q31" s="529"/>
      <c r="R31" s="529" t="s">
        <v>231</v>
      </c>
      <c r="S31" s="529" t="s">
        <v>230</v>
      </c>
      <c r="T31" s="529" t="s">
        <v>231</v>
      </c>
      <c r="U31" s="529" t="s">
        <v>230</v>
      </c>
      <c r="V31" s="529" t="s">
        <v>231</v>
      </c>
      <c r="W31" s="529" t="s">
        <v>230</v>
      </c>
      <c r="X31" s="528"/>
    </row>
    <row r="32" spans="1:24" x14ac:dyDescent="0.2">
      <c r="A32" s="126" t="s">
        <v>232</v>
      </c>
      <c r="B32" s="134">
        <f t="shared" ref="B32:B39" si="25">R32</f>
        <v>9</v>
      </c>
      <c r="C32" s="139" t="str">
        <f t="shared" ref="C32:C39" si="26">CONCATENATE(S32," ans")</f>
        <v>32 ans</v>
      </c>
      <c r="D32" s="134">
        <f t="shared" ref="D32:D39" si="27">T32</f>
        <v>33</v>
      </c>
      <c r="E32" s="139" t="str">
        <f t="shared" ref="E32:E39" si="28">CONCATENATE(U32," ans")</f>
        <v>30 ans</v>
      </c>
      <c r="F32" s="136">
        <f t="shared" ref="F32:F39" si="29">V32</f>
        <v>0</v>
      </c>
      <c r="G32" s="140" t="str">
        <f t="shared" ref="G32:G39" si="30">CONCATENATE(W32," ans")</f>
        <v>30 ans</v>
      </c>
      <c r="I32" s="514" t="s">
        <v>485</v>
      </c>
      <c r="J32" s="514">
        <v>9</v>
      </c>
      <c r="K32" s="514">
        <v>31.888888888888889</v>
      </c>
      <c r="L32" s="514">
        <v>33</v>
      </c>
      <c r="M32" s="514">
        <v>29.636363636363637</v>
      </c>
      <c r="N32" s="514"/>
      <c r="O32" s="514">
        <v>30.11904761904762</v>
      </c>
      <c r="P32" s="620"/>
      <c r="Q32" s="529" t="s">
        <v>485</v>
      </c>
      <c r="R32" s="529">
        <f>ROUND(J32,0)</f>
        <v>9</v>
      </c>
      <c r="S32" s="529">
        <f t="shared" ref="S32:S39" si="31">ROUND(K32,0)</f>
        <v>32</v>
      </c>
      <c r="T32" s="529">
        <f t="shared" ref="T32:T39" si="32">ROUND(L32,0)</f>
        <v>33</v>
      </c>
      <c r="U32" s="529">
        <f t="shared" ref="U32:U39" si="33">ROUND(M32,0)</f>
        <v>30</v>
      </c>
      <c r="V32" s="529">
        <f t="shared" ref="V32:V39" si="34">ROUND(N32,0)</f>
        <v>0</v>
      </c>
      <c r="W32" s="529">
        <f t="shared" ref="W32:W39" si="35">ROUND(O32,0)</f>
        <v>30</v>
      </c>
      <c r="X32" s="528"/>
    </row>
    <row r="33" spans="1:24" x14ac:dyDescent="0.2">
      <c r="A33" s="127" t="s">
        <v>233</v>
      </c>
      <c r="B33" s="135">
        <f t="shared" si="25"/>
        <v>4</v>
      </c>
      <c r="C33" s="141" t="str">
        <f t="shared" si="26"/>
        <v>30 ans</v>
      </c>
      <c r="D33" s="135">
        <f t="shared" si="27"/>
        <v>6</v>
      </c>
      <c r="E33" s="141" t="str">
        <f t="shared" si="28"/>
        <v>27 ans</v>
      </c>
      <c r="F33" s="137">
        <f t="shared" si="29"/>
        <v>10</v>
      </c>
      <c r="G33" s="142" t="str">
        <f t="shared" si="30"/>
        <v>28 ans</v>
      </c>
      <c r="I33" s="514" t="s">
        <v>486</v>
      </c>
      <c r="J33" s="514">
        <v>4</v>
      </c>
      <c r="K33" s="514">
        <v>30</v>
      </c>
      <c r="L33" s="514">
        <v>6</v>
      </c>
      <c r="M33" s="514">
        <v>26.5</v>
      </c>
      <c r="N33" s="514">
        <v>10</v>
      </c>
      <c r="O33" s="514">
        <v>27.9</v>
      </c>
      <c r="P33" s="620"/>
      <c r="Q33" s="529" t="s">
        <v>486</v>
      </c>
      <c r="R33" s="529">
        <f t="shared" ref="R33:R39" si="36">ROUND(J33,0)</f>
        <v>4</v>
      </c>
      <c r="S33" s="529">
        <f t="shared" si="31"/>
        <v>30</v>
      </c>
      <c r="T33" s="529">
        <f t="shared" si="32"/>
        <v>6</v>
      </c>
      <c r="U33" s="529">
        <f t="shared" si="33"/>
        <v>27</v>
      </c>
      <c r="V33" s="529">
        <f t="shared" si="34"/>
        <v>10</v>
      </c>
      <c r="W33" s="529">
        <f t="shared" si="35"/>
        <v>28</v>
      </c>
      <c r="X33" s="528"/>
    </row>
    <row r="34" spans="1:24" s="457" customFormat="1" x14ac:dyDescent="0.2">
      <c r="A34" s="127" t="s">
        <v>484</v>
      </c>
      <c r="B34" s="135">
        <f t="shared" si="25"/>
        <v>0</v>
      </c>
      <c r="C34" s="141" t="str">
        <f t="shared" si="26"/>
        <v>0 ans</v>
      </c>
      <c r="D34" s="135">
        <f t="shared" si="27"/>
        <v>6</v>
      </c>
      <c r="E34" s="141" t="str">
        <f t="shared" si="28"/>
        <v>28 ans</v>
      </c>
      <c r="F34" s="137">
        <f t="shared" si="29"/>
        <v>6</v>
      </c>
      <c r="G34" s="142" t="str">
        <f t="shared" si="30"/>
        <v>28 ans</v>
      </c>
      <c r="I34" s="514" t="s">
        <v>487</v>
      </c>
      <c r="J34" s="514"/>
      <c r="K34" s="514"/>
      <c r="L34" s="514">
        <v>6</v>
      </c>
      <c r="M34" s="514">
        <v>27.666666666666668</v>
      </c>
      <c r="N34" s="514">
        <v>6</v>
      </c>
      <c r="O34" s="514">
        <v>27.666666666666668</v>
      </c>
      <c r="P34" s="620"/>
      <c r="Q34" s="529" t="s">
        <v>487</v>
      </c>
      <c r="R34" s="529">
        <f t="shared" si="36"/>
        <v>0</v>
      </c>
      <c r="S34" s="529">
        <f t="shared" si="31"/>
        <v>0</v>
      </c>
      <c r="T34" s="529">
        <f t="shared" si="32"/>
        <v>6</v>
      </c>
      <c r="U34" s="529">
        <f t="shared" si="33"/>
        <v>28</v>
      </c>
      <c r="V34" s="529">
        <f t="shared" si="34"/>
        <v>6</v>
      </c>
      <c r="W34" s="529">
        <f t="shared" si="35"/>
        <v>28</v>
      </c>
      <c r="X34" s="528"/>
    </row>
    <row r="35" spans="1:24" x14ac:dyDescent="0.2">
      <c r="A35" s="128" t="s">
        <v>234</v>
      </c>
      <c r="B35" s="132">
        <f t="shared" si="25"/>
        <v>29</v>
      </c>
      <c r="C35" s="141" t="str">
        <f t="shared" si="26"/>
        <v>36 ans</v>
      </c>
      <c r="D35" s="132">
        <f t="shared" si="27"/>
        <v>39</v>
      </c>
      <c r="E35" s="141" t="str">
        <f t="shared" si="28"/>
        <v>35 ans</v>
      </c>
      <c r="F35" s="137">
        <f t="shared" si="29"/>
        <v>68</v>
      </c>
      <c r="G35" s="142" t="str">
        <f t="shared" si="30"/>
        <v>35 ans</v>
      </c>
      <c r="I35" s="514" t="s">
        <v>488</v>
      </c>
      <c r="J35" s="514">
        <v>29</v>
      </c>
      <c r="K35" s="514">
        <v>35.827586206896555</v>
      </c>
      <c r="L35" s="514">
        <v>39</v>
      </c>
      <c r="M35" s="514">
        <v>35.205128205128204</v>
      </c>
      <c r="N35" s="514">
        <v>68</v>
      </c>
      <c r="O35" s="514">
        <v>35.470588235294116</v>
      </c>
      <c r="P35" s="620"/>
      <c r="Q35" s="529" t="s">
        <v>488</v>
      </c>
      <c r="R35" s="529">
        <f t="shared" si="36"/>
        <v>29</v>
      </c>
      <c r="S35" s="529">
        <f t="shared" si="31"/>
        <v>36</v>
      </c>
      <c r="T35" s="529">
        <f t="shared" si="32"/>
        <v>39</v>
      </c>
      <c r="U35" s="529">
        <f t="shared" si="33"/>
        <v>35</v>
      </c>
      <c r="V35" s="529">
        <f t="shared" si="34"/>
        <v>68</v>
      </c>
      <c r="W35" s="529">
        <f t="shared" si="35"/>
        <v>35</v>
      </c>
      <c r="X35" s="528"/>
    </row>
    <row r="36" spans="1:24" x14ac:dyDescent="0.2">
      <c r="A36" s="128" t="s">
        <v>235</v>
      </c>
      <c r="B36" s="132">
        <f t="shared" si="25"/>
        <v>236</v>
      </c>
      <c r="C36" s="141" t="str">
        <f t="shared" si="26"/>
        <v>29 ans</v>
      </c>
      <c r="D36" s="132">
        <f t="shared" si="27"/>
        <v>420</v>
      </c>
      <c r="E36" s="141" t="str">
        <f t="shared" si="28"/>
        <v>29 ans</v>
      </c>
      <c r="F36" s="137">
        <f t="shared" si="29"/>
        <v>656</v>
      </c>
      <c r="G36" s="142" t="str">
        <f t="shared" si="30"/>
        <v>29 ans</v>
      </c>
      <c r="I36" s="514" t="s">
        <v>489</v>
      </c>
      <c r="J36" s="514">
        <v>236</v>
      </c>
      <c r="K36" s="514">
        <v>28.538135593220339</v>
      </c>
      <c r="L36" s="514">
        <v>420</v>
      </c>
      <c r="M36" s="514">
        <v>28.788095238095238</v>
      </c>
      <c r="N36" s="514">
        <v>656</v>
      </c>
      <c r="O36" s="514">
        <v>28.698170731707318</v>
      </c>
      <c r="P36" s="620"/>
      <c r="Q36" s="529" t="s">
        <v>489</v>
      </c>
      <c r="R36" s="529">
        <f t="shared" si="36"/>
        <v>236</v>
      </c>
      <c r="S36" s="529">
        <f t="shared" si="31"/>
        <v>29</v>
      </c>
      <c r="T36" s="529">
        <f t="shared" si="32"/>
        <v>420</v>
      </c>
      <c r="U36" s="529">
        <f t="shared" si="33"/>
        <v>29</v>
      </c>
      <c r="V36" s="529">
        <f t="shared" si="34"/>
        <v>656</v>
      </c>
      <c r="W36" s="529">
        <f t="shared" si="35"/>
        <v>29</v>
      </c>
      <c r="X36" s="528"/>
    </row>
    <row r="37" spans="1:24" ht="24" x14ac:dyDescent="0.2">
      <c r="A37" s="129" t="s">
        <v>236</v>
      </c>
      <c r="B37" s="351">
        <f t="shared" si="25"/>
        <v>194</v>
      </c>
      <c r="C37" s="352" t="str">
        <f t="shared" si="26"/>
        <v>32 ans</v>
      </c>
      <c r="D37" s="351">
        <f t="shared" si="27"/>
        <v>273</v>
      </c>
      <c r="E37" s="352" t="str">
        <f t="shared" si="28"/>
        <v>32 ans</v>
      </c>
      <c r="F37" s="353">
        <f t="shared" si="29"/>
        <v>467</v>
      </c>
      <c r="G37" s="354" t="str">
        <f t="shared" si="30"/>
        <v>32 ans</v>
      </c>
      <c r="I37" s="514" t="s">
        <v>490</v>
      </c>
      <c r="J37" s="514">
        <v>194</v>
      </c>
      <c r="K37" s="514">
        <v>31.637305699481864</v>
      </c>
      <c r="L37" s="514">
        <v>273</v>
      </c>
      <c r="M37" s="514">
        <v>31.621323529411764</v>
      </c>
      <c r="N37" s="514">
        <v>467</v>
      </c>
      <c r="O37" s="514">
        <v>31.627956989247313</v>
      </c>
      <c r="P37" s="620"/>
      <c r="Q37" s="529" t="s">
        <v>490</v>
      </c>
      <c r="R37" s="529">
        <f t="shared" si="36"/>
        <v>194</v>
      </c>
      <c r="S37" s="529">
        <f t="shared" si="31"/>
        <v>32</v>
      </c>
      <c r="T37" s="529">
        <f t="shared" si="32"/>
        <v>273</v>
      </c>
      <c r="U37" s="529">
        <f t="shared" si="33"/>
        <v>32</v>
      </c>
      <c r="V37" s="529">
        <f t="shared" si="34"/>
        <v>467</v>
      </c>
      <c r="W37" s="529">
        <f t="shared" si="35"/>
        <v>32</v>
      </c>
      <c r="X37" s="528"/>
    </row>
    <row r="38" spans="1:24" x14ac:dyDescent="0.2">
      <c r="A38" s="356" t="s">
        <v>376</v>
      </c>
      <c r="B38" s="133">
        <f t="shared" si="25"/>
        <v>40</v>
      </c>
      <c r="C38" s="143" t="str">
        <f t="shared" si="26"/>
        <v>30 ans</v>
      </c>
      <c r="D38" s="133">
        <f t="shared" si="27"/>
        <v>81</v>
      </c>
      <c r="E38" s="143" t="str">
        <f t="shared" si="28"/>
        <v>30 ans</v>
      </c>
      <c r="F38" s="138">
        <f t="shared" si="29"/>
        <v>121</v>
      </c>
      <c r="G38" s="144" t="str">
        <f t="shared" si="30"/>
        <v>30 ans</v>
      </c>
      <c r="I38" s="514" t="s">
        <v>376</v>
      </c>
      <c r="J38" s="514">
        <v>40</v>
      </c>
      <c r="K38" s="514">
        <v>30.45</v>
      </c>
      <c r="L38" s="514">
        <v>81</v>
      </c>
      <c r="M38" s="514">
        <v>29.74074074074074</v>
      </c>
      <c r="N38" s="514">
        <v>121</v>
      </c>
      <c r="O38" s="514">
        <v>29.975206611570247</v>
      </c>
      <c r="P38" s="620"/>
      <c r="Q38" s="529" t="s">
        <v>376</v>
      </c>
      <c r="R38" s="529">
        <f t="shared" si="36"/>
        <v>40</v>
      </c>
      <c r="S38" s="529">
        <f t="shared" si="31"/>
        <v>30</v>
      </c>
      <c r="T38" s="529">
        <f t="shared" si="32"/>
        <v>81</v>
      </c>
      <c r="U38" s="529">
        <f t="shared" si="33"/>
        <v>30</v>
      </c>
      <c r="V38" s="529">
        <f t="shared" si="34"/>
        <v>121</v>
      </c>
      <c r="W38" s="529">
        <f t="shared" si="35"/>
        <v>30</v>
      </c>
      <c r="X38" s="528"/>
    </row>
    <row r="39" spans="1:24" x14ac:dyDescent="0.2">
      <c r="A39" s="118" t="s">
        <v>452</v>
      </c>
      <c r="B39" s="153">
        <f t="shared" si="25"/>
        <v>512</v>
      </c>
      <c r="C39" s="150" t="str">
        <f t="shared" si="26"/>
        <v>30 ans</v>
      </c>
      <c r="D39" s="153">
        <f t="shared" si="27"/>
        <v>858</v>
      </c>
      <c r="E39" s="150" t="str">
        <f t="shared" si="28"/>
        <v>30 ans</v>
      </c>
      <c r="F39" s="154">
        <f t="shared" si="29"/>
        <v>1370</v>
      </c>
      <c r="G39" s="152" t="str">
        <f t="shared" si="30"/>
        <v>30 ans</v>
      </c>
      <c r="I39" s="514" t="s">
        <v>70</v>
      </c>
      <c r="J39" s="514">
        <v>512</v>
      </c>
      <c r="K39" s="514">
        <v>30.342465753424658</v>
      </c>
      <c r="L39" s="514">
        <v>858</v>
      </c>
      <c r="M39" s="514">
        <v>30.078179696616104</v>
      </c>
      <c r="N39" s="514">
        <v>1370</v>
      </c>
      <c r="O39" s="514">
        <v>30.176900584795323</v>
      </c>
      <c r="P39" s="620"/>
      <c r="Q39" s="529" t="s">
        <v>70</v>
      </c>
      <c r="R39" s="529">
        <f t="shared" si="36"/>
        <v>512</v>
      </c>
      <c r="S39" s="529">
        <f t="shared" si="31"/>
        <v>30</v>
      </c>
      <c r="T39" s="529">
        <f t="shared" si="32"/>
        <v>858</v>
      </c>
      <c r="U39" s="529">
        <f t="shared" si="33"/>
        <v>30</v>
      </c>
      <c r="V39" s="529">
        <f t="shared" si="34"/>
        <v>1370</v>
      </c>
      <c r="W39" s="529">
        <f t="shared" si="35"/>
        <v>30</v>
      </c>
      <c r="X39" s="528"/>
    </row>
    <row r="40" spans="1:24" s="32" customFormat="1" x14ac:dyDescent="0.2">
      <c r="A40" s="124"/>
      <c r="B40" s="122"/>
      <c r="C40" s="121"/>
      <c r="D40" s="122"/>
      <c r="E40" s="123"/>
      <c r="F40" s="125"/>
      <c r="G40" s="123"/>
      <c r="I40" s="516"/>
      <c r="J40" s="516"/>
      <c r="K40" s="516"/>
      <c r="L40" s="516"/>
      <c r="M40" s="516"/>
      <c r="N40" s="516"/>
      <c r="O40" s="516"/>
      <c r="P40" s="620"/>
      <c r="Q40" s="529"/>
      <c r="R40" s="529"/>
      <c r="S40" s="529"/>
      <c r="T40" s="529"/>
      <c r="U40" s="529"/>
      <c r="V40" s="529"/>
      <c r="W40" s="529"/>
      <c r="X40" s="528"/>
    </row>
    <row r="41" spans="1:24" s="75" customFormat="1" x14ac:dyDescent="0.2">
      <c r="A41"/>
      <c r="B41" s="763" t="s">
        <v>584</v>
      </c>
      <c r="C41" s="763"/>
      <c r="D41" s="763"/>
      <c r="E41" s="763"/>
      <c r="F41" s="763"/>
      <c r="G41" s="763"/>
      <c r="I41" s="516"/>
      <c r="J41" s="516" t="s">
        <v>71</v>
      </c>
      <c r="K41" s="516"/>
      <c r="L41" s="516"/>
      <c r="M41" s="516"/>
      <c r="N41" s="516"/>
      <c r="O41" s="516"/>
      <c r="P41" s="620"/>
      <c r="Q41" s="529"/>
      <c r="R41" s="529" t="s">
        <v>71</v>
      </c>
      <c r="S41" s="529"/>
      <c r="T41" s="529"/>
      <c r="U41" s="529"/>
      <c r="V41" s="529"/>
      <c r="W41" s="529"/>
      <c r="X41" s="531"/>
    </row>
    <row r="42" spans="1:24" x14ac:dyDescent="0.2">
      <c r="B42" s="772" t="s">
        <v>108</v>
      </c>
      <c r="C42" s="773"/>
      <c r="D42" s="773" t="s">
        <v>109</v>
      </c>
      <c r="E42" s="773"/>
      <c r="F42" s="774" t="s">
        <v>77</v>
      </c>
      <c r="G42" s="775"/>
      <c r="I42" s="514"/>
      <c r="J42" s="514" t="s">
        <v>108</v>
      </c>
      <c r="K42" s="514"/>
      <c r="L42" s="514" t="s">
        <v>109</v>
      </c>
      <c r="M42" s="514"/>
      <c r="N42" s="514" t="s">
        <v>77</v>
      </c>
      <c r="O42" s="514"/>
      <c r="P42" s="620"/>
      <c r="Q42" s="529"/>
      <c r="R42" s="529" t="s">
        <v>108</v>
      </c>
      <c r="S42" s="529"/>
      <c r="T42" s="529" t="s">
        <v>109</v>
      </c>
      <c r="U42" s="529"/>
      <c r="V42" s="529" t="s">
        <v>77</v>
      </c>
      <c r="W42" s="529"/>
      <c r="X42" s="528"/>
    </row>
    <row r="43" spans="1:24" x14ac:dyDescent="0.2">
      <c r="B43" s="110" t="s">
        <v>231</v>
      </c>
      <c r="C43" s="110" t="s">
        <v>230</v>
      </c>
      <c r="D43" s="110" t="s">
        <v>231</v>
      </c>
      <c r="E43" s="110" t="s">
        <v>230</v>
      </c>
      <c r="F43" s="110" t="s">
        <v>231</v>
      </c>
      <c r="G43" s="110" t="s">
        <v>230</v>
      </c>
      <c r="I43" s="514"/>
      <c r="J43" s="514" t="s">
        <v>231</v>
      </c>
      <c r="K43" s="514" t="s">
        <v>230</v>
      </c>
      <c r="L43" s="514" t="s">
        <v>231</v>
      </c>
      <c r="M43" s="514" t="s">
        <v>230</v>
      </c>
      <c r="N43" s="514" t="s">
        <v>231</v>
      </c>
      <c r="O43" s="514" t="s">
        <v>230</v>
      </c>
      <c r="P43" s="620"/>
      <c r="Q43" s="529"/>
      <c r="R43" s="529" t="s">
        <v>231</v>
      </c>
      <c r="S43" s="529" t="s">
        <v>230</v>
      </c>
      <c r="T43" s="529" t="s">
        <v>231</v>
      </c>
      <c r="U43" s="529" t="s">
        <v>230</v>
      </c>
      <c r="V43" s="529" t="s">
        <v>231</v>
      </c>
      <c r="W43" s="529" t="s">
        <v>230</v>
      </c>
      <c r="X43" s="528"/>
    </row>
    <row r="44" spans="1:24" x14ac:dyDescent="0.2">
      <c r="A44" s="126" t="s">
        <v>232</v>
      </c>
      <c r="B44" s="148">
        <f t="shared" ref="B44:B51" si="37">R44</f>
        <v>0</v>
      </c>
      <c r="C44" s="139" t="str">
        <f t="shared" ref="C44:C51" si="38">CONCATENATE(S44," ans")</f>
        <v>0 ans</v>
      </c>
      <c r="D44" s="148">
        <f t="shared" ref="D44:D51" si="39">T44</f>
        <v>0</v>
      </c>
      <c r="E44" s="139" t="str">
        <f t="shared" ref="E44:E51" si="40">CONCATENATE(U44," ans")</f>
        <v>0 ans</v>
      </c>
      <c r="F44" s="140">
        <f t="shared" ref="F44:F51" si="41">V44</f>
        <v>0</v>
      </c>
      <c r="G44" s="140" t="str">
        <f t="shared" ref="G44:G51" si="42">CONCATENATE(W44," ans")</f>
        <v>0 ans</v>
      </c>
      <c r="I44" s="514" t="s">
        <v>485</v>
      </c>
      <c r="J44" s="514"/>
      <c r="K44" s="514"/>
      <c r="L44" s="514"/>
      <c r="M44" s="514"/>
      <c r="N44" s="514"/>
      <c r="O44" s="514"/>
      <c r="P44" s="620"/>
      <c r="Q44" s="529" t="s">
        <v>485</v>
      </c>
      <c r="R44" s="529">
        <f>ROUND(J44,0)</f>
        <v>0</v>
      </c>
      <c r="S44" s="529">
        <f t="shared" ref="S44:S51" si="43">ROUND(K44,0)</f>
        <v>0</v>
      </c>
      <c r="T44" s="529">
        <f t="shared" ref="T44:T51" si="44">ROUND(L44,0)</f>
        <v>0</v>
      </c>
      <c r="U44" s="529">
        <f t="shared" ref="U44:U51" si="45">ROUND(M44,0)</f>
        <v>0</v>
      </c>
      <c r="V44" s="529">
        <f t="shared" ref="V44:V51" si="46">ROUND(N44,0)</f>
        <v>0</v>
      </c>
      <c r="W44" s="529">
        <f t="shared" ref="W44:W51" si="47">ROUND(O44,0)</f>
        <v>0</v>
      </c>
      <c r="X44" s="528"/>
    </row>
    <row r="45" spans="1:24" x14ac:dyDescent="0.2">
      <c r="A45" s="127" t="s">
        <v>233</v>
      </c>
      <c r="B45" s="149">
        <f t="shared" si="37"/>
        <v>0</v>
      </c>
      <c r="C45" s="141" t="str">
        <f t="shared" si="38"/>
        <v>0 ans</v>
      </c>
      <c r="D45" s="149">
        <f t="shared" si="39"/>
        <v>0</v>
      </c>
      <c r="E45" s="141" t="str">
        <f t="shared" si="40"/>
        <v>0 ans</v>
      </c>
      <c r="F45" s="142">
        <f t="shared" si="41"/>
        <v>0</v>
      </c>
      <c r="G45" s="142" t="str">
        <f t="shared" si="42"/>
        <v>0 ans</v>
      </c>
      <c r="I45" s="514" t="s">
        <v>486</v>
      </c>
      <c r="J45" s="514"/>
      <c r="K45" s="514"/>
      <c r="L45" s="514"/>
      <c r="M45" s="514"/>
      <c r="N45" s="514"/>
      <c r="O45" s="514"/>
      <c r="P45" s="620"/>
      <c r="Q45" s="529" t="s">
        <v>486</v>
      </c>
      <c r="R45" s="529">
        <f t="shared" ref="R45:R51" si="48">ROUND(J45,0)</f>
        <v>0</v>
      </c>
      <c r="S45" s="529">
        <f t="shared" si="43"/>
        <v>0</v>
      </c>
      <c r="T45" s="529">
        <f t="shared" si="44"/>
        <v>0</v>
      </c>
      <c r="U45" s="529">
        <f t="shared" si="45"/>
        <v>0</v>
      </c>
      <c r="V45" s="529">
        <f t="shared" si="46"/>
        <v>0</v>
      </c>
      <c r="W45" s="529">
        <f t="shared" si="47"/>
        <v>0</v>
      </c>
      <c r="X45" s="528"/>
    </row>
    <row r="46" spans="1:24" s="457" customFormat="1" x14ac:dyDescent="0.2">
      <c r="A46" s="127" t="s">
        <v>484</v>
      </c>
      <c r="B46" s="149">
        <f t="shared" si="37"/>
        <v>1</v>
      </c>
      <c r="C46" s="141" t="str">
        <f t="shared" si="38"/>
        <v>37 ans</v>
      </c>
      <c r="D46" s="149">
        <f t="shared" si="39"/>
        <v>0</v>
      </c>
      <c r="E46" s="141" t="str">
        <f t="shared" si="40"/>
        <v>0 ans</v>
      </c>
      <c r="F46" s="142">
        <f t="shared" si="41"/>
        <v>1</v>
      </c>
      <c r="G46" s="142" t="str">
        <f t="shared" si="42"/>
        <v>37 ans</v>
      </c>
      <c r="I46" s="514" t="s">
        <v>487</v>
      </c>
      <c r="J46" s="514">
        <v>1</v>
      </c>
      <c r="K46" s="514">
        <v>37</v>
      </c>
      <c r="L46" s="514"/>
      <c r="M46" s="514"/>
      <c r="N46" s="514">
        <v>1</v>
      </c>
      <c r="O46" s="514">
        <v>37</v>
      </c>
      <c r="P46" s="620"/>
      <c r="Q46" s="529" t="s">
        <v>487</v>
      </c>
      <c r="R46" s="529">
        <f t="shared" si="48"/>
        <v>1</v>
      </c>
      <c r="S46" s="529">
        <f t="shared" si="43"/>
        <v>37</v>
      </c>
      <c r="T46" s="529">
        <f t="shared" si="44"/>
        <v>0</v>
      </c>
      <c r="U46" s="529">
        <f t="shared" si="45"/>
        <v>0</v>
      </c>
      <c r="V46" s="529">
        <f t="shared" si="46"/>
        <v>1</v>
      </c>
      <c r="W46" s="529">
        <f t="shared" si="47"/>
        <v>37</v>
      </c>
      <c r="X46" s="528"/>
    </row>
    <row r="47" spans="1:24" x14ac:dyDescent="0.2">
      <c r="A47" s="128" t="s">
        <v>234</v>
      </c>
      <c r="B47" s="145">
        <f t="shared" si="37"/>
        <v>4</v>
      </c>
      <c r="C47" s="141" t="str">
        <f t="shared" si="38"/>
        <v>36 ans</v>
      </c>
      <c r="D47" s="145">
        <f t="shared" si="39"/>
        <v>1</v>
      </c>
      <c r="E47" s="141" t="str">
        <f t="shared" si="40"/>
        <v>28 ans</v>
      </c>
      <c r="F47" s="142">
        <f t="shared" si="41"/>
        <v>5</v>
      </c>
      <c r="G47" s="142" t="str">
        <f t="shared" si="42"/>
        <v>34 ans</v>
      </c>
      <c r="I47" s="514" t="s">
        <v>488</v>
      </c>
      <c r="J47" s="514">
        <v>4</v>
      </c>
      <c r="K47" s="514">
        <v>36</v>
      </c>
      <c r="L47" s="514">
        <v>1</v>
      </c>
      <c r="M47" s="514">
        <v>28</v>
      </c>
      <c r="N47" s="514">
        <v>5</v>
      </c>
      <c r="O47" s="514">
        <v>34.4</v>
      </c>
      <c r="P47" s="620"/>
      <c r="Q47" s="529" t="s">
        <v>488</v>
      </c>
      <c r="R47" s="529">
        <f t="shared" si="48"/>
        <v>4</v>
      </c>
      <c r="S47" s="529">
        <f t="shared" si="43"/>
        <v>36</v>
      </c>
      <c r="T47" s="529">
        <f t="shared" si="44"/>
        <v>1</v>
      </c>
      <c r="U47" s="529">
        <f t="shared" si="45"/>
        <v>28</v>
      </c>
      <c r="V47" s="529">
        <f t="shared" si="46"/>
        <v>5</v>
      </c>
      <c r="W47" s="529">
        <f t="shared" si="47"/>
        <v>34</v>
      </c>
      <c r="X47" s="528"/>
    </row>
    <row r="48" spans="1:24" x14ac:dyDescent="0.2">
      <c r="A48" s="128" t="s">
        <v>235</v>
      </c>
      <c r="B48" s="145">
        <f t="shared" si="37"/>
        <v>8</v>
      </c>
      <c r="C48" s="141" t="str">
        <f t="shared" si="38"/>
        <v>29 ans</v>
      </c>
      <c r="D48" s="145">
        <f t="shared" si="39"/>
        <v>7</v>
      </c>
      <c r="E48" s="141" t="str">
        <f t="shared" si="40"/>
        <v>28 ans</v>
      </c>
      <c r="F48" s="142">
        <f t="shared" si="41"/>
        <v>15</v>
      </c>
      <c r="G48" s="142" t="str">
        <f t="shared" si="42"/>
        <v>28 ans</v>
      </c>
      <c r="I48" s="514" t="s">
        <v>489</v>
      </c>
      <c r="J48" s="514">
        <v>8</v>
      </c>
      <c r="K48" s="514">
        <v>28.75</v>
      </c>
      <c r="L48" s="514">
        <v>7</v>
      </c>
      <c r="M48" s="514">
        <v>27.857142857142858</v>
      </c>
      <c r="N48" s="514">
        <v>15</v>
      </c>
      <c r="O48" s="514">
        <v>28.333333333333332</v>
      </c>
      <c r="P48" s="620"/>
      <c r="Q48" s="529" t="s">
        <v>489</v>
      </c>
      <c r="R48" s="529">
        <f t="shared" si="48"/>
        <v>8</v>
      </c>
      <c r="S48" s="529">
        <f t="shared" si="43"/>
        <v>29</v>
      </c>
      <c r="T48" s="529">
        <f t="shared" si="44"/>
        <v>7</v>
      </c>
      <c r="U48" s="529">
        <f t="shared" si="45"/>
        <v>28</v>
      </c>
      <c r="V48" s="529">
        <f t="shared" si="46"/>
        <v>15</v>
      </c>
      <c r="W48" s="529">
        <f t="shared" si="47"/>
        <v>28</v>
      </c>
      <c r="X48" s="528"/>
    </row>
    <row r="49" spans="1:24" ht="24" x14ac:dyDescent="0.2">
      <c r="A49" s="129" t="s">
        <v>236</v>
      </c>
      <c r="B49" s="355">
        <f t="shared" si="37"/>
        <v>18</v>
      </c>
      <c r="C49" s="352" t="str">
        <f t="shared" si="38"/>
        <v>32 ans</v>
      </c>
      <c r="D49" s="355">
        <f t="shared" si="39"/>
        <v>10</v>
      </c>
      <c r="E49" s="352" t="str">
        <f t="shared" si="40"/>
        <v>34 ans</v>
      </c>
      <c r="F49" s="354">
        <f t="shared" si="41"/>
        <v>28</v>
      </c>
      <c r="G49" s="354" t="str">
        <f t="shared" si="42"/>
        <v>32 ans</v>
      </c>
      <c r="I49" s="514" t="s">
        <v>490</v>
      </c>
      <c r="J49" s="514">
        <v>18</v>
      </c>
      <c r="K49" s="514">
        <v>31.944444444444443</v>
      </c>
      <c r="L49" s="514">
        <v>10</v>
      </c>
      <c r="M49" s="514">
        <v>33.555555555555557</v>
      </c>
      <c r="N49" s="514">
        <v>28</v>
      </c>
      <c r="O49" s="514">
        <v>32.481481481481481</v>
      </c>
      <c r="P49" s="620"/>
      <c r="Q49" s="529" t="s">
        <v>490</v>
      </c>
      <c r="R49" s="529">
        <f t="shared" si="48"/>
        <v>18</v>
      </c>
      <c r="S49" s="529">
        <f t="shared" si="43"/>
        <v>32</v>
      </c>
      <c r="T49" s="529">
        <f t="shared" si="44"/>
        <v>10</v>
      </c>
      <c r="U49" s="529">
        <f t="shared" si="45"/>
        <v>34</v>
      </c>
      <c r="V49" s="529">
        <f t="shared" si="46"/>
        <v>28</v>
      </c>
      <c r="W49" s="529">
        <f t="shared" si="47"/>
        <v>32</v>
      </c>
      <c r="X49" s="528"/>
    </row>
    <row r="50" spans="1:24" x14ac:dyDescent="0.2">
      <c r="A50" s="356" t="s">
        <v>376</v>
      </c>
      <c r="B50" s="146">
        <f t="shared" si="37"/>
        <v>3</v>
      </c>
      <c r="C50" s="143" t="str">
        <f t="shared" si="38"/>
        <v>34 ans</v>
      </c>
      <c r="D50" s="146">
        <f t="shared" si="39"/>
        <v>1</v>
      </c>
      <c r="E50" s="143" t="str">
        <f t="shared" si="40"/>
        <v>44 ans</v>
      </c>
      <c r="F50" s="144">
        <f t="shared" si="41"/>
        <v>4</v>
      </c>
      <c r="G50" s="144" t="str">
        <f t="shared" si="42"/>
        <v>37 ans</v>
      </c>
      <c r="I50" s="514" t="s">
        <v>376</v>
      </c>
      <c r="J50" s="514">
        <v>3</v>
      </c>
      <c r="K50" s="514">
        <v>34</v>
      </c>
      <c r="L50" s="514">
        <v>1</v>
      </c>
      <c r="M50" s="514">
        <v>44</v>
      </c>
      <c r="N50" s="514">
        <v>4</v>
      </c>
      <c r="O50" s="514">
        <v>36.5</v>
      </c>
      <c r="P50" s="620"/>
      <c r="Q50" s="529" t="s">
        <v>376</v>
      </c>
      <c r="R50" s="529">
        <f t="shared" si="48"/>
        <v>3</v>
      </c>
      <c r="S50" s="529">
        <f t="shared" si="43"/>
        <v>34</v>
      </c>
      <c r="T50" s="529">
        <f t="shared" si="44"/>
        <v>1</v>
      </c>
      <c r="U50" s="529">
        <f t="shared" si="45"/>
        <v>44</v>
      </c>
      <c r="V50" s="529">
        <f t="shared" si="46"/>
        <v>4</v>
      </c>
      <c r="W50" s="529">
        <f t="shared" si="47"/>
        <v>37</v>
      </c>
      <c r="X50" s="528"/>
    </row>
    <row r="51" spans="1:24" x14ac:dyDescent="0.2">
      <c r="A51" s="118" t="s">
        <v>76</v>
      </c>
      <c r="B51" s="147">
        <f t="shared" si="37"/>
        <v>34</v>
      </c>
      <c r="C51" s="150" t="str">
        <f t="shared" si="38"/>
        <v>32 ans</v>
      </c>
      <c r="D51" s="147">
        <f t="shared" si="39"/>
        <v>19</v>
      </c>
      <c r="E51" s="150" t="str">
        <f t="shared" si="40"/>
        <v>32 ans</v>
      </c>
      <c r="F51" s="151">
        <f t="shared" si="41"/>
        <v>53</v>
      </c>
      <c r="G51" s="152" t="str">
        <f t="shared" si="42"/>
        <v>32 ans</v>
      </c>
      <c r="I51" s="514" t="s">
        <v>76</v>
      </c>
      <c r="J51" s="514">
        <v>34</v>
      </c>
      <c r="K51" s="514">
        <v>32</v>
      </c>
      <c r="L51" s="514">
        <v>19</v>
      </c>
      <c r="M51" s="514">
        <v>31.611111111111111</v>
      </c>
      <c r="N51" s="514">
        <v>53</v>
      </c>
      <c r="O51" s="514">
        <v>31.865384615384617</v>
      </c>
      <c r="P51" s="620"/>
      <c r="Q51" s="529" t="s">
        <v>76</v>
      </c>
      <c r="R51" s="529">
        <f t="shared" si="48"/>
        <v>34</v>
      </c>
      <c r="S51" s="529">
        <f t="shared" si="43"/>
        <v>32</v>
      </c>
      <c r="T51" s="529">
        <f t="shared" si="44"/>
        <v>19</v>
      </c>
      <c r="U51" s="529">
        <f t="shared" si="45"/>
        <v>32</v>
      </c>
      <c r="V51" s="529">
        <f t="shared" si="46"/>
        <v>53</v>
      </c>
      <c r="W51" s="529">
        <f t="shared" si="47"/>
        <v>32</v>
      </c>
      <c r="X51" s="528"/>
    </row>
    <row r="52" spans="1:24" s="32" customFormat="1" x14ac:dyDescent="0.2">
      <c r="A52" s="205"/>
      <c r="B52" s="376"/>
      <c r="C52" s="74"/>
      <c r="D52" s="376"/>
      <c r="E52" s="74"/>
      <c r="F52" s="74"/>
      <c r="G52" s="74"/>
      <c r="I52" s="516"/>
      <c r="J52" s="516"/>
      <c r="K52" s="516"/>
      <c r="L52" s="516"/>
      <c r="M52" s="516"/>
      <c r="N52" s="516"/>
      <c r="O52" s="516"/>
      <c r="P52" s="620"/>
      <c r="Q52" s="529"/>
      <c r="R52" s="529"/>
      <c r="S52" s="529"/>
      <c r="T52" s="529"/>
      <c r="U52" s="529"/>
      <c r="V52" s="529"/>
      <c r="W52" s="529"/>
      <c r="X52" s="528"/>
    </row>
    <row r="53" spans="1:24" s="75" customFormat="1" x14ac:dyDescent="0.2">
      <c r="A53"/>
      <c r="B53" s="763" t="s">
        <v>460</v>
      </c>
      <c r="C53" s="763"/>
      <c r="D53" s="763"/>
      <c r="E53" s="763"/>
      <c r="F53" s="763"/>
      <c r="G53" s="763"/>
      <c r="I53" s="516"/>
      <c r="J53" s="516" t="s">
        <v>460</v>
      </c>
      <c r="K53" s="516"/>
      <c r="L53" s="516"/>
      <c r="M53" s="516"/>
      <c r="N53" s="516"/>
      <c r="O53" s="516"/>
      <c r="P53" s="620"/>
      <c r="Q53" s="529"/>
      <c r="R53" s="529" t="s">
        <v>460</v>
      </c>
      <c r="S53" s="529"/>
      <c r="T53" s="529"/>
      <c r="U53" s="529"/>
      <c r="V53" s="529"/>
      <c r="W53" s="529"/>
      <c r="X53" s="531"/>
    </row>
    <row r="54" spans="1:24" x14ac:dyDescent="0.2">
      <c r="B54" s="772" t="s">
        <v>108</v>
      </c>
      <c r="C54" s="773"/>
      <c r="D54" s="773" t="s">
        <v>109</v>
      </c>
      <c r="E54" s="773"/>
      <c r="F54" s="774" t="s">
        <v>77</v>
      </c>
      <c r="G54" s="775"/>
      <c r="I54" s="514"/>
      <c r="J54" s="514" t="s">
        <v>108</v>
      </c>
      <c r="K54" s="514"/>
      <c r="L54" s="514" t="s">
        <v>109</v>
      </c>
      <c r="M54" s="514"/>
      <c r="N54" s="514" t="s">
        <v>77</v>
      </c>
      <c r="O54" s="514"/>
      <c r="P54" s="620"/>
      <c r="Q54" s="529"/>
      <c r="R54" s="529" t="s">
        <v>108</v>
      </c>
      <c r="S54" s="529"/>
      <c r="T54" s="529" t="s">
        <v>109</v>
      </c>
      <c r="U54" s="529"/>
      <c r="V54" s="529" t="s">
        <v>77</v>
      </c>
      <c r="W54" s="529"/>
      <c r="X54" s="528"/>
    </row>
    <row r="55" spans="1:24" x14ac:dyDescent="0.2">
      <c r="B55" s="110" t="s">
        <v>231</v>
      </c>
      <c r="C55" s="110" t="s">
        <v>230</v>
      </c>
      <c r="D55" s="110" t="s">
        <v>231</v>
      </c>
      <c r="E55" s="110" t="s">
        <v>230</v>
      </c>
      <c r="F55" s="110" t="s">
        <v>231</v>
      </c>
      <c r="G55" s="110" t="s">
        <v>230</v>
      </c>
      <c r="I55" s="514"/>
      <c r="J55" s="514" t="s">
        <v>231</v>
      </c>
      <c r="K55" s="514" t="s">
        <v>230</v>
      </c>
      <c r="L55" s="514" t="s">
        <v>231</v>
      </c>
      <c r="M55" s="514" t="s">
        <v>230</v>
      </c>
      <c r="N55" s="514" t="s">
        <v>231</v>
      </c>
      <c r="O55" s="514" t="s">
        <v>230</v>
      </c>
      <c r="P55" s="620"/>
      <c r="Q55" s="529"/>
      <c r="R55" s="529" t="s">
        <v>231</v>
      </c>
      <c r="S55" s="529" t="s">
        <v>230</v>
      </c>
      <c r="T55" s="529" t="s">
        <v>231</v>
      </c>
      <c r="U55" s="529" t="s">
        <v>230</v>
      </c>
      <c r="V55" s="529" t="s">
        <v>231</v>
      </c>
      <c r="W55" s="529" t="s">
        <v>230</v>
      </c>
      <c r="X55" s="528"/>
    </row>
    <row r="56" spans="1:24" x14ac:dyDescent="0.2">
      <c r="A56" s="126" t="s">
        <v>232</v>
      </c>
      <c r="B56" s="134">
        <f t="shared" ref="B56:B63" si="49">R56</f>
        <v>260</v>
      </c>
      <c r="C56" s="139" t="str">
        <f t="shared" ref="C56:C63" si="50">CONCATENATE(S56," ans")</f>
        <v>32 ans</v>
      </c>
      <c r="D56" s="134">
        <f t="shared" ref="D56:D63" si="51">T56</f>
        <v>208</v>
      </c>
      <c r="E56" s="139" t="str">
        <f t="shared" ref="E56:E63" si="52">CONCATENATE(U56," ans")</f>
        <v>32 ans</v>
      </c>
      <c r="F56" s="136">
        <f t="shared" ref="F56:F63" si="53">V56</f>
        <v>468</v>
      </c>
      <c r="G56" s="140" t="str">
        <f t="shared" ref="G56:G63" si="54">CONCATENATE(W56," ans")</f>
        <v>32 ans</v>
      </c>
      <c r="I56" s="514" t="s">
        <v>485</v>
      </c>
      <c r="J56" s="514">
        <v>260</v>
      </c>
      <c r="K56" s="514">
        <v>31.923076923076923</v>
      </c>
      <c r="L56" s="514">
        <v>208</v>
      </c>
      <c r="M56" s="514">
        <v>31.743961352657006</v>
      </c>
      <c r="N56" s="514">
        <v>468</v>
      </c>
      <c r="O56" s="514">
        <v>31.843683083511777</v>
      </c>
      <c r="P56" s="620"/>
      <c r="Q56" s="529" t="s">
        <v>485</v>
      </c>
      <c r="R56" s="529">
        <f>ROUND(J56,0)</f>
        <v>260</v>
      </c>
      <c r="S56" s="529">
        <f t="shared" ref="S56:S63" si="55">ROUND(K56,0)</f>
        <v>32</v>
      </c>
      <c r="T56" s="529">
        <f t="shared" ref="T56:T63" si="56">ROUND(L56,0)</f>
        <v>208</v>
      </c>
      <c r="U56" s="529">
        <f t="shared" ref="U56:U63" si="57">ROUND(M56,0)</f>
        <v>32</v>
      </c>
      <c r="V56" s="529">
        <f t="shared" ref="V56:V63" si="58">ROUND(N56,0)</f>
        <v>468</v>
      </c>
      <c r="W56" s="529">
        <f t="shared" ref="W56:W63" si="59">ROUND(O56,0)</f>
        <v>32</v>
      </c>
      <c r="X56" s="528"/>
    </row>
    <row r="57" spans="1:24" x14ac:dyDescent="0.2">
      <c r="A57" s="127" t="s">
        <v>233</v>
      </c>
      <c r="B57" s="135">
        <f t="shared" si="49"/>
        <v>46</v>
      </c>
      <c r="C57" s="141" t="str">
        <f t="shared" si="50"/>
        <v>32 ans</v>
      </c>
      <c r="D57" s="135">
        <f t="shared" si="51"/>
        <v>29</v>
      </c>
      <c r="E57" s="141" t="str">
        <f t="shared" si="52"/>
        <v>31 ans</v>
      </c>
      <c r="F57" s="137">
        <f t="shared" si="53"/>
        <v>75</v>
      </c>
      <c r="G57" s="142" t="str">
        <f t="shared" si="54"/>
        <v>31 ans</v>
      </c>
      <c r="I57" s="514" t="s">
        <v>486</v>
      </c>
      <c r="J57" s="514">
        <v>46</v>
      </c>
      <c r="K57" s="514">
        <v>31.5</v>
      </c>
      <c r="L57" s="514">
        <v>29</v>
      </c>
      <c r="M57" s="514">
        <v>31.206896551724139</v>
      </c>
      <c r="N57" s="514">
        <v>75</v>
      </c>
      <c r="O57" s="514">
        <v>31.386666666666667</v>
      </c>
      <c r="P57" s="620"/>
      <c r="Q57" s="529" t="s">
        <v>486</v>
      </c>
      <c r="R57" s="529">
        <f t="shared" ref="R57:R63" si="60">ROUND(J57,0)</f>
        <v>46</v>
      </c>
      <c r="S57" s="529">
        <f t="shared" si="55"/>
        <v>32</v>
      </c>
      <c r="T57" s="529">
        <f t="shared" si="56"/>
        <v>29</v>
      </c>
      <c r="U57" s="529">
        <f t="shared" si="57"/>
        <v>31</v>
      </c>
      <c r="V57" s="529">
        <f t="shared" si="58"/>
        <v>75</v>
      </c>
      <c r="W57" s="529">
        <f t="shared" si="59"/>
        <v>31</v>
      </c>
      <c r="X57" s="528"/>
    </row>
    <row r="58" spans="1:24" s="457" customFormat="1" x14ac:dyDescent="0.2">
      <c r="A58" s="127" t="s">
        <v>484</v>
      </c>
      <c r="B58" s="135">
        <f t="shared" si="49"/>
        <v>42</v>
      </c>
      <c r="C58" s="141" t="str">
        <f t="shared" si="50"/>
        <v>32 ans</v>
      </c>
      <c r="D58" s="135">
        <f t="shared" si="51"/>
        <v>35</v>
      </c>
      <c r="E58" s="141" t="str">
        <f t="shared" si="52"/>
        <v>31 ans</v>
      </c>
      <c r="F58" s="137">
        <f t="shared" si="53"/>
        <v>77</v>
      </c>
      <c r="G58" s="142" t="str">
        <f t="shared" si="54"/>
        <v>31 ans</v>
      </c>
      <c r="I58" s="514" t="s">
        <v>487</v>
      </c>
      <c r="J58" s="514">
        <v>42</v>
      </c>
      <c r="K58" s="514">
        <v>31.904761904761905</v>
      </c>
      <c r="L58" s="514">
        <v>35</v>
      </c>
      <c r="M58" s="514">
        <v>30.676470588235293</v>
      </c>
      <c r="N58" s="514">
        <v>77</v>
      </c>
      <c r="O58" s="514">
        <v>31.355263157894736</v>
      </c>
      <c r="P58" s="620"/>
      <c r="Q58" s="529" t="s">
        <v>487</v>
      </c>
      <c r="R58" s="529">
        <f t="shared" si="60"/>
        <v>42</v>
      </c>
      <c r="S58" s="529">
        <f t="shared" si="55"/>
        <v>32</v>
      </c>
      <c r="T58" s="529">
        <f t="shared" si="56"/>
        <v>35</v>
      </c>
      <c r="U58" s="529">
        <f t="shared" si="57"/>
        <v>31</v>
      </c>
      <c r="V58" s="529">
        <f t="shared" si="58"/>
        <v>77</v>
      </c>
      <c r="W58" s="529">
        <f t="shared" si="59"/>
        <v>31</v>
      </c>
      <c r="X58" s="528"/>
    </row>
    <row r="59" spans="1:24" x14ac:dyDescent="0.2">
      <c r="A59" s="128" t="s">
        <v>234</v>
      </c>
      <c r="B59" s="132">
        <f t="shared" si="49"/>
        <v>86</v>
      </c>
      <c r="C59" s="141" t="str">
        <f t="shared" si="50"/>
        <v>37 ans</v>
      </c>
      <c r="D59" s="132">
        <f t="shared" si="51"/>
        <v>75</v>
      </c>
      <c r="E59" s="141" t="str">
        <f t="shared" si="52"/>
        <v>37 ans</v>
      </c>
      <c r="F59" s="137">
        <f t="shared" si="53"/>
        <v>161</v>
      </c>
      <c r="G59" s="142" t="str">
        <f t="shared" si="54"/>
        <v>37 ans</v>
      </c>
      <c r="I59" s="514" t="s">
        <v>488</v>
      </c>
      <c r="J59" s="514">
        <v>86</v>
      </c>
      <c r="K59" s="514">
        <v>36.627906976744185</v>
      </c>
      <c r="L59" s="514">
        <v>75</v>
      </c>
      <c r="M59" s="514">
        <v>36.813333333333333</v>
      </c>
      <c r="N59" s="514">
        <v>161</v>
      </c>
      <c r="O59" s="514">
        <v>36.714285714285715</v>
      </c>
      <c r="P59" s="620"/>
      <c r="Q59" s="529" t="s">
        <v>488</v>
      </c>
      <c r="R59" s="529">
        <f t="shared" si="60"/>
        <v>86</v>
      </c>
      <c r="S59" s="529">
        <f t="shared" si="55"/>
        <v>37</v>
      </c>
      <c r="T59" s="529">
        <f t="shared" si="56"/>
        <v>75</v>
      </c>
      <c r="U59" s="529">
        <f t="shared" si="57"/>
        <v>37</v>
      </c>
      <c r="V59" s="529">
        <f t="shared" si="58"/>
        <v>161</v>
      </c>
      <c r="W59" s="529">
        <f t="shared" si="59"/>
        <v>37</v>
      </c>
      <c r="X59" s="528"/>
    </row>
    <row r="60" spans="1:24" x14ac:dyDescent="0.2">
      <c r="A60" s="128" t="s">
        <v>235</v>
      </c>
      <c r="B60" s="132">
        <f t="shared" si="49"/>
        <v>1189</v>
      </c>
      <c r="C60" s="141" t="str">
        <f t="shared" si="50"/>
        <v>30 ans</v>
      </c>
      <c r="D60" s="132">
        <f t="shared" si="51"/>
        <v>1333</v>
      </c>
      <c r="E60" s="141" t="str">
        <f t="shared" si="52"/>
        <v>30 ans</v>
      </c>
      <c r="F60" s="137">
        <f t="shared" si="53"/>
        <v>2522</v>
      </c>
      <c r="G60" s="142" t="str">
        <f t="shared" si="54"/>
        <v>30 ans</v>
      </c>
      <c r="I60" s="514" t="s">
        <v>489</v>
      </c>
      <c r="J60" s="514">
        <v>1189</v>
      </c>
      <c r="K60" s="514">
        <v>30.020321761219307</v>
      </c>
      <c r="L60" s="514">
        <v>1333</v>
      </c>
      <c r="M60" s="514">
        <v>29.881292261457549</v>
      </c>
      <c r="N60" s="514">
        <v>2522</v>
      </c>
      <c r="O60" s="514">
        <v>29.946656050955415</v>
      </c>
      <c r="P60" s="620"/>
      <c r="Q60" s="529" t="s">
        <v>489</v>
      </c>
      <c r="R60" s="529">
        <f t="shared" si="60"/>
        <v>1189</v>
      </c>
      <c r="S60" s="529">
        <f t="shared" si="55"/>
        <v>30</v>
      </c>
      <c r="T60" s="529">
        <f t="shared" si="56"/>
        <v>1333</v>
      </c>
      <c r="U60" s="529">
        <f t="shared" si="57"/>
        <v>30</v>
      </c>
      <c r="V60" s="529">
        <f t="shared" si="58"/>
        <v>2522</v>
      </c>
      <c r="W60" s="529">
        <f t="shared" si="59"/>
        <v>30</v>
      </c>
      <c r="X60" s="528"/>
    </row>
    <row r="61" spans="1:24" ht="24" x14ac:dyDescent="0.2">
      <c r="A61" s="129" t="s">
        <v>236</v>
      </c>
      <c r="B61" s="351">
        <f t="shared" si="49"/>
        <v>560</v>
      </c>
      <c r="C61" s="352" t="str">
        <f t="shared" si="50"/>
        <v>34 ans</v>
      </c>
      <c r="D61" s="351">
        <f t="shared" si="51"/>
        <v>557</v>
      </c>
      <c r="E61" s="352" t="str">
        <f t="shared" si="52"/>
        <v>34 ans</v>
      </c>
      <c r="F61" s="353">
        <f t="shared" si="53"/>
        <v>1117</v>
      </c>
      <c r="G61" s="354" t="str">
        <f t="shared" si="54"/>
        <v>34 ans</v>
      </c>
      <c r="I61" s="514" t="s">
        <v>490</v>
      </c>
      <c r="J61" s="514">
        <v>560</v>
      </c>
      <c r="K61" s="514">
        <v>33.778378378378378</v>
      </c>
      <c r="L61" s="514">
        <v>557</v>
      </c>
      <c r="M61" s="514">
        <v>33.586956521739133</v>
      </c>
      <c r="N61" s="514">
        <v>1117</v>
      </c>
      <c r="O61" s="514">
        <v>33.68292682926829</v>
      </c>
      <c r="P61" s="620"/>
      <c r="Q61" s="529" t="s">
        <v>490</v>
      </c>
      <c r="R61" s="529">
        <f t="shared" si="60"/>
        <v>560</v>
      </c>
      <c r="S61" s="529">
        <f t="shared" si="55"/>
        <v>34</v>
      </c>
      <c r="T61" s="529">
        <f t="shared" si="56"/>
        <v>557</v>
      </c>
      <c r="U61" s="529">
        <f t="shared" si="57"/>
        <v>34</v>
      </c>
      <c r="V61" s="529">
        <f t="shared" si="58"/>
        <v>1117</v>
      </c>
      <c r="W61" s="529">
        <f t="shared" si="59"/>
        <v>34</v>
      </c>
      <c r="X61" s="528"/>
    </row>
    <row r="62" spans="1:24" x14ac:dyDescent="0.2">
      <c r="A62" s="356" t="s">
        <v>376</v>
      </c>
      <c r="B62" s="133">
        <f t="shared" si="49"/>
        <v>189</v>
      </c>
      <c r="C62" s="143" t="str">
        <f t="shared" si="50"/>
        <v>31 ans</v>
      </c>
      <c r="D62" s="133">
        <f t="shared" si="51"/>
        <v>215</v>
      </c>
      <c r="E62" s="143" t="str">
        <f t="shared" si="52"/>
        <v>30 ans</v>
      </c>
      <c r="F62" s="138">
        <f t="shared" si="53"/>
        <v>404</v>
      </c>
      <c r="G62" s="144" t="str">
        <f t="shared" si="54"/>
        <v>31 ans</v>
      </c>
      <c r="I62" s="514" t="s">
        <v>376</v>
      </c>
      <c r="J62" s="514">
        <v>189</v>
      </c>
      <c r="K62" s="514">
        <v>30.811827956989248</v>
      </c>
      <c r="L62" s="514">
        <v>215</v>
      </c>
      <c r="M62" s="514">
        <v>30.39622641509434</v>
      </c>
      <c r="N62" s="514">
        <v>404</v>
      </c>
      <c r="O62" s="514">
        <v>30.590452261306531</v>
      </c>
      <c r="P62" s="620"/>
      <c r="Q62" s="529" t="s">
        <v>376</v>
      </c>
      <c r="R62" s="529">
        <f t="shared" si="60"/>
        <v>189</v>
      </c>
      <c r="S62" s="529">
        <f t="shared" si="55"/>
        <v>31</v>
      </c>
      <c r="T62" s="529">
        <f t="shared" si="56"/>
        <v>215</v>
      </c>
      <c r="U62" s="529">
        <f t="shared" si="57"/>
        <v>30</v>
      </c>
      <c r="V62" s="529">
        <f t="shared" si="58"/>
        <v>404</v>
      </c>
      <c r="W62" s="529">
        <f t="shared" si="59"/>
        <v>31</v>
      </c>
      <c r="X62" s="528"/>
    </row>
    <row r="63" spans="1:24" x14ac:dyDescent="0.2">
      <c r="A63" s="118" t="s">
        <v>679</v>
      </c>
      <c r="B63" s="130">
        <f t="shared" si="49"/>
        <v>2372</v>
      </c>
      <c r="C63" s="357" t="str">
        <f t="shared" si="50"/>
        <v>31 ans</v>
      </c>
      <c r="D63" s="130">
        <f t="shared" si="51"/>
        <v>2452</v>
      </c>
      <c r="E63" s="357" t="str">
        <f t="shared" si="52"/>
        <v>31 ans</v>
      </c>
      <c r="F63" s="27">
        <f t="shared" si="53"/>
        <v>4824</v>
      </c>
      <c r="G63" s="358" t="str">
        <f t="shared" si="54"/>
        <v>31 ans</v>
      </c>
      <c r="I63" s="515" t="s">
        <v>237</v>
      </c>
      <c r="J63" s="514">
        <v>2372</v>
      </c>
      <c r="K63" s="514">
        <v>31.481748726655347</v>
      </c>
      <c r="L63" s="514">
        <v>2452</v>
      </c>
      <c r="M63" s="514">
        <v>31.162295081967212</v>
      </c>
      <c r="N63" s="514">
        <v>4824</v>
      </c>
      <c r="O63" s="514">
        <v>31.319224353628023</v>
      </c>
      <c r="P63" s="620"/>
      <c r="Q63" s="530" t="s">
        <v>237</v>
      </c>
      <c r="R63" s="529">
        <f t="shared" si="60"/>
        <v>2372</v>
      </c>
      <c r="S63" s="529">
        <f t="shared" si="55"/>
        <v>31</v>
      </c>
      <c r="T63" s="529">
        <f t="shared" si="56"/>
        <v>2452</v>
      </c>
      <c r="U63" s="529">
        <f t="shared" si="57"/>
        <v>31</v>
      </c>
      <c r="V63" s="529">
        <f t="shared" si="58"/>
        <v>4824</v>
      </c>
      <c r="W63" s="529">
        <f t="shared" si="59"/>
        <v>31</v>
      </c>
      <c r="X63" s="528"/>
    </row>
    <row r="64" spans="1:24" s="576" customFormat="1" ht="15.75" x14ac:dyDescent="0.25">
      <c r="A64" s="571" t="s">
        <v>650</v>
      </c>
      <c r="B64" s="572"/>
      <c r="C64" s="573"/>
      <c r="D64" s="572"/>
      <c r="E64" s="574"/>
      <c r="F64" s="575"/>
      <c r="G64" s="574"/>
      <c r="Q64" s="577"/>
      <c r="R64" s="577"/>
      <c r="S64" s="577"/>
      <c r="T64" s="577"/>
      <c r="U64" s="577"/>
      <c r="V64" s="577"/>
      <c r="W64" s="577"/>
      <c r="X64" s="577"/>
    </row>
    <row r="65" spans="1:24" s="567" customFormat="1" ht="15.75" x14ac:dyDescent="0.25">
      <c r="A65" s="571"/>
      <c r="Q65" s="577"/>
      <c r="R65" s="577"/>
      <c r="S65" s="577"/>
      <c r="T65" s="577"/>
      <c r="U65" s="577"/>
      <c r="V65" s="577"/>
      <c r="W65" s="577"/>
      <c r="X65" s="577"/>
    </row>
    <row r="66" spans="1:24" s="567" customFormat="1" ht="15.75" x14ac:dyDescent="0.25">
      <c r="Q66" s="577"/>
      <c r="R66" s="577"/>
      <c r="S66" s="577"/>
      <c r="T66" s="577"/>
      <c r="U66" s="577"/>
      <c r="V66" s="577"/>
      <c r="W66" s="577"/>
      <c r="X66" s="577"/>
    </row>
  </sheetData>
  <mergeCells count="21">
    <mergeCell ref="A2:G2"/>
    <mergeCell ref="B5:G5"/>
    <mergeCell ref="D42:E42"/>
    <mergeCell ref="F42:G42"/>
    <mergeCell ref="F18:G18"/>
    <mergeCell ref="F6:G6"/>
    <mergeCell ref="B17:G17"/>
    <mergeCell ref="B6:C6"/>
    <mergeCell ref="D6:E6"/>
    <mergeCell ref="B18:C18"/>
    <mergeCell ref="D18:E18"/>
    <mergeCell ref="B53:G53"/>
    <mergeCell ref="B54:C54"/>
    <mergeCell ref="D54:E54"/>
    <mergeCell ref="F54:G54"/>
    <mergeCell ref="B29:G29"/>
    <mergeCell ref="B30:C30"/>
    <mergeCell ref="D30:E30"/>
    <mergeCell ref="F30:G30"/>
    <mergeCell ref="B41:G41"/>
    <mergeCell ref="B42:C42"/>
  </mergeCells>
  <printOptions horizontalCentered="1"/>
  <pageMargins left="0.70866141732283472" right="0.70866141732283472" top="0.74803149606299213" bottom="0.74803149606299213" header="0.31496062992125984" footer="0.31496062992125984"/>
  <pageSetup paperSize="9" scale="79" firstPageNumber="33" fitToHeight="0" orientation="portrait"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theme="7"/>
    <pageSetUpPr fitToPage="1"/>
  </sheetPr>
  <dimension ref="A1:AF79"/>
  <sheetViews>
    <sheetView showGridLines="0" zoomScale="85" zoomScaleNormal="85" workbookViewId="0">
      <selection activeCell="N25" sqref="N25"/>
    </sheetView>
  </sheetViews>
  <sheetFormatPr baseColWidth="10" defaultRowHeight="12.75" x14ac:dyDescent="0.2"/>
  <cols>
    <col min="1" max="1" width="16.6640625"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49" bestFit="1" customWidth="1"/>
    <col min="11" max="11" width="7.6640625" style="349" bestFit="1" customWidth="1"/>
    <col min="12" max="12" width="15.33203125" style="349" bestFit="1" customWidth="1"/>
    <col min="13" max="13" width="18.83203125" style="440" bestFit="1" customWidth="1"/>
    <col min="14" max="14" width="8.83203125" style="440" bestFit="1" customWidth="1"/>
    <col min="15" max="15" width="4.5" style="440" bestFit="1" customWidth="1"/>
    <col min="16" max="16" width="9.5" style="440" bestFit="1" customWidth="1"/>
    <col min="17" max="17" width="12.6640625" style="440" hidden="1" customWidth="1"/>
    <col min="18" max="18" width="37.6640625" style="440" bestFit="1" customWidth="1"/>
    <col min="19" max="19" width="5.6640625" style="440" bestFit="1" customWidth="1"/>
    <col min="20" max="20" width="9.5" style="440" bestFit="1" customWidth="1"/>
    <col min="21" max="21" width="15" style="440" hidden="1" customWidth="1"/>
    <col min="22" max="22" width="29.33203125" style="440" bestFit="1" customWidth="1"/>
    <col min="23" max="23" width="4.5" style="440" bestFit="1" customWidth="1"/>
    <col min="24" max="24" width="9.5" style="440" bestFit="1" customWidth="1"/>
    <col min="25" max="25" width="15.83203125" style="440" bestFit="1" customWidth="1"/>
    <col min="26" max="26" width="12" style="440"/>
    <col min="27" max="29" width="12" style="349"/>
  </cols>
  <sheetData>
    <row r="1" spans="1:32" ht="9" customHeight="1" x14ac:dyDescent="0.2">
      <c r="Y1" s="534"/>
      <c r="Z1" s="534"/>
      <c r="AD1" s="349"/>
      <c r="AE1" s="349"/>
      <c r="AF1" s="349"/>
    </row>
    <row r="2" spans="1:32" ht="7.5" customHeight="1" x14ac:dyDescent="0.2">
      <c r="Y2" s="534"/>
      <c r="Z2" s="534"/>
      <c r="AD2" s="349"/>
      <c r="AE2" s="349"/>
      <c r="AF2" s="349"/>
    </row>
    <row r="3" spans="1:32" ht="29.25" customHeight="1" x14ac:dyDescent="0.2">
      <c r="A3" s="752" t="s">
        <v>549</v>
      </c>
      <c r="B3" s="752"/>
      <c r="C3" s="752"/>
      <c r="D3" s="752"/>
      <c r="E3" s="752"/>
      <c r="F3" s="752"/>
      <c r="G3" s="752"/>
      <c r="H3" s="752"/>
      <c r="I3" s="752"/>
      <c r="J3" s="350"/>
      <c r="K3" s="350"/>
      <c r="L3" s="350"/>
      <c r="M3" s="648"/>
      <c r="N3" s="648"/>
      <c r="O3" s="648"/>
      <c r="P3" s="648"/>
      <c r="Q3" s="649"/>
      <c r="R3" s="650"/>
      <c r="S3" s="650"/>
      <c r="T3" s="650"/>
      <c r="U3" s="650"/>
      <c r="Y3" s="534"/>
      <c r="Z3" s="534"/>
      <c r="AD3" s="349"/>
      <c r="AE3" s="349"/>
      <c r="AF3" s="349"/>
    </row>
    <row r="4" spans="1:32" ht="9" customHeight="1" x14ac:dyDescent="0.2">
      <c r="L4" s="502"/>
      <c r="M4" s="651"/>
      <c r="N4" s="651"/>
      <c r="O4" s="651"/>
      <c r="Q4" s="649"/>
      <c r="R4" s="650"/>
      <c r="S4" s="650"/>
      <c r="T4" s="650"/>
      <c r="U4" s="650"/>
      <c r="Y4" s="534"/>
      <c r="Z4" s="534"/>
      <c r="AD4" s="349"/>
      <c r="AE4" s="349"/>
      <c r="AF4" s="349"/>
    </row>
    <row r="5" spans="1:32" ht="7.5" customHeight="1" x14ac:dyDescent="0.2">
      <c r="L5" s="502"/>
      <c r="M5" s="651"/>
      <c r="N5" s="651"/>
      <c r="O5" s="651"/>
      <c r="Q5" s="649"/>
      <c r="R5" s="650"/>
      <c r="S5" s="650"/>
      <c r="T5" s="650"/>
      <c r="U5" s="650"/>
      <c r="Y5" s="534"/>
      <c r="Z5" s="534"/>
      <c r="AD5" s="349"/>
      <c r="AE5" s="349"/>
      <c r="AF5" s="349"/>
    </row>
    <row r="6" spans="1:32" ht="15.75" x14ac:dyDescent="0.25">
      <c r="B6" s="777" t="s">
        <v>550</v>
      </c>
      <c r="C6" s="777"/>
      <c r="D6" s="777"/>
      <c r="E6" s="777"/>
      <c r="F6" s="777"/>
      <c r="G6" s="777"/>
      <c r="H6" s="777"/>
      <c r="I6" s="777"/>
      <c r="L6" s="502"/>
      <c r="M6" s="651"/>
      <c r="N6" s="651"/>
      <c r="O6" s="651"/>
      <c r="Q6" s="649"/>
      <c r="R6" s="650"/>
      <c r="S6" s="650"/>
      <c r="T6" s="650"/>
      <c r="U6" s="650"/>
      <c r="Y6" s="534"/>
      <c r="Z6" s="534"/>
      <c r="AD6" s="349"/>
      <c r="AE6" s="349"/>
      <c r="AF6" s="349"/>
    </row>
    <row r="7" spans="1:32" s="32" customFormat="1" x14ac:dyDescent="0.2">
      <c r="B7" s="72"/>
      <c r="C7" s="72"/>
      <c r="D7" s="72"/>
      <c r="J7" s="359"/>
      <c r="K7" s="359"/>
      <c r="L7" s="532"/>
      <c r="M7" s="651"/>
      <c r="N7" s="651"/>
      <c r="O7" s="651"/>
      <c r="P7" s="440"/>
      <c r="Q7" s="649"/>
      <c r="R7" s="650"/>
      <c r="S7" s="650"/>
      <c r="T7" s="650"/>
      <c r="U7" s="650"/>
      <c r="V7" s="440"/>
      <c r="W7" s="440"/>
      <c r="X7" s="440"/>
      <c r="Y7" s="534"/>
      <c r="Z7" s="534"/>
      <c r="AA7" s="359"/>
      <c r="AB7" s="359"/>
      <c r="AC7" s="359"/>
      <c r="AD7" s="359"/>
      <c r="AE7" s="359"/>
      <c r="AF7" s="359"/>
    </row>
    <row r="8" spans="1:32" x14ac:dyDescent="0.2">
      <c r="A8" s="218" t="s">
        <v>254</v>
      </c>
      <c r="B8" s="218" t="s">
        <v>249</v>
      </c>
      <c r="C8" s="218" t="s">
        <v>250</v>
      </c>
      <c r="D8" s="217" t="s">
        <v>253</v>
      </c>
      <c r="L8" s="502"/>
      <c r="M8" s="652"/>
      <c r="N8" s="652"/>
      <c r="O8" s="652"/>
      <c r="P8" s="653"/>
      <c r="Q8" s="654"/>
      <c r="R8" s="655"/>
      <c r="S8" s="655"/>
      <c r="T8" s="655"/>
      <c r="U8" s="655"/>
      <c r="V8" s="653"/>
      <c r="W8" s="653"/>
      <c r="X8" s="653"/>
      <c r="Y8" s="533"/>
      <c r="Z8" s="533"/>
      <c r="AA8" s="534"/>
      <c r="AD8" s="349"/>
      <c r="AE8" s="349"/>
      <c r="AF8" s="349"/>
    </row>
    <row r="9" spans="1:32" x14ac:dyDescent="0.2">
      <c r="A9" s="218"/>
      <c r="B9" s="218"/>
      <c r="C9" s="218"/>
      <c r="D9" s="218"/>
      <c r="F9" s="221"/>
      <c r="G9" s="221"/>
      <c r="H9" s="221"/>
      <c r="I9" s="221"/>
      <c r="L9" s="502"/>
      <c r="M9" s="652"/>
      <c r="N9" s="652"/>
      <c r="O9" s="652"/>
      <c r="P9" s="653"/>
      <c r="Q9" s="654"/>
      <c r="R9" s="655"/>
      <c r="S9" s="655"/>
      <c r="T9" s="655"/>
      <c r="U9" s="655"/>
      <c r="V9" s="653"/>
      <c r="W9" s="653"/>
      <c r="X9" s="653"/>
      <c r="Y9" s="533"/>
      <c r="Z9" s="533"/>
      <c r="AA9" s="534"/>
      <c r="AD9" s="349"/>
      <c r="AE9" s="349"/>
      <c r="AF9" s="349"/>
    </row>
    <row r="10" spans="1:32" x14ac:dyDescent="0.2">
      <c r="A10" s="170" t="s">
        <v>255</v>
      </c>
      <c r="B10" s="15">
        <v>316</v>
      </c>
      <c r="C10" s="15">
        <v>303</v>
      </c>
      <c r="D10" s="173">
        <v>619</v>
      </c>
      <c r="L10" s="502"/>
      <c r="N10" s="440" t="s">
        <v>3</v>
      </c>
      <c r="R10" s="440" t="s">
        <v>442</v>
      </c>
      <c r="V10" s="440" t="s">
        <v>443</v>
      </c>
      <c r="Y10" s="534"/>
      <c r="Z10" s="533"/>
      <c r="AA10" s="534"/>
      <c r="AD10" s="349"/>
      <c r="AE10" s="349"/>
      <c r="AF10" s="349"/>
    </row>
    <row r="11" spans="1:32" x14ac:dyDescent="0.2">
      <c r="A11" s="172" t="s">
        <v>256</v>
      </c>
      <c r="B11" s="18">
        <v>164</v>
      </c>
      <c r="C11" s="18">
        <v>216</v>
      </c>
      <c r="D11" s="174">
        <v>380</v>
      </c>
      <c r="L11" s="502"/>
      <c r="M11" s="440" t="s">
        <v>110</v>
      </c>
      <c r="N11" s="440" t="s">
        <v>458</v>
      </c>
      <c r="P11" s="440" t="s">
        <v>459</v>
      </c>
      <c r="R11" s="440" t="s">
        <v>458</v>
      </c>
      <c r="T11" s="440" t="s">
        <v>459</v>
      </c>
      <c r="V11" s="440" t="s">
        <v>458</v>
      </c>
      <c r="X11" s="440" t="s">
        <v>459</v>
      </c>
      <c r="Y11" s="534"/>
      <c r="Z11" s="533"/>
      <c r="AA11" s="534"/>
      <c r="AD11" s="349"/>
      <c r="AE11" s="349"/>
      <c r="AF11" s="349"/>
    </row>
    <row r="12" spans="1:32" x14ac:dyDescent="0.2">
      <c r="A12" s="172" t="s">
        <v>257</v>
      </c>
      <c r="B12" s="18">
        <v>53</v>
      </c>
      <c r="C12" s="18">
        <v>55</v>
      </c>
      <c r="D12" s="174">
        <v>108</v>
      </c>
      <c r="L12" s="502"/>
      <c r="Y12" s="534"/>
      <c r="Z12" s="533"/>
      <c r="AA12" s="534"/>
      <c r="AD12" s="349"/>
      <c r="AE12" s="349"/>
      <c r="AF12" s="349"/>
    </row>
    <row r="13" spans="1:32" x14ac:dyDescent="0.2">
      <c r="A13" s="172" t="s">
        <v>258</v>
      </c>
      <c r="B13" s="18">
        <v>18</v>
      </c>
      <c r="C13" s="18">
        <v>16</v>
      </c>
      <c r="D13" s="174">
        <v>34</v>
      </c>
      <c r="L13" s="502"/>
      <c r="Y13" s="534"/>
      <c r="Z13" s="533"/>
      <c r="AA13" s="534"/>
      <c r="AD13" s="349"/>
      <c r="AE13" s="349"/>
      <c r="AF13" s="349"/>
    </row>
    <row r="14" spans="1:32" x14ac:dyDescent="0.2">
      <c r="A14" s="172" t="s">
        <v>259</v>
      </c>
      <c r="B14" s="18">
        <v>11</v>
      </c>
      <c r="C14" s="18">
        <v>8</v>
      </c>
      <c r="D14" s="174">
        <v>19</v>
      </c>
      <c r="L14" s="502"/>
      <c r="M14" s="440">
        <v>23</v>
      </c>
      <c r="O14" s="440">
        <f t="shared" ref="O14:O53" si="0">-N14</f>
        <v>0</v>
      </c>
      <c r="R14" s="440">
        <v>1</v>
      </c>
      <c r="S14" s="440">
        <f t="shared" ref="S14:S53" si="1">-R14</f>
        <v>-1</v>
      </c>
      <c r="W14" s="440">
        <f t="shared" ref="W14:W53" si="2">-V14</f>
        <v>0</v>
      </c>
      <c r="Y14" s="534"/>
      <c r="Z14" s="533"/>
      <c r="AA14" s="534"/>
      <c r="AD14" s="349"/>
      <c r="AE14" s="349"/>
      <c r="AF14" s="349"/>
    </row>
    <row r="15" spans="1:32" x14ac:dyDescent="0.2">
      <c r="A15" s="172" t="s">
        <v>260</v>
      </c>
      <c r="B15" s="18">
        <v>4</v>
      </c>
      <c r="C15" s="18">
        <v>6</v>
      </c>
      <c r="D15" s="174">
        <v>10</v>
      </c>
      <c r="L15" s="502"/>
      <c r="M15" s="440">
        <v>24</v>
      </c>
      <c r="N15" s="440">
        <v>1</v>
      </c>
      <c r="O15" s="440">
        <f t="shared" si="0"/>
        <v>-1</v>
      </c>
      <c r="P15" s="440">
        <v>1</v>
      </c>
      <c r="R15" s="440">
        <v>1</v>
      </c>
      <c r="T15" s="440">
        <v>1</v>
      </c>
      <c r="X15" s="440">
        <v>1</v>
      </c>
      <c r="Y15" s="534"/>
      <c r="Z15" s="533"/>
      <c r="AA15" s="534"/>
      <c r="AD15" s="349"/>
      <c r="AE15" s="349"/>
      <c r="AF15" s="349"/>
    </row>
    <row r="16" spans="1:32" x14ac:dyDescent="0.2">
      <c r="A16" s="172" t="s">
        <v>261</v>
      </c>
      <c r="B16" s="18">
        <v>1</v>
      </c>
      <c r="C16" s="18">
        <v>1</v>
      </c>
      <c r="D16" s="174">
        <v>2</v>
      </c>
      <c r="L16" s="502"/>
      <c r="M16" s="440">
        <v>25</v>
      </c>
      <c r="N16" s="440">
        <v>11</v>
      </c>
      <c r="O16" s="440">
        <f t="shared" si="0"/>
        <v>-11</v>
      </c>
      <c r="P16" s="440">
        <v>10</v>
      </c>
      <c r="R16" s="440">
        <v>7</v>
      </c>
      <c r="S16" s="440">
        <f t="shared" si="1"/>
        <v>-7</v>
      </c>
      <c r="T16" s="440">
        <v>3</v>
      </c>
      <c r="V16" s="440">
        <v>3</v>
      </c>
      <c r="W16" s="440">
        <f t="shared" si="2"/>
        <v>-3</v>
      </c>
      <c r="X16" s="440">
        <v>7</v>
      </c>
      <c r="Y16" s="534"/>
      <c r="Z16" s="533"/>
      <c r="AA16" s="534"/>
      <c r="AD16" s="349"/>
      <c r="AE16" s="349"/>
      <c r="AF16" s="349"/>
    </row>
    <row r="17" spans="1:32" x14ac:dyDescent="0.2">
      <c r="A17" s="172" t="s">
        <v>262</v>
      </c>
      <c r="B17" s="18"/>
      <c r="C17" s="18"/>
      <c r="D17" s="174"/>
      <c r="L17" s="502"/>
      <c r="M17" s="440">
        <v>26</v>
      </c>
      <c r="N17" s="440">
        <v>60</v>
      </c>
      <c r="O17" s="440">
        <f t="shared" si="0"/>
        <v>-60</v>
      </c>
      <c r="P17" s="440">
        <v>68</v>
      </c>
      <c r="R17" s="440">
        <v>37</v>
      </c>
      <c r="T17" s="440">
        <v>13</v>
      </c>
      <c r="V17" s="440">
        <v>65</v>
      </c>
      <c r="X17" s="440">
        <v>96</v>
      </c>
      <c r="Y17" s="534"/>
      <c r="Z17" s="533"/>
      <c r="AA17" s="534"/>
      <c r="AD17" s="349"/>
      <c r="AE17" s="349"/>
      <c r="AF17" s="349"/>
    </row>
    <row r="18" spans="1:32" x14ac:dyDescent="0.2">
      <c r="A18" s="201" t="s">
        <v>263</v>
      </c>
      <c r="B18" s="175"/>
      <c r="C18" s="175"/>
      <c r="D18" s="176"/>
      <c r="L18" s="502"/>
      <c r="M18" s="440">
        <v>27</v>
      </c>
      <c r="N18" s="440">
        <v>88</v>
      </c>
      <c r="O18" s="440">
        <f t="shared" si="0"/>
        <v>-88</v>
      </c>
      <c r="P18" s="440">
        <v>103</v>
      </c>
      <c r="R18" s="440">
        <v>65</v>
      </c>
      <c r="S18" s="440">
        <f t="shared" si="1"/>
        <v>-65</v>
      </c>
      <c r="T18" s="440">
        <v>41</v>
      </c>
      <c r="V18" s="440">
        <v>79</v>
      </c>
      <c r="W18" s="440">
        <f t="shared" si="2"/>
        <v>-79</v>
      </c>
      <c r="X18" s="440">
        <v>142</v>
      </c>
      <c r="Y18" s="534"/>
      <c r="Z18" s="533"/>
      <c r="AA18" s="534"/>
      <c r="AD18" s="349"/>
      <c r="AE18" s="349"/>
      <c r="AF18" s="349"/>
    </row>
    <row r="19" spans="1:32" x14ac:dyDescent="0.2">
      <c r="A19" s="627" t="s">
        <v>447</v>
      </c>
      <c r="B19">
        <v>2</v>
      </c>
      <c r="C19">
        <v>2</v>
      </c>
      <c r="D19" s="666">
        <v>4</v>
      </c>
      <c r="L19" s="502"/>
      <c r="M19" s="440">
        <v>28</v>
      </c>
      <c r="N19" s="440">
        <v>92</v>
      </c>
      <c r="O19" s="440">
        <f t="shared" si="0"/>
        <v>-92</v>
      </c>
      <c r="P19" s="440">
        <v>92</v>
      </c>
      <c r="R19" s="440">
        <v>88</v>
      </c>
      <c r="S19" s="440">
        <f t="shared" si="1"/>
        <v>-88</v>
      </c>
      <c r="T19" s="440">
        <v>62</v>
      </c>
      <c r="V19" s="440">
        <v>93</v>
      </c>
      <c r="W19" s="440">
        <f t="shared" si="2"/>
        <v>-93</v>
      </c>
      <c r="X19" s="440">
        <v>131</v>
      </c>
      <c r="Y19" s="534"/>
      <c r="Z19" s="533"/>
      <c r="AA19" s="534"/>
      <c r="AD19" s="349"/>
      <c r="AE19" s="349"/>
      <c r="AF19" s="349"/>
    </row>
    <row r="20" spans="1:32" x14ac:dyDescent="0.2">
      <c r="A20" s="95" t="s">
        <v>12</v>
      </c>
      <c r="B20" s="25">
        <f>SUM(B10:B19)</f>
        <v>569</v>
      </c>
      <c r="C20" s="25">
        <f t="shared" ref="C20:D20" si="3">SUM(C10:C19)</f>
        <v>607</v>
      </c>
      <c r="D20" s="26">
        <f t="shared" si="3"/>
        <v>1176</v>
      </c>
      <c r="L20" s="502"/>
      <c r="M20" s="440">
        <v>29</v>
      </c>
      <c r="N20" s="440">
        <v>62</v>
      </c>
      <c r="O20" s="440">
        <f t="shared" si="0"/>
        <v>-62</v>
      </c>
      <c r="P20" s="440">
        <v>87</v>
      </c>
      <c r="R20" s="440">
        <v>118</v>
      </c>
      <c r="S20" s="440">
        <f t="shared" si="1"/>
        <v>-118</v>
      </c>
      <c r="T20" s="440">
        <v>73</v>
      </c>
      <c r="V20" s="440">
        <v>63</v>
      </c>
      <c r="W20" s="440">
        <f t="shared" si="2"/>
        <v>-63</v>
      </c>
      <c r="X20" s="440">
        <v>104</v>
      </c>
      <c r="Y20" s="534"/>
      <c r="Z20" s="533"/>
      <c r="AA20" s="534"/>
      <c r="AD20" s="349"/>
      <c r="AE20" s="349"/>
      <c r="AF20" s="349"/>
    </row>
    <row r="21" spans="1:32" ht="13.5" x14ac:dyDescent="0.25">
      <c r="A21" s="202" t="s">
        <v>264</v>
      </c>
      <c r="B21" s="224">
        <f>B20/$D$20</f>
        <v>0.483843537414966</v>
      </c>
      <c r="C21" s="224">
        <f>C20/$D$20</f>
        <v>0.516156462585034</v>
      </c>
      <c r="D21" s="224">
        <f>D20/$D$20</f>
        <v>1</v>
      </c>
      <c r="L21" s="502"/>
      <c r="M21" s="440">
        <v>30</v>
      </c>
      <c r="N21" s="440">
        <v>51</v>
      </c>
      <c r="O21" s="440">
        <f t="shared" si="0"/>
        <v>-51</v>
      </c>
      <c r="P21" s="440">
        <v>67</v>
      </c>
      <c r="R21" s="440">
        <v>118</v>
      </c>
      <c r="S21" s="440">
        <f t="shared" si="1"/>
        <v>-118</v>
      </c>
      <c r="T21" s="440">
        <v>78</v>
      </c>
      <c r="V21" s="440">
        <v>56</v>
      </c>
      <c r="W21" s="440">
        <f t="shared" si="2"/>
        <v>-56</v>
      </c>
      <c r="X21" s="440">
        <v>69</v>
      </c>
      <c r="Y21" s="534"/>
      <c r="Z21" s="533"/>
      <c r="AA21" s="534"/>
      <c r="AD21" s="349"/>
      <c r="AE21" s="349"/>
      <c r="AF21" s="349"/>
    </row>
    <row r="22" spans="1:32" ht="13.5" x14ac:dyDescent="0.25">
      <c r="A22" s="203" t="s">
        <v>230</v>
      </c>
      <c r="B22" s="667" t="s">
        <v>408</v>
      </c>
      <c r="C22" s="667" t="s">
        <v>408</v>
      </c>
      <c r="D22" s="667" t="s">
        <v>408</v>
      </c>
      <c r="L22" s="502"/>
      <c r="M22" s="440">
        <v>31</v>
      </c>
      <c r="N22" s="440">
        <v>48</v>
      </c>
      <c r="O22" s="440">
        <f t="shared" si="0"/>
        <v>-48</v>
      </c>
      <c r="P22" s="440">
        <v>59</v>
      </c>
      <c r="R22" s="440">
        <v>100</v>
      </c>
      <c r="S22" s="440">
        <f t="shared" si="1"/>
        <v>-100</v>
      </c>
      <c r="T22" s="440">
        <v>73</v>
      </c>
      <c r="V22" s="440">
        <v>32</v>
      </c>
      <c r="W22" s="440">
        <f t="shared" si="2"/>
        <v>-32</v>
      </c>
      <c r="X22" s="440">
        <v>60</v>
      </c>
      <c r="Y22" s="534"/>
      <c r="Z22" s="533"/>
      <c r="AA22" s="534"/>
      <c r="AD22" s="349"/>
      <c r="AE22" s="349"/>
      <c r="AF22" s="349"/>
    </row>
    <row r="23" spans="1:32" x14ac:dyDescent="0.2">
      <c r="L23" s="502"/>
      <c r="M23" s="440">
        <v>32</v>
      </c>
      <c r="N23" s="440">
        <v>31</v>
      </c>
      <c r="O23" s="440">
        <f t="shared" si="0"/>
        <v>-31</v>
      </c>
      <c r="P23" s="440">
        <v>35</v>
      </c>
      <c r="R23" s="440">
        <v>70</v>
      </c>
      <c r="S23" s="440">
        <f t="shared" si="1"/>
        <v>-70</v>
      </c>
      <c r="T23" s="440">
        <v>45</v>
      </c>
      <c r="V23" s="440">
        <v>27</v>
      </c>
      <c r="W23" s="440">
        <f t="shared" si="2"/>
        <v>-27</v>
      </c>
      <c r="X23" s="440">
        <v>39</v>
      </c>
      <c r="Y23" s="534"/>
      <c r="Z23" s="533"/>
      <c r="AA23" s="534"/>
      <c r="AD23" s="349"/>
      <c r="AE23" s="349"/>
      <c r="AF23" s="349"/>
    </row>
    <row r="24" spans="1:32" x14ac:dyDescent="0.2">
      <c r="L24" s="502"/>
      <c r="M24" s="440">
        <v>33</v>
      </c>
      <c r="N24" s="440">
        <v>19</v>
      </c>
      <c r="O24" s="440">
        <f t="shared" si="0"/>
        <v>-19</v>
      </c>
      <c r="P24" s="440">
        <v>25</v>
      </c>
      <c r="R24" s="440">
        <v>55</v>
      </c>
      <c r="S24" s="440">
        <f t="shared" si="1"/>
        <v>-55</v>
      </c>
      <c r="T24" s="440">
        <v>44</v>
      </c>
      <c r="V24" s="440">
        <v>30</v>
      </c>
      <c r="W24" s="440">
        <f t="shared" si="2"/>
        <v>-30</v>
      </c>
      <c r="X24" s="440">
        <v>37</v>
      </c>
      <c r="Y24" s="534"/>
      <c r="Z24" s="533"/>
      <c r="AA24" s="534"/>
      <c r="AD24" s="349"/>
      <c r="AE24" s="349"/>
      <c r="AF24" s="349"/>
    </row>
    <row r="25" spans="1:32" ht="15.75" x14ac:dyDescent="0.25">
      <c r="B25" s="777" t="s">
        <v>680</v>
      </c>
      <c r="C25" s="777"/>
      <c r="D25" s="777"/>
      <c r="E25" s="777"/>
      <c r="F25" s="777"/>
      <c r="G25" s="777"/>
      <c r="H25" s="777"/>
      <c r="I25" s="777"/>
      <c r="L25" s="502"/>
      <c r="M25" s="440">
        <v>34</v>
      </c>
      <c r="N25" s="440">
        <v>15</v>
      </c>
      <c r="O25" s="440">
        <f t="shared" si="0"/>
        <v>-15</v>
      </c>
      <c r="P25" s="440">
        <v>17</v>
      </c>
      <c r="R25" s="440">
        <v>41</v>
      </c>
      <c r="S25" s="440">
        <f t="shared" si="1"/>
        <v>-41</v>
      </c>
      <c r="T25" s="440">
        <v>35</v>
      </c>
      <c r="V25" s="440">
        <v>12</v>
      </c>
      <c r="W25" s="440">
        <f t="shared" si="2"/>
        <v>-12</v>
      </c>
      <c r="X25" s="440">
        <v>28</v>
      </c>
      <c r="Y25" s="534"/>
      <c r="Z25" s="533"/>
      <c r="AA25" s="534"/>
      <c r="AD25" s="349"/>
      <c r="AE25" s="349"/>
      <c r="AF25" s="349"/>
    </row>
    <row r="26" spans="1:32" s="32" customFormat="1" x14ac:dyDescent="0.2">
      <c r="B26" s="72"/>
      <c r="C26" s="72"/>
      <c r="D26" s="72"/>
      <c r="J26" s="359"/>
      <c r="K26" s="359"/>
      <c r="L26" s="502"/>
      <c r="M26" s="440">
        <v>35</v>
      </c>
      <c r="N26" s="440">
        <v>11</v>
      </c>
      <c r="O26" s="440">
        <f t="shared" si="0"/>
        <v>-11</v>
      </c>
      <c r="P26" s="440">
        <v>20</v>
      </c>
      <c r="Q26" s="440"/>
      <c r="R26" s="440">
        <v>30</v>
      </c>
      <c r="S26" s="440">
        <f t="shared" si="1"/>
        <v>-30</v>
      </c>
      <c r="T26" s="440">
        <v>16</v>
      </c>
      <c r="U26" s="440"/>
      <c r="V26" s="440">
        <v>17</v>
      </c>
      <c r="W26" s="440">
        <f t="shared" si="2"/>
        <v>-17</v>
      </c>
      <c r="X26" s="440">
        <v>24</v>
      </c>
      <c r="Y26" s="534"/>
      <c r="Z26" s="533"/>
      <c r="AA26" s="534"/>
      <c r="AB26" s="359"/>
      <c r="AC26" s="359"/>
      <c r="AD26" s="359"/>
      <c r="AE26" s="359"/>
      <c r="AF26" s="359"/>
    </row>
    <row r="27" spans="1:32" x14ac:dyDescent="0.2">
      <c r="A27" s="218" t="s">
        <v>254</v>
      </c>
      <c r="B27" s="218" t="s">
        <v>249</v>
      </c>
      <c r="C27" s="218" t="s">
        <v>250</v>
      </c>
      <c r="D27" s="217" t="s">
        <v>253</v>
      </c>
      <c r="L27" s="502"/>
      <c r="M27" s="440">
        <v>36</v>
      </c>
      <c r="N27" s="440">
        <v>16</v>
      </c>
      <c r="O27" s="440">
        <f t="shared" si="0"/>
        <v>-16</v>
      </c>
      <c r="P27" s="440">
        <v>12</v>
      </c>
      <c r="R27" s="440">
        <v>32</v>
      </c>
      <c r="S27" s="440">
        <f t="shared" si="1"/>
        <v>-32</v>
      </c>
      <c r="T27" s="440">
        <v>24</v>
      </c>
      <c r="V27" s="440">
        <v>12</v>
      </c>
      <c r="W27" s="440">
        <f t="shared" si="2"/>
        <v>-12</v>
      </c>
      <c r="X27" s="440">
        <v>11</v>
      </c>
      <c r="Y27" s="534"/>
      <c r="Z27" s="533"/>
      <c r="AA27" s="534"/>
      <c r="AD27" s="349"/>
      <c r="AE27" s="349"/>
      <c r="AF27" s="349"/>
    </row>
    <row r="28" spans="1:32" x14ac:dyDescent="0.2">
      <c r="A28" s="218"/>
      <c r="B28" s="218"/>
      <c r="C28" s="218"/>
      <c r="D28" s="218"/>
      <c r="L28" s="502"/>
      <c r="M28" s="440">
        <v>37</v>
      </c>
      <c r="N28" s="440">
        <v>8</v>
      </c>
      <c r="O28" s="440">
        <f t="shared" si="0"/>
        <v>-8</v>
      </c>
      <c r="P28" s="440">
        <v>7</v>
      </c>
      <c r="R28" s="440">
        <v>25</v>
      </c>
      <c r="S28" s="440">
        <f t="shared" si="1"/>
        <v>-25</v>
      </c>
      <c r="T28" s="440">
        <v>27</v>
      </c>
      <c r="V28" s="440">
        <v>6</v>
      </c>
      <c r="W28" s="440">
        <f t="shared" si="2"/>
        <v>-6</v>
      </c>
      <c r="X28" s="440">
        <v>8</v>
      </c>
      <c r="Y28" s="534"/>
      <c r="Z28" s="533"/>
      <c r="AA28" s="534"/>
      <c r="AD28" s="349"/>
      <c r="AE28" s="349"/>
      <c r="AF28" s="349"/>
    </row>
    <row r="29" spans="1:32" x14ac:dyDescent="0.2">
      <c r="A29" s="170" t="s">
        <v>255</v>
      </c>
      <c r="B29" s="15">
        <v>299</v>
      </c>
      <c r="C29" s="15">
        <v>193</v>
      </c>
      <c r="D29" s="173">
        <v>492</v>
      </c>
      <c r="L29" s="502"/>
      <c r="M29" s="440">
        <v>38</v>
      </c>
      <c r="N29" s="440">
        <v>3</v>
      </c>
      <c r="O29" s="440">
        <f t="shared" si="0"/>
        <v>-3</v>
      </c>
      <c r="P29" s="440">
        <v>7</v>
      </c>
      <c r="R29" s="440">
        <v>32</v>
      </c>
      <c r="S29" s="440">
        <f t="shared" si="1"/>
        <v>-32</v>
      </c>
      <c r="T29" s="440">
        <v>17</v>
      </c>
      <c r="V29" s="440">
        <v>3</v>
      </c>
      <c r="W29" s="440">
        <f t="shared" si="2"/>
        <v>-3</v>
      </c>
      <c r="X29" s="440">
        <v>9</v>
      </c>
      <c r="Y29" s="534"/>
      <c r="Z29" s="533"/>
      <c r="AA29" s="534"/>
      <c r="AD29" s="349"/>
      <c r="AE29" s="349"/>
      <c r="AF29" s="349"/>
    </row>
    <row r="30" spans="1:32" x14ac:dyDescent="0.2">
      <c r="A30" s="172" t="s">
        <v>256</v>
      </c>
      <c r="B30" s="18">
        <v>421</v>
      </c>
      <c r="C30" s="18">
        <v>301</v>
      </c>
      <c r="D30" s="174">
        <v>722</v>
      </c>
      <c r="L30" s="502"/>
      <c r="M30" s="440">
        <v>39</v>
      </c>
      <c r="N30" s="440">
        <v>4</v>
      </c>
      <c r="O30" s="440">
        <f t="shared" si="0"/>
        <v>-4</v>
      </c>
      <c r="P30" s="440">
        <v>4</v>
      </c>
      <c r="R30" s="440">
        <v>18</v>
      </c>
      <c r="S30" s="440">
        <f t="shared" si="1"/>
        <v>-18</v>
      </c>
      <c r="T30" s="440">
        <v>14</v>
      </c>
      <c r="V30" s="440">
        <v>4</v>
      </c>
      <c r="W30" s="440">
        <f t="shared" si="2"/>
        <v>-4</v>
      </c>
      <c r="X30" s="440">
        <v>9</v>
      </c>
      <c r="Y30" s="534"/>
      <c r="Z30" s="533"/>
      <c r="AA30" s="534"/>
      <c r="AD30" s="349"/>
      <c r="AE30" s="349"/>
      <c r="AF30" s="349"/>
    </row>
    <row r="31" spans="1:32" x14ac:dyDescent="0.2">
      <c r="A31" s="172" t="s">
        <v>257</v>
      </c>
      <c r="B31" s="18">
        <v>153</v>
      </c>
      <c r="C31" s="18">
        <v>91</v>
      </c>
      <c r="D31" s="174">
        <v>244</v>
      </c>
      <c r="L31" s="502"/>
      <c r="M31" s="440">
        <v>40</v>
      </c>
      <c r="N31" s="440">
        <v>6</v>
      </c>
      <c r="O31" s="440">
        <f t="shared" si="0"/>
        <v>-6</v>
      </c>
      <c r="P31" s="440">
        <v>7</v>
      </c>
      <c r="R31" s="440">
        <v>21</v>
      </c>
      <c r="S31" s="440">
        <f t="shared" si="1"/>
        <v>-21</v>
      </c>
      <c r="T31" s="440">
        <v>17</v>
      </c>
      <c r="V31" s="440">
        <v>4</v>
      </c>
      <c r="W31" s="440">
        <f t="shared" si="2"/>
        <v>-4</v>
      </c>
      <c r="X31" s="440">
        <v>3</v>
      </c>
      <c r="Y31" s="534"/>
      <c r="Z31" s="533"/>
      <c r="AA31" s="534"/>
      <c r="AD31" s="349"/>
      <c r="AE31" s="349"/>
      <c r="AF31" s="349"/>
    </row>
    <row r="32" spans="1:32" x14ac:dyDescent="0.2">
      <c r="A32" s="172" t="s">
        <v>258</v>
      </c>
      <c r="B32" s="18">
        <v>68</v>
      </c>
      <c r="C32" s="18">
        <v>42</v>
      </c>
      <c r="D32" s="174">
        <v>110</v>
      </c>
      <c r="L32" s="502"/>
      <c r="M32" s="440">
        <v>41</v>
      </c>
      <c r="O32" s="440">
        <f t="shared" si="0"/>
        <v>0</v>
      </c>
      <c r="P32" s="440">
        <v>1</v>
      </c>
      <c r="R32" s="440">
        <v>13</v>
      </c>
      <c r="S32" s="440">
        <f t="shared" si="1"/>
        <v>-13</v>
      </c>
      <c r="T32" s="440">
        <v>15</v>
      </c>
      <c r="V32" s="440">
        <v>4</v>
      </c>
      <c r="W32" s="440">
        <f t="shared" si="2"/>
        <v>-4</v>
      </c>
      <c r="X32" s="440">
        <v>4</v>
      </c>
      <c r="Y32" s="534"/>
      <c r="Z32" s="533"/>
      <c r="AA32" s="534"/>
      <c r="AD32" s="349"/>
      <c r="AE32" s="349"/>
      <c r="AF32" s="349"/>
    </row>
    <row r="33" spans="1:32" x14ac:dyDescent="0.2">
      <c r="A33" s="172" t="s">
        <v>259</v>
      </c>
      <c r="B33" s="18">
        <v>21</v>
      </c>
      <c r="C33" s="18">
        <v>20</v>
      </c>
      <c r="D33" s="174">
        <v>41</v>
      </c>
      <c r="L33" s="502"/>
      <c r="M33" s="440">
        <v>42</v>
      </c>
      <c r="N33" s="440">
        <v>6</v>
      </c>
      <c r="O33" s="440">
        <f t="shared" si="0"/>
        <v>-6</v>
      </c>
      <c r="P33" s="440">
        <v>3</v>
      </c>
      <c r="R33" s="440">
        <v>13</v>
      </c>
      <c r="S33" s="440">
        <f t="shared" si="1"/>
        <v>-13</v>
      </c>
      <c r="T33" s="440">
        <v>7</v>
      </c>
      <c r="V33" s="440">
        <v>1</v>
      </c>
      <c r="W33" s="440">
        <f t="shared" si="2"/>
        <v>-1</v>
      </c>
      <c r="X33" s="440">
        <v>6</v>
      </c>
      <c r="Y33" s="534"/>
      <c r="Z33" s="533"/>
      <c r="AA33" s="534"/>
      <c r="AD33" s="349"/>
      <c r="AE33" s="349"/>
      <c r="AF33" s="349"/>
    </row>
    <row r="34" spans="1:32" x14ac:dyDescent="0.2">
      <c r="A34" s="172" t="s">
        <v>260</v>
      </c>
      <c r="B34" s="18">
        <v>9</v>
      </c>
      <c r="C34" s="18">
        <v>10</v>
      </c>
      <c r="D34" s="174">
        <v>19</v>
      </c>
      <c r="L34" s="502"/>
      <c r="M34" s="440">
        <v>43</v>
      </c>
      <c r="N34" s="440">
        <v>8</v>
      </c>
      <c r="O34" s="440">
        <f t="shared" si="0"/>
        <v>-8</v>
      </c>
      <c r="P34" s="440">
        <v>2</v>
      </c>
      <c r="R34" s="440">
        <v>15</v>
      </c>
      <c r="S34" s="440">
        <f t="shared" si="1"/>
        <v>-15</v>
      </c>
      <c r="T34" s="440">
        <v>4</v>
      </c>
      <c r="V34" s="440">
        <v>1</v>
      </c>
      <c r="W34" s="440">
        <f t="shared" si="2"/>
        <v>-1</v>
      </c>
      <c r="X34" s="440">
        <v>3</v>
      </c>
      <c r="Y34" s="534"/>
      <c r="Z34" s="533"/>
      <c r="AA34" s="534"/>
      <c r="AD34" s="349"/>
      <c r="AE34" s="349"/>
      <c r="AF34" s="349"/>
    </row>
    <row r="35" spans="1:32" x14ac:dyDescent="0.2">
      <c r="A35" s="172" t="s">
        <v>261</v>
      </c>
      <c r="B35" s="18">
        <v>8</v>
      </c>
      <c r="C35" s="18">
        <v>4</v>
      </c>
      <c r="D35" s="174">
        <v>12</v>
      </c>
      <c r="L35" s="502"/>
      <c r="M35" s="440">
        <v>44</v>
      </c>
      <c r="N35" s="440">
        <v>2</v>
      </c>
      <c r="O35" s="440">
        <f t="shared" si="0"/>
        <v>-2</v>
      </c>
      <c r="P35" s="440">
        <v>1</v>
      </c>
      <c r="R35" s="440">
        <v>7</v>
      </c>
      <c r="S35" s="440">
        <f t="shared" si="1"/>
        <v>-7</v>
      </c>
      <c r="T35" s="440">
        <v>8</v>
      </c>
      <c r="V35" s="440">
        <v>4</v>
      </c>
      <c r="W35" s="440">
        <f t="shared" si="2"/>
        <v>-4</v>
      </c>
      <c r="X35" s="440">
        <v>1</v>
      </c>
      <c r="Y35" s="534"/>
      <c r="Z35" s="533"/>
      <c r="AA35" s="534"/>
      <c r="AD35" s="349"/>
      <c r="AE35" s="349"/>
      <c r="AF35" s="349"/>
    </row>
    <row r="36" spans="1:32" x14ac:dyDescent="0.2">
      <c r="A36" s="172" t="s">
        <v>262</v>
      </c>
      <c r="B36" s="18">
        <v>3</v>
      </c>
      <c r="C36" s="18">
        <v>6</v>
      </c>
      <c r="D36" s="174">
        <v>9</v>
      </c>
      <c r="L36" s="502"/>
      <c r="M36" s="440">
        <v>45</v>
      </c>
      <c r="N36" s="440">
        <v>3</v>
      </c>
      <c r="O36" s="440">
        <f t="shared" si="0"/>
        <v>-3</v>
      </c>
      <c r="P36" s="440">
        <v>3</v>
      </c>
      <c r="R36" s="440">
        <v>6</v>
      </c>
      <c r="S36" s="440">
        <f t="shared" si="1"/>
        <v>-6</v>
      </c>
      <c r="T36" s="440">
        <v>5</v>
      </c>
      <c r="W36" s="440">
        <f t="shared" si="2"/>
        <v>0</v>
      </c>
      <c r="X36" s="440">
        <v>1</v>
      </c>
      <c r="Y36" s="534"/>
      <c r="Z36" s="533"/>
      <c r="AA36" s="534"/>
      <c r="AD36" s="349"/>
      <c r="AE36" s="349"/>
      <c r="AF36" s="349"/>
    </row>
    <row r="37" spans="1:32" x14ac:dyDescent="0.2">
      <c r="A37" s="201" t="s">
        <v>263</v>
      </c>
      <c r="B37" s="200"/>
      <c r="C37" s="200"/>
      <c r="D37" s="201"/>
      <c r="L37" s="502"/>
      <c r="M37" s="440">
        <v>46</v>
      </c>
      <c r="O37" s="440">
        <f t="shared" si="0"/>
        <v>0</v>
      </c>
      <c r="P37" s="440">
        <v>3</v>
      </c>
      <c r="R37" s="440">
        <v>6</v>
      </c>
      <c r="S37" s="440">
        <f t="shared" si="1"/>
        <v>-6</v>
      </c>
      <c r="T37" s="440">
        <v>4</v>
      </c>
      <c r="V37" s="440">
        <v>1</v>
      </c>
      <c r="W37" s="440">
        <f t="shared" si="2"/>
        <v>-1</v>
      </c>
      <c r="X37" s="440">
        <v>1</v>
      </c>
      <c r="Y37" s="534"/>
      <c r="Z37" s="533"/>
      <c r="AA37" s="534"/>
      <c r="AD37" s="349"/>
      <c r="AE37" s="349"/>
      <c r="AF37" s="349"/>
    </row>
    <row r="38" spans="1:32" x14ac:dyDescent="0.2">
      <c r="A38" s="627" t="s">
        <v>447</v>
      </c>
      <c r="B38">
        <v>4</v>
      </c>
      <c r="C38">
        <v>4</v>
      </c>
      <c r="D38">
        <v>8</v>
      </c>
      <c r="L38" s="502"/>
      <c r="M38" s="440">
        <v>47</v>
      </c>
      <c r="N38" s="440">
        <v>2</v>
      </c>
      <c r="O38" s="440">
        <f t="shared" si="0"/>
        <v>-2</v>
      </c>
      <c r="P38" s="440">
        <v>1</v>
      </c>
      <c r="R38" s="440">
        <v>2</v>
      </c>
      <c r="S38" s="440">
        <f t="shared" si="1"/>
        <v>-2</v>
      </c>
      <c r="T38" s="440">
        <v>3</v>
      </c>
      <c r="V38" s="440">
        <v>1</v>
      </c>
      <c r="W38" s="440">
        <f t="shared" si="2"/>
        <v>-1</v>
      </c>
      <c r="X38" s="440">
        <v>1</v>
      </c>
      <c r="Y38" s="534"/>
      <c r="Z38" s="533"/>
      <c r="AA38" s="534"/>
      <c r="AD38" s="349"/>
      <c r="AE38" s="349"/>
      <c r="AF38" s="349"/>
    </row>
    <row r="39" spans="1:32" x14ac:dyDescent="0.2">
      <c r="A39" s="95" t="s">
        <v>40</v>
      </c>
      <c r="B39" s="25">
        <f>SUM(B29:B38)</f>
        <v>986</v>
      </c>
      <c r="C39" s="25">
        <f t="shared" ref="C39:D39" si="4">SUM(C29:C38)</f>
        <v>671</v>
      </c>
      <c r="D39" s="26">
        <f t="shared" si="4"/>
        <v>1657</v>
      </c>
      <c r="L39" s="502"/>
      <c r="M39" s="440">
        <v>48</v>
      </c>
      <c r="N39" s="440">
        <v>4</v>
      </c>
      <c r="O39" s="440">
        <f t="shared" si="0"/>
        <v>-4</v>
      </c>
      <c r="P39" s="440">
        <v>1</v>
      </c>
      <c r="S39" s="440">
        <f t="shared" si="1"/>
        <v>0</v>
      </c>
      <c r="T39" s="440">
        <v>5</v>
      </c>
      <c r="W39" s="440">
        <f t="shared" si="2"/>
        <v>0</v>
      </c>
      <c r="X39" s="440">
        <v>2</v>
      </c>
      <c r="Y39" s="534"/>
      <c r="Z39" s="533"/>
      <c r="AA39" s="534"/>
      <c r="AD39" s="349"/>
      <c r="AE39" s="349"/>
      <c r="AF39" s="349"/>
    </row>
    <row r="40" spans="1:32" ht="13.5" x14ac:dyDescent="0.25">
      <c r="A40" s="202" t="s">
        <v>264</v>
      </c>
      <c r="B40" s="224">
        <f>B39/$D$39</f>
        <v>0.59505129752564878</v>
      </c>
      <c r="C40" s="224">
        <f t="shared" ref="C40:D40" si="5">C39/$D$39</f>
        <v>0.40494870247435122</v>
      </c>
      <c r="D40" s="224">
        <f t="shared" si="5"/>
        <v>1</v>
      </c>
      <c r="L40" s="502"/>
      <c r="M40" s="440">
        <v>49</v>
      </c>
      <c r="N40" s="440">
        <v>1</v>
      </c>
      <c r="O40" s="440">
        <f t="shared" si="0"/>
        <v>-1</v>
      </c>
      <c r="R40" s="440">
        <v>2</v>
      </c>
      <c r="S40" s="440">
        <f t="shared" si="1"/>
        <v>-2</v>
      </c>
      <c r="T40" s="440">
        <v>2</v>
      </c>
      <c r="V40" s="440">
        <v>3</v>
      </c>
      <c r="W40" s="440">
        <f t="shared" si="2"/>
        <v>-3</v>
      </c>
      <c r="Y40" s="534"/>
      <c r="Z40" s="533"/>
      <c r="AA40" s="534"/>
      <c r="AD40" s="349"/>
      <c r="AE40" s="349"/>
      <c r="AF40" s="349"/>
    </row>
    <row r="41" spans="1:32" ht="13.5" x14ac:dyDescent="0.25">
      <c r="A41" s="203" t="s">
        <v>230</v>
      </c>
      <c r="B41" s="667" t="s">
        <v>506</v>
      </c>
      <c r="C41" s="667" t="s">
        <v>506</v>
      </c>
      <c r="D41" s="667" t="s">
        <v>506</v>
      </c>
      <c r="L41" s="502"/>
      <c r="M41" s="440">
        <v>50</v>
      </c>
      <c r="O41" s="440">
        <f t="shared" si="0"/>
        <v>0</v>
      </c>
      <c r="P41" s="440">
        <v>2</v>
      </c>
      <c r="R41" s="440">
        <v>5</v>
      </c>
      <c r="S41" s="440">
        <f t="shared" si="1"/>
        <v>-5</v>
      </c>
      <c r="T41" s="440">
        <v>1</v>
      </c>
      <c r="W41" s="440">
        <f t="shared" si="2"/>
        <v>0</v>
      </c>
      <c r="X41" s="440">
        <v>1</v>
      </c>
      <c r="Y41" s="534"/>
      <c r="Z41" s="533"/>
      <c r="AA41" s="534"/>
      <c r="AD41" s="349"/>
      <c r="AE41" s="349"/>
      <c r="AF41" s="349"/>
    </row>
    <row r="42" spans="1:32" x14ac:dyDescent="0.2">
      <c r="L42" s="502"/>
      <c r="M42" s="440">
        <v>51</v>
      </c>
      <c r="O42" s="440">
        <f t="shared" si="0"/>
        <v>0</v>
      </c>
      <c r="P42" s="440">
        <v>2</v>
      </c>
      <c r="R42" s="440">
        <v>2</v>
      </c>
      <c r="S42" s="440">
        <f t="shared" si="1"/>
        <v>-2</v>
      </c>
      <c r="T42" s="440">
        <v>1</v>
      </c>
      <c r="W42" s="440">
        <f t="shared" si="2"/>
        <v>0</v>
      </c>
      <c r="Y42" s="534"/>
      <c r="Z42" s="533"/>
      <c r="AA42" s="534"/>
      <c r="AD42" s="349"/>
      <c r="AE42" s="349"/>
      <c r="AF42" s="349"/>
    </row>
    <row r="43" spans="1:32" x14ac:dyDescent="0.2">
      <c r="L43" s="502"/>
      <c r="M43" s="440">
        <v>52</v>
      </c>
      <c r="O43" s="440">
        <f t="shared" si="0"/>
        <v>0</v>
      </c>
      <c r="S43" s="440">
        <f t="shared" si="1"/>
        <v>0</v>
      </c>
      <c r="T43" s="440">
        <v>2</v>
      </c>
      <c r="W43" s="440">
        <f t="shared" si="2"/>
        <v>0</v>
      </c>
      <c r="Y43" s="534"/>
      <c r="Z43" s="533"/>
      <c r="AA43" s="534"/>
      <c r="AD43" s="349"/>
      <c r="AE43" s="349"/>
      <c r="AF43" s="349"/>
    </row>
    <row r="44" spans="1:32" ht="15.75" x14ac:dyDescent="0.25">
      <c r="B44" s="777" t="s">
        <v>681</v>
      </c>
      <c r="C44" s="777"/>
      <c r="D44" s="777"/>
      <c r="E44" s="777"/>
      <c r="F44" s="777"/>
      <c r="G44" s="777"/>
      <c r="H44" s="777"/>
      <c r="I44" s="777"/>
      <c r="L44" s="502"/>
      <c r="M44" s="440">
        <v>53</v>
      </c>
      <c r="N44" s="440">
        <v>1</v>
      </c>
      <c r="O44" s="440">
        <f t="shared" si="0"/>
        <v>-1</v>
      </c>
      <c r="P44" s="440">
        <v>2</v>
      </c>
      <c r="R44" s="440">
        <v>1</v>
      </c>
      <c r="S44" s="440">
        <f t="shared" si="1"/>
        <v>-1</v>
      </c>
      <c r="T44" s="440">
        <v>1</v>
      </c>
      <c r="W44" s="440">
        <f t="shared" si="2"/>
        <v>0</v>
      </c>
      <c r="Y44" s="534"/>
      <c r="Z44" s="533"/>
      <c r="AA44" s="534"/>
      <c r="AD44" s="349"/>
      <c r="AE44" s="349"/>
      <c r="AF44" s="349"/>
    </row>
    <row r="45" spans="1:32" s="32" customFormat="1" x14ac:dyDescent="0.2">
      <c r="B45" s="72"/>
      <c r="C45" s="72"/>
      <c r="D45" s="72"/>
      <c r="E45" s="79"/>
      <c r="J45" s="359"/>
      <c r="K45" s="359"/>
      <c r="L45" s="502"/>
      <c r="M45" s="440">
        <v>54</v>
      </c>
      <c r="N45" s="440"/>
      <c r="O45" s="440">
        <f t="shared" si="0"/>
        <v>0</v>
      </c>
      <c r="P45" s="440"/>
      <c r="Q45" s="440"/>
      <c r="R45" s="440">
        <v>3</v>
      </c>
      <c r="S45" s="440">
        <f t="shared" si="1"/>
        <v>-3</v>
      </c>
      <c r="T45" s="440">
        <v>1</v>
      </c>
      <c r="U45" s="440"/>
      <c r="V45" s="440"/>
      <c r="W45" s="440">
        <f t="shared" si="2"/>
        <v>0</v>
      </c>
      <c r="X45" s="440"/>
      <c r="Y45" s="534"/>
      <c r="Z45" s="533"/>
      <c r="AA45" s="534"/>
      <c r="AB45" s="359"/>
      <c r="AC45" s="359"/>
      <c r="AD45" s="359"/>
      <c r="AE45" s="359"/>
      <c r="AF45" s="359"/>
    </row>
    <row r="46" spans="1:32" x14ac:dyDescent="0.2">
      <c r="A46" s="218" t="s">
        <v>254</v>
      </c>
      <c r="B46" s="218" t="s">
        <v>249</v>
      </c>
      <c r="C46" s="218" t="s">
        <v>250</v>
      </c>
      <c r="D46" s="217" t="s">
        <v>253</v>
      </c>
      <c r="L46" s="502"/>
      <c r="M46" s="440">
        <v>55</v>
      </c>
      <c r="O46" s="440">
        <f t="shared" si="0"/>
        <v>0</v>
      </c>
      <c r="P46" s="440">
        <v>2</v>
      </c>
      <c r="R46" s="440">
        <v>2</v>
      </c>
      <c r="S46" s="440">
        <f t="shared" si="1"/>
        <v>-2</v>
      </c>
      <c r="T46" s="440">
        <v>2</v>
      </c>
      <c r="W46" s="440">
        <f t="shared" si="2"/>
        <v>0</v>
      </c>
      <c r="Y46" s="534"/>
      <c r="Z46" s="533"/>
      <c r="AA46" s="534"/>
      <c r="AD46" s="349"/>
      <c r="AE46" s="349"/>
      <c r="AF46" s="349"/>
    </row>
    <row r="47" spans="1:32" x14ac:dyDescent="0.2">
      <c r="A47" s="218"/>
      <c r="B47" s="218"/>
      <c r="C47" s="218"/>
      <c r="D47" s="218"/>
      <c r="L47" s="502"/>
      <c r="M47" s="440">
        <v>56</v>
      </c>
      <c r="O47" s="440">
        <f t="shared" si="0"/>
        <v>0</v>
      </c>
      <c r="R47" s="440">
        <v>2</v>
      </c>
      <c r="S47" s="440">
        <f t="shared" si="1"/>
        <v>-2</v>
      </c>
      <c r="T47" s="440">
        <v>3</v>
      </c>
      <c r="V47" s="440">
        <v>1</v>
      </c>
      <c r="W47" s="440">
        <f t="shared" si="2"/>
        <v>-1</v>
      </c>
      <c r="Y47" s="534"/>
      <c r="Z47" s="533"/>
      <c r="AA47" s="534"/>
      <c r="AD47" s="349"/>
      <c r="AE47" s="349"/>
      <c r="AF47" s="349"/>
    </row>
    <row r="48" spans="1:32" x14ac:dyDescent="0.2">
      <c r="A48" s="170" t="s">
        <v>255</v>
      </c>
      <c r="B48" s="15">
        <v>283</v>
      </c>
      <c r="C48" s="15">
        <v>491</v>
      </c>
      <c r="D48" s="173">
        <v>774</v>
      </c>
      <c r="L48" s="502"/>
      <c r="M48" s="440">
        <v>57</v>
      </c>
      <c r="O48" s="440">
        <f t="shared" si="0"/>
        <v>0</v>
      </c>
      <c r="P48" s="440">
        <v>1</v>
      </c>
      <c r="S48" s="440">
        <f t="shared" si="1"/>
        <v>0</v>
      </c>
      <c r="W48" s="440">
        <f t="shared" si="2"/>
        <v>0</v>
      </c>
      <c r="Y48" s="534"/>
      <c r="Z48" s="533"/>
      <c r="AA48" s="534"/>
      <c r="AD48" s="349"/>
      <c r="AE48" s="349"/>
      <c r="AF48" s="349"/>
    </row>
    <row r="49" spans="1:32" x14ac:dyDescent="0.2">
      <c r="A49" s="172" t="s">
        <v>256</v>
      </c>
      <c r="B49" s="18">
        <v>153</v>
      </c>
      <c r="C49" s="18">
        <v>267</v>
      </c>
      <c r="D49" s="174">
        <v>420</v>
      </c>
      <c r="L49" s="502"/>
      <c r="M49" s="440">
        <v>58</v>
      </c>
      <c r="Y49" s="534"/>
      <c r="Z49" s="533"/>
      <c r="AD49" s="349"/>
      <c r="AE49" s="349"/>
      <c r="AF49" s="349"/>
    </row>
    <row r="50" spans="1:32" x14ac:dyDescent="0.2">
      <c r="A50" s="172" t="s">
        <v>257</v>
      </c>
      <c r="B50" s="18">
        <v>55</v>
      </c>
      <c r="C50" s="18">
        <v>71</v>
      </c>
      <c r="D50" s="174">
        <v>126</v>
      </c>
      <c r="L50" s="502"/>
      <c r="M50" s="440">
        <v>59</v>
      </c>
      <c r="O50" s="440">
        <f t="shared" si="0"/>
        <v>0</v>
      </c>
      <c r="R50" s="440">
        <v>2</v>
      </c>
      <c r="S50" s="440">
        <f t="shared" si="1"/>
        <v>-2</v>
      </c>
      <c r="T50" s="440">
        <v>2</v>
      </c>
      <c r="W50" s="440">
        <f t="shared" si="2"/>
        <v>0</v>
      </c>
      <c r="Y50" s="534"/>
      <c r="Z50" s="533"/>
      <c r="AD50" s="349"/>
      <c r="AE50" s="349"/>
      <c r="AF50" s="349"/>
    </row>
    <row r="51" spans="1:32" x14ac:dyDescent="0.2">
      <c r="A51" s="172" t="s">
        <v>258</v>
      </c>
      <c r="B51" s="18">
        <v>15</v>
      </c>
      <c r="C51" s="18">
        <v>17</v>
      </c>
      <c r="D51" s="174">
        <v>32</v>
      </c>
      <c r="L51" s="502"/>
      <c r="M51" s="440">
        <v>60</v>
      </c>
      <c r="Y51" s="534"/>
      <c r="Z51" s="533"/>
      <c r="AD51" s="349"/>
      <c r="AE51" s="349"/>
      <c r="AF51" s="349"/>
    </row>
    <row r="52" spans="1:32" x14ac:dyDescent="0.2">
      <c r="A52" s="172" t="s">
        <v>259</v>
      </c>
      <c r="B52" s="18">
        <v>3</v>
      </c>
      <c r="C52" s="18">
        <v>7</v>
      </c>
      <c r="D52" s="174">
        <v>10</v>
      </c>
      <c r="M52" s="440">
        <v>61</v>
      </c>
      <c r="O52" s="440">
        <f t="shared" si="0"/>
        <v>0</v>
      </c>
      <c r="R52" s="440">
        <v>1</v>
      </c>
      <c r="S52" s="440">
        <f t="shared" si="1"/>
        <v>-1</v>
      </c>
      <c r="V52" s="440">
        <v>1</v>
      </c>
      <c r="W52" s="440">
        <f t="shared" si="2"/>
        <v>-1</v>
      </c>
      <c r="Y52" s="534"/>
      <c r="Z52" s="533"/>
      <c r="AD52" s="349"/>
      <c r="AE52" s="349"/>
      <c r="AF52" s="349"/>
    </row>
    <row r="53" spans="1:32" x14ac:dyDescent="0.2">
      <c r="A53" s="172" t="s">
        <v>260</v>
      </c>
      <c r="B53" s="18">
        <v>1</v>
      </c>
      <c r="C53" s="18">
        <v>3</v>
      </c>
      <c r="D53" s="174">
        <v>4</v>
      </c>
      <c r="M53" s="440">
        <v>62</v>
      </c>
      <c r="O53" s="440">
        <f t="shared" si="0"/>
        <v>0</v>
      </c>
      <c r="R53" s="440">
        <v>1</v>
      </c>
      <c r="S53" s="440">
        <f t="shared" si="1"/>
        <v>-1</v>
      </c>
      <c r="W53" s="440">
        <f t="shared" si="2"/>
        <v>0</v>
      </c>
      <c r="Y53" s="534"/>
      <c r="Z53" s="534"/>
      <c r="AD53" s="349"/>
      <c r="AE53" s="349"/>
      <c r="AF53" s="349"/>
    </row>
    <row r="54" spans="1:32" x14ac:dyDescent="0.2">
      <c r="A54" s="172" t="s">
        <v>261</v>
      </c>
      <c r="B54" s="18"/>
      <c r="C54" s="18"/>
      <c r="D54" s="174"/>
      <c r="Y54" s="534"/>
      <c r="Z54" s="534"/>
      <c r="AD54" s="349"/>
      <c r="AE54" s="349"/>
      <c r="AF54" s="349"/>
    </row>
    <row r="55" spans="1:32" x14ac:dyDescent="0.2">
      <c r="A55" s="172" t="s">
        <v>262</v>
      </c>
      <c r="B55" s="18">
        <v>1</v>
      </c>
      <c r="C55" s="18"/>
      <c r="D55" s="174">
        <v>1</v>
      </c>
      <c r="Y55" s="534"/>
      <c r="Z55" s="534"/>
      <c r="AD55" s="349"/>
      <c r="AE55" s="349"/>
      <c r="AF55" s="349"/>
    </row>
    <row r="56" spans="1:32" x14ac:dyDescent="0.2">
      <c r="A56" s="201" t="s">
        <v>263</v>
      </c>
      <c r="B56" s="200"/>
      <c r="C56" s="200">
        <v>1</v>
      </c>
      <c r="D56" s="201">
        <v>1</v>
      </c>
      <c r="Y56" s="534"/>
      <c r="Z56" s="534"/>
      <c r="AD56" s="349"/>
      <c r="AE56" s="349"/>
      <c r="AF56" s="349"/>
    </row>
    <row r="57" spans="1:32" x14ac:dyDescent="0.2">
      <c r="A57" s="627" t="s">
        <v>447</v>
      </c>
      <c r="B57">
        <v>1</v>
      </c>
      <c r="C57">
        <v>1</v>
      </c>
      <c r="D57">
        <v>2</v>
      </c>
      <c r="Y57" s="534"/>
      <c r="Z57" s="534"/>
      <c r="AD57" s="349"/>
      <c r="AE57" s="349"/>
      <c r="AF57" s="349"/>
    </row>
    <row r="58" spans="1:32" x14ac:dyDescent="0.2">
      <c r="A58" s="225" t="s">
        <v>70</v>
      </c>
      <c r="B58" s="226">
        <f>SUM(B48:B57)</f>
        <v>512</v>
      </c>
      <c r="C58" s="226">
        <f t="shared" ref="C58:D58" si="6">SUM(C48:C57)</f>
        <v>858</v>
      </c>
      <c r="D58" s="227">
        <f t="shared" si="6"/>
        <v>1370</v>
      </c>
      <c r="Y58" s="534"/>
      <c r="Z58" s="534"/>
      <c r="AD58" s="349"/>
      <c r="AE58" s="349"/>
      <c r="AF58" s="349"/>
    </row>
    <row r="59" spans="1:32" ht="13.5" x14ac:dyDescent="0.25">
      <c r="A59" s="202" t="s">
        <v>264</v>
      </c>
      <c r="B59" s="224">
        <f>B58/$D$58</f>
        <v>0.37372262773722625</v>
      </c>
      <c r="C59" s="224">
        <f t="shared" ref="C59:D59" si="7">C58/$D$58</f>
        <v>0.62627737226277369</v>
      </c>
      <c r="D59" s="224">
        <f t="shared" si="7"/>
        <v>1</v>
      </c>
      <c r="Y59" s="534"/>
      <c r="Z59" s="534"/>
      <c r="AD59" s="349"/>
      <c r="AE59" s="349"/>
      <c r="AF59" s="349"/>
    </row>
    <row r="60" spans="1:32" ht="13.5" x14ac:dyDescent="0.25">
      <c r="A60" s="203" t="s">
        <v>230</v>
      </c>
      <c r="B60" s="667" t="s">
        <v>352</v>
      </c>
      <c r="C60" s="667" t="s">
        <v>352</v>
      </c>
      <c r="D60" s="667" t="s">
        <v>352</v>
      </c>
      <c r="Y60" s="534"/>
      <c r="Z60" s="534"/>
      <c r="AD60" s="349"/>
      <c r="AE60" s="349"/>
      <c r="AF60" s="349"/>
    </row>
    <row r="61" spans="1:32" s="567" customFormat="1" ht="17.25" customHeight="1" x14ac:dyDescent="0.25">
      <c r="A61" s="571"/>
      <c r="J61" s="579"/>
      <c r="K61" s="579"/>
      <c r="L61" s="579"/>
      <c r="M61" s="440"/>
      <c r="N61" s="656"/>
      <c r="O61" s="440"/>
      <c r="P61" s="657"/>
      <c r="Q61" s="657"/>
      <c r="R61" s="657"/>
      <c r="S61" s="440"/>
      <c r="T61" s="440"/>
      <c r="U61" s="440"/>
      <c r="V61" s="440"/>
      <c r="W61" s="440"/>
      <c r="X61" s="440"/>
      <c r="Y61" s="534"/>
      <c r="Z61" s="580"/>
      <c r="AA61" s="579"/>
      <c r="AB61" s="579"/>
      <c r="AC61" s="579"/>
      <c r="AD61" s="579"/>
      <c r="AE61" s="579"/>
      <c r="AF61" s="579"/>
    </row>
    <row r="62" spans="1:32" x14ac:dyDescent="0.2">
      <c r="N62" s="656"/>
      <c r="P62" s="657"/>
      <c r="Q62" s="657"/>
      <c r="R62" s="657"/>
      <c r="Y62" s="534"/>
      <c r="Z62" s="534"/>
      <c r="AD62" s="349"/>
      <c r="AE62" s="349"/>
      <c r="AF62" s="349"/>
    </row>
    <row r="63" spans="1:32" x14ac:dyDescent="0.2">
      <c r="N63" s="656"/>
      <c r="O63" s="656"/>
      <c r="P63" s="657"/>
      <c r="Q63" s="657"/>
      <c r="R63" s="657"/>
      <c r="S63" s="657"/>
      <c r="Y63" s="534"/>
      <c r="Z63" s="534"/>
      <c r="AD63" s="349"/>
      <c r="AE63" s="349"/>
      <c r="AF63" s="349"/>
    </row>
    <row r="64" spans="1:32" ht="15.75" x14ac:dyDescent="0.25">
      <c r="N64" s="656"/>
      <c r="O64" s="656"/>
      <c r="P64" s="657"/>
      <c r="Q64" s="657"/>
      <c r="R64" s="657"/>
      <c r="S64" s="657"/>
      <c r="Y64" s="580"/>
      <c r="Z64" s="534"/>
      <c r="AD64" s="349"/>
      <c r="AE64" s="349"/>
      <c r="AF64" s="349"/>
    </row>
    <row r="65" spans="13:32" x14ac:dyDescent="0.2">
      <c r="N65" s="656"/>
      <c r="O65" s="656"/>
      <c r="P65" s="657"/>
      <c r="Q65" s="657"/>
      <c r="R65" s="657"/>
      <c r="S65" s="657"/>
      <c r="Y65" s="534"/>
      <c r="Z65" s="534"/>
      <c r="AD65" s="349"/>
      <c r="AE65" s="349"/>
      <c r="AF65" s="349"/>
    </row>
    <row r="66" spans="13:32" x14ac:dyDescent="0.2">
      <c r="N66" s="656"/>
      <c r="O66" s="656"/>
      <c r="P66" s="657"/>
      <c r="Q66" s="657"/>
      <c r="R66" s="657"/>
      <c r="S66" s="657"/>
      <c r="Y66" s="534"/>
      <c r="Z66" s="534"/>
      <c r="AD66" s="349"/>
      <c r="AE66" s="349"/>
      <c r="AF66" s="349"/>
    </row>
    <row r="67" spans="13:32" ht="15.75" x14ac:dyDescent="0.25">
      <c r="M67" s="658"/>
      <c r="N67" s="659"/>
      <c r="O67" s="659"/>
      <c r="P67" s="660"/>
      <c r="Q67" s="660"/>
      <c r="R67" s="660"/>
      <c r="S67" s="660"/>
      <c r="T67" s="658"/>
      <c r="U67" s="658"/>
      <c r="V67" s="658"/>
      <c r="W67" s="658"/>
      <c r="X67" s="658"/>
      <c r="Y67" s="534"/>
      <c r="Z67" s="534"/>
      <c r="AD67" s="349"/>
      <c r="AE67" s="349"/>
      <c r="AF67" s="349"/>
    </row>
    <row r="68" spans="13:32" x14ac:dyDescent="0.2">
      <c r="N68" s="656"/>
      <c r="O68" s="656"/>
      <c r="P68" s="657"/>
      <c r="Q68" s="657"/>
      <c r="R68" s="657"/>
      <c r="S68" s="657"/>
      <c r="Y68" s="534"/>
      <c r="Z68" s="534"/>
      <c r="AD68" s="349"/>
      <c r="AE68" s="349"/>
      <c r="AF68" s="349"/>
    </row>
    <row r="69" spans="13:32" x14ac:dyDescent="0.2">
      <c r="N69" s="656"/>
      <c r="O69" s="656"/>
      <c r="P69" s="657"/>
      <c r="Q69" s="657"/>
      <c r="R69" s="657"/>
      <c r="S69" s="657"/>
      <c r="Y69" s="534"/>
      <c r="Z69" s="534"/>
      <c r="AD69" s="349"/>
      <c r="AE69" s="349"/>
      <c r="AF69" s="349"/>
    </row>
    <row r="70" spans="13:32" x14ac:dyDescent="0.2">
      <c r="N70" s="656"/>
      <c r="O70" s="656"/>
      <c r="P70" s="657"/>
      <c r="Q70" s="657"/>
      <c r="R70" s="657"/>
      <c r="S70" s="657"/>
      <c r="Y70" s="534"/>
      <c r="Z70" s="534"/>
      <c r="AD70" s="349"/>
      <c r="AE70" s="349"/>
      <c r="AF70" s="349"/>
    </row>
    <row r="71" spans="13:32" x14ac:dyDescent="0.2">
      <c r="N71" s="656"/>
      <c r="O71" s="656"/>
      <c r="P71" s="657"/>
      <c r="Q71" s="657"/>
      <c r="R71" s="657"/>
      <c r="S71" s="657"/>
      <c r="Y71" s="534"/>
      <c r="Z71" s="534"/>
      <c r="AD71" s="349"/>
      <c r="AE71" s="349"/>
      <c r="AF71" s="349"/>
    </row>
    <row r="72" spans="13:32" x14ac:dyDescent="0.2">
      <c r="N72" s="656"/>
      <c r="O72" s="656"/>
      <c r="P72" s="657"/>
      <c r="Q72" s="657"/>
      <c r="R72" s="657"/>
      <c r="S72" s="657"/>
      <c r="Y72" s="534"/>
      <c r="Z72" s="534"/>
      <c r="AD72" s="349"/>
      <c r="AE72" s="349"/>
      <c r="AF72" s="349"/>
    </row>
    <row r="73" spans="13:32" x14ac:dyDescent="0.2">
      <c r="N73" s="656"/>
      <c r="O73" s="656"/>
      <c r="P73" s="657"/>
      <c r="Q73" s="657"/>
      <c r="R73" s="657"/>
      <c r="S73" s="657"/>
      <c r="Y73" s="534"/>
      <c r="Z73" s="534"/>
      <c r="AD73" s="349"/>
      <c r="AE73" s="349"/>
      <c r="AF73" s="349"/>
    </row>
    <row r="74" spans="13:32" x14ac:dyDescent="0.2">
      <c r="N74" s="656"/>
      <c r="O74" s="656"/>
      <c r="P74" s="657"/>
      <c r="Q74" s="657"/>
      <c r="R74" s="657"/>
      <c r="S74" s="657"/>
      <c r="Y74" s="534"/>
    </row>
    <row r="75" spans="13:32" x14ac:dyDescent="0.2">
      <c r="N75" s="656"/>
      <c r="O75" s="656"/>
      <c r="P75" s="657"/>
      <c r="Q75" s="657"/>
      <c r="R75" s="657"/>
      <c r="S75" s="657"/>
      <c r="Y75" s="534"/>
    </row>
    <row r="76" spans="13:32" x14ac:dyDescent="0.2">
      <c r="N76" s="656"/>
      <c r="O76" s="656"/>
      <c r="P76" s="657"/>
      <c r="Q76" s="657"/>
      <c r="R76" s="657"/>
      <c r="S76" s="657"/>
      <c r="Y76" s="534"/>
    </row>
    <row r="77" spans="13:32" x14ac:dyDescent="0.2">
      <c r="N77" s="656"/>
      <c r="O77" s="656"/>
      <c r="P77" s="657"/>
      <c r="Q77" s="657"/>
      <c r="R77" s="657"/>
      <c r="S77" s="657"/>
    </row>
    <row r="78" spans="13:32" x14ac:dyDescent="0.2">
      <c r="N78" s="656"/>
      <c r="O78" s="656"/>
      <c r="P78" s="657"/>
      <c r="Q78" s="657"/>
      <c r="R78" s="657"/>
      <c r="S78" s="657"/>
    </row>
    <row r="79" spans="13:32" x14ac:dyDescent="0.2">
      <c r="N79" s="656"/>
      <c r="O79" s="656"/>
      <c r="P79" s="657"/>
      <c r="Q79" s="657"/>
      <c r="R79" s="657"/>
      <c r="S79" s="657"/>
    </row>
  </sheetData>
  <mergeCells count="4">
    <mergeCell ref="A3:I3"/>
    <mergeCell ref="B6:I6"/>
    <mergeCell ref="B25:I25"/>
    <mergeCell ref="B44:I44"/>
  </mergeCells>
  <printOptions horizontalCentered="1"/>
  <pageMargins left="0.70866141732283472" right="0.70866141732283472" top="0.74803149606299213" bottom="0.74803149606299213" header="0.31496062992125984" footer="0.31496062992125984"/>
  <pageSetup paperSize="9" scale="70" firstPageNumber="34" fitToHeight="0" orientation="portrait"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theme="7"/>
    <pageSetUpPr fitToPage="1"/>
  </sheetPr>
  <dimension ref="A1:AB51"/>
  <sheetViews>
    <sheetView showGridLines="0" zoomScale="85" zoomScaleNormal="85" workbookViewId="0">
      <selection activeCell="N25" sqref="N25"/>
    </sheetView>
  </sheetViews>
  <sheetFormatPr baseColWidth="10" defaultRowHeight="12.75" x14ac:dyDescent="0.2"/>
  <cols>
    <col min="1" max="1" width="19"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49" bestFit="1" customWidth="1"/>
    <col min="11" max="11" width="18.33203125" style="349" customWidth="1"/>
    <col min="12" max="22" width="21.1640625" style="220" customWidth="1"/>
    <col min="23" max="26" width="12" style="349"/>
  </cols>
  <sheetData>
    <row r="1" spans="1:28" ht="9" customHeight="1" x14ac:dyDescent="0.2">
      <c r="AA1" s="349"/>
      <c r="AB1" s="349"/>
    </row>
    <row r="2" spans="1:28" ht="6.75" customHeight="1" x14ac:dyDescent="0.2">
      <c r="AA2" s="349"/>
      <c r="AB2" s="349"/>
    </row>
    <row r="3" spans="1:28" ht="29.25" customHeight="1" x14ac:dyDescent="0.2">
      <c r="A3" s="752" t="s">
        <v>551</v>
      </c>
      <c r="B3" s="752"/>
      <c r="C3" s="752"/>
      <c r="D3" s="752"/>
      <c r="E3" s="752"/>
      <c r="F3" s="752"/>
      <c r="G3" s="752"/>
      <c r="H3" s="752"/>
      <c r="I3" s="752"/>
      <c r="J3" s="350"/>
      <c r="K3" s="350"/>
      <c r="L3" s="646" t="s">
        <v>110</v>
      </c>
      <c r="M3" s="646" t="s">
        <v>458</v>
      </c>
      <c r="N3" s="646" t="s">
        <v>459</v>
      </c>
      <c r="O3" s="646" t="e">
        <f>-M3</f>
        <v>#VALUE!</v>
      </c>
      <c r="P3" s="646"/>
      <c r="S3" s="220" t="s">
        <v>110</v>
      </c>
      <c r="T3" s="220" t="s">
        <v>458</v>
      </c>
      <c r="U3" s="220" t="s">
        <v>459</v>
      </c>
      <c r="AA3" s="349"/>
      <c r="AB3" s="349"/>
    </row>
    <row r="4" spans="1:28" ht="9.75" customHeight="1" x14ac:dyDescent="0.2">
      <c r="L4" s="220">
        <v>26</v>
      </c>
      <c r="M4" s="220">
        <v>3</v>
      </c>
      <c r="O4" s="646">
        <f t="shared" ref="O4:O25" si="0">-M4</f>
        <v>-3</v>
      </c>
      <c r="S4" s="220">
        <v>23</v>
      </c>
      <c r="T4" s="220">
        <v>1</v>
      </c>
      <c r="V4" s="220">
        <f>-T4</f>
        <v>-1</v>
      </c>
      <c r="AA4" s="349"/>
      <c r="AB4" s="349"/>
    </row>
    <row r="5" spans="1:28" ht="6" customHeight="1" x14ac:dyDescent="0.2">
      <c r="L5" s="220">
        <v>27</v>
      </c>
      <c r="M5" s="220">
        <v>3</v>
      </c>
      <c r="N5" s="220">
        <v>4</v>
      </c>
      <c r="O5" s="646">
        <f t="shared" si="0"/>
        <v>-3</v>
      </c>
      <c r="S5" s="220">
        <v>24</v>
      </c>
      <c r="T5" s="220">
        <v>2</v>
      </c>
      <c r="U5" s="220">
        <v>4</v>
      </c>
      <c r="V5" s="220">
        <f t="shared" ref="V5:V43" si="1">-T5</f>
        <v>-2</v>
      </c>
      <c r="AA5" s="349"/>
      <c r="AB5" s="349"/>
    </row>
    <row r="6" spans="1:28" s="565" customFormat="1" ht="15.75" x14ac:dyDescent="0.25">
      <c r="B6" s="778" t="s">
        <v>651</v>
      </c>
      <c r="C6" s="778"/>
      <c r="D6" s="778"/>
      <c r="E6" s="778"/>
      <c r="F6" s="778"/>
      <c r="G6" s="778"/>
      <c r="H6" s="778"/>
      <c r="I6" s="778"/>
      <c r="J6" s="578"/>
      <c r="K6" s="578"/>
      <c r="L6" s="220">
        <v>28</v>
      </c>
      <c r="M6" s="220">
        <v>7</v>
      </c>
      <c r="N6" s="220">
        <v>2</v>
      </c>
      <c r="O6" s="646">
        <f t="shared" si="0"/>
        <v>-7</v>
      </c>
      <c r="P6" s="220"/>
      <c r="Q6" s="647"/>
      <c r="R6" s="647"/>
      <c r="S6" s="647">
        <v>25</v>
      </c>
      <c r="T6" s="647">
        <v>23</v>
      </c>
      <c r="U6" s="647">
        <v>21</v>
      </c>
      <c r="V6" s="647">
        <f t="shared" si="1"/>
        <v>-23</v>
      </c>
      <c r="W6" s="578"/>
      <c r="X6" s="578"/>
      <c r="Y6" s="578"/>
      <c r="Z6" s="578"/>
      <c r="AA6" s="578"/>
      <c r="AB6" s="578"/>
    </row>
    <row r="7" spans="1:28" s="32" customFormat="1" x14ac:dyDescent="0.2">
      <c r="B7" s="72"/>
      <c r="C7" s="72"/>
      <c r="D7" s="72"/>
      <c r="J7" s="359"/>
      <c r="K7" s="359"/>
      <c r="L7" s="220">
        <v>29</v>
      </c>
      <c r="M7" s="220">
        <v>5</v>
      </c>
      <c r="N7" s="220">
        <v>3</v>
      </c>
      <c r="O7" s="646">
        <f t="shared" si="0"/>
        <v>-5</v>
      </c>
      <c r="P7" s="220"/>
      <c r="Q7" s="371"/>
      <c r="R7" s="371"/>
      <c r="S7" s="371">
        <v>26</v>
      </c>
      <c r="T7" s="371">
        <v>185</v>
      </c>
      <c r="U7" s="371">
        <v>203</v>
      </c>
      <c r="V7" s="220">
        <f t="shared" si="1"/>
        <v>-185</v>
      </c>
      <c r="W7" s="359"/>
      <c r="X7" s="359"/>
      <c r="Y7" s="359"/>
      <c r="Z7" s="359"/>
      <c r="AA7" s="359"/>
      <c r="AB7" s="359"/>
    </row>
    <row r="8" spans="1:28" x14ac:dyDescent="0.2">
      <c r="A8" s="218" t="s">
        <v>254</v>
      </c>
      <c r="B8" s="218" t="s">
        <v>249</v>
      </c>
      <c r="C8" s="218" t="s">
        <v>250</v>
      </c>
      <c r="D8" s="217" t="s">
        <v>253</v>
      </c>
      <c r="L8" s="220">
        <v>30</v>
      </c>
      <c r="M8" s="220">
        <v>3</v>
      </c>
      <c r="N8" s="220">
        <v>1</v>
      </c>
      <c r="O8" s="646">
        <f t="shared" si="0"/>
        <v>-3</v>
      </c>
      <c r="S8" s="220">
        <v>27</v>
      </c>
      <c r="T8" s="220">
        <v>272</v>
      </c>
      <c r="U8" s="220">
        <v>318</v>
      </c>
      <c r="V8" s="220">
        <f t="shared" si="1"/>
        <v>-272</v>
      </c>
      <c r="AA8" s="349"/>
      <c r="AB8" s="349"/>
    </row>
    <row r="9" spans="1:28" x14ac:dyDescent="0.2">
      <c r="A9" s="218"/>
      <c r="B9" s="218"/>
      <c r="C9" s="218"/>
      <c r="D9" s="218"/>
      <c r="F9" s="221"/>
      <c r="G9" s="221"/>
      <c r="H9" s="221"/>
      <c r="I9" s="221"/>
      <c r="L9" s="220">
        <v>31</v>
      </c>
      <c r="M9" s="220">
        <v>5</v>
      </c>
      <c r="N9" s="220">
        <v>2</v>
      </c>
      <c r="O9" s="646">
        <f t="shared" si="0"/>
        <v>-5</v>
      </c>
      <c r="S9" s="220">
        <v>28</v>
      </c>
      <c r="T9" s="220">
        <v>322</v>
      </c>
      <c r="U9" s="220">
        <v>334</v>
      </c>
      <c r="V9" s="220">
        <f t="shared" si="1"/>
        <v>-322</v>
      </c>
      <c r="AA9" s="349"/>
      <c r="AB9" s="349"/>
    </row>
    <row r="10" spans="1:28" x14ac:dyDescent="0.2">
      <c r="A10" s="170" t="s">
        <v>255</v>
      </c>
      <c r="B10" s="15">
        <v>12</v>
      </c>
      <c r="C10" s="15">
        <v>10</v>
      </c>
      <c r="D10" s="173">
        <v>22</v>
      </c>
      <c r="L10" s="220">
        <v>32</v>
      </c>
      <c r="M10" s="220">
        <v>4</v>
      </c>
      <c r="N10" s="220">
        <v>2</v>
      </c>
      <c r="O10" s="646">
        <f t="shared" si="0"/>
        <v>-4</v>
      </c>
      <c r="S10" s="220">
        <v>29</v>
      </c>
      <c r="T10" s="220">
        <v>294</v>
      </c>
      <c r="U10" s="220">
        <v>298</v>
      </c>
      <c r="V10" s="220">
        <f t="shared" si="1"/>
        <v>-294</v>
      </c>
      <c r="AA10" s="349"/>
      <c r="AB10" s="349"/>
    </row>
    <row r="11" spans="1:28" x14ac:dyDescent="0.2">
      <c r="A11" s="172" t="s">
        <v>256</v>
      </c>
      <c r="B11" s="18">
        <v>16</v>
      </c>
      <c r="C11" s="18">
        <v>3</v>
      </c>
      <c r="D11" s="174">
        <v>19</v>
      </c>
      <c r="L11" s="220">
        <v>33</v>
      </c>
      <c r="N11" s="220">
        <v>3</v>
      </c>
      <c r="O11" s="646">
        <f t="shared" si="0"/>
        <v>0</v>
      </c>
      <c r="S11" s="220">
        <v>30</v>
      </c>
      <c r="T11" s="220">
        <v>255</v>
      </c>
      <c r="U11" s="220">
        <v>248</v>
      </c>
      <c r="V11" s="220">
        <f t="shared" si="1"/>
        <v>-255</v>
      </c>
      <c r="AA11" s="349"/>
      <c r="AB11" s="349"/>
    </row>
    <row r="12" spans="1:28" x14ac:dyDescent="0.2">
      <c r="A12" s="172" t="s">
        <v>257</v>
      </c>
      <c r="B12" s="18">
        <v>3</v>
      </c>
      <c r="C12" s="18">
        <v>3</v>
      </c>
      <c r="D12" s="174">
        <v>6</v>
      </c>
      <c r="L12" s="220">
        <v>34</v>
      </c>
      <c r="N12" s="220">
        <v>2</v>
      </c>
      <c r="O12" s="646">
        <f t="shared" si="0"/>
        <v>0</v>
      </c>
      <c r="S12" s="220">
        <v>31</v>
      </c>
      <c r="T12" s="220">
        <v>214</v>
      </c>
      <c r="U12" s="220">
        <v>213</v>
      </c>
      <c r="V12" s="220">
        <f t="shared" si="1"/>
        <v>-214</v>
      </c>
      <c r="AA12" s="349"/>
      <c r="AB12" s="349"/>
    </row>
    <row r="13" spans="1:28" x14ac:dyDescent="0.2">
      <c r="A13" s="172" t="s">
        <v>258</v>
      </c>
      <c r="B13" s="18">
        <v>3</v>
      </c>
      <c r="C13" s="18">
        <v>2</v>
      </c>
      <c r="D13" s="174">
        <v>5</v>
      </c>
      <c r="L13" s="220">
        <v>35</v>
      </c>
      <c r="N13" s="220">
        <v>2</v>
      </c>
      <c r="O13" s="646">
        <f t="shared" si="0"/>
        <v>0</v>
      </c>
      <c r="S13" s="220">
        <v>32</v>
      </c>
      <c r="T13" s="220">
        <v>148</v>
      </c>
      <c r="U13" s="220">
        <v>139</v>
      </c>
      <c r="V13" s="220">
        <f t="shared" si="1"/>
        <v>-148</v>
      </c>
      <c r="AA13" s="349"/>
      <c r="AB13" s="349"/>
    </row>
    <row r="14" spans="1:28" x14ac:dyDescent="0.2">
      <c r="A14" s="172" t="s">
        <v>259</v>
      </c>
      <c r="B14" s="18"/>
      <c r="C14" s="18"/>
      <c r="D14" s="174"/>
      <c r="L14" s="220">
        <v>36</v>
      </c>
      <c r="M14" s="220">
        <v>1</v>
      </c>
      <c r="N14" s="220">
        <v>1</v>
      </c>
      <c r="O14" s="646">
        <f t="shared" si="0"/>
        <v>-1</v>
      </c>
      <c r="S14" s="220">
        <v>33</v>
      </c>
      <c r="T14" s="220">
        <v>113</v>
      </c>
      <c r="U14" s="220">
        <v>125</v>
      </c>
      <c r="V14" s="220">
        <f t="shared" si="1"/>
        <v>-113</v>
      </c>
      <c r="AA14" s="349"/>
      <c r="AB14" s="349"/>
    </row>
    <row r="15" spans="1:28" x14ac:dyDescent="0.2">
      <c r="A15" s="172" t="s">
        <v>260</v>
      </c>
      <c r="B15" s="18"/>
      <c r="C15" s="18"/>
      <c r="D15" s="174"/>
      <c r="L15" s="220">
        <v>37</v>
      </c>
      <c r="N15" s="220">
        <v>1</v>
      </c>
      <c r="O15" s="646">
        <f t="shared" si="0"/>
        <v>0</v>
      </c>
      <c r="S15" s="220">
        <v>34</v>
      </c>
      <c r="T15" s="220">
        <v>82</v>
      </c>
      <c r="U15" s="220">
        <v>97</v>
      </c>
      <c r="V15" s="220">
        <f t="shared" si="1"/>
        <v>-82</v>
      </c>
      <c r="AA15" s="349"/>
      <c r="AB15" s="349"/>
    </row>
    <row r="16" spans="1:28" x14ac:dyDescent="0.2">
      <c r="A16" s="172" t="s">
        <v>261</v>
      </c>
      <c r="B16" s="18"/>
      <c r="C16" s="18"/>
      <c r="D16" s="174"/>
      <c r="L16" s="220">
        <v>38</v>
      </c>
      <c r="N16" s="220">
        <v>1</v>
      </c>
      <c r="O16" s="646">
        <f t="shared" si="0"/>
        <v>0</v>
      </c>
      <c r="S16" s="220">
        <v>35</v>
      </c>
      <c r="T16" s="220">
        <v>72</v>
      </c>
      <c r="U16" s="220">
        <v>68</v>
      </c>
      <c r="V16" s="220">
        <f t="shared" si="1"/>
        <v>-72</v>
      </c>
      <c r="AA16" s="349"/>
      <c r="AB16" s="349"/>
    </row>
    <row r="17" spans="1:28" x14ac:dyDescent="0.2">
      <c r="A17" s="172" t="s">
        <v>262</v>
      </c>
      <c r="B17" s="18"/>
      <c r="C17" s="18"/>
      <c r="D17" s="174"/>
      <c r="L17" s="220">
        <v>39</v>
      </c>
      <c r="M17" s="220">
        <v>1</v>
      </c>
      <c r="N17" s="220">
        <v>1</v>
      </c>
      <c r="O17" s="646">
        <f t="shared" si="0"/>
        <v>-1</v>
      </c>
      <c r="S17" s="220">
        <v>36</v>
      </c>
      <c r="T17" s="220">
        <v>69</v>
      </c>
      <c r="U17" s="220">
        <v>55</v>
      </c>
      <c r="V17" s="220">
        <f t="shared" si="1"/>
        <v>-69</v>
      </c>
      <c r="AA17" s="349"/>
      <c r="AB17" s="349"/>
    </row>
    <row r="18" spans="1:28" x14ac:dyDescent="0.2">
      <c r="A18" s="201" t="s">
        <v>263</v>
      </c>
      <c r="B18" s="175"/>
      <c r="C18" s="175"/>
      <c r="D18" s="176"/>
      <c r="L18" s="220">
        <v>40</v>
      </c>
      <c r="O18" s="646"/>
      <c r="S18" s="220">
        <v>37</v>
      </c>
      <c r="T18" s="220">
        <v>43</v>
      </c>
      <c r="U18" s="220">
        <v>48</v>
      </c>
      <c r="V18" s="220">
        <f t="shared" si="1"/>
        <v>-43</v>
      </c>
      <c r="AA18" s="349"/>
      <c r="AB18" s="349"/>
    </row>
    <row r="19" spans="1:28" x14ac:dyDescent="0.2">
      <c r="A19" s="627" t="s">
        <v>447</v>
      </c>
      <c r="C19">
        <v>1</v>
      </c>
      <c r="D19">
        <v>1</v>
      </c>
      <c r="L19" s="220">
        <v>41</v>
      </c>
      <c r="O19" s="646"/>
      <c r="S19" s="220">
        <v>38</v>
      </c>
      <c r="T19" s="220">
        <v>41</v>
      </c>
      <c r="U19" s="220">
        <v>40</v>
      </c>
      <c r="V19" s="220">
        <f t="shared" si="1"/>
        <v>-41</v>
      </c>
      <c r="AA19" s="349"/>
      <c r="AB19" s="349"/>
    </row>
    <row r="20" spans="1:28" x14ac:dyDescent="0.2">
      <c r="A20" s="95" t="s">
        <v>76</v>
      </c>
      <c r="B20" s="25">
        <f>SUM(B10:B19)</f>
        <v>34</v>
      </c>
      <c r="C20" s="25">
        <f>SUM(C10:C19)</f>
        <v>19</v>
      </c>
      <c r="D20" s="26">
        <f>SUM(D10:D19)</f>
        <v>53</v>
      </c>
      <c r="L20" s="220">
        <v>42</v>
      </c>
      <c r="O20" s="646"/>
      <c r="S20" s="220">
        <v>39</v>
      </c>
      <c r="T20" s="220">
        <v>32</v>
      </c>
      <c r="U20" s="220">
        <v>29</v>
      </c>
      <c r="V20" s="220">
        <f t="shared" si="1"/>
        <v>-32</v>
      </c>
      <c r="AA20" s="349"/>
      <c r="AB20" s="349"/>
    </row>
    <row r="21" spans="1:28" ht="13.5" x14ac:dyDescent="0.25">
      <c r="A21" s="202" t="s">
        <v>264</v>
      </c>
      <c r="B21" s="224">
        <f>B20/$D$20</f>
        <v>0.64150943396226412</v>
      </c>
      <c r="C21" s="224">
        <f t="shared" ref="C21:D21" si="2">C20/$D$20</f>
        <v>0.35849056603773582</v>
      </c>
      <c r="D21" s="224">
        <f t="shared" si="2"/>
        <v>1</v>
      </c>
      <c r="L21" s="220">
        <v>43</v>
      </c>
      <c r="M21" s="220">
        <v>1</v>
      </c>
      <c r="O21" s="646">
        <f t="shared" si="0"/>
        <v>-1</v>
      </c>
      <c r="P21" s="371"/>
      <c r="S21" s="220">
        <v>40</v>
      </c>
      <c r="T21" s="220">
        <v>35</v>
      </c>
      <c r="U21" s="220">
        <v>30</v>
      </c>
      <c r="V21" s="220">
        <f t="shared" si="1"/>
        <v>-35</v>
      </c>
      <c r="AA21" s="349"/>
      <c r="AB21" s="349"/>
    </row>
    <row r="22" spans="1:28" ht="13.5" x14ac:dyDescent="0.25">
      <c r="A22" s="203" t="s">
        <v>230</v>
      </c>
      <c r="B22" s="203" t="s">
        <v>407</v>
      </c>
      <c r="C22" s="203" t="s">
        <v>407</v>
      </c>
      <c r="D22" s="203" t="s">
        <v>407</v>
      </c>
      <c r="L22" s="220">
        <v>44</v>
      </c>
      <c r="O22" s="646"/>
      <c r="S22" s="220">
        <v>41</v>
      </c>
      <c r="T22" s="220">
        <v>24</v>
      </c>
      <c r="U22" s="220">
        <v>21</v>
      </c>
      <c r="V22" s="220">
        <f t="shared" si="1"/>
        <v>-24</v>
      </c>
      <c r="AA22" s="349"/>
      <c r="AB22" s="349"/>
    </row>
    <row r="23" spans="1:28" ht="19.5" customHeight="1" x14ac:dyDescent="0.2">
      <c r="A23" s="779"/>
      <c r="B23" s="779"/>
      <c r="C23" s="779"/>
      <c r="D23" s="779"/>
      <c r="L23" s="220">
        <v>45</v>
      </c>
      <c r="M23" s="220">
        <v>1</v>
      </c>
      <c r="N23" s="220">
        <v>1</v>
      </c>
      <c r="O23" s="646">
        <f t="shared" si="0"/>
        <v>-1</v>
      </c>
      <c r="S23" s="220">
        <v>42</v>
      </c>
      <c r="T23" s="220">
        <v>20</v>
      </c>
      <c r="U23" s="220">
        <v>19</v>
      </c>
      <c r="V23" s="220">
        <f t="shared" si="1"/>
        <v>-20</v>
      </c>
      <c r="AA23" s="349"/>
      <c r="AB23" s="349"/>
    </row>
    <row r="24" spans="1:28" x14ac:dyDescent="0.2">
      <c r="A24" s="780"/>
      <c r="B24" s="780"/>
      <c r="C24" s="780"/>
      <c r="D24" s="780"/>
      <c r="L24" s="220">
        <v>46</v>
      </c>
      <c r="O24" s="646"/>
      <c r="S24" s="220">
        <v>43</v>
      </c>
      <c r="T24" s="220">
        <v>26</v>
      </c>
      <c r="U24" s="220">
        <v>14</v>
      </c>
      <c r="V24" s="220">
        <f t="shared" si="1"/>
        <v>-26</v>
      </c>
      <c r="AA24" s="349"/>
      <c r="AB24" s="349"/>
    </row>
    <row r="25" spans="1:28" ht="15.75" x14ac:dyDescent="0.25">
      <c r="B25" s="777" t="s">
        <v>552</v>
      </c>
      <c r="C25" s="777"/>
      <c r="D25" s="777"/>
      <c r="E25" s="777"/>
      <c r="F25" s="777"/>
      <c r="G25" s="777"/>
      <c r="H25" s="777"/>
      <c r="I25" s="777"/>
      <c r="L25" s="220">
        <v>47</v>
      </c>
      <c r="M25" s="220">
        <v>1</v>
      </c>
      <c r="O25" s="646">
        <f t="shared" si="0"/>
        <v>-1</v>
      </c>
      <c r="S25" s="220">
        <v>44</v>
      </c>
      <c r="T25" s="220">
        <v>15</v>
      </c>
      <c r="U25" s="220">
        <v>12</v>
      </c>
      <c r="V25" s="220">
        <f t="shared" si="1"/>
        <v>-15</v>
      </c>
      <c r="AA25" s="349"/>
      <c r="AB25" s="349"/>
    </row>
    <row r="26" spans="1:28" s="32" customFormat="1" x14ac:dyDescent="0.2">
      <c r="B26" s="72"/>
      <c r="C26" s="72"/>
      <c r="D26" s="72"/>
      <c r="J26" s="359"/>
      <c r="K26" s="359"/>
      <c r="L26" s="220"/>
      <c r="M26" s="371"/>
      <c r="N26" s="371"/>
      <c r="O26" s="646"/>
      <c r="P26" s="220"/>
      <c r="Q26" s="371"/>
      <c r="R26" s="371"/>
      <c r="S26" s="371">
        <v>45</v>
      </c>
      <c r="T26" s="371">
        <v>10</v>
      </c>
      <c r="U26" s="371">
        <v>11</v>
      </c>
      <c r="V26" s="220">
        <f t="shared" si="1"/>
        <v>-10</v>
      </c>
      <c r="W26" s="359"/>
      <c r="X26" s="359"/>
      <c r="Y26" s="359"/>
      <c r="Z26" s="359"/>
      <c r="AA26" s="359"/>
      <c r="AB26" s="359"/>
    </row>
    <row r="27" spans="1:28" x14ac:dyDescent="0.2">
      <c r="A27" s="218" t="s">
        <v>254</v>
      </c>
      <c r="B27" s="218" t="s">
        <v>249</v>
      </c>
      <c r="C27" s="218" t="s">
        <v>250</v>
      </c>
      <c r="D27" s="217" t="s">
        <v>253</v>
      </c>
      <c r="O27" s="646"/>
      <c r="S27" s="220">
        <v>46</v>
      </c>
      <c r="T27" s="220">
        <v>8</v>
      </c>
      <c r="U27" s="220">
        <v>8</v>
      </c>
      <c r="V27" s="220">
        <f t="shared" si="1"/>
        <v>-8</v>
      </c>
      <c r="AA27" s="349"/>
      <c r="AB27" s="349"/>
    </row>
    <row r="28" spans="1:28" x14ac:dyDescent="0.2">
      <c r="A28" s="218"/>
      <c r="B28" s="218"/>
      <c r="C28" s="218"/>
      <c r="D28" s="218"/>
      <c r="O28" s="646"/>
      <c r="S28" s="220">
        <v>47</v>
      </c>
      <c r="T28" s="220">
        <v>7</v>
      </c>
      <c r="U28" s="220">
        <v>5</v>
      </c>
      <c r="V28" s="220">
        <f t="shared" si="1"/>
        <v>-7</v>
      </c>
      <c r="AA28" s="349"/>
      <c r="AB28" s="349"/>
    </row>
    <row r="29" spans="1:28" x14ac:dyDescent="0.2">
      <c r="A29" s="170" t="s">
        <v>255</v>
      </c>
      <c r="B29" s="15">
        <v>1028</v>
      </c>
      <c r="C29" s="15">
        <v>1131</v>
      </c>
      <c r="D29" s="173">
        <v>2159</v>
      </c>
      <c r="O29" s="646"/>
      <c r="S29" s="220">
        <v>48</v>
      </c>
      <c r="T29" s="220">
        <v>7</v>
      </c>
      <c r="U29" s="220">
        <v>9</v>
      </c>
      <c r="V29" s="220">
        <f t="shared" si="1"/>
        <v>-7</v>
      </c>
      <c r="AA29" s="349"/>
      <c r="AB29" s="349"/>
    </row>
    <row r="30" spans="1:28" x14ac:dyDescent="0.2">
      <c r="A30" s="172" t="s">
        <v>256</v>
      </c>
      <c r="B30" s="18">
        <v>845</v>
      </c>
      <c r="C30" s="18">
        <v>892</v>
      </c>
      <c r="D30" s="174">
        <v>1737</v>
      </c>
      <c r="O30" s="646"/>
      <c r="S30" s="220">
        <v>49</v>
      </c>
      <c r="T30" s="220">
        <v>6</v>
      </c>
      <c r="U30" s="220">
        <v>2</v>
      </c>
      <c r="V30" s="220">
        <f t="shared" si="1"/>
        <v>-6</v>
      </c>
      <c r="AA30" s="349"/>
      <c r="AB30" s="349"/>
    </row>
    <row r="31" spans="1:28" x14ac:dyDescent="0.2">
      <c r="A31" s="172" t="s">
        <v>257</v>
      </c>
      <c r="B31" s="18">
        <v>301</v>
      </c>
      <c r="C31" s="18">
        <v>254</v>
      </c>
      <c r="D31" s="174">
        <v>555</v>
      </c>
      <c r="O31" s="646"/>
      <c r="S31" s="220">
        <v>50</v>
      </c>
      <c r="T31" s="220">
        <v>7</v>
      </c>
      <c r="U31" s="220">
        <v>4</v>
      </c>
      <c r="V31" s="220">
        <f t="shared" si="1"/>
        <v>-7</v>
      </c>
      <c r="AA31" s="349"/>
      <c r="AB31" s="349"/>
    </row>
    <row r="32" spans="1:28" x14ac:dyDescent="0.2">
      <c r="A32" s="172" t="s">
        <v>258</v>
      </c>
      <c r="B32" s="18">
        <v>118</v>
      </c>
      <c r="C32" s="18">
        <v>92</v>
      </c>
      <c r="D32" s="174">
        <v>210</v>
      </c>
      <c r="O32" s="646"/>
      <c r="S32" s="220">
        <v>51</v>
      </c>
      <c r="T32" s="220">
        <v>4</v>
      </c>
      <c r="U32" s="220">
        <v>3</v>
      </c>
      <c r="V32" s="220">
        <f t="shared" si="1"/>
        <v>-4</v>
      </c>
      <c r="AA32" s="349"/>
      <c r="AB32" s="349"/>
    </row>
    <row r="33" spans="1:28" x14ac:dyDescent="0.2">
      <c r="A33" s="172" t="s">
        <v>259</v>
      </c>
      <c r="B33" s="18">
        <v>36</v>
      </c>
      <c r="C33" s="18">
        <v>38</v>
      </c>
      <c r="D33" s="174">
        <v>74</v>
      </c>
      <c r="O33" s="646"/>
      <c r="S33" s="220">
        <v>52</v>
      </c>
      <c r="U33" s="220">
        <v>2</v>
      </c>
      <c r="V33" s="220">
        <f t="shared" si="1"/>
        <v>0</v>
      </c>
      <c r="AA33" s="349"/>
      <c r="AB33" s="349"/>
    </row>
    <row r="34" spans="1:28" x14ac:dyDescent="0.2">
      <c r="A34" s="172" t="s">
        <v>260</v>
      </c>
      <c r="B34" s="18">
        <v>15</v>
      </c>
      <c r="C34" s="18">
        <v>21</v>
      </c>
      <c r="D34" s="174">
        <v>36</v>
      </c>
      <c r="O34" s="646"/>
      <c r="S34" s="220">
        <v>53</v>
      </c>
      <c r="T34" s="220">
        <v>2</v>
      </c>
      <c r="U34" s="220">
        <v>3</v>
      </c>
      <c r="V34" s="220">
        <f t="shared" si="1"/>
        <v>-2</v>
      </c>
      <c r="AA34" s="349"/>
      <c r="AB34" s="349"/>
    </row>
    <row r="35" spans="1:28" x14ac:dyDescent="0.2">
      <c r="A35" s="172" t="s">
        <v>261</v>
      </c>
      <c r="B35" s="18">
        <v>9</v>
      </c>
      <c r="C35" s="18">
        <v>5</v>
      </c>
      <c r="D35" s="174">
        <v>14</v>
      </c>
      <c r="O35" s="646"/>
      <c r="S35" s="220">
        <v>54</v>
      </c>
      <c r="T35" s="220">
        <v>3</v>
      </c>
      <c r="U35" s="220">
        <v>1</v>
      </c>
      <c r="V35" s="220">
        <f t="shared" si="1"/>
        <v>-3</v>
      </c>
      <c r="AA35" s="349"/>
      <c r="AB35" s="349"/>
    </row>
    <row r="36" spans="1:28" x14ac:dyDescent="0.2">
      <c r="A36" s="172" t="s">
        <v>262</v>
      </c>
      <c r="B36" s="18">
        <v>4</v>
      </c>
      <c r="C36" s="18">
        <v>6</v>
      </c>
      <c r="D36" s="174">
        <v>10</v>
      </c>
      <c r="O36" s="646"/>
      <c r="S36" s="220">
        <v>55</v>
      </c>
      <c r="T36" s="220">
        <v>3</v>
      </c>
      <c r="U36" s="220">
        <v>4</v>
      </c>
      <c r="V36" s="220">
        <f t="shared" si="1"/>
        <v>-3</v>
      </c>
      <c r="AA36" s="349"/>
      <c r="AB36" s="349"/>
    </row>
    <row r="37" spans="1:28" ht="15.75" x14ac:dyDescent="0.25">
      <c r="A37" s="201" t="s">
        <v>263</v>
      </c>
      <c r="B37" s="200"/>
      <c r="C37" s="200">
        <v>1</v>
      </c>
      <c r="D37" s="201">
        <v>1</v>
      </c>
      <c r="O37" s="646"/>
      <c r="P37" s="647"/>
      <c r="S37" s="220">
        <v>56</v>
      </c>
      <c r="T37" s="220">
        <v>3</v>
      </c>
      <c r="U37" s="220">
        <v>3</v>
      </c>
      <c r="V37" s="220">
        <f t="shared" si="1"/>
        <v>-3</v>
      </c>
      <c r="AA37" s="349"/>
      <c r="AB37" s="349"/>
    </row>
    <row r="38" spans="1:28" x14ac:dyDescent="0.2">
      <c r="A38" s="627" t="s">
        <v>447</v>
      </c>
      <c r="B38">
        <v>16</v>
      </c>
      <c r="C38">
        <v>12</v>
      </c>
      <c r="D38">
        <v>28</v>
      </c>
      <c r="O38" s="646"/>
      <c r="S38" s="220">
        <v>57</v>
      </c>
      <c r="U38" s="220">
        <v>1</v>
      </c>
      <c r="V38" s="220">
        <f t="shared" si="1"/>
        <v>0</v>
      </c>
      <c r="AA38" s="349"/>
      <c r="AB38" s="349"/>
    </row>
    <row r="39" spans="1:28" ht="25.5" x14ac:dyDescent="0.2">
      <c r="A39" s="225" t="s">
        <v>351</v>
      </c>
      <c r="B39" s="226">
        <f>SUM(B29:B38)</f>
        <v>2372</v>
      </c>
      <c r="C39" s="226">
        <f t="shared" ref="C39:D39" si="3">SUM(C29:C38)</f>
        <v>2452</v>
      </c>
      <c r="D39" s="227">
        <f t="shared" si="3"/>
        <v>4824</v>
      </c>
      <c r="O39" s="646"/>
      <c r="S39" s="220">
        <v>58</v>
      </c>
      <c r="AA39" s="349"/>
      <c r="AB39" s="349"/>
    </row>
    <row r="40" spans="1:28" ht="13.5" x14ac:dyDescent="0.25">
      <c r="A40" s="202" t="s">
        <v>264</v>
      </c>
      <c r="B40" s="224">
        <f>B39/$D$39</f>
        <v>0.49170812603648423</v>
      </c>
      <c r="C40" s="224">
        <f t="shared" ref="C40:D40" si="4">C39/$D$39</f>
        <v>0.50829187396351572</v>
      </c>
      <c r="D40" s="224">
        <f t="shared" si="4"/>
        <v>1</v>
      </c>
      <c r="O40" s="646"/>
      <c r="S40" s="220">
        <v>59</v>
      </c>
      <c r="T40" s="220">
        <v>2</v>
      </c>
      <c r="U40" s="220">
        <v>2</v>
      </c>
      <c r="V40" s="220">
        <f t="shared" si="1"/>
        <v>-2</v>
      </c>
      <c r="AA40" s="349"/>
      <c r="AB40" s="349"/>
    </row>
    <row r="41" spans="1:28" ht="13.5" x14ac:dyDescent="0.25">
      <c r="A41" s="203" t="s">
        <v>230</v>
      </c>
      <c r="B41" s="203" t="s">
        <v>408</v>
      </c>
      <c r="C41" s="203" t="s">
        <v>408</v>
      </c>
      <c r="D41" s="203" t="s">
        <v>408</v>
      </c>
      <c r="O41" s="646"/>
      <c r="S41" s="220">
        <v>60</v>
      </c>
      <c r="AA41" s="349"/>
      <c r="AB41" s="349"/>
    </row>
    <row r="42" spans="1:28" s="567" customFormat="1" ht="18.75" customHeight="1" x14ac:dyDescent="0.25">
      <c r="A42" s="571"/>
      <c r="J42" s="578"/>
      <c r="K42" s="578"/>
      <c r="L42" s="647"/>
      <c r="M42" s="647"/>
      <c r="N42" s="647"/>
      <c r="O42" s="646"/>
      <c r="P42" s="220"/>
      <c r="Q42" s="647"/>
      <c r="R42" s="647"/>
      <c r="S42" s="220">
        <v>61</v>
      </c>
      <c r="T42" s="220">
        <v>2</v>
      </c>
      <c r="U42" s="220"/>
      <c r="V42" s="220">
        <f t="shared" si="1"/>
        <v>-2</v>
      </c>
      <c r="W42" s="578"/>
      <c r="X42" s="578"/>
      <c r="Y42" s="578"/>
      <c r="Z42" s="579"/>
      <c r="AA42" s="579"/>
      <c r="AB42" s="579"/>
    </row>
    <row r="43" spans="1:28" x14ac:dyDescent="0.2">
      <c r="S43" s="220">
        <v>62</v>
      </c>
      <c r="T43" s="220">
        <v>1</v>
      </c>
      <c r="V43" s="220">
        <f t="shared" si="1"/>
        <v>-1</v>
      </c>
      <c r="AA43" s="349"/>
      <c r="AB43" s="349"/>
    </row>
    <row r="44" spans="1:28" ht="15.75" x14ac:dyDescent="0.25">
      <c r="S44" s="647"/>
      <c r="T44" s="647"/>
      <c r="U44" s="647"/>
      <c r="V44" s="647"/>
      <c r="AA44" s="349"/>
      <c r="AB44" s="349"/>
    </row>
    <row r="45" spans="1:28" x14ac:dyDescent="0.2">
      <c r="AA45" s="349"/>
      <c r="AB45" s="349"/>
    </row>
    <row r="46" spans="1:28" x14ac:dyDescent="0.2">
      <c r="AA46" s="349"/>
      <c r="AB46" s="349"/>
    </row>
    <row r="47" spans="1:28" x14ac:dyDescent="0.2">
      <c r="AA47" s="349"/>
      <c r="AB47" s="349"/>
    </row>
    <row r="48" spans="1:28" x14ac:dyDescent="0.2">
      <c r="AA48" s="349"/>
      <c r="AB48" s="349"/>
    </row>
    <row r="49" spans="27:27" x14ac:dyDescent="0.2">
      <c r="AA49" s="349"/>
    </row>
    <row r="50" spans="27:27" x14ac:dyDescent="0.2">
      <c r="AA50" s="349"/>
    </row>
    <row r="51" spans="27:27" x14ac:dyDescent="0.2">
      <c r="AA51" s="349"/>
    </row>
  </sheetData>
  <mergeCells count="4">
    <mergeCell ref="A3:I3"/>
    <mergeCell ref="B6:I6"/>
    <mergeCell ref="B25:I25"/>
    <mergeCell ref="A23:D24"/>
  </mergeCells>
  <printOptions horizontalCentered="1"/>
  <pageMargins left="0.70866141732283472" right="0.70866141732283472" top="0.74803149606299213" bottom="0.74803149606299213" header="0.31496062992125984" footer="0.31496062992125984"/>
  <pageSetup paperSize="9" scale="69" firstPageNumber="35" fitToHeight="0" orientation="portrait"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0070C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238</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8" t="s">
        <v>514</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3">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2" fitToHeight="0" orientation="portrait" r:id="rId1"/>
  <headerFooter>
    <oddFooter>&amp;CPage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theme="7"/>
    <pageSetUpPr fitToPage="1"/>
  </sheetPr>
  <dimension ref="A1:AC95"/>
  <sheetViews>
    <sheetView showGridLines="0" topLeftCell="A25" zoomScaleNormal="100" workbookViewId="0">
      <selection activeCell="N25" sqref="N25"/>
    </sheetView>
  </sheetViews>
  <sheetFormatPr baseColWidth="10" defaultRowHeight="12.75" x14ac:dyDescent="0.2"/>
  <cols>
    <col min="1" max="1" width="14.6640625" customWidth="1"/>
    <col min="2" max="2" width="17.5" bestFit="1" customWidth="1"/>
    <col min="3" max="3" width="15.5" customWidth="1"/>
    <col min="4" max="5" width="9.1640625" customWidth="1"/>
    <col min="6" max="6" width="15" customWidth="1"/>
    <col min="7" max="8" width="9" customWidth="1"/>
    <col min="9" max="9" width="15" customWidth="1"/>
    <col min="10" max="10" width="4.33203125" customWidth="1"/>
    <col min="11" max="11" width="13.33203125" bestFit="1" customWidth="1"/>
    <col min="12" max="12" width="12" style="426"/>
    <col min="13" max="13" width="17.5" style="426" hidden="1" customWidth="1"/>
  </cols>
  <sheetData>
    <row r="1" spans="1:21" ht="10.5" customHeight="1" x14ac:dyDescent="0.2"/>
    <row r="2" spans="1:21" ht="6.75" customHeight="1" x14ac:dyDescent="0.2"/>
    <row r="3" spans="1:21" s="570" customFormat="1" ht="36" customHeight="1" x14ac:dyDescent="0.25">
      <c r="A3" s="776" t="s">
        <v>659</v>
      </c>
      <c r="B3" s="776"/>
      <c r="C3" s="776"/>
      <c r="D3" s="776"/>
      <c r="E3" s="776"/>
      <c r="F3" s="776"/>
      <c r="G3" s="776"/>
      <c r="H3" s="776"/>
      <c r="I3" s="776"/>
      <c r="J3" s="776"/>
      <c r="K3" s="776"/>
      <c r="L3" s="628"/>
      <c r="M3" s="628"/>
    </row>
    <row r="4" spans="1:21" ht="9" customHeight="1" x14ac:dyDescent="0.2"/>
    <row r="6" spans="1:21" ht="15.75" x14ac:dyDescent="0.2">
      <c r="A6" s="110"/>
      <c r="B6" s="110"/>
      <c r="C6" s="110"/>
      <c r="D6" s="786" t="s">
        <v>239</v>
      </c>
      <c r="E6" s="787"/>
      <c r="F6" s="787"/>
      <c r="G6" s="787" t="s">
        <v>240</v>
      </c>
      <c r="H6" s="787"/>
      <c r="I6" s="788"/>
      <c r="J6" s="110"/>
      <c r="K6" s="745" t="s">
        <v>1</v>
      </c>
    </row>
    <row r="7" spans="1:21" ht="26.25" customHeight="1" x14ac:dyDescent="0.2">
      <c r="A7" s="44" t="s">
        <v>242</v>
      </c>
      <c r="B7" s="223" t="s">
        <v>270</v>
      </c>
      <c r="C7" s="110" t="s">
        <v>2</v>
      </c>
      <c r="D7" s="372" t="s">
        <v>108</v>
      </c>
      <c r="E7" s="372" t="s">
        <v>109</v>
      </c>
      <c r="F7" s="108" t="s">
        <v>77</v>
      </c>
      <c r="G7" s="372" t="s">
        <v>108</v>
      </c>
      <c r="H7" s="372" t="s">
        <v>109</v>
      </c>
      <c r="I7" s="108" t="s">
        <v>77</v>
      </c>
      <c r="J7" s="110"/>
      <c r="K7" s="745"/>
    </row>
    <row r="8" spans="1:21" s="32" customFormat="1" x14ac:dyDescent="0.2">
      <c r="A8" s="111"/>
      <c r="B8" s="29"/>
      <c r="C8" s="29"/>
      <c r="D8" s="29"/>
      <c r="E8" s="29"/>
      <c r="F8" s="30"/>
      <c r="G8" s="29"/>
      <c r="H8" s="29"/>
      <c r="I8" s="30"/>
      <c r="J8" s="29"/>
      <c r="K8" s="30"/>
      <c r="L8" s="626"/>
      <c r="M8" s="626"/>
    </row>
    <row r="9" spans="1:21" ht="12.75" customHeight="1" x14ac:dyDescent="0.2">
      <c r="A9" s="738" t="s">
        <v>3</v>
      </c>
      <c r="B9" s="725" t="s">
        <v>78</v>
      </c>
      <c r="C9" s="236" t="s">
        <v>4</v>
      </c>
      <c r="D9" s="33">
        <v>90</v>
      </c>
      <c r="E9" s="33">
        <v>54</v>
      </c>
      <c r="F9" s="162">
        <f>D9+E9</f>
        <v>144</v>
      </c>
      <c r="G9" s="33">
        <v>116</v>
      </c>
      <c r="H9" s="33">
        <v>93</v>
      </c>
      <c r="I9" s="164">
        <f t="shared" ref="I9:I72" si="0">G9+H9</f>
        <v>209</v>
      </c>
      <c r="J9" s="13"/>
      <c r="K9" s="45">
        <f>F9+I9</f>
        <v>353</v>
      </c>
      <c r="M9" s="426">
        <v>1</v>
      </c>
      <c r="O9" s="620"/>
      <c r="P9" s="620"/>
      <c r="Q9" s="620"/>
      <c r="R9" s="457"/>
      <c r="S9" s="457"/>
      <c r="T9" s="457"/>
      <c r="U9" s="441"/>
    </row>
    <row r="10" spans="1:21" x14ac:dyDescent="0.2">
      <c r="A10" s="738"/>
      <c r="B10" s="725"/>
      <c r="C10" s="237" t="s">
        <v>5</v>
      </c>
      <c r="D10" s="34">
        <v>101</v>
      </c>
      <c r="E10" s="34">
        <v>72</v>
      </c>
      <c r="F10" s="160">
        <f t="shared" ref="F10:F73" si="1">D10+E10</f>
        <v>173</v>
      </c>
      <c r="G10" s="34">
        <v>79</v>
      </c>
      <c r="H10" s="34">
        <v>86</v>
      </c>
      <c r="I10" s="165">
        <f t="shared" si="0"/>
        <v>165</v>
      </c>
      <c r="J10" s="13"/>
      <c r="K10" s="46">
        <f t="shared" ref="K10:K73" si="2">F10+I10</f>
        <v>338</v>
      </c>
      <c r="M10" s="426">
        <v>2</v>
      </c>
      <c r="N10" s="620"/>
      <c r="O10" s="620"/>
      <c r="P10" s="620"/>
      <c r="Q10" s="620"/>
      <c r="R10" s="457"/>
      <c r="S10" s="457"/>
      <c r="T10" s="457"/>
      <c r="U10" s="441"/>
    </row>
    <row r="11" spans="1:21" x14ac:dyDescent="0.2">
      <c r="A11" s="738"/>
      <c r="B11" s="725"/>
      <c r="C11" s="237" t="s">
        <v>6</v>
      </c>
      <c r="D11" s="34">
        <v>19</v>
      </c>
      <c r="E11" s="34">
        <v>20</v>
      </c>
      <c r="F11" s="160">
        <f t="shared" si="1"/>
        <v>39</v>
      </c>
      <c r="G11" s="34">
        <v>11</v>
      </c>
      <c r="H11" s="34">
        <v>12</v>
      </c>
      <c r="I11" s="165">
        <f t="shared" si="0"/>
        <v>23</v>
      </c>
      <c r="J11" s="13"/>
      <c r="K11" s="46">
        <f t="shared" si="2"/>
        <v>62</v>
      </c>
      <c r="M11" s="426">
        <v>3</v>
      </c>
      <c r="N11" s="620"/>
      <c r="O11" s="620"/>
      <c r="P11" s="620"/>
      <c r="Q11" s="620"/>
      <c r="R11" s="457"/>
      <c r="S11" s="457"/>
      <c r="T11" s="457"/>
      <c r="U11" s="441"/>
    </row>
    <row r="12" spans="1:21" x14ac:dyDescent="0.2">
      <c r="A12" s="738"/>
      <c r="B12" s="725"/>
      <c r="C12" s="238" t="s">
        <v>7</v>
      </c>
      <c r="D12" s="35">
        <v>64</v>
      </c>
      <c r="E12" s="35">
        <v>58</v>
      </c>
      <c r="F12" s="161">
        <f t="shared" si="1"/>
        <v>122</v>
      </c>
      <c r="G12" s="35">
        <v>27</v>
      </c>
      <c r="H12" s="35">
        <v>35</v>
      </c>
      <c r="I12" s="166">
        <f t="shared" si="0"/>
        <v>62</v>
      </c>
      <c r="J12" s="13"/>
      <c r="K12" s="47">
        <f t="shared" si="2"/>
        <v>184</v>
      </c>
      <c r="M12" s="426">
        <v>4</v>
      </c>
      <c r="N12" s="620"/>
      <c r="O12" s="620"/>
      <c r="P12" s="620"/>
      <c r="Q12" s="620"/>
      <c r="R12" s="457"/>
      <c r="S12" s="457"/>
      <c r="T12" s="457"/>
      <c r="U12" s="441"/>
    </row>
    <row r="13" spans="1:21" ht="13.5" x14ac:dyDescent="0.25">
      <c r="A13" s="738"/>
      <c r="B13" s="739" t="s">
        <v>8</v>
      </c>
      <c r="C13" s="784"/>
      <c r="D13" s="245">
        <v>274</v>
      </c>
      <c r="E13" s="245">
        <v>204</v>
      </c>
      <c r="F13" s="245">
        <f t="shared" si="1"/>
        <v>478</v>
      </c>
      <c r="G13" s="245">
        <v>233</v>
      </c>
      <c r="H13" s="245">
        <v>226</v>
      </c>
      <c r="I13" s="252">
        <f t="shared" si="0"/>
        <v>459</v>
      </c>
      <c r="J13" s="298"/>
      <c r="K13" s="48">
        <f t="shared" si="2"/>
        <v>937</v>
      </c>
      <c r="M13" s="426" t="s">
        <v>455</v>
      </c>
      <c r="N13" s="620"/>
      <c r="O13" s="620"/>
      <c r="P13" s="620"/>
      <c r="Q13" s="620"/>
      <c r="R13" s="457"/>
      <c r="S13" s="457"/>
      <c r="T13" s="457"/>
      <c r="U13" s="441"/>
    </row>
    <row r="14" spans="1:21" ht="24.75" customHeight="1" x14ac:dyDescent="0.2">
      <c r="A14" s="738"/>
      <c r="B14" s="741" t="s">
        <v>79</v>
      </c>
      <c r="C14" s="236" t="s">
        <v>9</v>
      </c>
      <c r="D14" s="33">
        <v>81</v>
      </c>
      <c r="E14" s="33">
        <v>122</v>
      </c>
      <c r="F14" s="162">
        <f t="shared" si="1"/>
        <v>203</v>
      </c>
      <c r="G14" s="33">
        <v>72</v>
      </c>
      <c r="H14" s="33">
        <v>103</v>
      </c>
      <c r="I14" s="164">
        <f t="shared" si="0"/>
        <v>175</v>
      </c>
      <c r="J14" s="13"/>
      <c r="K14" s="45">
        <f t="shared" si="2"/>
        <v>378</v>
      </c>
      <c r="M14" s="426">
        <v>5</v>
      </c>
      <c r="N14" s="620"/>
      <c r="O14" s="620"/>
      <c r="P14" s="620"/>
      <c r="Q14" s="620"/>
      <c r="R14" s="457"/>
      <c r="S14" s="457"/>
      <c r="T14" s="457"/>
      <c r="U14" s="441"/>
    </row>
    <row r="15" spans="1:21" ht="24.75" customHeight="1" x14ac:dyDescent="0.2">
      <c r="A15" s="738"/>
      <c r="B15" s="741"/>
      <c r="C15" s="238" t="s">
        <v>10</v>
      </c>
      <c r="D15" s="35">
        <v>96</v>
      </c>
      <c r="E15" s="35">
        <v>76</v>
      </c>
      <c r="F15" s="161">
        <f t="shared" si="1"/>
        <v>172</v>
      </c>
      <c r="G15" s="35">
        <v>40</v>
      </c>
      <c r="H15" s="35">
        <v>42</v>
      </c>
      <c r="I15" s="166">
        <f t="shared" si="0"/>
        <v>82</v>
      </c>
      <c r="J15" s="13"/>
      <c r="K15" s="47">
        <f t="shared" si="2"/>
        <v>254</v>
      </c>
      <c r="M15" s="426">
        <v>6</v>
      </c>
      <c r="N15" s="620"/>
      <c r="O15" s="620"/>
      <c r="P15" s="620"/>
      <c r="Q15" s="620"/>
      <c r="R15" s="457"/>
      <c r="S15" s="457"/>
      <c r="T15" s="457"/>
      <c r="U15" s="441"/>
    </row>
    <row r="16" spans="1:21" ht="13.5" x14ac:dyDescent="0.25">
      <c r="A16" s="789"/>
      <c r="B16" s="739" t="s">
        <v>11</v>
      </c>
      <c r="C16" s="784"/>
      <c r="D16" s="264">
        <v>177</v>
      </c>
      <c r="E16" s="264">
        <v>198</v>
      </c>
      <c r="F16" s="40">
        <f t="shared" si="1"/>
        <v>375</v>
      </c>
      <c r="G16" s="264">
        <v>112</v>
      </c>
      <c r="H16" s="264">
        <v>145</v>
      </c>
      <c r="I16" s="40">
        <f t="shared" si="0"/>
        <v>257</v>
      </c>
      <c r="J16" s="452"/>
      <c r="K16" s="453">
        <f t="shared" si="2"/>
        <v>632</v>
      </c>
      <c r="M16" s="426" t="s">
        <v>456</v>
      </c>
      <c r="N16" s="620"/>
      <c r="O16" s="620"/>
      <c r="P16" s="620"/>
      <c r="Q16" s="620"/>
      <c r="R16" s="457"/>
      <c r="S16" s="457"/>
      <c r="T16" s="457"/>
      <c r="U16" s="441"/>
    </row>
    <row r="17" spans="1:21" x14ac:dyDescent="0.2">
      <c r="A17" s="726" t="s">
        <v>12</v>
      </c>
      <c r="B17" s="726"/>
      <c r="C17" s="783"/>
      <c r="D17" s="420">
        <v>451</v>
      </c>
      <c r="E17" s="420">
        <v>402</v>
      </c>
      <c r="F17" s="254">
        <f t="shared" si="1"/>
        <v>853</v>
      </c>
      <c r="G17" s="420">
        <v>345</v>
      </c>
      <c r="H17" s="420">
        <v>371</v>
      </c>
      <c r="I17" s="254">
        <f t="shared" si="0"/>
        <v>716</v>
      </c>
      <c r="J17" s="454"/>
      <c r="K17" s="455">
        <f t="shared" si="2"/>
        <v>1569</v>
      </c>
      <c r="M17" s="426" t="s">
        <v>3</v>
      </c>
      <c r="N17" s="620"/>
      <c r="O17" s="620"/>
      <c r="P17" s="620"/>
      <c r="Q17" s="620"/>
      <c r="R17" s="457"/>
      <c r="S17" s="457"/>
      <c r="T17" s="457"/>
      <c r="U17" s="441"/>
    </row>
    <row r="18" spans="1:21" ht="12.75" customHeight="1" x14ac:dyDescent="0.2">
      <c r="A18" s="721" t="s">
        <v>442</v>
      </c>
      <c r="B18" s="724" t="s">
        <v>405</v>
      </c>
      <c r="C18" s="236" t="s">
        <v>14</v>
      </c>
      <c r="D18" s="33">
        <v>44</v>
      </c>
      <c r="E18" s="33">
        <v>21</v>
      </c>
      <c r="F18" s="162">
        <f t="shared" si="1"/>
        <v>65</v>
      </c>
      <c r="G18" s="33">
        <v>38</v>
      </c>
      <c r="H18" s="33">
        <v>13</v>
      </c>
      <c r="I18" s="164">
        <f t="shared" si="0"/>
        <v>51</v>
      </c>
      <c r="J18" s="13"/>
      <c r="K18" s="45">
        <f t="shared" si="2"/>
        <v>116</v>
      </c>
      <c r="M18" s="426">
        <v>7</v>
      </c>
      <c r="N18" s="620"/>
      <c r="O18" s="620"/>
      <c r="P18" s="620"/>
      <c r="Q18" s="620"/>
      <c r="R18" s="457"/>
      <c r="S18" s="457"/>
      <c r="T18" s="457"/>
      <c r="U18" s="441"/>
    </row>
    <row r="19" spans="1:21" x14ac:dyDescent="0.2">
      <c r="A19" s="722"/>
      <c r="B19" s="725"/>
      <c r="C19" s="237" t="s">
        <v>15</v>
      </c>
      <c r="D19" s="34">
        <v>15</v>
      </c>
      <c r="E19" s="34">
        <v>11</v>
      </c>
      <c r="F19" s="160">
        <f t="shared" si="1"/>
        <v>26</v>
      </c>
      <c r="G19" s="34">
        <v>20</v>
      </c>
      <c r="H19" s="34">
        <v>10</v>
      </c>
      <c r="I19" s="165">
        <f t="shared" si="0"/>
        <v>30</v>
      </c>
      <c r="J19" s="13"/>
      <c r="K19" s="46">
        <f t="shared" si="2"/>
        <v>56</v>
      </c>
      <c r="M19" s="426">
        <v>8</v>
      </c>
      <c r="N19" s="620"/>
      <c r="O19" s="620"/>
      <c r="P19" s="620"/>
      <c r="Q19" s="620"/>
      <c r="R19" s="457"/>
      <c r="S19" s="457"/>
      <c r="T19" s="457"/>
      <c r="U19" s="441"/>
    </row>
    <row r="20" spans="1:21" x14ac:dyDescent="0.2">
      <c r="A20" s="722"/>
      <c r="B20" s="725"/>
      <c r="C20" s="237" t="s">
        <v>16</v>
      </c>
      <c r="D20" s="34">
        <v>33</v>
      </c>
      <c r="E20" s="34">
        <v>24</v>
      </c>
      <c r="F20" s="160">
        <f t="shared" si="1"/>
        <v>57</v>
      </c>
      <c r="G20" s="34">
        <v>39</v>
      </c>
      <c r="H20" s="34">
        <v>24</v>
      </c>
      <c r="I20" s="165">
        <f t="shared" si="0"/>
        <v>63</v>
      </c>
      <c r="J20" s="13"/>
      <c r="K20" s="46">
        <f t="shared" si="2"/>
        <v>120</v>
      </c>
      <c r="M20" s="426">
        <v>9</v>
      </c>
      <c r="N20" s="620"/>
      <c r="O20" s="620"/>
      <c r="P20" s="620"/>
      <c r="Q20" s="620"/>
      <c r="R20" s="457"/>
      <c r="S20" s="457"/>
      <c r="T20" s="457"/>
      <c r="U20" s="441"/>
    </row>
    <row r="21" spans="1:21" x14ac:dyDescent="0.2">
      <c r="A21" s="722"/>
      <c r="B21" s="725"/>
      <c r="C21" s="237" t="s">
        <v>17</v>
      </c>
      <c r="D21" s="35">
        <v>8</v>
      </c>
      <c r="E21" s="35">
        <v>4</v>
      </c>
      <c r="F21" s="161">
        <f t="shared" si="1"/>
        <v>12</v>
      </c>
      <c r="G21" s="35">
        <v>18</v>
      </c>
      <c r="H21" s="35">
        <v>4</v>
      </c>
      <c r="I21" s="166">
        <f t="shared" si="0"/>
        <v>22</v>
      </c>
      <c r="J21" s="13"/>
      <c r="K21" s="47">
        <f t="shared" si="2"/>
        <v>34</v>
      </c>
      <c r="M21" s="426">
        <v>10</v>
      </c>
      <c r="N21" s="620"/>
      <c r="O21" s="620"/>
      <c r="P21" s="620"/>
      <c r="Q21" s="620"/>
      <c r="R21" s="457"/>
      <c r="S21" s="457"/>
      <c r="T21" s="457"/>
      <c r="U21" s="441"/>
    </row>
    <row r="22" spans="1:21" x14ac:dyDescent="0.2">
      <c r="A22" s="722"/>
      <c r="B22" s="725"/>
      <c r="C22" s="237" t="s">
        <v>18</v>
      </c>
      <c r="D22" s="34">
        <v>23</v>
      </c>
      <c r="E22" s="34">
        <v>11</v>
      </c>
      <c r="F22" s="160">
        <f t="shared" si="1"/>
        <v>34</v>
      </c>
      <c r="G22" s="34">
        <v>36</v>
      </c>
      <c r="H22" s="34">
        <v>19</v>
      </c>
      <c r="I22" s="165">
        <f t="shared" si="0"/>
        <v>55</v>
      </c>
      <c r="J22" s="13"/>
      <c r="K22" s="46">
        <f t="shared" si="2"/>
        <v>89</v>
      </c>
      <c r="M22" s="426">
        <v>11</v>
      </c>
      <c r="N22" s="620"/>
      <c r="O22" s="620"/>
      <c r="P22" s="620"/>
      <c r="Q22" s="620"/>
      <c r="R22" s="457"/>
      <c r="S22" s="457"/>
      <c r="T22" s="457"/>
      <c r="U22" s="441"/>
    </row>
    <row r="23" spans="1:21" ht="12.75" customHeight="1" x14ac:dyDescent="0.2">
      <c r="A23" s="722"/>
      <c r="B23" s="725"/>
      <c r="C23" s="237" t="s">
        <v>19</v>
      </c>
      <c r="D23" s="33">
        <v>9</v>
      </c>
      <c r="E23" s="33">
        <v>1</v>
      </c>
      <c r="F23" s="162">
        <f t="shared" si="1"/>
        <v>10</v>
      </c>
      <c r="G23" s="33">
        <v>10</v>
      </c>
      <c r="H23" s="33">
        <v>6</v>
      </c>
      <c r="I23" s="164">
        <f t="shared" si="0"/>
        <v>16</v>
      </c>
      <c r="J23" s="13"/>
      <c r="K23" s="45">
        <f t="shared" si="2"/>
        <v>26</v>
      </c>
      <c r="M23" s="426">
        <v>12</v>
      </c>
      <c r="N23" s="620"/>
      <c r="O23" s="620"/>
      <c r="P23" s="620"/>
      <c r="Q23" s="620"/>
      <c r="R23" s="457"/>
      <c r="S23" s="457"/>
      <c r="T23" s="457"/>
      <c r="U23" s="441"/>
    </row>
    <row r="24" spans="1:21" x14ac:dyDescent="0.2">
      <c r="A24" s="722"/>
      <c r="B24" s="725"/>
      <c r="C24" s="237" t="s">
        <v>20</v>
      </c>
      <c r="D24" s="34">
        <v>3</v>
      </c>
      <c r="E24" s="34">
        <v>1</v>
      </c>
      <c r="F24" s="160">
        <f t="shared" si="1"/>
        <v>4</v>
      </c>
      <c r="G24" s="34">
        <v>2</v>
      </c>
      <c r="H24" s="34">
        <v>0</v>
      </c>
      <c r="I24" s="165">
        <f t="shared" si="0"/>
        <v>2</v>
      </c>
      <c r="J24" s="13"/>
      <c r="K24" s="46">
        <f t="shared" si="2"/>
        <v>6</v>
      </c>
      <c r="M24" s="426">
        <v>13</v>
      </c>
      <c r="N24" s="620"/>
      <c r="O24" s="620"/>
      <c r="P24" s="620"/>
      <c r="Q24" s="620"/>
      <c r="R24" s="457"/>
      <c r="S24" s="457"/>
      <c r="T24" s="457"/>
      <c r="U24" s="441"/>
    </row>
    <row r="25" spans="1:21" x14ac:dyDescent="0.2">
      <c r="A25" s="722"/>
      <c r="B25" s="725"/>
      <c r="C25" s="237" t="s">
        <v>21</v>
      </c>
      <c r="D25" s="34">
        <v>18</v>
      </c>
      <c r="E25" s="34">
        <v>10</v>
      </c>
      <c r="F25" s="160">
        <f t="shared" si="1"/>
        <v>28</v>
      </c>
      <c r="G25" s="34">
        <v>33</v>
      </c>
      <c r="H25" s="34">
        <v>5</v>
      </c>
      <c r="I25" s="165">
        <f t="shared" si="0"/>
        <v>38</v>
      </c>
      <c r="J25" s="13"/>
      <c r="K25" s="46">
        <f t="shared" si="2"/>
        <v>66</v>
      </c>
      <c r="M25" s="426">
        <v>14</v>
      </c>
      <c r="N25" s="620"/>
      <c r="O25" s="620"/>
      <c r="P25" s="620"/>
      <c r="Q25" s="620"/>
      <c r="R25" s="457"/>
      <c r="S25" s="457"/>
      <c r="T25" s="457"/>
      <c r="U25" s="441"/>
    </row>
    <row r="26" spans="1:21" x14ac:dyDescent="0.2">
      <c r="A26" s="722"/>
      <c r="B26" s="725"/>
      <c r="C26" s="238" t="s">
        <v>22</v>
      </c>
      <c r="D26" s="34">
        <v>12</v>
      </c>
      <c r="E26" s="34">
        <v>12</v>
      </c>
      <c r="F26" s="160">
        <f t="shared" si="1"/>
        <v>24</v>
      </c>
      <c r="G26" s="34">
        <v>13</v>
      </c>
      <c r="H26" s="34">
        <v>8</v>
      </c>
      <c r="I26" s="165">
        <f t="shared" si="0"/>
        <v>21</v>
      </c>
      <c r="J26" s="13"/>
      <c r="K26" s="46">
        <f t="shared" si="2"/>
        <v>45</v>
      </c>
      <c r="M26" s="426">
        <v>15</v>
      </c>
      <c r="N26" s="620"/>
      <c r="O26" s="620"/>
      <c r="P26" s="620"/>
      <c r="Q26" s="620"/>
      <c r="R26" s="457"/>
      <c r="S26" s="457"/>
      <c r="T26" s="457"/>
      <c r="U26" s="441"/>
    </row>
    <row r="27" spans="1:21" ht="13.5" x14ac:dyDescent="0.25">
      <c r="A27" s="722"/>
      <c r="B27" s="739" t="s">
        <v>448</v>
      </c>
      <c r="C27" s="784"/>
      <c r="D27" s="245">
        <v>165</v>
      </c>
      <c r="E27" s="245">
        <v>95</v>
      </c>
      <c r="F27" s="245">
        <f t="shared" si="1"/>
        <v>260</v>
      </c>
      <c r="G27" s="245">
        <v>209</v>
      </c>
      <c r="H27" s="245">
        <v>89</v>
      </c>
      <c r="I27" s="252">
        <f t="shared" si="0"/>
        <v>298</v>
      </c>
      <c r="J27" s="298"/>
      <c r="K27" s="48">
        <f t="shared" si="2"/>
        <v>558</v>
      </c>
      <c r="M27" s="426" t="s">
        <v>457</v>
      </c>
      <c r="N27" s="620"/>
      <c r="O27" s="620"/>
      <c r="P27" s="620"/>
      <c r="Q27" s="620"/>
      <c r="R27" s="457"/>
      <c r="S27" s="457"/>
      <c r="T27" s="457"/>
      <c r="U27" s="441"/>
    </row>
    <row r="28" spans="1:21" ht="13.5" customHeight="1" x14ac:dyDescent="0.2">
      <c r="A28" s="722"/>
      <c r="B28" s="725" t="s">
        <v>406</v>
      </c>
      <c r="C28" s="237" t="s">
        <v>23</v>
      </c>
      <c r="D28" s="34">
        <v>109</v>
      </c>
      <c r="E28" s="34">
        <v>56</v>
      </c>
      <c r="F28" s="160">
        <f t="shared" si="1"/>
        <v>165</v>
      </c>
      <c r="G28" s="34">
        <v>93</v>
      </c>
      <c r="H28" s="34">
        <v>38</v>
      </c>
      <c r="I28" s="165">
        <f t="shared" si="0"/>
        <v>131</v>
      </c>
      <c r="J28" s="13"/>
      <c r="K28" s="46">
        <f t="shared" si="2"/>
        <v>296</v>
      </c>
      <c r="M28" s="426">
        <v>16</v>
      </c>
      <c r="N28" s="620"/>
      <c r="O28" s="620"/>
      <c r="P28" s="620"/>
      <c r="Q28" s="620"/>
      <c r="R28" s="457"/>
      <c r="S28" s="457"/>
      <c r="T28" s="457"/>
      <c r="U28" s="441"/>
    </row>
    <row r="29" spans="1:21" ht="12.75" customHeight="1" x14ac:dyDescent="0.2">
      <c r="A29" s="722"/>
      <c r="B29" s="725"/>
      <c r="C29" s="237" t="s">
        <v>24</v>
      </c>
      <c r="D29" s="33">
        <v>32</v>
      </c>
      <c r="E29" s="33">
        <v>34</v>
      </c>
      <c r="F29" s="162">
        <f t="shared" si="1"/>
        <v>66</v>
      </c>
      <c r="G29" s="33">
        <v>33</v>
      </c>
      <c r="H29" s="33">
        <v>45</v>
      </c>
      <c r="I29" s="164">
        <f t="shared" si="0"/>
        <v>78</v>
      </c>
      <c r="J29" s="13"/>
      <c r="K29" s="45">
        <f t="shared" si="2"/>
        <v>144</v>
      </c>
      <c r="M29" s="426">
        <v>17</v>
      </c>
      <c r="N29" s="620"/>
      <c r="O29" s="620"/>
      <c r="P29" s="620"/>
      <c r="Q29" s="620"/>
      <c r="R29" s="457"/>
      <c r="S29" s="457"/>
      <c r="T29" s="457"/>
      <c r="U29" s="441"/>
    </row>
    <row r="30" spans="1:21" x14ac:dyDescent="0.2">
      <c r="A30" s="722"/>
      <c r="B30" s="725"/>
      <c r="C30" s="237" t="s">
        <v>25</v>
      </c>
      <c r="D30" s="34">
        <v>54</v>
      </c>
      <c r="E30" s="34">
        <v>26</v>
      </c>
      <c r="F30" s="160">
        <f t="shared" si="1"/>
        <v>80</v>
      </c>
      <c r="G30" s="34">
        <v>29</v>
      </c>
      <c r="H30" s="34">
        <v>25</v>
      </c>
      <c r="I30" s="165">
        <f t="shared" si="0"/>
        <v>54</v>
      </c>
      <c r="J30" s="13"/>
      <c r="K30" s="46">
        <f t="shared" si="2"/>
        <v>134</v>
      </c>
      <c r="M30" s="426">
        <v>18</v>
      </c>
      <c r="N30" s="620"/>
      <c r="O30" s="620"/>
      <c r="P30" s="620"/>
      <c r="Q30" s="620"/>
      <c r="R30" s="457"/>
      <c r="S30" s="457"/>
      <c r="T30" s="457"/>
      <c r="U30" s="441"/>
    </row>
    <row r="31" spans="1:21" x14ac:dyDescent="0.2">
      <c r="A31" s="722"/>
      <c r="B31" s="725"/>
      <c r="C31" s="237" t="s">
        <v>26</v>
      </c>
      <c r="D31" s="34">
        <v>110</v>
      </c>
      <c r="E31" s="34">
        <v>80</v>
      </c>
      <c r="F31" s="160">
        <f t="shared" si="1"/>
        <v>190</v>
      </c>
      <c r="G31" s="34">
        <v>56</v>
      </c>
      <c r="H31" s="34">
        <v>29</v>
      </c>
      <c r="I31" s="165">
        <f t="shared" si="0"/>
        <v>85</v>
      </c>
      <c r="J31" s="13"/>
      <c r="K31" s="46">
        <f t="shared" si="2"/>
        <v>275</v>
      </c>
      <c r="M31" s="426">
        <v>19</v>
      </c>
      <c r="N31" s="620"/>
      <c r="O31" s="620"/>
      <c r="P31" s="620"/>
      <c r="Q31" s="620"/>
      <c r="R31" s="457"/>
      <c r="S31" s="457"/>
      <c r="T31" s="457"/>
      <c r="U31" s="441"/>
    </row>
    <row r="32" spans="1:21" x14ac:dyDescent="0.2">
      <c r="A32" s="722"/>
      <c r="B32" s="725"/>
      <c r="C32" s="237" t="s">
        <v>27</v>
      </c>
      <c r="D32" s="34">
        <v>49</v>
      </c>
      <c r="E32" s="34">
        <v>26</v>
      </c>
      <c r="F32" s="160">
        <f t="shared" si="1"/>
        <v>75</v>
      </c>
      <c r="G32" s="34">
        <v>15</v>
      </c>
      <c r="H32" s="34">
        <v>4</v>
      </c>
      <c r="I32" s="165">
        <f t="shared" si="0"/>
        <v>19</v>
      </c>
      <c r="J32" s="13"/>
      <c r="K32" s="46">
        <f t="shared" si="2"/>
        <v>94</v>
      </c>
      <c r="M32" s="426">
        <v>20</v>
      </c>
      <c r="N32" s="620"/>
      <c r="O32" s="620"/>
      <c r="P32" s="620"/>
      <c r="Q32" s="620"/>
      <c r="R32" s="457"/>
      <c r="S32" s="457"/>
      <c r="T32" s="457"/>
      <c r="U32" s="441"/>
    </row>
    <row r="33" spans="1:21" x14ac:dyDescent="0.2">
      <c r="A33" s="722"/>
      <c r="B33" s="725"/>
      <c r="C33" s="237" t="s">
        <v>28</v>
      </c>
      <c r="D33" s="35">
        <v>77</v>
      </c>
      <c r="E33" s="35">
        <v>82</v>
      </c>
      <c r="F33" s="161">
        <f t="shared" si="1"/>
        <v>159</v>
      </c>
      <c r="G33" s="35">
        <v>52</v>
      </c>
      <c r="H33" s="35">
        <v>43</v>
      </c>
      <c r="I33" s="166">
        <f t="shared" si="0"/>
        <v>95</v>
      </c>
      <c r="J33" s="13"/>
      <c r="K33" s="47">
        <f t="shared" si="2"/>
        <v>254</v>
      </c>
      <c r="M33" s="426">
        <v>21</v>
      </c>
      <c r="N33" s="620"/>
      <c r="O33" s="620"/>
      <c r="P33" s="620"/>
      <c r="Q33" s="620"/>
      <c r="R33" s="457"/>
      <c r="S33" s="457"/>
      <c r="T33" s="457"/>
      <c r="U33" s="441"/>
    </row>
    <row r="34" spans="1:21" x14ac:dyDescent="0.2">
      <c r="A34" s="722"/>
      <c r="B34" s="725"/>
      <c r="C34" s="237" t="s">
        <v>29</v>
      </c>
      <c r="D34" s="34">
        <v>71</v>
      </c>
      <c r="E34" s="34">
        <v>80</v>
      </c>
      <c r="F34" s="160">
        <f t="shared" si="1"/>
        <v>151</v>
      </c>
      <c r="G34" s="34">
        <v>46</v>
      </c>
      <c r="H34" s="34">
        <v>41</v>
      </c>
      <c r="I34" s="165">
        <f t="shared" si="0"/>
        <v>87</v>
      </c>
      <c r="J34" s="13"/>
      <c r="K34" s="46">
        <f t="shared" si="2"/>
        <v>238</v>
      </c>
      <c r="M34" s="426">
        <v>22</v>
      </c>
      <c r="N34" s="620"/>
      <c r="O34" s="620"/>
      <c r="P34" s="620"/>
      <c r="Q34" s="620"/>
      <c r="R34" s="457"/>
      <c r="S34" s="457"/>
      <c r="T34" s="457"/>
      <c r="U34" s="441"/>
    </row>
    <row r="35" spans="1:21" ht="12.75" customHeight="1" x14ac:dyDescent="0.2">
      <c r="A35" s="722"/>
      <c r="B35" s="725"/>
      <c r="C35" s="237" t="s">
        <v>30</v>
      </c>
      <c r="D35" s="33">
        <v>70</v>
      </c>
      <c r="E35" s="33">
        <v>57</v>
      </c>
      <c r="F35" s="162">
        <f t="shared" si="1"/>
        <v>127</v>
      </c>
      <c r="G35" s="33">
        <v>48</v>
      </c>
      <c r="H35" s="33">
        <v>43</v>
      </c>
      <c r="I35" s="164">
        <f t="shared" si="0"/>
        <v>91</v>
      </c>
      <c r="J35" s="13"/>
      <c r="K35" s="45">
        <f t="shared" si="2"/>
        <v>218</v>
      </c>
      <c r="M35" s="426">
        <v>23</v>
      </c>
      <c r="N35" s="620"/>
      <c r="O35" s="620"/>
      <c r="P35" s="620"/>
      <c r="Q35" s="620"/>
      <c r="R35" s="457"/>
      <c r="S35" s="457"/>
      <c r="T35" s="457"/>
      <c r="U35" s="441"/>
    </row>
    <row r="36" spans="1:21" x14ac:dyDescent="0.2">
      <c r="A36" s="722"/>
      <c r="B36" s="725"/>
      <c r="C36" s="238" t="s">
        <v>31</v>
      </c>
      <c r="D36" s="34">
        <v>20</v>
      </c>
      <c r="E36" s="34">
        <v>16</v>
      </c>
      <c r="F36" s="160">
        <f t="shared" si="1"/>
        <v>36</v>
      </c>
      <c r="G36" s="34">
        <v>16</v>
      </c>
      <c r="H36" s="34">
        <v>9</v>
      </c>
      <c r="I36" s="165">
        <f t="shared" si="0"/>
        <v>25</v>
      </c>
      <c r="J36" s="13"/>
      <c r="K36" s="46">
        <f t="shared" si="2"/>
        <v>61</v>
      </c>
      <c r="M36" s="426">
        <v>24</v>
      </c>
      <c r="N36" s="620"/>
      <c r="O36" s="620"/>
      <c r="P36" s="620"/>
      <c r="Q36" s="620"/>
      <c r="R36" s="457"/>
      <c r="S36" s="457"/>
      <c r="T36" s="457"/>
      <c r="U36" s="441"/>
    </row>
    <row r="37" spans="1:21" ht="13.5" x14ac:dyDescent="0.25">
      <c r="A37" s="722"/>
      <c r="B37" s="739" t="s">
        <v>449</v>
      </c>
      <c r="C37" s="784"/>
      <c r="D37" s="245">
        <v>592</v>
      </c>
      <c r="E37" s="245">
        <v>457</v>
      </c>
      <c r="F37" s="245">
        <f t="shared" si="1"/>
        <v>1049</v>
      </c>
      <c r="G37" s="245">
        <v>388</v>
      </c>
      <c r="H37" s="245">
        <v>277</v>
      </c>
      <c r="I37" s="252">
        <f t="shared" si="0"/>
        <v>665</v>
      </c>
      <c r="J37" s="298"/>
      <c r="K37" s="48">
        <f t="shared" si="2"/>
        <v>1714</v>
      </c>
      <c r="M37" s="426" t="s">
        <v>296</v>
      </c>
      <c r="N37" s="620"/>
      <c r="O37" s="620"/>
      <c r="P37" s="620"/>
      <c r="Q37" s="620"/>
      <c r="R37" s="457"/>
      <c r="S37" s="457"/>
      <c r="T37" s="457"/>
      <c r="U37" s="441"/>
    </row>
    <row r="38" spans="1:21" ht="12.75" customHeight="1" x14ac:dyDescent="0.2">
      <c r="A38" s="722"/>
      <c r="B38" s="725" t="s">
        <v>563</v>
      </c>
      <c r="C38" s="236" t="s">
        <v>32</v>
      </c>
      <c r="D38" s="35">
        <v>36</v>
      </c>
      <c r="E38" s="35">
        <v>19</v>
      </c>
      <c r="F38" s="161">
        <f t="shared" si="1"/>
        <v>55</v>
      </c>
      <c r="G38" s="35">
        <v>14</v>
      </c>
      <c r="H38" s="35">
        <v>4</v>
      </c>
      <c r="I38" s="166">
        <f t="shared" si="0"/>
        <v>18</v>
      </c>
      <c r="J38" s="13"/>
      <c r="K38" s="47">
        <f t="shared" si="2"/>
        <v>73</v>
      </c>
      <c r="M38" s="426">
        <v>70</v>
      </c>
      <c r="N38" s="620"/>
      <c r="O38" s="620"/>
      <c r="P38" s="620"/>
      <c r="Q38" s="620"/>
      <c r="R38" s="457"/>
      <c r="S38" s="457"/>
      <c r="T38" s="457"/>
      <c r="U38" s="441"/>
    </row>
    <row r="39" spans="1:21" x14ac:dyDescent="0.2">
      <c r="A39" s="722"/>
      <c r="B39" s="725"/>
      <c r="C39" s="237" t="s">
        <v>33</v>
      </c>
      <c r="D39" s="34">
        <v>36</v>
      </c>
      <c r="E39" s="34">
        <v>26</v>
      </c>
      <c r="F39" s="160">
        <f t="shared" si="1"/>
        <v>62</v>
      </c>
      <c r="G39" s="34">
        <v>15</v>
      </c>
      <c r="H39" s="34">
        <v>15</v>
      </c>
      <c r="I39" s="165">
        <f t="shared" si="0"/>
        <v>30</v>
      </c>
      <c r="J39" s="13"/>
      <c r="K39" s="46">
        <f t="shared" si="2"/>
        <v>92</v>
      </c>
      <c r="M39" s="426">
        <v>71</v>
      </c>
      <c r="N39" s="620"/>
      <c r="O39" s="620"/>
      <c r="P39" s="620"/>
      <c r="Q39" s="620"/>
      <c r="R39" s="457"/>
      <c r="S39" s="457"/>
      <c r="T39" s="457"/>
      <c r="U39" s="441"/>
    </row>
    <row r="40" spans="1:21" ht="12.75" customHeight="1" x14ac:dyDescent="0.2">
      <c r="A40" s="722"/>
      <c r="B40" s="725"/>
      <c r="C40" s="237" t="s">
        <v>34</v>
      </c>
      <c r="D40" s="33">
        <v>7</v>
      </c>
      <c r="E40" s="33">
        <v>6</v>
      </c>
      <c r="F40" s="162">
        <f t="shared" si="1"/>
        <v>13</v>
      </c>
      <c r="G40" s="33">
        <v>5</v>
      </c>
      <c r="H40" s="33">
        <v>2</v>
      </c>
      <c r="I40" s="164">
        <f t="shared" si="0"/>
        <v>7</v>
      </c>
      <c r="J40" s="13"/>
      <c r="K40" s="45">
        <f t="shared" si="2"/>
        <v>20</v>
      </c>
      <c r="M40" s="426">
        <v>72</v>
      </c>
      <c r="N40" s="620"/>
      <c r="O40" s="620"/>
      <c r="P40" s="620"/>
      <c r="Q40" s="620"/>
      <c r="R40" s="457"/>
      <c r="S40" s="457"/>
      <c r="T40" s="457"/>
      <c r="U40" s="441"/>
    </row>
    <row r="41" spans="1:21" x14ac:dyDescent="0.2">
      <c r="A41" s="722"/>
      <c r="B41" s="725"/>
      <c r="C41" s="237" t="s">
        <v>35</v>
      </c>
      <c r="D41" s="34">
        <v>6</v>
      </c>
      <c r="E41" s="34">
        <v>1</v>
      </c>
      <c r="F41" s="160">
        <f t="shared" si="1"/>
        <v>7</v>
      </c>
      <c r="G41" s="34">
        <v>4</v>
      </c>
      <c r="H41" s="34">
        <v>7</v>
      </c>
      <c r="I41" s="165">
        <f t="shared" si="0"/>
        <v>11</v>
      </c>
      <c r="J41" s="13"/>
      <c r="K41" s="46">
        <f t="shared" si="2"/>
        <v>18</v>
      </c>
      <c r="M41" s="426">
        <v>73</v>
      </c>
      <c r="N41" s="620"/>
      <c r="O41" s="620"/>
      <c r="P41" s="620"/>
      <c r="Q41" s="620"/>
      <c r="R41" s="457"/>
      <c r="S41" s="457"/>
      <c r="T41" s="457"/>
      <c r="U41" s="441"/>
    </row>
    <row r="42" spans="1:21" x14ac:dyDescent="0.2">
      <c r="A42" s="722"/>
      <c r="B42" s="725"/>
      <c r="C42" s="237" t="s">
        <v>36</v>
      </c>
      <c r="D42" s="34">
        <v>35</v>
      </c>
      <c r="E42" s="34">
        <v>62</v>
      </c>
      <c r="F42" s="160">
        <f t="shared" si="1"/>
        <v>97</v>
      </c>
      <c r="G42" s="34">
        <v>29</v>
      </c>
      <c r="H42" s="34">
        <v>40</v>
      </c>
      <c r="I42" s="165">
        <f t="shared" si="0"/>
        <v>69</v>
      </c>
      <c r="J42" s="13"/>
      <c r="K42" s="46">
        <f t="shared" si="2"/>
        <v>166</v>
      </c>
      <c r="M42" s="426">
        <v>74</v>
      </c>
      <c r="N42" s="620"/>
      <c r="O42" s="620"/>
      <c r="P42" s="620"/>
      <c r="Q42" s="620"/>
      <c r="R42" s="457"/>
      <c r="S42" s="457"/>
      <c r="T42" s="457"/>
      <c r="U42" s="441"/>
    </row>
    <row r="43" spans="1:21" ht="13.5" x14ac:dyDescent="0.25">
      <c r="A43" s="722"/>
      <c r="B43" s="739" t="s">
        <v>564</v>
      </c>
      <c r="C43" s="784"/>
      <c r="D43" s="245">
        <v>120</v>
      </c>
      <c r="E43" s="245">
        <v>114</v>
      </c>
      <c r="F43" s="245">
        <f t="shared" si="1"/>
        <v>234</v>
      </c>
      <c r="G43" s="245">
        <v>67</v>
      </c>
      <c r="H43" s="245">
        <v>68</v>
      </c>
      <c r="I43" s="252">
        <f t="shared" si="0"/>
        <v>135</v>
      </c>
      <c r="J43" s="298"/>
      <c r="K43" s="48">
        <f t="shared" si="2"/>
        <v>369</v>
      </c>
      <c r="M43" s="426" t="s">
        <v>309</v>
      </c>
      <c r="N43" s="620"/>
      <c r="O43" s="620"/>
      <c r="P43" s="620"/>
      <c r="Q43" s="620"/>
      <c r="R43" s="457"/>
      <c r="S43" s="457"/>
      <c r="T43" s="457"/>
      <c r="U43" s="441"/>
    </row>
    <row r="44" spans="1:21" ht="13.5" customHeight="1" x14ac:dyDescent="0.2">
      <c r="A44" s="722"/>
      <c r="B44" s="725" t="s">
        <v>450</v>
      </c>
      <c r="C44" s="237" t="s">
        <v>38</v>
      </c>
      <c r="D44" s="34">
        <v>4</v>
      </c>
      <c r="E44" s="34">
        <v>2</v>
      </c>
      <c r="F44" s="160">
        <f t="shared" si="1"/>
        <v>6</v>
      </c>
      <c r="G44" s="34">
        <v>0</v>
      </c>
      <c r="H44" s="34">
        <v>0</v>
      </c>
      <c r="I44" s="165">
        <f t="shared" si="0"/>
        <v>0</v>
      </c>
      <c r="J44" s="13"/>
      <c r="K44" s="46">
        <f t="shared" si="2"/>
        <v>6</v>
      </c>
      <c r="M44" s="426">
        <v>76</v>
      </c>
      <c r="N44" s="620"/>
      <c r="O44" s="620"/>
      <c r="P44" s="620"/>
      <c r="Q44" s="620"/>
      <c r="R44" s="457"/>
      <c r="S44" s="457"/>
      <c r="T44" s="457"/>
      <c r="U44" s="441"/>
    </row>
    <row r="45" spans="1:21" x14ac:dyDescent="0.2">
      <c r="A45" s="722"/>
      <c r="B45" s="725"/>
      <c r="C45" s="362" t="s">
        <v>245</v>
      </c>
      <c r="D45" s="38">
        <v>2</v>
      </c>
      <c r="E45" s="38">
        <v>1</v>
      </c>
      <c r="F45" s="163">
        <f t="shared" si="1"/>
        <v>3</v>
      </c>
      <c r="G45" s="38">
        <v>0</v>
      </c>
      <c r="H45" s="38">
        <v>2</v>
      </c>
      <c r="I45" s="167">
        <f t="shared" si="0"/>
        <v>2</v>
      </c>
      <c r="J45" s="13"/>
      <c r="K45" s="50">
        <f t="shared" si="2"/>
        <v>5</v>
      </c>
      <c r="M45" s="426">
        <v>77</v>
      </c>
      <c r="N45" s="620"/>
      <c r="O45" s="620"/>
      <c r="P45" s="620"/>
      <c r="Q45" s="620"/>
      <c r="R45" s="457"/>
      <c r="S45" s="457"/>
      <c r="T45" s="457"/>
      <c r="U45" s="441"/>
    </row>
    <row r="46" spans="1:21" ht="13.5" x14ac:dyDescent="0.25">
      <c r="A46" s="723"/>
      <c r="B46" s="739" t="s">
        <v>39</v>
      </c>
      <c r="C46" s="784"/>
      <c r="D46" s="264">
        <v>6</v>
      </c>
      <c r="E46" s="264">
        <v>3</v>
      </c>
      <c r="F46" s="40">
        <f t="shared" si="1"/>
        <v>9</v>
      </c>
      <c r="G46" s="264">
        <v>0</v>
      </c>
      <c r="H46" s="264">
        <v>2</v>
      </c>
      <c r="I46" s="40">
        <f t="shared" si="0"/>
        <v>2</v>
      </c>
      <c r="J46" s="452"/>
      <c r="K46" s="453">
        <f t="shared" si="2"/>
        <v>11</v>
      </c>
      <c r="M46" s="426" t="s">
        <v>37</v>
      </c>
      <c r="N46" s="620"/>
      <c r="O46" s="620"/>
      <c r="P46" s="620"/>
      <c r="Q46" s="620"/>
      <c r="R46" s="457"/>
      <c r="S46" s="457"/>
      <c r="T46" s="457"/>
      <c r="U46" s="441"/>
    </row>
    <row r="47" spans="1:21" x14ac:dyDescent="0.2">
      <c r="A47" s="726" t="s">
        <v>451</v>
      </c>
      <c r="B47" s="726"/>
      <c r="C47" s="783"/>
      <c r="D47" s="37">
        <v>883</v>
      </c>
      <c r="E47" s="37">
        <v>669</v>
      </c>
      <c r="F47" s="40">
        <f t="shared" si="1"/>
        <v>1552</v>
      </c>
      <c r="G47" s="37">
        <v>664</v>
      </c>
      <c r="H47" s="37">
        <v>436</v>
      </c>
      <c r="I47" s="41">
        <f t="shared" si="0"/>
        <v>1100</v>
      </c>
      <c r="J47" s="13"/>
      <c r="K47" s="51">
        <f t="shared" si="2"/>
        <v>2652</v>
      </c>
      <c r="M47" s="426" t="s">
        <v>442</v>
      </c>
      <c r="N47" s="620"/>
      <c r="O47" s="620"/>
      <c r="P47" s="620"/>
      <c r="Q47" s="620"/>
      <c r="R47" s="457"/>
      <c r="S47" s="457"/>
      <c r="T47" s="457"/>
      <c r="U47" s="441"/>
    </row>
    <row r="48" spans="1:21" ht="12.75" customHeight="1" x14ac:dyDescent="0.2">
      <c r="A48" s="721" t="s">
        <v>443</v>
      </c>
      <c r="B48" s="719" t="s">
        <v>453</v>
      </c>
      <c r="C48" s="236" t="s">
        <v>42</v>
      </c>
      <c r="D48" s="35">
        <v>37</v>
      </c>
      <c r="E48" s="35">
        <v>131</v>
      </c>
      <c r="F48" s="161">
        <f t="shared" si="1"/>
        <v>168</v>
      </c>
      <c r="G48" s="35">
        <v>40</v>
      </c>
      <c r="H48" s="35">
        <v>187</v>
      </c>
      <c r="I48" s="166">
        <f t="shared" si="0"/>
        <v>227</v>
      </c>
      <c r="J48" s="13"/>
      <c r="K48" s="47">
        <f t="shared" si="2"/>
        <v>395</v>
      </c>
      <c r="M48" s="426">
        <v>25</v>
      </c>
      <c r="N48" s="620"/>
      <c r="O48" s="620"/>
      <c r="P48" s="620"/>
      <c r="Q48" s="620"/>
      <c r="R48" s="457"/>
      <c r="S48" s="457"/>
      <c r="T48" s="457"/>
      <c r="U48" s="441"/>
    </row>
    <row r="49" spans="1:29" x14ac:dyDescent="0.2">
      <c r="A49" s="722"/>
      <c r="B49" s="720"/>
      <c r="C49" s="237" t="s">
        <v>43</v>
      </c>
      <c r="D49" s="34">
        <v>57</v>
      </c>
      <c r="E49" s="34">
        <v>161</v>
      </c>
      <c r="F49" s="160">
        <f t="shared" si="1"/>
        <v>218</v>
      </c>
      <c r="G49" s="34">
        <v>57</v>
      </c>
      <c r="H49" s="34">
        <v>181</v>
      </c>
      <c r="I49" s="165">
        <f t="shared" si="0"/>
        <v>238</v>
      </c>
      <c r="J49" s="13"/>
      <c r="K49" s="46">
        <f t="shared" si="2"/>
        <v>456</v>
      </c>
      <c r="M49" s="426">
        <v>26</v>
      </c>
      <c r="N49" s="620"/>
      <c r="O49" s="620"/>
      <c r="P49" s="620"/>
      <c r="Q49" s="620"/>
      <c r="R49" s="457"/>
      <c r="S49" s="457"/>
      <c r="T49" s="457"/>
      <c r="U49" s="441"/>
    </row>
    <row r="50" spans="1:29" x14ac:dyDescent="0.2">
      <c r="A50" s="722"/>
      <c r="B50" s="720"/>
      <c r="C50" s="237" t="s">
        <v>44</v>
      </c>
      <c r="D50" s="34">
        <v>183</v>
      </c>
      <c r="E50" s="34">
        <v>501</v>
      </c>
      <c r="F50" s="160">
        <f t="shared" si="1"/>
        <v>684</v>
      </c>
      <c r="G50" s="34">
        <v>102</v>
      </c>
      <c r="H50" s="34">
        <v>370</v>
      </c>
      <c r="I50" s="165">
        <f t="shared" si="0"/>
        <v>472</v>
      </c>
      <c r="J50" s="13"/>
      <c r="K50" s="46">
        <f t="shared" si="2"/>
        <v>1156</v>
      </c>
      <c r="M50" s="426">
        <v>27</v>
      </c>
      <c r="N50" s="620"/>
      <c r="O50" s="620"/>
      <c r="P50" s="620"/>
      <c r="Q50" s="620"/>
      <c r="R50" s="457"/>
      <c r="S50" s="457"/>
      <c r="T50" s="457"/>
      <c r="U50" s="441"/>
    </row>
    <row r="51" spans="1:29" ht="12.75" customHeight="1" x14ac:dyDescent="0.25">
      <c r="A51" s="722"/>
      <c r="B51" s="739" t="s">
        <v>454</v>
      </c>
      <c r="C51" s="784"/>
      <c r="D51" s="245">
        <v>277</v>
      </c>
      <c r="E51" s="245">
        <v>793</v>
      </c>
      <c r="F51" s="245">
        <f t="shared" si="1"/>
        <v>1070</v>
      </c>
      <c r="G51" s="245">
        <v>199</v>
      </c>
      <c r="H51" s="245">
        <v>738</v>
      </c>
      <c r="I51" s="252">
        <f t="shared" si="0"/>
        <v>937</v>
      </c>
      <c r="J51" s="298"/>
      <c r="K51" s="48">
        <f t="shared" si="2"/>
        <v>2007</v>
      </c>
      <c r="M51" s="426" t="s">
        <v>444</v>
      </c>
      <c r="N51" s="620"/>
      <c r="O51" s="620"/>
      <c r="P51" s="620"/>
      <c r="Q51" s="620"/>
      <c r="R51" s="457"/>
      <c r="S51" s="457"/>
      <c r="T51" s="457"/>
      <c r="U51" s="441"/>
    </row>
    <row r="52" spans="1:29" ht="12.75" customHeight="1" x14ac:dyDescent="0.2">
      <c r="A52" s="722"/>
      <c r="B52" s="720" t="s">
        <v>80</v>
      </c>
      <c r="C52" s="236" t="s">
        <v>45</v>
      </c>
      <c r="D52" s="35">
        <v>121</v>
      </c>
      <c r="E52" s="35">
        <v>266</v>
      </c>
      <c r="F52" s="161">
        <f t="shared" si="1"/>
        <v>387</v>
      </c>
      <c r="G52" s="35">
        <v>47</v>
      </c>
      <c r="H52" s="35">
        <v>121</v>
      </c>
      <c r="I52" s="166">
        <f t="shared" si="0"/>
        <v>168</v>
      </c>
      <c r="J52" s="13"/>
      <c r="K52" s="47">
        <f t="shared" si="2"/>
        <v>555</v>
      </c>
      <c r="M52" s="426">
        <v>28</v>
      </c>
      <c r="N52" s="620"/>
      <c r="O52" s="620"/>
      <c r="P52" s="620"/>
      <c r="Q52" s="620"/>
      <c r="R52" s="457"/>
      <c r="S52" s="457"/>
      <c r="T52" s="457"/>
      <c r="U52" s="441"/>
    </row>
    <row r="53" spans="1:29" x14ac:dyDescent="0.2">
      <c r="A53" s="722"/>
      <c r="B53" s="720"/>
      <c r="C53" s="237" t="s">
        <v>46</v>
      </c>
      <c r="D53" s="34">
        <v>27</v>
      </c>
      <c r="E53" s="34">
        <v>125</v>
      </c>
      <c r="F53" s="160">
        <f t="shared" si="1"/>
        <v>152</v>
      </c>
      <c r="G53" s="34">
        <v>21</v>
      </c>
      <c r="H53" s="34">
        <v>83</v>
      </c>
      <c r="I53" s="165">
        <f t="shared" si="0"/>
        <v>104</v>
      </c>
      <c r="J53" s="13"/>
      <c r="K53" s="46">
        <f t="shared" si="2"/>
        <v>256</v>
      </c>
      <c r="M53" s="426">
        <v>29</v>
      </c>
      <c r="N53" s="620"/>
      <c r="O53" s="620"/>
      <c r="P53" s="620"/>
      <c r="Q53" s="620"/>
      <c r="R53" s="457"/>
      <c r="S53" s="457"/>
      <c r="T53" s="457"/>
      <c r="U53" s="441"/>
    </row>
    <row r="54" spans="1:29" x14ac:dyDescent="0.2">
      <c r="A54" s="722"/>
      <c r="B54" s="720"/>
      <c r="C54" s="238" t="s">
        <v>47</v>
      </c>
      <c r="D54" s="38">
        <v>31</v>
      </c>
      <c r="E54" s="38">
        <v>103</v>
      </c>
      <c r="F54" s="163">
        <f t="shared" si="1"/>
        <v>134</v>
      </c>
      <c r="G54" s="38">
        <v>22</v>
      </c>
      <c r="H54" s="38">
        <v>83</v>
      </c>
      <c r="I54" s="167">
        <f t="shared" si="0"/>
        <v>105</v>
      </c>
      <c r="J54" s="13"/>
      <c r="K54" s="50">
        <f t="shared" si="2"/>
        <v>239</v>
      </c>
      <c r="M54" s="426">
        <v>30</v>
      </c>
      <c r="N54" s="620"/>
      <c r="O54" s="620"/>
      <c r="P54" s="620"/>
      <c r="Q54" s="620"/>
      <c r="R54" s="457"/>
      <c r="S54" s="457"/>
      <c r="T54" s="457"/>
      <c r="U54" s="441"/>
    </row>
    <row r="55" spans="1:29" ht="13.5" x14ac:dyDescent="0.25">
      <c r="A55" s="722"/>
      <c r="B55" s="739" t="s">
        <v>48</v>
      </c>
      <c r="C55" s="784"/>
      <c r="D55" s="245">
        <v>179</v>
      </c>
      <c r="E55" s="245">
        <v>494</v>
      </c>
      <c r="F55" s="245">
        <f t="shared" si="1"/>
        <v>673</v>
      </c>
      <c r="G55" s="245">
        <v>90</v>
      </c>
      <c r="H55" s="245">
        <v>287</v>
      </c>
      <c r="I55" s="252">
        <f t="shared" si="0"/>
        <v>377</v>
      </c>
      <c r="J55" s="298"/>
      <c r="K55" s="48">
        <f t="shared" si="2"/>
        <v>1050</v>
      </c>
      <c r="M55" s="426" t="s">
        <v>323</v>
      </c>
      <c r="N55" s="620"/>
      <c r="O55" s="620"/>
      <c r="P55" s="620"/>
      <c r="Q55" s="620"/>
      <c r="R55" s="457"/>
      <c r="S55" s="457"/>
      <c r="T55" s="457"/>
      <c r="U55" s="441"/>
    </row>
    <row r="56" spans="1:29" ht="12.75" customHeight="1" x14ac:dyDescent="0.2">
      <c r="A56" s="722"/>
      <c r="B56" s="720" t="s">
        <v>81</v>
      </c>
      <c r="C56" s="236" t="s">
        <v>49</v>
      </c>
      <c r="D56" s="33">
        <v>186</v>
      </c>
      <c r="E56" s="33">
        <v>220</v>
      </c>
      <c r="F56" s="162">
        <f t="shared" si="1"/>
        <v>406</v>
      </c>
      <c r="G56" s="33">
        <v>80</v>
      </c>
      <c r="H56" s="33">
        <v>104</v>
      </c>
      <c r="I56" s="164">
        <f t="shared" si="0"/>
        <v>184</v>
      </c>
      <c r="J56" s="13"/>
      <c r="K56" s="45">
        <f t="shared" si="2"/>
        <v>590</v>
      </c>
      <c r="M56" s="426">
        <v>31</v>
      </c>
      <c r="N56" s="620"/>
      <c r="O56" s="620"/>
      <c r="P56" s="620"/>
      <c r="Q56" s="620"/>
      <c r="R56" s="457"/>
      <c r="S56" s="457"/>
      <c r="T56" s="457"/>
      <c r="U56" s="441"/>
    </row>
    <row r="57" spans="1:29" x14ac:dyDescent="0.2">
      <c r="A57" s="722"/>
      <c r="B57" s="720"/>
      <c r="C57" s="237" t="s">
        <v>50</v>
      </c>
      <c r="D57" s="34">
        <v>167</v>
      </c>
      <c r="E57" s="34">
        <v>232</v>
      </c>
      <c r="F57" s="160">
        <f t="shared" si="1"/>
        <v>399</v>
      </c>
      <c r="G57" s="34">
        <v>109</v>
      </c>
      <c r="H57" s="34">
        <v>119</v>
      </c>
      <c r="I57" s="165">
        <f t="shared" si="0"/>
        <v>228</v>
      </c>
      <c r="J57" s="13"/>
      <c r="K57" s="46">
        <f t="shared" si="2"/>
        <v>627</v>
      </c>
      <c r="M57" s="426">
        <v>32</v>
      </c>
      <c r="N57" s="620"/>
      <c r="O57" s="620"/>
      <c r="P57" s="620"/>
      <c r="Q57" s="620"/>
      <c r="R57" s="457"/>
      <c r="S57" s="457"/>
      <c r="T57" s="457"/>
      <c r="U57" s="441"/>
      <c r="W57" s="32"/>
      <c r="X57" s="32"/>
      <c r="Y57" s="32"/>
      <c r="Z57" s="32"/>
      <c r="AA57" s="32"/>
      <c r="AB57" s="32"/>
      <c r="AC57" s="32"/>
    </row>
    <row r="58" spans="1:29" x14ac:dyDescent="0.2">
      <c r="A58" s="722"/>
      <c r="B58" s="720"/>
      <c r="C58" s="238" t="s">
        <v>51</v>
      </c>
      <c r="D58" s="35">
        <v>146</v>
      </c>
      <c r="E58" s="35">
        <v>183</v>
      </c>
      <c r="F58" s="161">
        <f t="shared" si="1"/>
        <v>329</v>
      </c>
      <c r="G58" s="35">
        <v>85</v>
      </c>
      <c r="H58" s="35">
        <v>97</v>
      </c>
      <c r="I58" s="166">
        <f t="shared" si="0"/>
        <v>182</v>
      </c>
      <c r="J58" s="13"/>
      <c r="K58" s="47">
        <f t="shared" si="2"/>
        <v>511</v>
      </c>
      <c r="M58" s="426">
        <v>33</v>
      </c>
      <c r="N58" s="620"/>
      <c r="O58" s="620"/>
      <c r="P58" s="620"/>
      <c r="Q58" s="620"/>
      <c r="R58" s="457"/>
      <c r="S58" s="457"/>
      <c r="T58" s="457"/>
      <c r="U58" s="441"/>
      <c r="W58" s="32"/>
      <c r="X58" s="32"/>
      <c r="Y58" s="32"/>
      <c r="Z58" s="32"/>
      <c r="AA58" s="32"/>
      <c r="AB58" s="32"/>
      <c r="AC58" s="32"/>
    </row>
    <row r="59" spans="1:29" ht="13.5" x14ac:dyDescent="0.25">
      <c r="A59" s="722"/>
      <c r="B59" s="739" t="s">
        <v>52</v>
      </c>
      <c r="C59" s="784"/>
      <c r="D59" s="245">
        <v>499</v>
      </c>
      <c r="E59" s="245">
        <v>635</v>
      </c>
      <c r="F59" s="245">
        <f t="shared" si="1"/>
        <v>1134</v>
      </c>
      <c r="G59" s="245">
        <v>274</v>
      </c>
      <c r="H59" s="245">
        <v>320</v>
      </c>
      <c r="I59" s="252">
        <f t="shared" si="0"/>
        <v>594</v>
      </c>
      <c r="J59" s="298"/>
      <c r="K59" s="48">
        <f t="shared" si="2"/>
        <v>1728</v>
      </c>
      <c r="M59" s="426" t="s">
        <v>327</v>
      </c>
      <c r="N59" s="620"/>
      <c r="O59" s="620"/>
      <c r="P59" s="620"/>
      <c r="Q59" s="620"/>
      <c r="R59" s="457"/>
      <c r="S59" s="457"/>
      <c r="T59" s="457"/>
      <c r="U59" s="441"/>
      <c r="W59" s="32"/>
      <c r="X59" s="32"/>
      <c r="Y59" s="32"/>
      <c r="Z59" s="32"/>
      <c r="AA59" s="32"/>
      <c r="AB59" s="32"/>
      <c r="AC59" s="32"/>
    </row>
    <row r="60" spans="1:29" ht="12.75" customHeight="1" x14ac:dyDescent="0.2">
      <c r="A60" s="722"/>
      <c r="B60" s="720" t="s">
        <v>82</v>
      </c>
      <c r="C60" s="236" t="s">
        <v>53</v>
      </c>
      <c r="D60" s="33">
        <v>25</v>
      </c>
      <c r="E60" s="33">
        <v>82</v>
      </c>
      <c r="F60" s="162">
        <f t="shared" si="1"/>
        <v>107</v>
      </c>
      <c r="G60" s="33">
        <v>24</v>
      </c>
      <c r="H60" s="33">
        <v>60</v>
      </c>
      <c r="I60" s="164">
        <f t="shared" si="0"/>
        <v>84</v>
      </c>
      <c r="J60" s="13"/>
      <c r="K60" s="45">
        <f t="shared" si="2"/>
        <v>191</v>
      </c>
      <c r="M60" s="426">
        <v>34</v>
      </c>
      <c r="N60" s="620"/>
      <c r="O60" s="620"/>
      <c r="P60" s="620"/>
      <c r="Q60" s="620"/>
      <c r="R60" s="457"/>
      <c r="S60" s="457"/>
      <c r="T60" s="457"/>
      <c r="U60" s="441"/>
      <c r="W60" s="32"/>
      <c r="X60" s="32"/>
      <c r="Y60" s="32"/>
      <c r="Z60" s="32"/>
      <c r="AA60" s="32"/>
      <c r="AB60" s="32"/>
      <c r="AC60" s="32"/>
    </row>
    <row r="61" spans="1:29" x14ac:dyDescent="0.2">
      <c r="A61" s="722"/>
      <c r="B61" s="720"/>
      <c r="C61" s="237" t="s">
        <v>54</v>
      </c>
      <c r="D61" s="34">
        <v>74</v>
      </c>
      <c r="E61" s="34">
        <v>84</v>
      </c>
      <c r="F61" s="160">
        <f t="shared" si="1"/>
        <v>158</v>
      </c>
      <c r="G61" s="34">
        <v>32</v>
      </c>
      <c r="H61" s="34">
        <v>47</v>
      </c>
      <c r="I61" s="165">
        <f t="shared" si="0"/>
        <v>79</v>
      </c>
      <c r="J61" s="13"/>
      <c r="K61" s="46">
        <f t="shared" si="2"/>
        <v>237</v>
      </c>
      <c r="M61" s="426">
        <v>35</v>
      </c>
      <c r="N61" s="620"/>
      <c r="O61" s="620"/>
      <c r="P61" s="620"/>
      <c r="Q61" s="620"/>
      <c r="R61" s="457"/>
      <c r="S61" s="457"/>
      <c r="T61" s="457"/>
      <c r="U61" s="441"/>
      <c r="W61" s="32"/>
      <c r="X61" s="32"/>
      <c r="Y61" s="32"/>
      <c r="Z61" s="32"/>
      <c r="AA61" s="32"/>
      <c r="AB61" s="32"/>
      <c r="AC61" s="32"/>
    </row>
    <row r="62" spans="1:29" x14ac:dyDescent="0.2">
      <c r="A62" s="722"/>
      <c r="B62" s="720"/>
      <c r="C62" s="237" t="s">
        <v>55</v>
      </c>
      <c r="D62" s="35">
        <v>36</v>
      </c>
      <c r="E62" s="35">
        <v>61</v>
      </c>
      <c r="F62" s="161">
        <f t="shared" si="1"/>
        <v>97</v>
      </c>
      <c r="G62" s="35">
        <v>36</v>
      </c>
      <c r="H62" s="35">
        <v>45</v>
      </c>
      <c r="I62" s="166">
        <f t="shared" si="0"/>
        <v>81</v>
      </c>
      <c r="J62" s="13"/>
      <c r="K62" s="47">
        <f t="shared" si="2"/>
        <v>178</v>
      </c>
      <c r="M62" s="426">
        <v>36</v>
      </c>
      <c r="N62" s="620"/>
      <c r="O62" s="620"/>
      <c r="P62" s="620"/>
      <c r="Q62" s="620"/>
      <c r="R62" s="457"/>
      <c r="S62" s="457"/>
      <c r="T62" s="457"/>
      <c r="U62" s="441"/>
      <c r="W62" s="32"/>
      <c r="X62" s="32"/>
      <c r="Y62" s="32"/>
      <c r="Z62" s="32"/>
      <c r="AA62" s="32"/>
      <c r="AB62" s="32"/>
      <c r="AC62" s="32"/>
    </row>
    <row r="63" spans="1:29" x14ac:dyDescent="0.2">
      <c r="A63" s="722"/>
      <c r="B63" s="720"/>
      <c r="C63" s="237" t="s">
        <v>56</v>
      </c>
      <c r="D63" s="34">
        <v>61</v>
      </c>
      <c r="E63" s="34">
        <v>68</v>
      </c>
      <c r="F63" s="160">
        <f t="shared" si="1"/>
        <v>129</v>
      </c>
      <c r="G63" s="34">
        <v>24</v>
      </c>
      <c r="H63" s="34">
        <v>18</v>
      </c>
      <c r="I63" s="165">
        <f t="shared" si="0"/>
        <v>42</v>
      </c>
      <c r="J63" s="13"/>
      <c r="K63" s="46">
        <f t="shared" si="2"/>
        <v>171</v>
      </c>
      <c r="M63" s="426">
        <v>37</v>
      </c>
      <c r="N63" s="620"/>
      <c r="O63" s="620"/>
      <c r="P63" s="620"/>
      <c r="Q63" s="620"/>
      <c r="R63" s="457"/>
      <c r="S63" s="457"/>
      <c r="T63" s="457"/>
      <c r="U63" s="441"/>
      <c r="W63" s="32"/>
      <c r="X63" s="32"/>
      <c r="Y63" s="32"/>
      <c r="Z63" s="32"/>
      <c r="AA63" s="32"/>
      <c r="AB63" s="32"/>
      <c r="AC63" s="32"/>
    </row>
    <row r="64" spans="1:29" ht="12.75" customHeight="1" x14ac:dyDescent="0.25">
      <c r="A64" s="722"/>
      <c r="B64" s="739" t="s">
        <v>57</v>
      </c>
      <c r="C64" s="784"/>
      <c r="D64" s="245">
        <v>196</v>
      </c>
      <c r="E64" s="245">
        <v>295</v>
      </c>
      <c r="F64" s="245">
        <f t="shared" si="1"/>
        <v>491</v>
      </c>
      <c r="G64" s="245">
        <v>116</v>
      </c>
      <c r="H64" s="245">
        <v>170</v>
      </c>
      <c r="I64" s="252">
        <f t="shared" si="0"/>
        <v>286</v>
      </c>
      <c r="J64" s="298"/>
      <c r="K64" s="48">
        <f t="shared" si="2"/>
        <v>777</v>
      </c>
      <c r="M64" s="426" t="s">
        <v>331</v>
      </c>
      <c r="N64" s="620"/>
      <c r="O64" s="620"/>
      <c r="P64" s="620"/>
      <c r="Q64" s="620"/>
      <c r="R64" s="457"/>
      <c r="S64" s="457"/>
      <c r="T64" s="457"/>
      <c r="U64" s="441"/>
      <c r="W64" s="32"/>
      <c r="X64" s="32"/>
      <c r="Y64" s="32"/>
      <c r="Z64" s="32"/>
      <c r="AA64" s="32"/>
      <c r="AB64" s="32"/>
      <c r="AC64" s="32"/>
    </row>
    <row r="65" spans="1:29" ht="12.75" customHeight="1" x14ac:dyDescent="0.2">
      <c r="A65" s="722"/>
      <c r="B65" s="720" t="s">
        <v>83</v>
      </c>
      <c r="C65" s="236" t="s">
        <v>58</v>
      </c>
      <c r="D65" s="34">
        <v>125</v>
      </c>
      <c r="E65" s="34">
        <v>352</v>
      </c>
      <c r="F65" s="160">
        <f t="shared" si="1"/>
        <v>477</v>
      </c>
      <c r="G65" s="34">
        <v>92</v>
      </c>
      <c r="H65" s="34">
        <v>226</v>
      </c>
      <c r="I65" s="165">
        <f t="shared" si="0"/>
        <v>318</v>
      </c>
      <c r="J65" s="13"/>
      <c r="K65" s="46">
        <f t="shared" si="2"/>
        <v>795</v>
      </c>
      <c r="M65" s="426">
        <v>60</v>
      </c>
      <c r="N65" s="620"/>
      <c r="O65" s="620"/>
      <c r="P65" s="620"/>
      <c r="Q65" s="620"/>
      <c r="R65" s="457"/>
      <c r="S65" s="457"/>
      <c r="T65" s="457"/>
      <c r="U65" s="441"/>
      <c r="W65" s="32"/>
      <c r="X65" s="32"/>
      <c r="Y65" s="32"/>
      <c r="Z65" s="32"/>
      <c r="AA65" s="32"/>
      <c r="AB65" s="32"/>
      <c r="AC65" s="32"/>
    </row>
    <row r="66" spans="1:29" x14ac:dyDescent="0.2">
      <c r="A66" s="722"/>
      <c r="B66" s="720"/>
      <c r="C66" s="237" t="s">
        <v>59</v>
      </c>
      <c r="D66" s="34">
        <v>126</v>
      </c>
      <c r="E66" s="34">
        <v>278</v>
      </c>
      <c r="F66" s="160">
        <f t="shared" si="1"/>
        <v>404</v>
      </c>
      <c r="G66" s="34">
        <v>31</v>
      </c>
      <c r="H66" s="34">
        <v>152</v>
      </c>
      <c r="I66" s="165">
        <f t="shared" si="0"/>
        <v>183</v>
      </c>
      <c r="J66" s="13"/>
      <c r="K66" s="46">
        <f t="shared" si="2"/>
        <v>587</v>
      </c>
      <c r="M66" s="426">
        <v>61</v>
      </c>
      <c r="N66" s="620"/>
      <c r="O66" s="620"/>
      <c r="P66" s="620"/>
      <c r="Q66" s="620"/>
      <c r="R66" s="457"/>
      <c r="S66" s="457"/>
      <c r="T66" s="457"/>
      <c r="U66" s="441"/>
    </row>
    <row r="67" spans="1:29" x14ac:dyDescent="0.2">
      <c r="A67" s="722"/>
      <c r="B67" s="720"/>
      <c r="C67" s="237" t="s">
        <v>60</v>
      </c>
      <c r="D67" s="35">
        <v>76</v>
      </c>
      <c r="E67" s="35">
        <v>126</v>
      </c>
      <c r="F67" s="161">
        <f t="shared" si="1"/>
        <v>202</v>
      </c>
      <c r="G67" s="35">
        <v>40</v>
      </c>
      <c r="H67" s="35">
        <v>65</v>
      </c>
      <c r="I67" s="166">
        <f t="shared" si="0"/>
        <v>105</v>
      </c>
      <c r="J67" s="13"/>
      <c r="K67" s="47">
        <f t="shared" si="2"/>
        <v>307</v>
      </c>
      <c r="M67" s="426">
        <v>62</v>
      </c>
      <c r="N67" s="620"/>
      <c r="O67" s="620"/>
      <c r="P67" s="620"/>
      <c r="Q67" s="620"/>
      <c r="R67" s="457"/>
      <c r="S67" s="457"/>
      <c r="T67" s="457"/>
      <c r="U67" s="441"/>
    </row>
    <row r="68" spans="1:29" x14ac:dyDescent="0.2">
      <c r="A68" s="722"/>
      <c r="B68" s="720"/>
      <c r="C68" s="237" t="s">
        <v>61</v>
      </c>
      <c r="D68" s="34">
        <v>93</v>
      </c>
      <c r="E68" s="34">
        <v>278</v>
      </c>
      <c r="F68" s="160">
        <f t="shared" si="1"/>
        <v>371</v>
      </c>
      <c r="G68" s="34">
        <v>56</v>
      </c>
      <c r="H68" s="34">
        <v>118</v>
      </c>
      <c r="I68" s="165">
        <f t="shared" si="0"/>
        <v>174</v>
      </c>
      <c r="J68" s="13"/>
      <c r="K68" s="46">
        <f t="shared" si="2"/>
        <v>545</v>
      </c>
      <c r="M68" s="426">
        <v>63</v>
      </c>
      <c r="N68" s="620"/>
      <c r="O68" s="620"/>
      <c r="P68" s="620"/>
      <c r="Q68" s="620"/>
      <c r="R68" s="457"/>
      <c r="S68" s="457"/>
      <c r="T68" s="457"/>
      <c r="U68" s="441"/>
    </row>
    <row r="69" spans="1:29" ht="15" customHeight="1" x14ac:dyDescent="0.25">
      <c r="A69" s="722"/>
      <c r="B69" s="739" t="s">
        <v>62</v>
      </c>
      <c r="C69" s="784"/>
      <c r="D69" s="245">
        <v>420</v>
      </c>
      <c r="E69" s="245">
        <v>1034</v>
      </c>
      <c r="F69" s="245">
        <f t="shared" si="1"/>
        <v>1454</v>
      </c>
      <c r="G69" s="245">
        <v>219</v>
      </c>
      <c r="H69" s="245">
        <v>561</v>
      </c>
      <c r="I69" s="252">
        <f t="shared" si="0"/>
        <v>780</v>
      </c>
      <c r="J69" s="298"/>
      <c r="K69" s="48">
        <f t="shared" si="2"/>
        <v>2234</v>
      </c>
      <c r="M69" s="426" t="s">
        <v>445</v>
      </c>
      <c r="N69" s="620"/>
      <c r="O69" s="620"/>
      <c r="P69" s="620"/>
      <c r="Q69" s="620"/>
      <c r="R69" s="457"/>
      <c r="S69" s="457"/>
      <c r="T69" s="457"/>
      <c r="U69" s="441"/>
    </row>
    <row r="70" spans="1:29" ht="15" customHeight="1" x14ac:dyDescent="0.2">
      <c r="A70" s="722"/>
      <c r="B70" s="720" t="s">
        <v>84</v>
      </c>
      <c r="C70" s="236" t="s">
        <v>63</v>
      </c>
      <c r="D70" s="34">
        <v>201</v>
      </c>
      <c r="E70" s="34">
        <v>177</v>
      </c>
      <c r="F70" s="160">
        <f t="shared" si="1"/>
        <v>378</v>
      </c>
      <c r="G70" s="34">
        <v>97</v>
      </c>
      <c r="H70" s="34">
        <v>58</v>
      </c>
      <c r="I70" s="165">
        <f t="shared" si="0"/>
        <v>155</v>
      </c>
      <c r="J70" s="13"/>
      <c r="K70" s="46">
        <f t="shared" si="2"/>
        <v>533</v>
      </c>
      <c r="M70" s="426">
        <v>64</v>
      </c>
      <c r="N70" s="620"/>
      <c r="O70" s="620"/>
      <c r="P70" s="620"/>
      <c r="Q70" s="620"/>
      <c r="R70" s="457"/>
      <c r="S70" s="457"/>
      <c r="T70" s="457"/>
      <c r="U70" s="441"/>
    </row>
    <row r="71" spans="1:29" ht="15" customHeight="1" x14ac:dyDescent="0.2">
      <c r="A71" s="722"/>
      <c r="B71" s="720"/>
      <c r="C71" s="237" t="s">
        <v>64</v>
      </c>
      <c r="D71" s="34">
        <v>304</v>
      </c>
      <c r="E71" s="34">
        <v>174</v>
      </c>
      <c r="F71" s="160">
        <f t="shared" si="1"/>
        <v>478</v>
      </c>
      <c r="G71" s="34">
        <v>134</v>
      </c>
      <c r="H71" s="34">
        <v>109</v>
      </c>
      <c r="I71" s="165">
        <f t="shared" si="0"/>
        <v>243</v>
      </c>
      <c r="J71" s="13"/>
      <c r="K71" s="46">
        <f t="shared" si="2"/>
        <v>721</v>
      </c>
      <c r="M71" s="426">
        <v>65</v>
      </c>
      <c r="N71" s="620"/>
      <c r="O71" s="620"/>
      <c r="P71" s="620"/>
      <c r="Q71" s="620"/>
      <c r="R71" s="457"/>
      <c r="S71" s="457"/>
      <c r="T71" s="457"/>
      <c r="U71" s="441"/>
    </row>
    <row r="72" spans="1:29" ht="15" customHeight="1" x14ac:dyDescent="0.2">
      <c r="A72" s="722"/>
      <c r="B72" s="720"/>
      <c r="C72" s="237" t="s">
        <v>65</v>
      </c>
      <c r="D72" s="35">
        <v>113</v>
      </c>
      <c r="E72" s="35">
        <v>70</v>
      </c>
      <c r="F72" s="161">
        <f t="shared" si="1"/>
        <v>183</v>
      </c>
      <c r="G72" s="35">
        <v>51</v>
      </c>
      <c r="H72" s="35">
        <v>31</v>
      </c>
      <c r="I72" s="166">
        <f t="shared" si="0"/>
        <v>82</v>
      </c>
      <c r="J72" s="13"/>
      <c r="K72" s="47">
        <f t="shared" si="2"/>
        <v>265</v>
      </c>
      <c r="M72" s="426">
        <v>66</v>
      </c>
      <c r="N72" s="620"/>
      <c r="O72" s="620"/>
      <c r="P72" s="620"/>
      <c r="Q72" s="620"/>
      <c r="R72" s="457"/>
      <c r="S72" s="457"/>
      <c r="T72" s="457"/>
      <c r="U72" s="441"/>
    </row>
    <row r="73" spans="1:29" x14ac:dyDescent="0.2">
      <c r="A73" s="722"/>
      <c r="B73" s="720"/>
      <c r="C73" s="237" t="s">
        <v>66</v>
      </c>
      <c r="D73" s="34">
        <v>161</v>
      </c>
      <c r="E73" s="34">
        <v>110</v>
      </c>
      <c r="F73" s="160">
        <f t="shared" si="1"/>
        <v>271</v>
      </c>
      <c r="G73" s="34">
        <v>89</v>
      </c>
      <c r="H73" s="34">
        <v>80</v>
      </c>
      <c r="I73" s="165">
        <f t="shared" ref="I73:I88" si="3">G73+H73</f>
        <v>169</v>
      </c>
      <c r="J73" s="13"/>
      <c r="K73" s="46">
        <f t="shared" si="2"/>
        <v>440</v>
      </c>
      <c r="M73" s="426">
        <v>67</v>
      </c>
      <c r="N73" s="620"/>
      <c r="O73" s="620"/>
      <c r="P73" s="620"/>
      <c r="Q73" s="620"/>
      <c r="R73" s="457"/>
      <c r="S73" s="457"/>
      <c r="T73" s="457"/>
      <c r="U73" s="441"/>
    </row>
    <row r="74" spans="1:29" ht="12.75" customHeight="1" x14ac:dyDescent="0.2">
      <c r="A74" s="722"/>
      <c r="B74" s="720"/>
      <c r="C74" s="237" t="s">
        <v>67</v>
      </c>
      <c r="D74" s="33">
        <v>78</v>
      </c>
      <c r="E74" s="33">
        <v>70</v>
      </c>
      <c r="F74" s="162">
        <f t="shared" ref="F74:F88" si="4">D74+E74</f>
        <v>148</v>
      </c>
      <c r="G74" s="33">
        <v>42</v>
      </c>
      <c r="H74" s="33">
        <v>30</v>
      </c>
      <c r="I74" s="164">
        <f t="shared" si="3"/>
        <v>72</v>
      </c>
      <c r="J74" s="13"/>
      <c r="K74" s="45">
        <f t="shared" ref="K74:K86" si="5">F74+I74</f>
        <v>220</v>
      </c>
      <c r="M74" s="426">
        <v>68</v>
      </c>
      <c r="N74" s="620"/>
      <c r="O74" s="620"/>
      <c r="P74" s="620"/>
      <c r="Q74" s="620"/>
      <c r="R74" s="457"/>
      <c r="S74" s="457"/>
      <c r="T74" s="457"/>
      <c r="U74" s="441"/>
    </row>
    <row r="75" spans="1:29" x14ac:dyDescent="0.2">
      <c r="A75" s="722"/>
      <c r="B75" s="720"/>
      <c r="C75" s="238" t="s">
        <v>68</v>
      </c>
      <c r="D75" s="34">
        <v>253</v>
      </c>
      <c r="E75" s="34">
        <v>172</v>
      </c>
      <c r="F75" s="160">
        <f t="shared" si="4"/>
        <v>425</v>
      </c>
      <c r="G75" s="34">
        <v>90</v>
      </c>
      <c r="H75" s="34">
        <v>50</v>
      </c>
      <c r="I75" s="165">
        <f t="shared" si="3"/>
        <v>140</v>
      </c>
      <c r="J75" s="13"/>
      <c r="K75" s="46">
        <f t="shared" si="5"/>
        <v>565</v>
      </c>
      <c r="M75" s="426">
        <v>69</v>
      </c>
      <c r="N75" s="620"/>
      <c r="O75" s="620"/>
      <c r="P75" s="620"/>
      <c r="Q75" s="620"/>
      <c r="R75" s="457"/>
      <c r="S75" s="457"/>
      <c r="T75" s="457"/>
      <c r="U75" s="441"/>
    </row>
    <row r="76" spans="1:29" ht="13.5" x14ac:dyDescent="0.25">
      <c r="A76" s="723"/>
      <c r="B76" s="739" t="s">
        <v>69</v>
      </c>
      <c r="C76" s="784"/>
      <c r="D76" s="264">
        <v>1110</v>
      </c>
      <c r="E76" s="264">
        <v>773</v>
      </c>
      <c r="F76" s="40">
        <f t="shared" si="4"/>
        <v>1883</v>
      </c>
      <c r="G76" s="264">
        <v>503</v>
      </c>
      <c r="H76" s="264">
        <v>358</v>
      </c>
      <c r="I76" s="40">
        <f t="shared" si="3"/>
        <v>861</v>
      </c>
      <c r="J76" s="452"/>
      <c r="K76" s="453">
        <f t="shared" si="5"/>
        <v>2744</v>
      </c>
      <c r="M76" s="426" t="s">
        <v>446</v>
      </c>
      <c r="N76" s="620"/>
      <c r="O76" s="620"/>
      <c r="P76" s="620"/>
      <c r="Q76" s="620"/>
      <c r="R76" s="457"/>
      <c r="S76" s="457"/>
      <c r="T76" s="457"/>
      <c r="U76" s="441"/>
    </row>
    <row r="77" spans="1:29" x14ac:dyDescent="0.2">
      <c r="A77" s="726" t="s">
        <v>452</v>
      </c>
      <c r="B77" s="726"/>
      <c r="C77" s="783"/>
      <c r="D77" s="37">
        <v>2681</v>
      </c>
      <c r="E77" s="37">
        <v>4024</v>
      </c>
      <c r="F77" s="40">
        <f t="shared" si="4"/>
        <v>6705</v>
      </c>
      <c r="G77" s="37">
        <v>1401</v>
      </c>
      <c r="H77" s="37">
        <v>2434</v>
      </c>
      <c r="I77" s="41">
        <f t="shared" si="3"/>
        <v>3835</v>
      </c>
      <c r="J77" s="13"/>
      <c r="K77" s="51">
        <f t="shared" si="5"/>
        <v>10540</v>
      </c>
      <c r="M77" s="426" t="s">
        <v>443</v>
      </c>
      <c r="N77" s="620"/>
      <c r="O77" s="620"/>
      <c r="P77" s="620"/>
      <c r="Q77" s="620"/>
      <c r="R77" s="457"/>
      <c r="S77" s="457"/>
      <c r="T77" s="457"/>
      <c r="U77" s="441"/>
    </row>
    <row r="78" spans="1:29" x14ac:dyDescent="0.2">
      <c r="A78" s="781" t="s">
        <v>584</v>
      </c>
      <c r="B78" s="715" t="s">
        <v>72</v>
      </c>
      <c r="C78" s="236" t="s">
        <v>73</v>
      </c>
      <c r="D78" s="34">
        <v>27</v>
      </c>
      <c r="E78" s="34">
        <v>30</v>
      </c>
      <c r="F78" s="160">
        <f t="shared" si="4"/>
        <v>57</v>
      </c>
      <c r="G78" s="34">
        <v>16</v>
      </c>
      <c r="H78" s="34">
        <v>9</v>
      </c>
      <c r="I78" s="165">
        <f t="shared" si="3"/>
        <v>25</v>
      </c>
      <c r="J78" s="13"/>
      <c r="K78" s="46">
        <f t="shared" si="5"/>
        <v>82</v>
      </c>
      <c r="M78" s="426">
        <v>85</v>
      </c>
      <c r="N78" s="620"/>
      <c r="O78" s="620"/>
      <c r="P78" s="620"/>
      <c r="Q78" s="620"/>
      <c r="R78" s="457"/>
      <c r="S78" s="457"/>
      <c r="T78" s="457"/>
      <c r="U78" s="441"/>
    </row>
    <row r="79" spans="1:29" x14ac:dyDescent="0.2">
      <c r="A79" s="782"/>
      <c r="B79" s="716"/>
      <c r="C79" s="237" t="s">
        <v>74</v>
      </c>
      <c r="D79" s="35">
        <v>44</v>
      </c>
      <c r="E79" s="35">
        <v>32</v>
      </c>
      <c r="F79" s="161">
        <f t="shared" si="4"/>
        <v>76</v>
      </c>
      <c r="G79" s="35">
        <v>21</v>
      </c>
      <c r="H79" s="35">
        <v>10</v>
      </c>
      <c r="I79" s="166">
        <f t="shared" si="3"/>
        <v>31</v>
      </c>
      <c r="J79" s="13"/>
      <c r="K79" s="47">
        <f t="shared" si="5"/>
        <v>107</v>
      </c>
      <c r="M79" s="426">
        <v>86</v>
      </c>
      <c r="N79" s="620"/>
      <c r="O79" s="620"/>
      <c r="P79" s="620"/>
      <c r="Q79" s="620"/>
      <c r="R79" s="457"/>
      <c r="S79" s="457"/>
      <c r="T79" s="457"/>
      <c r="U79" s="441"/>
    </row>
    <row r="80" spans="1:29" x14ac:dyDescent="0.2">
      <c r="A80" s="782"/>
      <c r="B80" s="716"/>
      <c r="C80" s="237" t="s">
        <v>75</v>
      </c>
      <c r="D80" s="34">
        <v>40</v>
      </c>
      <c r="E80" s="34">
        <v>32</v>
      </c>
      <c r="F80" s="160">
        <f t="shared" si="4"/>
        <v>72</v>
      </c>
      <c r="G80" s="34">
        <v>15</v>
      </c>
      <c r="H80" s="34">
        <v>13</v>
      </c>
      <c r="I80" s="165">
        <f t="shared" si="3"/>
        <v>28</v>
      </c>
      <c r="J80" s="13"/>
      <c r="K80" s="46">
        <f t="shared" si="5"/>
        <v>100</v>
      </c>
      <c r="M80" s="426">
        <v>87</v>
      </c>
      <c r="N80" s="620"/>
      <c r="O80" s="620"/>
      <c r="P80" s="620"/>
      <c r="Q80" s="620"/>
      <c r="R80" s="457"/>
      <c r="S80" s="457"/>
      <c r="T80" s="457"/>
      <c r="U80" s="441"/>
    </row>
    <row r="81" spans="1:21" s="457" customFormat="1" ht="13.5" x14ac:dyDescent="0.25">
      <c r="A81" s="782"/>
      <c r="B81" s="739" t="s">
        <v>591</v>
      </c>
      <c r="C81" s="784"/>
      <c r="D81" s="264">
        <v>111</v>
      </c>
      <c r="E81" s="264">
        <v>94</v>
      </c>
      <c r="F81" s="40">
        <f t="shared" ref="F81" si="6">D81+E81</f>
        <v>205</v>
      </c>
      <c r="G81" s="264">
        <v>52</v>
      </c>
      <c r="H81" s="264">
        <v>32</v>
      </c>
      <c r="I81" s="40">
        <f t="shared" ref="I81" si="7">G81+H81</f>
        <v>84</v>
      </c>
      <c r="J81" s="452"/>
      <c r="K81" s="453">
        <f t="shared" ref="K81" si="8">F81+I81</f>
        <v>289</v>
      </c>
      <c r="L81" s="426"/>
      <c r="M81" s="426" t="s">
        <v>72</v>
      </c>
      <c r="N81" s="620"/>
      <c r="O81" s="620"/>
      <c r="P81" s="620"/>
      <c r="Q81" s="620"/>
    </row>
    <row r="82" spans="1:21" s="457" customFormat="1" x14ac:dyDescent="0.2">
      <c r="A82" s="782"/>
      <c r="B82" s="602"/>
      <c r="C82" s="236">
        <v>91</v>
      </c>
      <c r="D82" s="34">
        <v>1</v>
      </c>
      <c r="E82" s="34">
        <v>1</v>
      </c>
      <c r="F82" s="160">
        <f t="shared" ref="F82:F83" si="9">D82+E82</f>
        <v>2</v>
      </c>
      <c r="G82" s="34">
        <v>0</v>
      </c>
      <c r="H82" s="34">
        <v>1</v>
      </c>
      <c r="I82" s="165">
        <f t="shared" ref="I82:I83" si="10">G82+H82</f>
        <v>1</v>
      </c>
      <c r="J82" s="458"/>
      <c r="K82" s="46">
        <f t="shared" ref="K82:K83" si="11">F82+I82</f>
        <v>3</v>
      </c>
      <c r="L82" s="426"/>
      <c r="M82" s="426">
        <v>91</v>
      </c>
      <c r="N82" s="620"/>
      <c r="O82" s="620"/>
      <c r="P82" s="620"/>
      <c r="Q82" s="620"/>
    </row>
    <row r="83" spans="1:21" s="457" customFormat="1" ht="13.5" x14ac:dyDescent="0.25">
      <c r="A83" s="782"/>
      <c r="B83" s="739" t="s">
        <v>592</v>
      </c>
      <c r="C83" s="784"/>
      <c r="D83" s="264">
        <v>1</v>
      </c>
      <c r="E83" s="264">
        <v>1</v>
      </c>
      <c r="F83" s="40">
        <f t="shared" si="9"/>
        <v>2</v>
      </c>
      <c r="G83" s="264">
        <v>0</v>
      </c>
      <c r="H83" s="264">
        <v>1</v>
      </c>
      <c r="I83" s="40">
        <f t="shared" si="10"/>
        <v>1</v>
      </c>
      <c r="J83" s="452"/>
      <c r="K83" s="453">
        <f t="shared" si="11"/>
        <v>3</v>
      </c>
      <c r="L83" s="426"/>
      <c r="M83" s="426" t="s">
        <v>585</v>
      </c>
      <c r="N83" s="620"/>
      <c r="O83" s="620"/>
      <c r="P83" s="620"/>
      <c r="Q83" s="620"/>
    </row>
    <row r="84" spans="1:21" x14ac:dyDescent="0.2">
      <c r="A84" s="749" t="s">
        <v>590</v>
      </c>
      <c r="B84" s="749"/>
      <c r="C84" s="785"/>
      <c r="D84" s="37">
        <v>112</v>
      </c>
      <c r="E84" s="37">
        <v>95</v>
      </c>
      <c r="F84" s="40">
        <f t="shared" si="4"/>
        <v>207</v>
      </c>
      <c r="G84" s="37">
        <v>52</v>
      </c>
      <c r="H84" s="37">
        <v>33</v>
      </c>
      <c r="I84" s="41">
        <f t="shared" si="3"/>
        <v>85</v>
      </c>
      <c r="J84" s="13"/>
      <c r="K84" s="51">
        <f t="shared" si="5"/>
        <v>292</v>
      </c>
      <c r="M84" s="426" t="s">
        <v>584</v>
      </c>
      <c r="N84" s="620"/>
      <c r="O84" s="620"/>
      <c r="P84" s="620"/>
      <c r="Q84" s="620"/>
      <c r="R84" s="457"/>
      <c r="S84" s="457"/>
      <c r="T84" s="457"/>
      <c r="U84" s="441"/>
    </row>
    <row r="85" spans="1:21" ht="13.5" x14ac:dyDescent="0.25">
      <c r="A85" s="155"/>
      <c r="B85" s="155"/>
      <c r="C85" s="156"/>
      <c r="D85" s="157"/>
      <c r="E85" s="157"/>
      <c r="F85" s="157">
        <f t="shared" si="4"/>
        <v>0</v>
      </c>
      <c r="G85" s="157"/>
      <c r="H85" s="157"/>
      <c r="I85" s="157">
        <f t="shared" si="3"/>
        <v>0</v>
      </c>
      <c r="J85" s="158"/>
      <c r="K85" s="159">
        <f t="shared" si="5"/>
        <v>0</v>
      </c>
      <c r="N85" s="620"/>
      <c r="O85" s="620"/>
      <c r="P85" s="620"/>
      <c r="Q85" s="620"/>
      <c r="R85" s="457"/>
      <c r="S85" s="457"/>
      <c r="T85" s="457"/>
      <c r="U85" s="441"/>
    </row>
    <row r="86" spans="1:21" ht="15.75" x14ac:dyDescent="0.2">
      <c r="A86" s="759" t="s">
        <v>472</v>
      </c>
      <c r="B86" s="759"/>
      <c r="C86" s="760"/>
      <c r="D86" s="36">
        <v>979</v>
      </c>
      <c r="E86" s="36">
        <v>1154</v>
      </c>
      <c r="F86" s="42">
        <f t="shared" si="4"/>
        <v>2133</v>
      </c>
      <c r="G86" s="36">
        <v>521</v>
      </c>
      <c r="H86" s="36">
        <v>636</v>
      </c>
      <c r="I86" s="43">
        <f t="shared" si="3"/>
        <v>1157</v>
      </c>
      <c r="J86" s="13"/>
      <c r="K86" s="49">
        <f t="shared" si="5"/>
        <v>3290</v>
      </c>
      <c r="L86" s="629"/>
      <c r="M86" s="426" t="s">
        <v>447</v>
      </c>
      <c r="N86" s="620"/>
      <c r="O86" s="620"/>
      <c r="P86" s="620"/>
      <c r="Q86" s="620"/>
      <c r="R86" s="457"/>
      <c r="S86" s="457"/>
      <c r="T86" s="457"/>
      <c r="U86" s="441"/>
    </row>
    <row r="87" spans="1:21" s="220" customFormat="1" x14ac:dyDescent="0.2">
      <c r="D87" s="668">
        <f>SUM(D9:D84)/3+D86</f>
        <v>5106</v>
      </c>
      <c r="E87" s="668">
        <f t="shared" ref="E87:K87" si="12">SUM(E9:E84)/3+E86</f>
        <v>6344</v>
      </c>
      <c r="F87" s="668">
        <f t="shared" si="12"/>
        <v>11450</v>
      </c>
      <c r="G87" s="668">
        <f t="shared" si="12"/>
        <v>2983</v>
      </c>
      <c r="H87" s="668">
        <f t="shared" si="12"/>
        <v>3910</v>
      </c>
      <c r="I87" s="668">
        <f t="shared" si="12"/>
        <v>6893</v>
      </c>
      <c r="J87" s="668"/>
      <c r="K87" s="668">
        <f t="shared" si="12"/>
        <v>18343</v>
      </c>
    </row>
    <row r="88" spans="1:21" ht="15.75" x14ac:dyDescent="0.2">
      <c r="A88" s="727" t="s">
        <v>1</v>
      </c>
      <c r="B88" s="727"/>
      <c r="C88" s="728"/>
      <c r="D88" s="25">
        <f>D86+D84+D77+D47+D17</f>
        <v>5106</v>
      </c>
      <c r="E88" s="25">
        <f t="shared" ref="E88:H88" si="13">E86+E84+E77+E47+E17</f>
        <v>6344</v>
      </c>
      <c r="F88" s="27">
        <f t="shared" si="4"/>
        <v>11450</v>
      </c>
      <c r="G88" s="25">
        <f t="shared" si="13"/>
        <v>2983</v>
      </c>
      <c r="H88" s="25">
        <f t="shared" si="13"/>
        <v>3910</v>
      </c>
      <c r="I88" s="26">
        <f t="shared" si="3"/>
        <v>6893</v>
      </c>
      <c r="J88" s="13"/>
      <c r="K88" s="49">
        <f>F88+I88</f>
        <v>18343</v>
      </c>
      <c r="O88" s="457"/>
      <c r="P88" s="457"/>
      <c r="Q88" s="457"/>
      <c r="R88" s="457"/>
      <c r="S88" s="457"/>
    </row>
    <row r="89" spans="1:21" x14ac:dyDescent="0.2">
      <c r="E89" s="620"/>
      <c r="F89" s="620"/>
      <c r="G89" s="620"/>
      <c r="H89" s="620"/>
      <c r="I89" s="620"/>
      <c r="J89" s="620"/>
      <c r="K89" s="620"/>
    </row>
    <row r="91" spans="1:21" x14ac:dyDescent="0.2">
      <c r="D91" s="450"/>
      <c r="E91" s="450"/>
    </row>
    <row r="94" spans="1:21" x14ac:dyDescent="0.2">
      <c r="H94" s="450"/>
    </row>
    <row r="95" spans="1:21" x14ac:dyDescent="0.2">
      <c r="H95" s="450"/>
    </row>
  </sheetData>
  <mergeCells count="41">
    <mergeCell ref="B81:C81"/>
    <mergeCell ref="B83:C83"/>
    <mergeCell ref="B78:B80"/>
    <mergeCell ref="B43:C43"/>
    <mergeCell ref="B44:B45"/>
    <mergeCell ref="A47:C47"/>
    <mergeCell ref="A48:A76"/>
    <mergeCell ref="B48:B50"/>
    <mergeCell ref="B51:C51"/>
    <mergeCell ref="B52:B54"/>
    <mergeCell ref="B60:B63"/>
    <mergeCell ref="B64:C64"/>
    <mergeCell ref="B65:B68"/>
    <mergeCell ref="B69:C69"/>
    <mergeCell ref="B70:B75"/>
    <mergeCell ref="B76:C76"/>
    <mergeCell ref="A3:K3"/>
    <mergeCell ref="D6:F6"/>
    <mergeCell ref="G6:I6"/>
    <mergeCell ref="K6:K7"/>
    <mergeCell ref="A9:A16"/>
    <mergeCell ref="B9:B12"/>
    <mergeCell ref="B14:B15"/>
    <mergeCell ref="B13:C13"/>
    <mergeCell ref="B16:C16"/>
    <mergeCell ref="A78:A83"/>
    <mergeCell ref="A88:C88"/>
    <mergeCell ref="A86:C86"/>
    <mergeCell ref="A17:C17"/>
    <mergeCell ref="B46:C46"/>
    <mergeCell ref="A18:A46"/>
    <mergeCell ref="A84:C84"/>
    <mergeCell ref="B56:B58"/>
    <mergeCell ref="B59:C59"/>
    <mergeCell ref="B55:C55"/>
    <mergeCell ref="A77:C77"/>
    <mergeCell ref="B18:B26"/>
    <mergeCell ref="B27:C27"/>
    <mergeCell ref="B28:B36"/>
    <mergeCell ref="B37:C37"/>
    <mergeCell ref="B38:B42"/>
  </mergeCells>
  <printOptions horizontalCentered="1"/>
  <pageMargins left="0.70866141732283472" right="0.70866141732283472" top="0.74803149606299213" bottom="0.74803149606299213" header="0.31496062992125984" footer="0.31496062992125984"/>
  <pageSetup paperSize="9" scale="74" firstPageNumber="43" fitToHeight="0" orientation="portrait" r:id="rId1"/>
  <headerFooter>
    <oddFooter>&amp;CPage &amp;P</oddFooter>
  </headerFooter>
  <rowBreaks count="1" manualBreakCount="1">
    <brk id="5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7"/>
    <pageSetUpPr fitToPage="1"/>
  </sheetPr>
  <dimension ref="A1:S75"/>
  <sheetViews>
    <sheetView showGridLines="0" zoomScaleNormal="100" workbookViewId="0">
      <selection activeCell="N25" sqref="N25"/>
    </sheetView>
  </sheetViews>
  <sheetFormatPr baseColWidth="10" defaultRowHeight="12.75" x14ac:dyDescent="0.2"/>
  <cols>
    <col min="1" max="1" width="17" customWidth="1"/>
    <col min="2" max="2" width="15" bestFit="1" customWidth="1"/>
    <col min="3" max="3" width="16.83203125" customWidth="1"/>
    <col min="4" max="7" width="11.1640625" bestFit="1" customWidth="1"/>
    <col min="8" max="8" width="16.33203125" customWidth="1"/>
    <col min="9" max="9" width="4.33203125" customWidth="1"/>
    <col min="10" max="10" width="19.1640625" customWidth="1"/>
    <col min="11" max="11" width="12" style="457"/>
    <col min="12" max="12" width="22.1640625" style="456" customWidth="1"/>
  </cols>
  <sheetData>
    <row r="1" spans="1:19" x14ac:dyDescent="0.2">
      <c r="K1" s="32"/>
      <c r="L1" s="527"/>
      <c r="M1" s="32"/>
      <c r="N1" s="32"/>
      <c r="O1" s="32"/>
      <c r="P1" s="32"/>
      <c r="Q1" s="32"/>
      <c r="R1" s="32"/>
      <c r="S1" s="32"/>
    </row>
    <row r="2" spans="1:19" ht="6" customHeight="1" x14ac:dyDescent="0.2">
      <c r="K2" s="32"/>
      <c r="L2" s="527"/>
      <c r="M2" s="32"/>
      <c r="N2" s="32"/>
      <c r="O2" s="32"/>
      <c r="P2" s="32"/>
      <c r="Q2" s="32"/>
      <c r="R2" s="32"/>
      <c r="S2" s="32"/>
    </row>
    <row r="3" spans="1:19" s="553" customFormat="1" ht="33.75" customHeight="1" x14ac:dyDescent="0.3">
      <c r="A3" s="707" t="s">
        <v>660</v>
      </c>
      <c r="B3" s="707"/>
      <c r="C3" s="707"/>
      <c r="D3" s="707"/>
      <c r="E3" s="707"/>
      <c r="F3" s="707"/>
      <c r="G3" s="707"/>
      <c r="H3" s="707"/>
      <c r="I3" s="707"/>
      <c r="J3" s="707"/>
      <c r="K3" s="581"/>
      <c r="L3" s="582"/>
      <c r="M3" s="581"/>
      <c r="N3" s="581"/>
      <c r="O3" s="581"/>
      <c r="P3" s="581"/>
      <c r="Q3" s="581"/>
      <c r="R3" s="581"/>
      <c r="S3" s="581"/>
    </row>
    <row r="4" spans="1:19" ht="9" customHeight="1" x14ac:dyDescent="0.2">
      <c r="K4" s="32"/>
      <c r="L4" s="527"/>
      <c r="M4" s="32"/>
      <c r="N4" s="32"/>
      <c r="O4" s="32"/>
      <c r="P4" s="32"/>
      <c r="Q4" s="32"/>
      <c r="R4" s="32"/>
      <c r="S4" s="32"/>
    </row>
    <row r="5" spans="1:19" ht="15.75" x14ac:dyDescent="0.25">
      <c r="D5" s="790" t="s">
        <v>244</v>
      </c>
      <c r="E5" s="790"/>
      <c r="F5" s="790"/>
      <c r="G5" s="790"/>
      <c r="K5" s="32"/>
      <c r="L5" s="527"/>
      <c r="M5" s="32"/>
      <c r="N5" s="32"/>
      <c r="O5" s="32"/>
      <c r="P5" s="32"/>
      <c r="Q5" s="32"/>
      <c r="R5" s="32"/>
      <c r="S5" s="32"/>
    </row>
    <row r="6" spans="1:19" ht="51" customHeight="1" x14ac:dyDescent="0.2">
      <c r="A6" s="44" t="s">
        <v>242</v>
      </c>
      <c r="B6" s="44" t="s">
        <v>241</v>
      </c>
      <c r="C6" s="411" t="s">
        <v>652</v>
      </c>
      <c r="D6" s="310" t="s">
        <v>593</v>
      </c>
      <c r="E6" s="311" t="s">
        <v>618</v>
      </c>
      <c r="F6" s="311" t="s">
        <v>653</v>
      </c>
      <c r="G6" s="361" t="s">
        <v>654</v>
      </c>
      <c r="H6" s="410" t="s">
        <v>683</v>
      </c>
      <c r="I6" s="86"/>
      <c r="J6" s="109" t="s">
        <v>243</v>
      </c>
      <c r="K6" s="32"/>
      <c r="L6" s="527"/>
      <c r="M6" s="32"/>
      <c r="N6" s="32"/>
      <c r="O6" s="32"/>
      <c r="P6" s="32"/>
      <c r="Q6" s="32"/>
      <c r="R6" s="32"/>
      <c r="S6" s="32"/>
    </row>
    <row r="7" spans="1:19" x14ac:dyDescent="0.2">
      <c r="K7" s="32"/>
      <c r="L7" s="527"/>
      <c r="M7" s="32"/>
      <c r="N7" s="32"/>
      <c r="O7" s="32"/>
      <c r="P7" s="32"/>
      <c r="Q7" s="32"/>
      <c r="R7" s="32"/>
      <c r="S7" s="32"/>
    </row>
    <row r="8" spans="1:19" x14ac:dyDescent="0.2">
      <c r="A8" s="793" t="s">
        <v>3</v>
      </c>
      <c r="B8" s="184" t="s">
        <v>4</v>
      </c>
      <c r="C8" s="462">
        <v>315</v>
      </c>
      <c r="D8" s="183">
        <v>21</v>
      </c>
      <c r="E8" s="183">
        <v>91</v>
      </c>
      <c r="F8" s="183">
        <v>106</v>
      </c>
      <c r="G8" s="183">
        <v>135</v>
      </c>
      <c r="H8" s="622">
        <f t="shared" ref="H8:H64" si="0">SUM(D8:G8)</f>
        <v>353</v>
      </c>
      <c r="J8" s="185">
        <f>G8/C8</f>
        <v>0.42857142857142855</v>
      </c>
      <c r="K8" s="32"/>
      <c r="L8" s="527"/>
      <c r="M8" s="32"/>
      <c r="N8" s="32"/>
      <c r="O8" s="32"/>
      <c r="P8" s="32"/>
      <c r="Q8" s="32"/>
      <c r="R8" s="32"/>
      <c r="S8" s="32"/>
    </row>
    <row r="9" spans="1:19" x14ac:dyDescent="0.2">
      <c r="A9" s="794"/>
      <c r="B9" s="60" t="s">
        <v>5</v>
      </c>
      <c r="C9" s="460">
        <v>316</v>
      </c>
      <c r="D9" s="18">
        <v>20</v>
      </c>
      <c r="E9" s="18">
        <v>90</v>
      </c>
      <c r="F9" s="18">
        <v>99</v>
      </c>
      <c r="G9" s="18">
        <v>129</v>
      </c>
      <c r="H9" s="622">
        <f t="shared" si="0"/>
        <v>338</v>
      </c>
      <c r="J9" s="180">
        <f t="shared" ref="J9:J70" si="1">G9/C9</f>
        <v>0.40822784810126583</v>
      </c>
      <c r="K9" s="32"/>
      <c r="L9" s="527"/>
      <c r="M9" s="32"/>
      <c r="N9" s="32"/>
      <c r="O9" s="32"/>
      <c r="P9" s="32"/>
      <c r="Q9" s="32"/>
      <c r="R9" s="32"/>
      <c r="S9" s="32"/>
    </row>
    <row r="10" spans="1:19" x14ac:dyDescent="0.2">
      <c r="A10" s="794"/>
      <c r="B10" s="60" t="s">
        <v>6</v>
      </c>
      <c r="C10" s="460">
        <v>60</v>
      </c>
      <c r="D10" s="18">
        <v>8</v>
      </c>
      <c r="E10" s="18">
        <v>18</v>
      </c>
      <c r="F10" s="18">
        <v>14</v>
      </c>
      <c r="G10" s="18">
        <v>22</v>
      </c>
      <c r="H10" s="622">
        <f t="shared" si="0"/>
        <v>62</v>
      </c>
      <c r="J10" s="180">
        <f t="shared" si="1"/>
        <v>0.36666666666666664</v>
      </c>
      <c r="K10" s="32"/>
      <c r="L10" s="527"/>
      <c r="M10" s="32"/>
      <c r="N10" s="32"/>
      <c r="O10" s="32"/>
      <c r="P10" s="32"/>
      <c r="Q10" s="32"/>
      <c r="R10" s="32"/>
      <c r="S10" s="32"/>
    </row>
    <row r="11" spans="1:19" x14ac:dyDescent="0.2">
      <c r="A11" s="794"/>
      <c r="B11" s="60" t="s">
        <v>7</v>
      </c>
      <c r="C11" s="460">
        <v>160</v>
      </c>
      <c r="D11" s="18">
        <v>30</v>
      </c>
      <c r="E11" s="18">
        <v>40</v>
      </c>
      <c r="F11" s="18">
        <v>42</v>
      </c>
      <c r="G11" s="18">
        <v>72</v>
      </c>
      <c r="H11" s="622">
        <f t="shared" si="0"/>
        <v>184</v>
      </c>
      <c r="J11" s="180">
        <f t="shared" si="1"/>
        <v>0.45</v>
      </c>
      <c r="K11" s="32"/>
      <c r="L11" s="527"/>
      <c r="M11" s="32"/>
      <c r="N11" s="32"/>
      <c r="O11" s="32"/>
      <c r="P11" s="32"/>
      <c r="Q11" s="32"/>
      <c r="R11" s="32"/>
      <c r="S11" s="32"/>
    </row>
    <row r="12" spans="1:19" x14ac:dyDescent="0.2">
      <c r="A12" s="794"/>
      <c r="B12" s="60" t="s">
        <v>9</v>
      </c>
      <c r="C12" s="460">
        <v>383</v>
      </c>
      <c r="D12" s="18">
        <v>26</v>
      </c>
      <c r="E12" s="18">
        <v>119</v>
      </c>
      <c r="F12" s="18">
        <v>88</v>
      </c>
      <c r="G12" s="18">
        <v>145</v>
      </c>
      <c r="H12" s="622">
        <f t="shared" si="0"/>
        <v>378</v>
      </c>
      <c r="J12" s="180">
        <f t="shared" si="1"/>
        <v>0.37859007832898173</v>
      </c>
      <c r="K12" s="32"/>
      <c r="L12" s="527"/>
      <c r="M12" s="32"/>
      <c r="N12" s="32"/>
      <c r="O12" s="32"/>
      <c r="P12" s="32"/>
      <c r="Q12" s="32"/>
      <c r="R12" s="32"/>
      <c r="S12" s="32"/>
    </row>
    <row r="13" spans="1:19" x14ac:dyDescent="0.2">
      <c r="A13" s="795"/>
      <c r="B13" s="60" t="s">
        <v>10</v>
      </c>
      <c r="C13" s="460">
        <v>222</v>
      </c>
      <c r="D13" s="18">
        <v>8</v>
      </c>
      <c r="E13" s="18">
        <v>64</v>
      </c>
      <c r="F13" s="18">
        <v>81</v>
      </c>
      <c r="G13" s="18">
        <v>101</v>
      </c>
      <c r="H13" s="622">
        <f t="shared" si="0"/>
        <v>254</v>
      </c>
      <c r="J13" s="180">
        <f t="shared" si="1"/>
        <v>0.45495495495495497</v>
      </c>
      <c r="K13" s="32"/>
      <c r="L13" s="527"/>
      <c r="M13" s="32"/>
      <c r="N13" s="32"/>
      <c r="O13" s="32"/>
      <c r="P13" s="32"/>
      <c r="Q13" s="32"/>
      <c r="R13" s="32"/>
      <c r="S13" s="32"/>
    </row>
    <row r="14" spans="1:19" x14ac:dyDescent="0.2">
      <c r="A14" s="796" t="s">
        <v>682</v>
      </c>
      <c r="B14" s="60" t="s">
        <v>14</v>
      </c>
      <c r="C14" s="460">
        <v>133</v>
      </c>
      <c r="D14" s="18">
        <v>10</v>
      </c>
      <c r="E14" s="18">
        <v>26</v>
      </c>
      <c r="F14" s="18">
        <v>33</v>
      </c>
      <c r="G14" s="18">
        <v>47</v>
      </c>
      <c r="H14" s="622">
        <f t="shared" si="0"/>
        <v>116</v>
      </c>
      <c r="J14" s="180">
        <f t="shared" si="1"/>
        <v>0.35338345864661652</v>
      </c>
      <c r="K14" s="32"/>
      <c r="L14" s="527"/>
      <c r="M14" s="32"/>
      <c r="N14" s="32"/>
      <c r="O14" s="32"/>
      <c r="P14" s="32"/>
      <c r="Q14" s="32"/>
      <c r="R14" s="32"/>
      <c r="S14" s="32"/>
    </row>
    <row r="15" spans="1:19" x14ac:dyDescent="0.2">
      <c r="A15" s="797"/>
      <c r="B15" s="60" t="s">
        <v>15</v>
      </c>
      <c r="C15" s="460">
        <v>45</v>
      </c>
      <c r="D15" s="18">
        <v>2</v>
      </c>
      <c r="E15" s="18">
        <v>11</v>
      </c>
      <c r="F15" s="18">
        <v>19</v>
      </c>
      <c r="G15" s="18">
        <v>24</v>
      </c>
      <c r="H15" s="622">
        <f t="shared" si="0"/>
        <v>56</v>
      </c>
      <c r="J15" s="180">
        <f t="shared" si="1"/>
        <v>0.53333333333333333</v>
      </c>
      <c r="K15" s="32"/>
      <c r="L15" s="527"/>
      <c r="M15" s="32"/>
      <c r="N15" s="32"/>
      <c r="O15" s="32"/>
      <c r="P15" s="32"/>
      <c r="Q15" s="32"/>
      <c r="R15" s="32"/>
      <c r="S15" s="32"/>
    </row>
    <row r="16" spans="1:19" x14ac:dyDescent="0.2">
      <c r="A16" s="797"/>
      <c r="B16" s="60" t="s">
        <v>16</v>
      </c>
      <c r="C16" s="460">
        <v>129</v>
      </c>
      <c r="D16" s="18">
        <v>4</v>
      </c>
      <c r="E16" s="18">
        <v>37</v>
      </c>
      <c r="F16" s="18">
        <v>28</v>
      </c>
      <c r="G16" s="18">
        <v>51</v>
      </c>
      <c r="H16" s="622">
        <f t="shared" si="0"/>
        <v>120</v>
      </c>
      <c r="J16" s="180">
        <f t="shared" si="1"/>
        <v>0.39534883720930231</v>
      </c>
      <c r="K16" s="32"/>
      <c r="L16" s="527"/>
      <c r="M16" s="32"/>
      <c r="N16" s="32"/>
      <c r="O16" s="32"/>
      <c r="P16" s="32"/>
      <c r="Q16" s="32"/>
      <c r="R16" s="32"/>
      <c r="S16" s="32"/>
    </row>
    <row r="17" spans="1:19" x14ac:dyDescent="0.2">
      <c r="A17" s="797"/>
      <c r="B17" s="60" t="s">
        <v>17</v>
      </c>
      <c r="C17" s="460">
        <v>37</v>
      </c>
      <c r="D17" s="18">
        <v>1</v>
      </c>
      <c r="E17" s="18">
        <v>10</v>
      </c>
      <c r="F17" s="18">
        <v>8</v>
      </c>
      <c r="G17" s="18">
        <v>15</v>
      </c>
      <c r="H17" s="622">
        <f t="shared" si="0"/>
        <v>34</v>
      </c>
      <c r="J17" s="180">
        <f t="shared" si="1"/>
        <v>0.40540540540540543</v>
      </c>
      <c r="K17" s="32"/>
      <c r="L17" s="527"/>
      <c r="M17" s="32"/>
      <c r="N17" s="32"/>
      <c r="O17" s="32"/>
      <c r="P17" s="32"/>
      <c r="Q17" s="32"/>
      <c r="R17" s="32"/>
      <c r="S17" s="32"/>
    </row>
    <row r="18" spans="1:19" x14ac:dyDescent="0.2">
      <c r="A18" s="797"/>
      <c r="B18" s="60" t="s">
        <v>18</v>
      </c>
      <c r="C18" s="460">
        <v>93</v>
      </c>
      <c r="D18" s="18">
        <v>3</v>
      </c>
      <c r="E18" s="18">
        <v>17</v>
      </c>
      <c r="F18" s="18">
        <v>34</v>
      </c>
      <c r="G18" s="18">
        <v>35</v>
      </c>
      <c r="H18" s="622">
        <f t="shared" si="0"/>
        <v>89</v>
      </c>
      <c r="J18" s="180">
        <f t="shared" si="1"/>
        <v>0.37634408602150538</v>
      </c>
      <c r="K18" s="32"/>
      <c r="L18" s="527"/>
      <c r="M18" s="32"/>
      <c r="N18" s="32"/>
      <c r="O18" s="32"/>
      <c r="P18" s="32"/>
      <c r="Q18" s="32"/>
      <c r="R18" s="32"/>
      <c r="S18" s="32"/>
    </row>
    <row r="19" spans="1:19" x14ac:dyDescent="0.2">
      <c r="A19" s="797"/>
      <c r="B19" s="60" t="s">
        <v>19</v>
      </c>
      <c r="C19" s="460">
        <v>29</v>
      </c>
      <c r="D19" s="18">
        <v>2</v>
      </c>
      <c r="E19" s="18">
        <v>8</v>
      </c>
      <c r="F19" s="18">
        <v>6</v>
      </c>
      <c r="G19" s="18">
        <v>10</v>
      </c>
      <c r="H19" s="622">
        <f t="shared" si="0"/>
        <v>26</v>
      </c>
      <c r="J19" s="180">
        <f t="shared" si="1"/>
        <v>0.34482758620689657</v>
      </c>
      <c r="K19" s="32"/>
      <c r="L19" s="527"/>
      <c r="M19" s="32"/>
      <c r="N19" s="32"/>
      <c r="O19" s="32"/>
      <c r="P19" s="32"/>
      <c r="Q19" s="32"/>
      <c r="R19" s="32"/>
      <c r="S19" s="32"/>
    </row>
    <row r="20" spans="1:19" x14ac:dyDescent="0.2">
      <c r="A20" s="797"/>
      <c r="B20" s="60" t="s">
        <v>20</v>
      </c>
      <c r="C20" s="460">
        <v>6</v>
      </c>
      <c r="D20" s="18"/>
      <c r="E20" s="18">
        <v>3</v>
      </c>
      <c r="F20" s="18">
        <v>1</v>
      </c>
      <c r="G20" s="18">
        <v>2</v>
      </c>
      <c r="H20" s="622">
        <f t="shared" si="0"/>
        <v>6</v>
      </c>
      <c r="J20" s="180">
        <f t="shared" si="1"/>
        <v>0.33333333333333331</v>
      </c>
      <c r="K20" s="32"/>
      <c r="L20" s="527"/>
      <c r="M20" s="32"/>
      <c r="N20" s="32"/>
      <c r="O20" s="32"/>
      <c r="P20" s="32"/>
      <c r="Q20" s="32"/>
      <c r="R20" s="32"/>
      <c r="S20" s="32"/>
    </row>
    <row r="21" spans="1:19" x14ac:dyDescent="0.2">
      <c r="A21" s="797"/>
      <c r="B21" s="60" t="s">
        <v>21</v>
      </c>
      <c r="C21" s="460">
        <v>67</v>
      </c>
      <c r="D21" s="18"/>
      <c r="E21" s="18">
        <v>19</v>
      </c>
      <c r="F21" s="18">
        <v>22</v>
      </c>
      <c r="G21" s="18">
        <v>25</v>
      </c>
      <c r="H21" s="622">
        <f t="shared" si="0"/>
        <v>66</v>
      </c>
      <c r="J21" s="180">
        <f t="shared" si="1"/>
        <v>0.37313432835820898</v>
      </c>
      <c r="K21" s="32"/>
      <c r="L21" s="527"/>
      <c r="M21" s="32"/>
      <c r="N21" s="32"/>
      <c r="O21" s="32"/>
      <c r="P21" s="32"/>
      <c r="Q21" s="32"/>
      <c r="R21" s="32"/>
      <c r="S21" s="32"/>
    </row>
    <row r="22" spans="1:19" x14ac:dyDescent="0.2">
      <c r="A22" s="797"/>
      <c r="B22" s="60" t="s">
        <v>22</v>
      </c>
      <c r="C22" s="460">
        <v>34</v>
      </c>
      <c r="D22" s="18">
        <v>4</v>
      </c>
      <c r="E22" s="18">
        <v>14</v>
      </c>
      <c r="F22" s="18">
        <v>9</v>
      </c>
      <c r="G22" s="18">
        <v>18</v>
      </c>
      <c r="H22" s="622">
        <f t="shared" si="0"/>
        <v>45</v>
      </c>
      <c r="J22" s="180">
        <f t="shared" si="1"/>
        <v>0.52941176470588236</v>
      </c>
      <c r="K22" s="32"/>
      <c r="L22" s="527"/>
      <c r="M22" s="32"/>
      <c r="N22" s="32"/>
      <c r="O22" s="32"/>
      <c r="P22" s="32"/>
      <c r="Q22" s="32"/>
      <c r="R22" s="32"/>
      <c r="S22" s="32"/>
    </row>
    <row r="23" spans="1:19" x14ac:dyDescent="0.2">
      <c r="A23" s="797"/>
      <c r="B23" s="60" t="s">
        <v>23</v>
      </c>
      <c r="C23" s="460">
        <v>270</v>
      </c>
      <c r="D23" s="18">
        <v>16</v>
      </c>
      <c r="E23" s="18">
        <v>72</v>
      </c>
      <c r="F23" s="18">
        <v>86</v>
      </c>
      <c r="G23" s="18">
        <v>122</v>
      </c>
      <c r="H23" s="622">
        <f t="shared" si="0"/>
        <v>296</v>
      </c>
      <c r="J23" s="180">
        <f t="shared" si="1"/>
        <v>0.45185185185185184</v>
      </c>
      <c r="K23" s="32"/>
      <c r="L23" s="527"/>
      <c r="M23" s="32"/>
      <c r="N23" s="32"/>
      <c r="O23" s="32"/>
      <c r="P23" s="32"/>
      <c r="Q23" s="32"/>
      <c r="R23" s="32"/>
      <c r="S23" s="32"/>
    </row>
    <row r="24" spans="1:19" x14ac:dyDescent="0.2">
      <c r="A24" s="797"/>
      <c r="B24" s="60" t="s">
        <v>24</v>
      </c>
      <c r="C24" s="460">
        <v>157</v>
      </c>
      <c r="D24" s="18">
        <v>14</v>
      </c>
      <c r="E24" s="18">
        <v>38</v>
      </c>
      <c r="F24" s="18">
        <v>35</v>
      </c>
      <c r="G24" s="18">
        <v>57</v>
      </c>
      <c r="H24" s="622">
        <f t="shared" si="0"/>
        <v>144</v>
      </c>
      <c r="J24" s="180">
        <f t="shared" si="1"/>
        <v>0.36305732484076431</v>
      </c>
      <c r="K24" s="32"/>
      <c r="L24" s="527"/>
      <c r="M24" s="32"/>
      <c r="N24" s="32"/>
      <c r="O24" s="32"/>
      <c r="P24" s="32"/>
      <c r="Q24" s="32"/>
      <c r="R24" s="32"/>
      <c r="S24" s="32"/>
    </row>
    <row r="25" spans="1:19" x14ac:dyDescent="0.2">
      <c r="A25" s="797"/>
      <c r="B25" s="60" t="s">
        <v>25</v>
      </c>
      <c r="C25" s="460">
        <v>142</v>
      </c>
      <c r="D25" s="18">
        <v>12</v>
      </c>
      <c r="E25" s="18">
        <v>36</v>
      </c>
      <c r="F25" s="18">
        <v>37</v>
      </c>
      <c r="G25" s="18">
        <v>49</v>
      </c>
      <c r="H25" s="622">
        <f t="shared" si="0"/>
        <v>134</v>
      </c>
      <c r="J25" s="180">
        <f t="shared" si="1"/>
        <v>0.34507042253521125</v>
      </c>
      <c r="K25" s="32"/>
      <c r="L25" s="527"/>
      <c r="M25" s="32"/>
      <c r="N25" s="32"/>
      <c r="O25" s="32"/>
      <c r="P25" s="32"/>
      <c r="Q25" s="32"/>
      <c r="R25" s="32"/>
      <c r="S25" s="32"/>
    </row>
    <row r="26" spans="1:19" x14ac:dyDescent="0.2">
      <c r="A26" s="797"/>
      <c r="B26" s="60" t="s">
        <v>26</v>
      </c>
      <c r="C26" s="460">
        <v>249</v>
      </c>
      <c r="D26" s="18">
        <v>33</v>
      </c>
      <c r="E26" s="18">
        <v>60</v>
      </c>
      <c r="F26" s="18">
        <v>71</v>
      </c>
      <c r="G26" s="18">
        <v>111</v>
      </c>
      <c r="H26" s="622">
        <f t="shared" si="0"/>
        <v>275</v>
      </c>
      <c r="J26" s="180">
        <f t="shared" si="1"/>
        <v>0.44578313253012047</v>
      </c>
      <c r="K26" s="32"/>
      <c r="L26" s="527"/>
      <c r="M26" s="32"/>
      <c r="N26" s="32"/>
      <c r="O26" s="32"/>
      <c r="P26" s="32"/>
      <c r="Q26" s="32"/>
      <c r="R26" s="32"/>
      <c r="S26" s="32"/>
    </row>
    <row r="27" spans="1:19" x14ac:dyDescent="0.2">
      <c r="A27" s="797"/>
      <c r="B27" s="60" t="s">
        <v>27</v>
      </c>
      <c r="C27" s="460">
        <v>85</v>
      </c>
      <c r="D27" s="18">
        <v>19</v>
      </c>
      <c r="E27" s="18">
        <v>20</v>
      </c>
      <c r="F27" s="18">
        <v>20</v>
      </c>
      <c r="G27" s="18">
        <v>35</v>
      </c>
      <c r="H27" s="622">
        <f t="shared" si="0"/>
        <v>94</v>
      </c>
      <c r="J27" s="180">
        <f t="shared" si="1"/>
        <v>0.41176470588235292</v>
      </c>
      <c r="K27" s="32"/>
      <c r="L27" s="527"/>
      <c r="M27" s="32"/>
      <c r="N27" s="32"/>
      <c r="O27" s="32"/>
      <c r="P27" s="32"/>
      <c r="Q27" s="32"/>
      <c r="R27" s="32"/>
      <c r="S27" s="32"/>
    </row>
    <row r="28" spans="1:19" x14ac:dyDescent="0.2">
      <c r="A28" s="797"/>
      <c r="B28" s="60" t="s">
        <v>28</v>
      </c>
      <c r="C28" s="460">
        <v>247</v>
      </c>
      <c r="D28" s="18">
        <v>33</v>
      </c>
      <c r="E28" s="18">
        <v>70</v>
      </c>
      <c r="F28" s="18">
        <v>72</v>
      </c>
      <c r="G28" s="18">
        <v>79</v>
      </c>
      <c r="H28" s="622">
        <f t="shared" si="0"/>
        <v>254</v>
      </c>
      <c r="J28" s="180">
        <f t="shared" si="1"/>
        <v>0.31983805668016196</v>
      </c>
      <c r="K28" s="32"/>
      <c r="L28" s="527"/>
      <c r="M28" s="32"/>
      <c r="N28" s="32"/>
      <c r="O28" s="32"/>
      <c r="P28" s="32"/>
      <c r="Q28" s="32"/>
      <c r="R28" s="32"/>
      <c r="S28" s="32"/>
    </row>
    <row r="29" spans="1:19" x14ac:dyDescent="0.2">
      <c r="A29" s="797"/>
      <c r="B29" s="60" t="s">
        <v>29</v>
      </c>
      <c r="C29" s="460">
        <v>255</v>
      </c>
      <c r="D29" s="18">
        <v>33</v>
      </c>
      <c r="E29" s="18">
        <v>61</v>
      </c>
      <c r="F29" s="18">
        <v>62</v>
      </c>
      <c r="G29" s="18">
        <v>82</v>
      </c>
      <c r="H29" s="622">
        <f t="shared" si="0"/>
        <v>238</v>
      </c>
      <c r="J29" s="180">
        <f t="shared" si="1"/>
        <v>0.32156862745098042</v>
      </c>
      <c r="K29" s="32"/>
      <c r="L29" s="527"/>
      <c r="M29" s="32"/>
      <c r="N29" s="32"/>
      <c r="O29" s="32"/>
      <c r="P29" s="32"/>
      <c r="Q29" s="32"/>
      <c r="R29" s="32"/>
      <c r="S29" s="32"/>
    </row>
    <row r="30" spans="1:19" x14ac:dyDescent="0.2">
      <c r="A30" s="797"/>
      <c r="B30" s="60" t="s">
        <v>30</v>
      </c>
      <c r="C30" s="460">
        <v>204</v>
      </c>
      <c r="D30" s="18">
        <v>22</v>
      </c>
      <c r="E30" s="18">
        <v>45</v>
      </c>
      <c r="F30" s="18">
        <v>55</v>
      </c>
      <c r="G30" s="18">
        <v>96</v>
      </c>
      <c r="H30" s="622">
        <f t="shared" si="0"/>
        <v>218</v>
      </c>
      <c r="J30" s="180">
        <f t="shared" si="1"/>
        <v>0.47058823529411764</v>
      </c>
      <c r="K30" s="32"/>
      <c r="L30" s="527"/>
      <c r="M30" s="32"/>
      <c r="N30" s="32"/>
      <c r="O30" s="32"/>
      <c r="P30" s="32"/>
      <c r="Q30" s="32"/>
      <c r="R30" s="32"/>
      <c r="S30" s="32"/>
    </row>
    <row r="31" spans="1:19" x14ac:dyDescent="0.2">
      <c r="A31" s="797"/>
      <c r="B31" s="60" t="s">
        <v>31</v>
      </c>
      <c r="C31" s="460">
        <v>66</v>
      </c>
      <c r="D31" s="18">
        <v>9</v>
      </c>
      <c r="E31" s="18">
        <v>12</v>
      </c>
      <c r="F31" s="18">
        <v>19</v>
      </c>
      <c r="G31" s="18">
        <v>21</v>
      </c>
      <c r="H31" s="622">
        <f t="shared" si="0"/>
        <v>61</v>
      </c>
      <c r="J31" s="180">
        <f t="shared" si="1"/>
        <v>0.31818181818181818</v>
      </c>
      <c r="K31" s="32"/>
      <c r="L31" s="527"/>
      <c r="M31" s="32"/>
      <c r="N31" s="32"/>
      <c r="O31" s="32"/>
      <c r="P31" s="32"/>
      <c r="Q31" s="32"/>
      <c r="R31" s="32"/>
      <c r="S31" s="32"/>
    </row>
    <row r="32" spans="1:19" x14ac:dyDescent="0.2">
      <c r="A32" s="797"/>
      <c r="B32" s="60" t="s">
        <v>32</v>
      </c>
      <c r="C32" s="460">
        <v>62</v>
      </c>
      <c r="D32" s="18">
        <v>3</v>
      </c>
      <c r="E32" s="18">
        <v>15</v>
      </c>
      <c r="F32" s="18">
        <v>21</v>
      </c>
      <c r="G32" s="18">
        <v>34</v>
      </c>
      <c r="H32" s="622">
        <f t="shared" si="0"/>
        <v>73</v>
      </c>
      <c r="J32" s="180">
        <f t="shared" si="1"/>
        <v>0.54838709677419351</v>
      </c>
      <c r="K32" s="32"/>
      <c r="L32" s="527"/>
      <c r="M32" s="32"/>
      <c r="N32" s="32"/>
      <c r="O32" s="32"/>
      <c r="P32" s="32"/>
      <c r="Q32" s="32"/>
      <c r="R32" s="32"/>
      <c r="S32" s="32"/>
    </row>
    <row r="33" spans="1:19" x14ac:dyDescent="0.2">
      <c r="A33" s="797"/>
      <c r="B33" s="60" t="s">
        <v>33</v>
      </c>
      <c r="C33" s="460">
        <v>90</v>
      </c>
      <c r="D33" s="18">
        <v>7</v>
      </c>
      <c r="E33" s="18">
        <v>27</v>
      </c>
      <c r="F33" s="18">
        <v>23</v>
      </c>
      <c r="G33" s="18">
        <v>35</v>
      </c>
      <c r="H33" s="622">
        <f t="shared" si="0"/>
        <v>92</v>
      </c>
      <c r="J33" s="180">
        <f t="shared" si="1"/>
        <v>0.3888888888888889</v>
      </c>
      <c r="K33" s="32"/>
      <c r="L33" s="527"/>
      <c r="M33" s="32"/>
      <c r="N33" s="32"/>
      <c r="O33" s="32"/>
      <c r="P33" s="32"/>
      <c r="Q33" s="32"/>
      <c r="R33" s="32"/>
      <c r="S33" s="32"/>
    </row>
    <row r="34" spans="1:19" x14ac:dyDescent="0.2">
      <c r="A34" s="797"/>
      <c r="B34" s="60" t="s">
        <v>34</v>
      </c>
      <c r="C34" s="460">
        <v>20</v>
      </c>
      <c r="D34" s="18">
        <v>1</v>
      </c>
      <c r="E34" s="18">
        <v>6</v>
      </c>
      <c r="F34" s="18">
        <v>5</v>
      </c>
      <c r="G34" s="18">
        <v>8</v>
      </c>
      <c r="H34" s="622">
        <f t="shared" si="0"/>
        <v>20</v>
      </c>
      <c r="J34" s="180">
        <f t="shared" si="1"/>
        <v>0.4</v>
      </c>
      <c r="K34" s="32"/>
      <c r="L34" s="527"/>
      <c r="M34" s="32"/>
      <c r="N34" s="32"/>
      <c r="O34" s="32"/>
      <c r="P34" s="32"/>
      <c r="Q34" s="32"/>
      <c r="R34" s="32"/>
      <c r="S34" s="32"/>
    </row>
    <row r="35" spans="1:19" x14ac:dyDescent="0.2">
      <c r="A35" s="797"/>
      <c r="B35" s="60" t="s">
        <v>35</v>
      </c>
      <c r="C35" s="460">
        <v>45</v>
      </c>
      <c r="D35" s="18">
        <v>3</v>
      </c>
      <c r="E35" s="18">
        <v>6</v>
      </c>
      <c r="F35" s="18">
        <v>2</v>
      </c>
      <c r="G35" s="18">
        <v>7</v>
      </c>
      <c r="H35" s="622">
        <f t="shared" si="0"/>
        <v>18</v>
      </c>
      <c r="J35" s="180">
        <f t="shared" si="1"/>
        <v>0.15555555555555556</v>
      </c>
      <c r="K35" s="32"/>
      <c r="L35" s="527"/>
      <c r="M35" s="32"/>
      <c r="N35" s="32"/>
      <c r="O35" s="32"/>
      <c r="P35" s="32"/>
      <c r="Q35" s="32"/>
      <c r="R35" s="32"/>
      <c r="S35" s="32"/>
    </row>
    <row r="36" spans="1:19" x14ac:dyDescent="0.2">
      <c r="A36" s="797"/>
      <c r="B36" s="60" t="s">
        <v>36</v>
      </c>
      <c r="C36" s="460">
        <v>151</v>
      </c>
      <c r="D36" s="18">
        <v>6</v>
      </c>
      <c r="E36" s="18">
        <v>40</v>
      </c>
      <c r="F36" s="18">
        <v>49</v>
      </c>
      <c r="G36" s="18">
        <v>71</v>
      </c>
      <c r="H36" s="622">
        <f t="shared" si="0"/>
        <v>166</v>
      </c>
      <c r="J36" s="180">
        <f t="shared" si="1"/>
        <v>0.47019867549668876</v>
      </c>
      <c r="K36" s="32"/>
      <c r="L36" s="527"/>
      <c r="M36" s="32"/>
      <c r="N36" s="32"/>
      <c r="O36" s="32"/>
      <c r="P36" s="32"/>
      <c r="Q36" s="32"/>
      <c r="R36" s="32"/>
      <c r="S36" s="32"/>
    </row>
    <row r="37" spans="1:19" s="457" customFormat="1" x14ac:dyDescent="0.2">
      <c r="A37" s="797"/>
      <c r="B37" s="60">
        <v>75</v>
      </c>
      <c r="C37" s="460">
        <v>0</v>
      </c>
      <c r="D37" s="18"/>
      <c r="E37" s="18"/>
      <c r="F37" s="18"/>
      <c r="G37" s="18"/>
      <c r="H37" s="622">
        <f t="shared" si="0"/>
        <v>0</v>
      </c>
      <c r="J37" s="180"/>
      <c r="K37" s="32"/>
      <c r="L37" s="527"/>
      <c r="M37" s="32"/>
      <c r="N37" s="32"/>
      <c r="O37" s="32"/>
      <c r="P37" s="32"/>
      <c r="Q37" s="32"/>
      <c r="R37" s="32"/>
      <c r="S37" s="32"/>
    </row>
    <row r="38" spans="1:19" x14ac:dyDescent="0.2">
      <c r="A38" s="797"/>
      <c r="B38" s="60" t="s">
        <v>38</v>
      </c>
      <c r="C38" s="460">
        <v>7</v>
      </c>
      <c r="D38" s="18"/>
      <c r="E38" s="18"/>
      <c r="F38" s="18">
        <v>3</v>
      </c>
      <c r="G38" s="18">
        <v>3</v>
      </c>
      <c r="H38" s="622">
        <f t="shared" si="0"/>
        <v>6</v>
      </c>
      <c r="J38" s="180">
        <f t="shared" si="1"/>
        <v>0.42857142857142855</v>
      </c>
      <c r="K38" s="32"/>
      <c r="L38" s="527"/>
      <c r="M38" s="32"/>
      <c r="N38" s="32"/>
      <c r="O38" s="32"/>
      <c r="P38" s="32"/>
      <c r="Q38" s="32"/>
      <c r="R38" s="32"/>
      <c r="S38" s="32"/>
    </row>
    <row r="39" spans="1:19" x14ac:dyDescent="0.2">
      <c r="A39" s="798"/>
      <c r="B39" s="60" t="s">
        <v>245</v>
      </c>
      <c r="C39" s="460">
        <v>4</v>
      </c>
      <c r="D39" s="18"/>
      <c r="E39" s="18"/>
      <c r="F39" s="18">
        <v>1</v>
      </c>
      <c r="G39" s="18">
        <v>4</v>
      </c>
      <c r="H39" s="622">
        <f t="shared" si="0"/>
        <v>5</v>
      </c>
      <c r="J39" s="180">
        <f t="shared" si="1"/>
        <v>1</v>
      </c>
      <c r="K39" s="32"/>
      <c r="L39" s="527"/>
      <c r="M39" s="32"/>
      <c r="N39" s="32"/>
      <c r="O39" s="32"/>
      <c r="P39" s="32"/>
      <c r="Q39" s="32"/>
      <c r="R39" s="32"/>
      <c r="S39" s="32"/>
    </row>
    <row r="40" spans="1:19" x14ac:dyDescent="0.2">
      <c r="A40" s="799" t="s">
        <v>443</v>
      </c>
      <c r="B40" s="60" t="s">
        <v>42</v>
      </c>
      <c r="C40" s="460">
        <v>301</v>
      </c>
      <c r="D40" s="18">
        <v>17</v>
      </c>
      <c r="E40" s="18">
        <v>111</v>
      </c>
      <c r="F40" s="18">
        <v>116</v>
      </c>
      <c r="G40" s="18">
        <v>151</v>
      </c>
      <c r="H40" s="622">
        <f t="shared" si="0"/>
        <v>395</v>
      </c>
      <c r="J40" s="180">
        <f t="shared" si="1"/>
        <v>0.50166112956810627</v>
      </c>
      <c r="K40" s="32"/>
      <c r="L40" s="527"/>
      <c r="M40" s="32"/>
      <c r="N40" s="32"/>
      <c r="O40" s="32"/>
      <c r="P40" s="32"/>
      <c r="Q40" s="32"/>
      <c r="R40" s="32"/>
      <c r="S40" s="32"/>
    </row>
    <row r="41" spans="1:19" x14ac:dyDescent="0.2">
      <c r="A41" s="800"/>
      <c r="B41" s="60" t="s">
        <v>43</v>
      </c>
      <c r="C41" s="460">
        <v>398</v>
      </c>
      <c r="D41" s="18">
        <v>29</v>
      </c>
      <c r="E41" s="18">
        <v>130</v>
      </c>
      <c r="F41" s="18">
        <v>151</v>
      </c>
      <c r="G41" s="18">
        <v>146</v>
      </c>
      <c r="H41" s="622">
        <f t="shared" si="0"/>
        <v>456</v>
      </c>
      <c r="J41" s="180">
        <f t="shared" si="1"/>
        <v>0.36683417085427134</v>
      </c>
      <c r="K41" s="32"/>
      <c r="L41" s="527"/>
      <c r="M41" s="32"/>
      <c r="N41" s="32"/>
      <c r="O41" s="32"/>
      <c r="P41" s="32"/>
      <c r="Q41" s="32"/>
      <c r="R41" s="32"/>
      <c r="S41" s="32"/>
    </row>
    <row r="42" spans="1:19" x14ac:dyDescent="0.2">
      <c r="A42" s="800"/>
      <c r="B42" s="60" t="s">
        <v>44</v>
      </c>
      <c r="C42" s="460">
        <v>895</v>
      </c>
      <c r="D42" s="18">
        <v>90</v>
      </c>
      <c r="E42" s="18">
        <v>277</v>
      </c>
      <c r="F42" s="18">
        <v>332</v>
      </c>
      <c r="G42" s="18">
        <v>457</v>
      </c>
      <c r="H42" s="622">
        <f t="shared" si="0"/>
        <v>1156</v>
      </c>
      <c r="J42" s="180">
        <f t="shared" si="1"/>
        <v>0.51061452513966477</v>
      </c>
      <c r="K42" s="32"/>
      <c r="L42" s="527"/>
      <c r="M42" s="32"/>
      <c r="N42" s="32"/>
      <c r="O42" s="32"/>
      <c r="P42" s="32"/>
      <c r="Q42" s="32"/>
      <c r="R42" s="32"/>
      <c r="S42" s="32"/>
    </row>
    <row r="43" spans="1:19" x14ac:dyDescent="0.2">
      <c r="A43" s="800"/>
      <c r="B43" s="60" t="s">
        <v>45</v>
      </c>
      <c r="C43" s="460">
        <v>487</v>
      </c>
      <c r="D43" s="18">
        <v>45</v>
      </c>
      <c r="E43" s="18">
        <v>126</v>
      </c>
      <c r="F43" s="18">
        <v>141</v>
      </c>
      <c r="G43" s="18">
        <v>243</v>
      </c>
      <c r="H43" s="622">
        <f t="shared" si="0"/>
        <v>555</v>
      </c>
      <c r="J43" s="180">
        <f t="shared" si="1"/>
        <v>0.49897330595482547</v>
      </c>
      <c r="K43" s="32"/>
      <c r="L43" s="527"/>
      <c r="M43" s="32"/>
      <c r="N43" s="32"/>
      <c r="O43" s="32"/>
      <c r="P43" s="32"/>
      <c r="Q43" s="32"/>
      <c r="R43" s="32"/>
      <c r="S43" s="32"/>
    </row>
    <row r="44" spans="1:19" x14ac:dyDescent="0.2">
      <c r="A44" s="800"/>
      <c r="B44" s="60" t="s">
        <v>46</v>
      </c>
      <c r="C44" s="460">
        <v>168</v>
      </c>
      <c r="D44" s="18">
        <v>18</v>
      </c>
      <c r="E44" s="18">
        <v>69</v>
      </c>
      <c r="F44" s="18">
        <v>71</v>
      </c>
      <c r="G44" s="18">
        <v>98</v>
      </c>
      <c r="H44" s="622">
        <f t="shared" si="0"/>
        <v>256</v>
      </c>
      <c r="J44" s="180">
        <f t="shared" si="1"/>
        <v>0.58333333333333337</v>
      </c>
      <c r="K44" s="32"/>
      <c r="L44" s="527"/>
      <c r="M44" s="32"/>
      <c r="N44" s="32"/>
      <c r="O44" s="32"/>
      <c r="P44" s="32"/>
      <c r="Q44" s="32"/>
      <c r="R44" s="32"/>
      <c r="S44" s="32"/>
    </row>
    <row r="45" spans="1:19" x14ac:dyDescent="0.2">
      <c r="A45" s="800"/>
      <c r="B45" s="60" t="s">
        <v>47</v>
      </c>
      <c r="C45" s="460">
        <v>169</v>
      </c>
      <c r="D45" s="18">
        <v>26</v>
      </c>
      <c r="E45" s="18">
        <v>53</v>
      </c>
      <c r="F45" s="18">
        <v>75</v>
      </c>
      <c r="G45" s="18">
        <v>85</v>
      </c>
      <c r="H45" s="622">
        <f t="shared" si="0"/>
        <v>239</v>
      </c>
      <c r="J45" s="180">
        <f t="shared" si="1"/>
        <v>0.50295857988165682</v>
      </c>
      <c r="K45" s="32"/>
      <c r="L45" s="527"/>
      <c r="M45" s="32"/>
      <c r="N45" s="32"/>
      <c r="O45" s="32"/>
      <c r="P45" s="32"/>
      <c r="Q45" s="32"/>
      <c r="R45" s="32"/>
      <c r="S45" s="32"/>
    </row>
    <row r="46" spans="1:19" x14ac:dyDescent="0.2">
      <c r="A46" s="800"/>
      <c r="B46" s="60" t="s">
        <v>49</v>
      </c>
      <c r="C46" s="460">
        <v>433</v>
      </c>
      <c r="D46" s="18">
        <v>70</v>
      </c>
      <c r="E46" s="18">
        <v>135</v>
      </c>
      <c r="F46" s="18">
        <v>162</v>
      </c>
      <c r="G46" s="18">
        <v>223</v>
      </c>
      <c r="H46" s="622">
        <f t="shared" si="0"/>
        <v>590</v>
      </c>
      <c r="J46" s="180">
        <f t="shared" si="1"/>
        <v>0.51501154734411081</v>
      </c>
      <c r="K46" s="32"/>
      <c r="L46" s="527"/>
      <c r="M46" s="32"/>
      <c r="N46" s="32"/>
      <c r="O46" s="32"/>
      <c r="P46" s="32"/>
      <c r="Q46" s="32"/>
      <c r="R46" s="32"/>
      <c r="S46" s="32"/>
    </row>
    <row r="47" spans="1:19" x14ac:dyDescent="0.2">
      <c r="A47" s="800"/>
      <c r="B47" s="60" t="s">
        <v>50</v>
      </c>
      <c r="C47" s="460">
        <v>482</v>
      </c>
      <c r="D47" s="18">
        <v>52</v>
      </c>
      <c r="E47" s="18">
        <v>155</v>
      </c>
      <c r="F47" s="18">
        <v>169</v>
      </c>
      <c r="G47" s="18">
        <v>251</v>
      </c>
      <c r="H47" s="622">
        <f t="shared" si="0"/>
        <v>627</v>
      </c>
      <c r="J47" s="180">
        <f t="shared" si="1"/>
        <v>0.52074688796680502</v>
      </c>
      <c r="K47" s="32"/>
      <c r="L47" s="527"/>
      <c r="M47" s="32"/>
      <c r="N47" s="32"/>
      <c r="O47" s="32"/>
      <c r="P47" s="32"/>
      <c r="Q47" s="32"/>
      <c r="R47" s="32"/>
      <c r="S47" s="32"/>
    </row>
    <row r="48" spans="1:19" x14ac:dyDescent="0.2">
      <c r="A48" s="800"/>
      <c r="B48" s="60" t="s">
        <v>51</v>
      </c>
      <c r="C48" s="460">
        <v>411</v>
      </c>
      <c r="D48" s="18">
        <v>40</v>
      </c>
      <c r="E48" s="18">
        <v>110</v>
      </c>
      <c r="F48" s="18">
        <v>167</v>
      </c>
      <c r="G48" s="18">
        <v>194</v>
      </c>
      <c r="H48" s="622">
        <f t="shared" si="0"/>
        <v>511</v>
      </c>
      <c r="J48" s="180">
        <f t="shared" si="1"/>
        <v>0.47201946472019463</v>
      </c>
      <c r="K48" s="32"/>
      <c r="L48" s="527"/>
      <c r="M48" s="32"/>
      <c r="N48" s="32"/>
      <c r="O48" s="32"/>
      <c r="P48" s="32"/>
      <c r="Q48" s="32"/>
      <c r="R48" s="32"/>
      <c r="S48" s="32"/>
    </row>
    <row r="49" spans="1:19" x14ac:dyDescent="0.2">
      <c r="A49" s="800"/>
      <c r="B49" s="60" t="s">
        <v>53</v>
      </c>
      <c r="C49" s="460">
        <v>147</v>
      </c>
      <c r="D49" s="18">
        <v>7</v>
      </c>
      <c r="E49" s="18">
        <v>50</v>
      </c>
      <c r="F49" s="18">
        <v>57</v>
      </c>
      <c r="G49" s="18">
        <v>77</v>
      </c>
      <c r="H49" s="622">
        <f t="shared" si="0"/>
        <v>191</v>
      </c>
      <c r="J49" s="180">
        <f t="shared" si="1"/>
        <v>0.52380952380952384</v>
      </c>
      <c r="K49" s="32"/>
      <c r="L49" s="527"/>
      <c r="M49" s="32"/>
      <c r="N49" s="32"/>
      <c r="O49" s="32"/>
      <c r="P49" s="32"/>
      <c r="Q49" s="32"/>
      <c r="R49" s="32"/>
      <c r="S49" s="32"/>
    </row>
    <row r="50" spans="1:19" x14ac:dyDescent="0.2">
      <c r="A50" s="800"/>
      <c r="B50" s="60" t="s">
        <v>54</v>
      </c>
      <c r="C50" s="460">
        <v>211</v>
      </c>
      <c r="D50" s="18">
        <v>18</v>
      </c>
      <c r="E50" s="18">
        <v>47</v>
      </c>
      <c r="F50" s="18">
        <v>66</v>
      </c>
      <c r="G50" s="18">
        <v>106</v>
      </c>
      <c r="H50" s="622">
        <f t="shared" si="0"/>
        <v>237</v>
      </c>
      <c r="J50" s="180">
        <f t="shared" si="1"/>
        <v>0.50236966824644547</v>
      </c>
      <c r="K50" s="32"/>
      <c r="L50" s="527"/>
      <c r="M50" s="32"/>
      <c r="N50" s="32"/>
      <c r="O50" s="32"/>
      <c r="P50" s="32"/>
      <c r="Q50" s="32"/>
      <c r="R50" s="32"/>
      <c r="S50" s="32"/>
    </row>
    <row r="51" spans="1:19" x14ac:dyDescent="0.2">
      <c r="A51" s="800"/>
      <c r="B51" s="60" t="s">
        <v>55</v>
      </c>
      <c r="C51" s="460">
        <v>142</v>
      </c>
      <c r="D51" s="18">
        <v>16</v>
      </c>
      <c r="E51" s="18">
        <v>48</v>
      </c>
      <c r="F51" s="18">
        <v>49</v>
      </c>
      <c r="G51" s="18">
        <v>65</v>
      </c>
      <c r="H51" s="622">
        <f t="shared" si="0"/>
        <v>178</v>
      </c>
      <c r="J51" s="180">
        <f t="shared" si="1"/>
        <v>0.45774647887323944</v>
      </c>
      <c r="K51" s="32"/>
      <c r="L51" s="527"/>
      <c r="M51" s="32"/>
      <c r="N51" s="32"/>
      <c r="O51" s="32"/>
      <c r="P51" s="32"/>
      <c r="Q51" s="32"/>
      <c r="R51" s="32"/>
      <c r="S51" s="32"/>
    </row>
    <row r="52" spans="1:19" x14ac:dyDescent="0.2">
      <c r="A52" s="800"/>
      <c r="B52" s="60" t="s">
        <v>56</v>
      </c>
      <c r="C52" s="460">
        <v>114</v>
      </c>
      <c r="D52" s="18">
        <v>20</v>
      </c>
      <c r="E52" s="18">
        <v>45</v>
      </c>
      <c r="F52" s="18">
        <v>43</v>
      </c>
      <c r="G52" s="18">
        <v>63</v>
      </c>
      <c r="H52" s="622">
        <f t="shared" si="0"/>
        <v>171</v>
      </c>
      <c r="J52" s="180">
        <f t="shared" si="1"/>
        <v>0.55263157894736847</v>
      </c>
      <c r="K52" s="32"/>
      <c r="L52" s="527"/>
      <c r="M52" s="32"/>
      <c r="N52" s="32"/>
      <c r="O52" s="32"/>
      <c r="P52" s="32"/>
      <c r="Q52" s="32"/>
      <c r="R52" s="32"/>
      <c r="S52" s="32"/>
    </row>
    <row r="53" spans="1:19" x14ac:dyDescent="0.2">
      <c r="A53" s="800"/>
      <c r="B53" s="60" t="s">
        <v>58</v>
      </c>
      <c r="C53" s="460">
        <v>667</v>
      </c>
      <c r="D53" s="18">
        <v>87</v>
      </c>
      <c r="E53" s="18">
        <v>177</v>
      </c>
      <c r="F53" s="18">
        <v>216</v>
      </c>
      <c r="G53" s="18">
        <v>315</v>
      </c>
      <c r="H53" s="622">
        <f t="shared" si="0"/>
        <v>795</v>
      </c>
      <c r="J53" s="180">
        <f t="shared" si="1"/>
        <v>0.47226386806596704</v>
      </c>
      <c r="K53" s="32"/>
      <c r="L53" s="527"/>
      <c r="M53" s="32"/>
      <c r="N53" s="32"/>
      <c r="O53" s="32"/>
      <c r="P53" s="32"/>
      <c r="Q53" s="32"/>
      <c r="R53" s="32"/>
      <c r="S53" s="32"/>
    </row>
    <row r="54" spans="1:19" x14ac:dyDescent="0.2">
      <c r="A54" s="800"/>
      <c r="B54" s="60" t="s">
        <v>59</v>
      </c>
      <c r="C54" s="460">
        <v>514</v>
      </c>
      <c r="D54" s="18">
        <v>46</v>
      </c>
      <c r="E54" s="18">
        <v>160</v>
      </c>
      <c r="F54" s="18">
        <v>163</v>
      </c>
      <c r="G54" s="18">
        <v>218</v>
      </c>
      <c r="H54" s="622">
        <f t="shared" si="0"/>
        <v>587</v>
      </c>
      <c r="J54" s="180">
        <f t="shared" si="1"/>
        <v>0.42412451361867703</v>
      </c>
      <c r="K54" s="32"/>
      <c r="L54" s="527"/>
      <c r="M54" s="32"/>
      <c r="N54" s="32"/>
      <c r="O54" s="32"/>
      <c r="P54" s="32"/>
      <c r="Q54" s="32"/>
      <c r="R54" s="32"/>
      <c r="S54" s="32"/>
    </row>
    <row r="55" spans="1:19" x14ac:dyDescent="0.2">
      <c r="A55" s="800"/>
      <c r="B55" s="60" t="s">
        <v>60</v>
      </c>
      <c r="C55" s="460">
        <v>282</v>
      </c>
      <c r="D55" s="18">
        <v>21</v>
      </c>
      <c r="E55" s="18">
        <v>79</v>
      </c>
      <c r="F55" s="18">
        <v>82</v>
      </c>
      <c r="G55" s="18">
        <v>125</v>
      </c>
      <c r="H55" s="622">
        <f t="shared" si="0"/>
        <v>307</v>
      </c>
      <c r="J55" s="180">
        <f t="shared" si="1"/>
        <v>0.4432624113475177</v>
      </c>
      <c r="K55" s="32"/>
      <c r="L55" s="527"/>
      <c r="M55" s="32"/>
      <c r="N55" s="32"/>
      <c r="O55" s="32"/>
      <c r="P55" s="32"/>
      <c r="Q55" s="32"/>
      <c r="R55" s="32"/>
      <c r="S55" s="32"/>
    </row>
    <row r="56" spans="1:19" x14ac:dyDescent="0.2">
      <c r="A56" s="800"/>
      <c r="B56" s="60" t="s">
        <v>61</v>
      </c>
      <c r="C56" s="460">
        <v>492</v>
      </c>
      <c r="D56" s="18">
        <v>37</v>
      </c>
      <c r="E56" s="18">
        <v>130</v>
      </c>
      <c r="F56" s="18">
        <v>158</v>
      </c>
      <c r="G56" s="18">
        <v>220</v>
      </c>
      <c r="H56" s="622">
        <f t="shared" si="0"/>
        <v>545</v>
      </c>
      <c r="J56" s="180">
        <f t="shared" si="1"/>
        <v>0.44715447154471544</v>
      </c>
      <c r="K56" s="32"/>
      <c r="L56" s="527"/>
      <c r="M56" s="32"/>
      <c r="N56" s="32"/>
      <c r="O56" s="32"/>
      <c r="P56" s="32"/>
      <c r="Q56" s="32"/>
      <c r="R56" s="32"/>
      <c r="S56" s="32"/>
    </row>
    <row r="57" spans="1:19" x14ac:dyDescent="0.2">
      <c r="A57" s="800"/>
      <c r="B57" s="60" t="s">
        <v>63</v>
      </c>
      <c r="C57" s="460">
        <v>443</v>
      </c>
      <c r="D57" s="18">
        <v>34</v>
      </c>
      <c r="E57" s="18">
        <v>122</v>
      </c>
      <c r="F57" s="18">
        <v>158</v>
      </c>
      <c r="G57" s="18">
        <v>219</v>
      </c>
      <c r="H57" s="622">
        <f t="shared" si="0"/>
        <v>533</v>
      </c>
      <c r="J57" s="180">
        <f t="shared" si="1"/>
        <v>0.49435665914221216</v>
      </c>
      <c r="K57" s="32"/>
      <c r="L57" s="527"/>
      <c r="M57" s="32"/>
      <c r="N57" s="32"/>
      <c r="O57" s="32"/>
      <c r="P57" s="32"/>
      <c r="Q57" s="32"/>
      <c r="R57" s="32"/>
      <c r="S57" s="32"/>
    </row>
    <row r="58" spans="1:19" x14ac:dyDescent="0.2">
      <c r="A58" s="800"/>
      <c r="B58" s="60" t="s">
        <v>64</v>
      </c>
      <c r="C58" s="460">
        <v>511</v>
      </c>
      <c r="D58" s="18">
        <v>40</v>
      </c>
      <c r="E58" s="18">
        <v>140</v>
      </c>
      <c r="F58" s="18">
        <v>204</v>
      </c>
      <c r="G58" s="18">
        <v>337</v>
      </c>
      <c r="H58" s="622">
        <f t="shared" si="0"/>
        <v>721</v>
      </c>
      <c r="J58" s="180">
        <f t="shared" si="1"/>
        <v>0.6594911937377691</v>
      </c>
      <c r="K58" s="32"/>
      <c r="L58" s="527"/>
      <c r="M58" s="32"/>
      <c r="N58" s="32"/>
      <c r="O58" s="32"/>
      <c r="P58" s="32"/>
      <c r="Q58" s="32"/>
      <c r="R58" s="32"/>
      <c r="S58" s="32"/>
    </row>
    <row r="59" spans="1:19" x14ac:dyDescent="0.2">
      <c r="A59" s="800"/>
      <c r="B59" s="60" t="s">
        <v>65</v>
      </c>
      <c r="C59" s="460">
        <v>210</v>
      </c>
      <c r="D59" s="18">
        <v>33</v>
      </c>
      <c r="E59" s="18">
        <v>52</v>
      </c>
      <c r="F59" s="18">
        <v>81</v>
      </c>
      <c r="G59" s="18">
        <v>99</v>
      </c>
      <c r="H59" s="622">
        <f t="shared" si="0"/>
        <v>265</v>
      </c>
      <c r="J59" s="180">
        <f t="shared" si="1"/>
        <v>0.47142857142857142</v>
      </c>
      <c r="K59" s="32"/>
      <c r="L59" s="527"/>
      <c r="M59" s="32"/>
      <c r="N59" s="32"/>
      <c r="O59" s="32"/>
      <c r="P59" s="32"/>
      <c r="Q59" s="32"/>
      <c r="R59" s="32"/>
      <c r="S59" s="32"/>
    </row>
    <row r="60" spans="1:19" x14ac:dyDescent="0.2">
      <c r="A60" s="800"/>
      <c r="B60" s="60" t="s">
        <v>66</v>
      </c>
      <c r="C60" s="460">
        <v>334</v>
      </c>
      <c r="D60" s="18">
        <v>35</v>
      </c>
      <c r="E60" s="18">
        <v>103</v>
      </c>
      <c r="F60" s="18">
        <v>121</v>
      </c>
      <c r="G60" s="18">
        <v>181</v>
      </c>
      <c r="H60" s="622">
        <f t="shared" si="0"/>
        <v>440</v>
      </c>
      <c r="J60" s="180">
        <f t="shared" si="1"/>
        <v>0.54191616766467066</v>
      </c>
      <c r="K60" s="32"/>
      <c r="L60" s="527"/>
      <c r="M60" s="32"/>
      <c r="N60" s="32"/>
      <c r="O60" s="32"/>
      <c r="P60" s="32"/>
      <c r="Q60" s="32"/>
      <c r="R60" s="32"/>
      <c r="S60" s="32"/>
    </row>
    <row r="61" spans="1:19" x14ac:dyDescent="0.2">
      <c r="A61" s="800"/>
      <c r="B61" s="60" t="s">
        <v>67</v>
      </c>
      <c r="C61" s="460">
        <v>157</v>
      </c>
      <c r="D61" s="18">
        <v>21</v>
      </c>
      <c r="E61" s="18">
        <v>41</v>
      </c>
      <c r="F61" s="18">
        <v>70</v>
      </c>
      <c r="G61" s="18">
        <v>88</v>
      </c>
      <c r="H61" s="622">
        <f t="shared" si="0"/>
        <v>220</v>
      </c>
      <c r="J61" s="180">
        <f t="shared" si="1"/>
        <v>0.56050955414012738</v>
      </c>
      <c r="K61" s="32"/>
      <c r="L61" s="527"/>
      <c r="M61" s="32"/>
      <c r="N61" s="32"/>
      <c r="O61" s="32"/>
      <c r="P61" s="32"/>
      <c r="Q61" s="32"/>
      <c r="R61" s="32"/>
      <c r="S61" s="32"/>
    </row>
    <row r="62" spans="1:19" x14ac:dyDescent="0.2">
      <c r="A62" s="801"/>
      <c r="B62" s="60" t="s">
        <v>68</v>
      </c>
      <c r="C62" s="460">
        <v>395</v>
      </c>
      <c r="D62" s="18">
        <v>55</v>
      </c>
      <c r="E62" s="18">
        <v>132</v>
      </c>
      <c r="F62" s="18">
        <v>157</v>
      </c>
      <c r="G62" s="18">
        <v>221</v>
      </c>
      <c r="H62" s="622">
        <f t="shared" si="0"/>
        <v>565</v>
      </c>
      <c r="J62" s="180">
        <f t="shared" si="1"/>
        <v>0.55949367088607593</v>
      </c>
      <c r="K62" s="32"/>
      <c r="L62" s="527"/>
      <c r="M62" s="32"/>
      <c r="N62" s="32"/>
      <c r="O62" s="32"/>
      <c r="P62" s="32"/>
      <c r="Q62" s="32"/>
      <c r="R62" s="32"/>
      <c r="S62" s="32"/>
    </row>
    <row r="63" spans="1:19" x14ac:dyDescent="0.2">
      <c r="A63" s="802" t="s">
        <v>584</v>
      </c>
      <c r="B63" s="60" t="s">
        <v>73</v>
      </c>
      <c r="C63" s="460">
        <v>79</v>
      </c>
      <c r="D63" s="18">
        <v>3</v>
      </c>
      <c r="E63" s="18">
        <v>20</v>
      </c>
      <c r="F63" s="18">
        <v>26</v>
      </c>
      <c r="G63" s="18">
        <v>33</v>
      </c>
      <c r="H63" s="622">
        <f t="shared" si="0"/>
        <v>82</v>
      </c>
      <c r="J63" s="180">
        <f t="shared" si="1"/>
        <v>0.41772151898734178</v>
      </c>
      <c r="K63" s="32"/>
      <c r="L63" s="527"/>
      <c r="M63" s="32"/>
      <c r="N63" s="32"/>
      <c r="O63" s="32"/>
      <c r="P63" s="32"/>
      <c r="Q63" s="32"/>
      <c r="R63" s="32"/>
      <c r="S63" s="32"/>
    </row>
    <row r="64" spans="1:19" x14ac:dyDescent="0.2">
      <c r="A64" s="803"/>
      <c r="B64" s="60" t="s">
        <v>74</v>
      </c>
      <c r="C64" s="460">
        <v>95</v>
      </c>
      <c r="D64" s="18">
        <v>4</v>
      </c>
      <c r="E64" s="18">
        <v>25</v>
      </c>
      <c r="F64" s="18">
        <v>19</v>
      </c>
      <c r="G64" s="18">
        <v>59</v>
      </c>
      <c r="H64" s="622">
        <f t="shared" si="0"/>
        <v>107</v>
      </c>
      <c r="J64" s="180">
        <f t="shared" si="1"/>
        <v>0.62105263157894741</v>
      </c>
      <c r="K64" s="32"/>
      <c r="L64" s="527"/>
      <c r="M64" s="32"/>
      <c r="N64" s="32"/>
      <c r="O64" s="32"/>
      <c r="P64" s="32"/>
      <c r="Q64" s="32"/>
      <c r="R64" s="32"/>
      <c r="S64" s="32"/>
    </row>
    <row r="65" spans="1:19" s="457" customFormat="1" x14ac:dyDescent="0.2">
      <c r="A65" s="803"/>
      <c r="B65" s="60">
        <v>87</v>
      </c>
      <c r="C65" s="460">
        <v>134</v>
      </c>
      <c r="D65" s="18">
        <v>11</v>
      </c>
      <c r="E65" s="18">
        <v>20</v>
      </c>
      <c r="F65" s="18">
        <v>24</v>
      </c>
      <c r="G65" s="18">
        <v>45</v>
      </c>
      <c r="H65" s="460">
        <f t="shared" ref="H65" si="2">SUM(D65:G65)</f>
        <v>100</v>
      </c>
      <c r="J65" s="180">
        <f t="shared" ref="J65" si="3">G65/C65</f>
        <v>0.33582089552238809</v>
      </c>
      <c r="K65" s="32"/>
      <c r="L65" s="527"/>
      <c r="M65" s="32"/>
      <c r="N65" s="32"/>
      <c r="O65" s="32"/>
      <c r="P65" s="32"/>
      <c r="Q65" s="32"/>
      <c r="R65" s="32"/>
      <c r="S65" s="32"/>
    </row>
    <row r="66" spans="1:19" x14ac:dyDescent="0.2">
      <c r="A66" s="804"/>
      <c r="B66" s="60">
        <v>91</v>
      </c>
      <c r="C66" s="460">
        <v>0</v>
      </c>
      <c r="D66" s="18"/>
      <c r="E66" s="18">
        <v>1</v>
      </c>
      <c r="F66" s="18">
        <v>1</v>
      </c>
      <c r="G66" s="18">
        <v>1</v>
      </c>
      <c r="H66" s="460">
        <f t="shared" ref="H66:H68" si="4">SUM(D66:G66)</f>
        <v>3</v>
      </c>
      <c r="I66" s="457"/>
      <c r="J66" s="180"/>
      <c r="K66" s="32"/>
      <c r="L66" s="527"/>
      <c r="M66" s="32"/>
      <c r="N66" s="32"/>
      <c r="O66" s="32"/>
      <c r="P66" s="32"/>
      <c r="Q66" s="32"/>
      <c r="R66" s="32"/>
      <c r="S66" s="32"/>
    </row>
    <row r="67" spans="1:19" x14ac:dyDescent="0.2">
      <c r="C67" s="458"/>
      <c r="D67" s="13"/>
      <c r="E67" s="13"/>
      <c r="F67" s="13"/>
      <c r="G67" s="13"/>
      <c r="H67" s="13"/>
      <c r="J67" s="181"/>
      <c r="K67" s="32"/>
      <c r="L67" s="527"/>
      <c r="M67" s="32"/>
      <c r="N67" s="32"/>
      <c r="O67" s="32"/>
      <c r="P67" s="32"/>
      <c r="Q67" s="32"/>
      <c r="R67" s="32"/>
      <c r="S67" s="32"/>
    </row>
    <row r="68" spans="1:19" ht="15.75" x14ac:dyDescent="0.2">
      <c r="A68" s="805" t="s">
        <v>376</v>
      </c>
      <c r="B68" s="806"/>
      <c r="C68" s="461">
        <v>4722</v>
      </c>
      <c r="D68" s="177">
        <v>266</v>
      </c>
      <c r="E68" s="177">
        <v>757</v>
      </c>
      <c r="F68" s="177">
        <v>904</v>
      </c>
      <c r="G68" s="177">
        <v>1363</v>
      </c>
      <c r="H68" s="178">
        <f t="shared" si="4"/>
        <v>3290</v>
      </c>
      <c r="J68" s="364">
        <f t="shared" si="1"/>
        <v>0.28864887759423974</v>
      </c>
      <c r="K68" s="32"/>
      <c r="L68" s="527"/>
      <c r="M68" s="32"/>
      <c r="N68" s="32"/>
      <c r="O68" s="32"/>
      <c r="P68" s="32"/>
      <c r="Q68" s="32"/>
      <c r="R68" s="32"/>
      <c r="S68" s="32"/>
    </row>
    <row r="69" spans="1:19" x14ac:dyDescent="0.2">
      <c r="C69" s="458"/>
      <c r="D69" s="13"/>
      <c r="E69" s="13"/>
      <c r="F69" s="13"/>
      <c r="G69" s="13"/>
      <c r="H69" s="13"/>
      <c r="J69" s="181"/>
      <c r="K69" s="32"/>
      <c r="L69" s="527"/>
      <c r="M69" s="32"/>
      <c r="N69" s="32"/>
      <c r="O69" s="32"/>
      <c r="P69" s="32"/>
      <c r="Q69" s="32"/>
      <c r="R69" s="32"/>
      <c r="S69" s="32"/>
    </row>
    <row r="70" spans="1:19" ht="15.75" x14ac:dyDescent="0.25">
      <c r="A70" s="791" t="s">
        <v>77</v>
      </c>
      <c r="B70" s="792"/>
      <c r="C70" s="459">
        <v>17476</v>
      </c>
      <c r="D70" s="25">
        <f t="shared" ref="D70:G70" si="5">SUM(D8:D68)</f>
        <v>1491</v>
      </c>
      <c r="E70" s="25">
        <f t="shared" si="5"/>
        <v>4390</v>
      </c>
      <c r="F70" s="25">
        <f t="shared" si="5"/>
        <v>5134</v>
      </c>
      <c r="G70" s="25">
        <f t="shared" si="5"/>
        <v>7328</v>
      </c>
      <c r="H70" s="26">
        <f>SUM(H8:H68)</f>
        <v>18343</v>
      </c>
      <c r="J70" s="182">
        <f t="shared" si="1"/>
        <v>0.41931792172121768</v>
      </c>
      <c r="K70" s="32"/>
      <c r="L70" s="527"/>
      <c r="M70" s="32"/>
      <c r="N70" s="32"/>
      <c r="O70" s="32"/>
      <c r="P70" s="32"/>
      <c r="Q70" s="32"/>
      <c r="R70" s="32"/>
      <c r="S70" s="32"/>
    </row>
    <row r="71" spans="1:19" x14ac:dyDescent="0.2">
      <c r="K71" s="32"/>
      <c r="L71" s="527"/>
      <c r="M71" s="32"/>
      <c r="N71" s="32"/>
      <c r="O71" s="32"/>
      <c r="P71" s="32"/>
      <c r="Q71" s="32"/>
      <c r="R71" s="32"/>
      <c r="S71" s="32"/>
    </row>
    <row r="72" spans="1:19" x14ac:dyDescent="0.2">
      <c r="K72" s="32"/>
      <c r="L72" s="527"/>
      <c r="M72" s="32"/>
      <c r="N72" s="32"/>
      <c r="O72" s="32"/>
      <c r="P72" s="32"/>
      <c r="Q72" s="32"/>
      <c r="R72" s="32"/>
      <c r="S72" s="32"/>
    </row>
    <row r="73" spans="1:19" x14ac:dyDescent="0.2">
      <c r="C73" s="669"/>
      <c r="D73" s="669"/>
      <c r="E73" s="669"/>
      <c r="F73" s="669"/>
      <c r="G73" s="669"/>
      <c r="H73" s="669"/>
      <c r="I73" s="669"/>
      <c r="J73" s="669"/>
      <c r="K73" s="32"/>
      <c r="L73" s="527"/>
      <c r="M73" s="32"/>
      <c r="N73" s="32"/>
      <c r="O73" s="32"/>
      <c r="P73" s="32"/>
      <c r="Q73" s="32"/>
      <c r="R73" s="32"/>
      <c r="S73" s="32"/>
    </row>
    <row r="74" spans="1:19" x14ac:dyDescent="0.2">
      <c r="K74" s="32"/>
      <c r="L74" s="527"/>
      <c r="M74" s="32"/>
      <c r="N74" s="32"/>
      <c r="O74" s="32"/>
      <c r="P74" s="32"/>
      <c r="Q74" s="32"/>
      <c r="R74" s="32"/>
      <c r="S74" s="32"/>
    </row>
    <row r="75" spans="1:19" x14ac:dyDescent="0.2">
      <c r="K75" s="32"/>
      <c r="L75" s="527"/>
      <c r="M75" s="32"/>
      <c r="N75" s="32"/>
      <c r="O75" s="32"/>
      <c r="P75" s="32"/>
      <c r="Q75" s="32"/>
      <c r="R75" s="32"/>
      <c r="S75" s="32"/>
    </row>
  </sheetData>
  <mergeCells count="8">
    <mergeCell ref="A3:J3"/>
    <mergeCell ref="D5:G5"/>
    <mergeCell ref="A70:B70"/>
    <mergeCell ref="A8:A13"/>
    <mergeCell ref="A14:A39"/>
    <mergeCell ref="A40:A62"/>
    <mergeCell ref="A63:A66"/>
    <mergeCell ref="A68:B68"/>
  </mergeCells>
  <printOptions horizontalCentered="1"/>
  <pageMargins left="0.70866141732283472" right="0.70866141732283472" top="0.74803149606299213" bottom="0.74803149606299213" header="0.31496062992125984" footer="0.31496062992125984"/>
  <pageSetup paperSize="9" scale="73" firstPageNumber="45" fitToHeight="0" orientation="portrait" r:id="rId1"/>
  <headerFoot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7"/>
    <pageSetUpPr fitToPage="1"/>
  </sheetPr>
  <dimension ref="A1:P62"/>
  <sheetViews>
    <sheetView showGridLines="0" zoomScaleNormal="100" workbookViewId="0">
      <selection activeCell="N25" sqref="N25"/>
    </sheetView>
  </sheetViews>
  <sheetFormatPr baseColWidth="10" defaultRowHeight="12.75" x14ac:dyDescent="0.2"/>
  <cols>
    <col min="1" max="1" width="16.6640625" bestFit="1" customWidth="1"/>
    <col min="2" max="3" width="16" bestFit="1" customWidth="1"/>
    <col min="4" max="4" width="17.1640625" customWidth="1"/>
    <col min="5" max="5" width="8.6640625" customWidth="1"/>
    <col min="6" max="6" width="19" bestFit="1" customWidth="1"/>
    <col min="7" max="7" width="14.83203125" bestFit="1" customWidth="1"/>
    <col min="8" max="9" width="16" bestFit="1" customWidth="1"/>
    <col min="10" max="10" width="14.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5" bestFit="1" customWidth="1"/>
  </cols>
  <sheetData>
    <row r="1" spans="1:16" ht="7.5" customHeight="1" x14ac:dyDescent="0.2"/>
    <row r="2" spans="1:16" ht="5.25" customHeight="1" x14ac:dyDescent="0.2"/>
    <row r="3" spans="1:16" ht="35.25" customHeight="1" x14ac:dyDescent="0.2">
      <c r="A3" s="707" t="s">
        <v>661</v>
      </c>
      <c r="B3" s="707"/>
      <c r="C3" s="707"/>
      <c r="D3" s="707"/>
      <c r="E3" s="707"/>
      <c r="F3" s="707"/>
      <c r="G3" s="707"/>
      <c r="H3" s="707"/>
      <c r="I3" s="707"/>
      <c r="J3" s="106"/>
      <c r="K3" s="106"/>
      <c r="L3" s="106"/>
      <c r="M3" s="106"/>
      <c r="N3" s="106"/>
      <c r="O3" s="106"/>
      <c r="P3" s="106"/>
    </row>
    <row r="4" spans="1:16" ht="6" customHeight="1" x14ac:dyDescent="0.2"/>
    <row r="5" spans="1:16" ht="6" customHeight="1" x14ac:dyDescent="0.2"/>
    <row r="6" spans="1:16" s="565" customFormat="1" ht="15.75" x14ac:dyDescent="0.25">
      <c r="B6" s="808" t="s">
        <v>496</v>
      </c>
      <c r="C6" s="808"/>
      <c r="D6" s="808"/>
      <c r="G6" s="808" t="s">
        <v>497</v>
      </c>
      <c r="H6" s="808"/>
      <c r="I6" s="808"/>
    </row>
    <row r="7" spans="1:16" x14ac:dyDescent="0.2">
      <c r="A7" s="198" t="s">
        <v>254</v>
      </c>
      <c r="B7" s="198" t="s">
        <v>249</v>
      </c>
      <c r="C7" s="198" t="s">
        <v>250</v>
      </c>
      <c r="D7" s="197" t="s">
        <v>253</v>
      </c>
      <c r="F7" s="198" t="s">
        <v>254</v>
      </c>
      <c r="G7" s="198" t="s">
        <v>249</v>
      </c>
      <c r="H7" s="198" t="s">
        <v>250</v>
      </c>
      <c r="I7" s="197" t="s">
        <v>253</v>
      </c>
    </row>
    <row r="8" spans="1:16" x14ac:dyDescent="0.2">
      <c r="A8" s="198"/>
      <c r="B8" s="198"/>
      <c r="C8" s="198"/>
      <c r="D8" s="198"/>
      <c r="F8" s="198"/>
      <c r="G8" s="198"/>
      <c r="H8" s="198"/>
      <c r="I8" s="198"/>
    </row>
    <row r="9" spans="1:16" x14ac:dyDescent="0.2">
      <c r="A9" s="170" t="s">
        <v>255</v>
      </c>
      <c r="B9" s="15">
        <v>696</v>
      </c>
      <c r="C9" s="15">
        <v>653</v>
      </c>
      <c r="D9" s="173">
        <f>B9+C9</f>
        <v>1349</v>
      </c>
      <c r="F9" s="170" t="s">
        <v>255</v>
      </c>
      <c r="G9" s="15">
        <v>1214</v>
      </c>
      <c r="H9" s="15">
        <v>854</v>
      </c>
      <c r="I9" s="173">
        <f>G9+H9</f>
        <v>2068</v>
      </c>
    </row>
    <row r="10" spans="1:16" x14ac:dyDescent="0.2">
      <c r="A10" s="172" t="s">
        <v>256</v>
      </c>
      <c r="B10" s="18">
        <v>59</v>
      </c>
      <c r="C10" s="18">
        <v>86</v>
      </c>
      <c r="D10" s="607">
        <f t="shared" ref="D10:D18" si="0">B10+C10</f>
        <v>145</v>
      </c>
      <c r="F10" s="172" t="s">
        <v>256</v>
      </c>
      <c r="G10" s="18">
        <v>206</v>
      </c>
      <c r="H10" s="18">
        <v>177</v>
      </c>
      <c r="I10" s="174">
        <f t="shared" ref="I10:I18" si="1">G10+H10</f>
        <v>383</v>
      </c>
    </row>
    <row r="11" spans="1:16" x14ac:dyDescent="0.2">
      <c r="A11" s="172" t="s">
        <v>257</v>
      </c>
      <c r="B11" s="18">
        <v>16</v>
      </c>
      <c r="C11" s="18">
        <v>20</v>
      </c>
      <c r="D11" s="607">
        <f t="shared" si="0"/>
        <v>36</v>
      </c>
      <c r="F11" s="172" t="s">
        <v>257</v>
      </c>
      <c r="G11" s="18">
        <v>67</v>
      </c>
      <c r="H11" s="18">
        <v>44</v>
      </c>
      <c r="I11" s="174">
        <f t="shared" si="1"/>
        <v>111</v>
      </c>
    </row>
    <row r="12" spans="1:16" x14ac:dyDescent="0.2">
      <c r="A12" s="172" t="s">
        <v>258</v>
      </c>
      <c r="B12" s="18">
        <v>13</v>
      </c>
      <c r="C12" s="18">
        <v>4</v>
      </c>
      <c r="D12" s="607">
        <f t="shared" si="0"/>
        <v>17</v>
      </c>
      <c r="F12" s="172" t="s">
        <v>258</v>
      </c>
      <c r="G12" s="18">
        <v>31</v>
      </c>
      <c r="H12" s="18">
        <v>16</v>
      </c>
      <c r="I12" s="174">
        <f t="shared" si="1"/>
        <v>47</v>
      </c>
    </row>
    <row r="13" spans="1:16" x14ac:dyDescent="0.2">
      <c r="A13" s="172" t="s">
        <v>259</v>
      </c>
      <c r="B13" s="18">
        <v>3</v>
      </c>
      <c r="C13" s="18">
        <v>3</v>
      </c>
      <c r="D13" s="607">
        <f t="shared" si="0"/>
        <v>6</v>
      </c>
      <c r="F13" s="172" t="s">
        <v>259</v>
      </c>
      <c r="G13" s="18">
        <v>12</v>
      </c>
      <c r="H13" s="18">
        <v>3</v>
      </c>
      <c r="I13" s="174">
        <f t="shared" si="1"/>
        <v>15</v>
      </c>
    </row>
    <row r="14" spans="1:16" x14ac:dyDescent="0.2">
      <c r="A14" s="172" t="s">
        <v>260</v>
      </c>
      <c r="B14" s="18">
        <v>4</v>
      </c>
      <c r="C14" s="18">
        <v>2</v>
      </c>
      <c r="D14" s="607">
        <f t="shared" si="0"/>
        <v>6</v>
      </c>
      <c r="F14" s="172" t="s">
        <v>260</v>
      </c>
      <c r="G14" s="18">
        <v>13</v>
      </c>
      <c r="H14" s="18">
        <v>8</v>
      </c>
      <c r="I14" s="174">
        <f t="shared" si="1"/>
        <v>21</v>
      </c>
    </row>
    <row r="15" spans="1:16" s="457" customFormat="1" x14ac:dyDescent="0.2">
      <c r="A15" s="487" t="s">
        <v>261</v>
      </c>
      <c r="B15" s="21">
        <v>1</v>
      </c>
      <c r="C15" s="21">
        <v>2</v>
      </c>
      <c r="D15" s="607">
        <f t="shared" si="0"/>
        <v>3</v>
      </c>
      <c r="F15" s="487" t="s">
        <v>261</v>
      </c>
      <c r="G15" s="21">
        <v>3</v>
      </c>
      <c r="H15" s="21">
        <v>2</v>
      </c>
      <c r="I15" s="196">
        <f t="shared" si="1"/>
        <v>5</v>
      </c>
    </row>
    <row r="16" spans="1:16" s="457" customFormat="1" x14ac:dyDescent="0.2">
      <c r="A16" s="487" t="s">
        <v>262</v>
      </c>
      <c r="B16" s="21"/>
      <c r="C16" s="21"/>
      <c r="D16" s="607">
        <f t="shared" si="0"/>
        <v>0</v>
      </c>
      <c r="F16" s="487" t="s">
        <v>262</v>
      </c>
      <c r="G16" s="21"/>
      <c r="H16" s="21"/>
      <c r="I16" s="196">
        <f t="shared" si="1"/>
        <v>0</v>
      </c>
    </row>
    <row r="17" spans="1:9" s="457" customFormat="1" x14ac:dyDescent="0.2">
      <c r="A17" s="487" t="s">
        <v>263</v>
      </c>
      <c r="B17" s="21"/>
      <c r="C17" s="21"/>
      <c r="D17" s="607">
        <f t="shared" si="0"/>
        <v>0</v>
      </c>
      <c r="F17" s="487" t="s">
        <v>263</v>
      </c>
      <c r="G17" s="21"/>
      <c r="H17" s="21"/>
      <c r="I17" s="196">
        <f t="shared" si="1"/>
        <v>0</v>
      </c>
    </row>
    <row r="18" spans="1:9" s="457" customFormat="1" x14ac:dyDescent="0.2">
      <c r="A18" s="366" t="s">
        <v>447</v>
      </c>
      <c r="B18" s="367">
        <v>4</v>
      </c>
      <c r="C18" s="367">
        <v>3</v>
      </c>
      <c r="D18" s="607">
        <f t="shared" si="0"/>
        <v>7</v>
      </c>
      <c r="F18" s="366" t="s">
        <v>447</v>
      </c>
      <c r="G18" s="367">
        <v>1</v>
      </c>
      <c r="H18" s="367">
        <v>1</v>
      </c>
      <c r="I18" s="368">
        <f t="shared" si="1"/>
        <v>2</v>
      </c>
    </row>
    <row r="20" spans="1:9" x14ac:dyDescent="0.2">
      <c r="A20" s="95" t="s">
        <v>12</v>
      </c>
      <c r="B20" s="25">
        <f>SUM(B9:B18)</f>
        <v>796</v>
      </c>
      <c r="C20" s="25">
        <f>SUM(C9:C18)</f>
        <v>773</v>
      </c>
      <c r="D20" s="26">
        <f>SUM(D9:D18)</f>
        <v>1569</v>
      </c>
      <c r="F20" s="95" t="s">
        <v>40</v>
      </c>
      <c r="G20" s="25">
        <f>SUM(G9:G18)</f>
        <v>1547</v>
      </c>
      <c r="H20" s="25">
        <f>SUM(H9:H18)</f>
        <v>1105</v>
      </c>
      <c r="I20" s="26">
        <f>SUM(I9:I18)</f>
        <v>2652</v>
      </c>
    </row>
    <row r="21" spans="1:9" ht="13.5" x14ac:dyDescent="0.25">
      <c r="A21" s="202" t="s">
        <v>264</v>
      </c>
      <c r="B21" s="224">
        <f>B20/D20</f>
        <v>0.50732950924155518</v>
      </c>
      <c r="C21" s="224">
        <f>C20/D20</f>
        <v>0.49267049075844488</v>
      </c>
      <c r="D21" s="224">
        <f>D20/D20</f>
        <v>1</v>
      </c>
      <c r="F21" s="202" t="s">
        <v>264</v>
      </c>
      <c r="G21" s="224">
        <f>G20/I20</f>
        <v>0.58333333333333337</v>
      </c>
      <c r="H21" s="224">
        <f>H20/I20</f>
        <v>0.41666666666666669</v>
      </c>
      <c r="I21" s="224">
        <f>I20/I20</f>
        <v>1</v>
      </c>
    </row>
    <row r="22" spans="1:9" ht="13.5" x14ac:dyDescent="0.25">
      <c r="A22" s="203" t="s">
        <v>230</v>
      </c>
      <c r="B22" s="518" t="s">
        <v>594</v>
      </c>
      <c r="C22" s="518" t="s">
        <v>594</v>
      </c>
      <c r="D22" s="518" t="s">
        <v>594</v>
      </c>
      <c r="F22" s="203" t="s">
        <v>230</v>
      </c>
      <c r="G22" s="518" t="s">
        <v>430</v>
      </c>
      <c r="H22" s="518" t="s">
        <v>430</v>
      </c>
      <c r="I22" s="518" t="s">
        <v>430</v>
      </c>
    </row>
    <row r="24" spans="1:9" ht="8.25" customHeight="1" x14ac:dyDescent="0.2"/>
    <row r="25" spans="1:9" s="565" customFormat="1" ht="15.75" x14ac:dyDescent="0.25">
      <c r="B25" s="808" t="s">
        <v>498</v>
      </c>
      <c r="C25" s="808"/>
      <c r="D25" s="808"/>
      <c r="G25" s="808" t="s">
        <v>499</v>
      </c>
      <c r="H25" s="808"/>
      <c r="I25" s="808"/>
    </row>
    <row r="26" spans="1:9" x14ac:dyDescent="0.2">
      <c r="A26" s="198" t="s">
        <v>254</v>
      </c>
      <c r="B26" s="198" t="s">
        <v>249</v>
      </c>
      <c r="C26" s="198" t="s">
        <v>250</v>
      </c>
      <c r="D26" s="197" t="s">
        <v>253</v>
      </c>
      <c r="F26" s="198" t="s">
        <v>254</v>
      </c>
      <c r="G26" s="198" t="s">
        <v>249</v>
      </c>
      <c r="H26" s="198" t="s">
        <v>250</v>
      </c>
      <c r="I26" s="197" t="s">
        <v>253</v>
      </c>
    </row>
    <row r="27" spans="1:9" x14ac:dyDescent="0.2">
      <c r="A27" s="198"/>
      <c r="B27" s="198"/>
      <c r="C27" s="198"/>
      <c r="D27" s="198"/>
      <c r="F27" s="198"/>
      <c r="G27" s="198"/>
      <c r="H27" s="198"/>
      <c r="I27" s="198"/>
    </row>
    <row r="28" spans="1:9" x14ac:dyDescent="0.2">
      <c r="A28" s="170" t="s">
        <v>255</v>
      </c>
      <c r="B28" s="15">
        <v>3784</v>
      </c>
      <c r="C28" s="15">
        <v>5854</v>
      </c>
      <c r="D28" s="173">
        <f>B28+C28</f>
        <v>9638</v>
      </c>
      <c r="F28" s="170" t="s">
        <v>255</v>
      </c>
      <c r="G28" s="15">
        <v>152</v>
      </c>
      <c r="H28" s="15">
        <v>118</v>
      </c>
      <c r="I28" s="173">
        <f>G28+H28</f>
        <v>270</v>
      </c>
    </row>
    <row r="29" spans="1:9" x14ac:dyDescent="0.2">
      <c r="A29" s="172" t="s">
        <v>256</v>
      </c>
      <c r="B29" s="18">
        <v>240</v>
      </c>
      <c r="C29" s="18">
        <v>490</v>
      </c>
      <c r="D29" s="174">
        <f t="shared" ref="D29:D37" si="2">B29+C29</f>
        <v>730</v>
      </c>
      <c r="F29" s="172" t="s">
        <v>256</v>
      </c>
      <c r="G29" s="18">
        <v>7</v>
      </c>
      <c r="H29" s="18">
        <v>8</v>
      </c>
      <c r="I29" s="174">
        <f t="shared" ref="I29:I37" si="3">G29+H29</f>
        <v>15</v>
      </c>
    </row>
    <row r="30" spans="1:9" x14ac:dyDescent="0.2">
      <c r="A30" s="172" t="s">
        <v>257</v>
      </c>
      <c r="B30" s="18">
        <v>28</v>
      </c>
      <c r="C30" s="18">
        <v>65</v>
      </c>
      <c r="D30" s="174">
        <f t="shared" si="2"/>
        <v>93</v>
      </c>
      <c r="F30" s="172" t="s">
        <v>257</v>
      </c>
      <c r="G30" s="18">
        <v>4</v>
      </c>
      <c r="H30" s="18">
        <v>2</v>
      </c>
      <c r="I30" s="174">
        <f t="shared" si="3"/>
        <v>6</v>
      </c>
    </row>
    <row r="31" spans="1:9" x14ac:dyDescent="0.2">
      <c r="A31" s="172" t="s">
        <v>258</v>
      </c>
      <c r="B31" s="18">
        <v>13</v>
      </c>
      <c r="C31" s="18">
        <v>16</v>
      </c>
      <c r="D31" s="174">
        <f t="shared" si="2"/>
        <v>29</v>
      </c>
      <c r="F31" s="172" t="s">
        <v>258</v>
      </c>
      <c r="G31" s="18">
        <v>1</v>
      </c>
      <c r="H31" s="18"/>
      <c r="I31" s="174">
        <f t="shared" si="3"/>
        <v>1</v>
      </c>
    </row>
    <row r="32" spans="1:9" x14ac:dyDescent="0.2">
      <c r="A32" s="172" t="s">
        <v>259</v>
      </c>
      <c r="B32" s="18">
        <v>1</v>
      </c>
      <c r="C32" s="18">
        <v>4</v>
      </c>
      <c r="D32" s="174">
        <f t="shared" si="2"/>
        <v>5</v>
      </c>
      <c r="F32" s="172" t="s">
        <v>259</v>
      </c>
      <c r="G32" s="18"/>
      <c r="H32" s="18"/>
      <c r="I32" s="174">
        <f t="shared" si="3"/>
        <v>0</v>
      </c>
    </row>
    <row r="33" spans="1:9" x14ac:dyDescent="0.2">
      <c r="A33" s="172" t="s">
        <v>260</v>
      </c>
      <c r="B33" s="18">
        <v>3</v>
      </c>
      <c r="C33" s="18">
        <v>14</v>
      </c>
      <c r="D33" s="174">
        <f t="shared" si="2"/>
        <v>17</v>
      </c>
      <c r="F33" s="172" t="s">
        <v>260</v>
      </c>
      <c r="G33" s="18"/>
      <c r="H33" s="18"/>
      <c r="I33" s="174">
        <f t="shared" si="3"/>
        <v>0</v>
      </c>
    </row>
    <row r="34" spans="1:9" s="457" customFormat="1" x14ac:dyDescent="0.2">
      <c r="A34" s="487" t="s">
        <v>261</v>
      </c>
      <c r="B34" s="21">
        <v>9</v>
      </c>
      <c r="C34" s="21">
        <v>7</v>
      </c>
      <c r="D34" s="196">
        <f t="shared" si="2"/>
        <v>16</v>
      </c>
      <c r="F34" s="487" t="s">
        <v>261</v>
      </c>
      <c r="G34" s="21"/>
      <c r="H34" s="21"/>
      <c r="I34" s="196">
        <f t="shared" si="3"/>
        <v>0</v>
      </c>
    </row>
    <row r="35" spans="1:9" s="457" customFormat="1" x14ac:dyDescent="0.2">
      <c r="A35" s="487" t="s">
        <v>262</v>
      </c>
      <c r="B35" s="21"/>
      <c r="C35" s="21"/>
      <c r="D35" s="196">
        <f t="shared" si="2"/>
        <v>0</v>
      </c>
      <c r="F35" s="487" t="s">
        <v>262</v>
      </c>
      <c r="G35" s="21"/>
      <c r="H35" s="21"/>
      <c r="I35" s="196">
        <f t="shared" si="3"/>
        <v>0</v>
      </c>
    </row>
    <row r="36" spans="1:9" s="457" customFormat="1" x14ac:dyDescent="0.2">
      <c r="A36" s="487" t="s">
        <v>263</v>
      </c>
      <c r="B36" s="21"/>
      <c r="C36" s="21"/>
      <c r="D36" s="196">
        <f t="shared" si="2"/>
        <v>0</v>
      </c>
      <c r="F36" s="487" t="s">
        <v>263</v>
      </c>
      <c r="G36" s="21"/>
      <c r="H36" s="21"/>
      <c r="I36" s="196">
        <f t="shared" si="3"/>
        <v>0</v>
      </c>
    </row>
    <row r="37" spans="1:9" x14ac:dyDescent="0.2">
      <c r="A37" s="366" t="s">
        <v>447</v>
      </c>
      <c r="B37" s="367">
        <v>4</v>
      </c>
      <c r="C37" s="367">
        <v>8</v>
      </c>
      <c r="D37" s="368">
        <f t="shared" si="2"/>
        <v>12</v>
      </c>
      <c r="F37" s="366" t="s">
        <v>447</v>
      </c>
      <c r="G37" s="367"/>
      <c r="H37" s="367"/>
      <c r="I37" s="368">
        <f t="shared" si="3"/>
        <v>0</v>
      </c>
    </row>
    <row r="39" spans="1:9" x14ac:dyDescent="0.2">
      <c r="A39" s="95" t="s">
        <v>70</v>
      </c>
      <c r="B39" s="25">
        <f>SUM(B28:B37)</f>
        <v>4082</v>
      </c>
      <c r="C39" s="25">
        <f>SUM(C28:C37)</f>
        <v>6458</v>
      </c>
      <c r="D39" s="26">
        <f>SUM(D28:D37)</f>
        <v>10540</v>
      </c>
      <c r="F39" s="95" t="s">
        <v>76</v>
      </c>
      <c r="G39" s="25">
        <f>SUM(G28:G37)</f>
        <v>164</v>
      </c>
      <c r="H39" s="25">
        <f>SUM(H28:H37)</f>
        <v>128</v>
      </c>
      <c r="I39" s="26">
        <f>SUM(I28:I37)</f>
        <v>292</v>
      </c>
    </row>
    <row r="40" spans="1:9" ht="13.5" x14ac:dyDescent="0.25">
      <c r="A40" s="202" t="s">
        <v>264</v>
      </c>
      <c r="B40" s="224">
        <f>B39/D39</f>
        <v>0.38728652751423148</v>
      </c>
      <c r="C40" s="224">
        <f>C39/D39</f>
        <v>0.61271347248576846</v>
      </c>
      <c r="D40" s="224">
        <f>D39/D39</f>
        <v>1</v>
      </c>
      <c r="F40" s="202" t="s">
        <v>264</v>
      </c>
      <c r="G40" s="224">
        <f>G39/I39</f>
        <v>0.56164383561643838</v>
      </c>
      <c r="H40" s="224">
        <f>H39/I39</f>
        <v>0.43835616438356162</v>
      </c>
      <c r="I40" s="224">
        <f>I39/I39</f>
        <v>1</v>
      </c>
    </row>
    <row r="41" spans="1:9" s="521" customFormat="1" ht="13.5" x14ac:dyDescent="0.25">
      <c r="A41" s="519" t="s">
        <v>230</v>
      </c>
      <c r="B41" s="520" t="s">
        <v>431</v>
      </c>
      <c r="C41" s="520" t="s">
        <v>431</v>
      </c>
      <c r="D41" s="520" t="s">
        <v>431</v>
      </c>
      <c r="F41" s="519" t="s">
        <v>230</v>
      </c>
      <c r="G41" s="520" t="s">
        <v>431</v>
      </c>
      <c r="H41" s="520" t="s">
        <v>431</v>
      </c>
      <c r="I41" s="520" t="s">
        <v>431</v>
      </c>
    </row>
    <row r="42" spans="1:9" x14ac:dyDescent="0.2">
      <c r="A42" s="488"/>
      <c r="B42" s="488"/>
      <c r="C42" s="488"/>
      <c r="D42" s="488"/>
      <c r="E42" s="488"/>
      <c r="F42" s="488"/>
      <c r="G42" s="488"/>
      <c r="H42" s="488"/>
      <c r="I42" s="488"/>
    </row>
    <row r="43" spans="1:9" x14ac:dyDescent="0.2">
      <c r="A43" s="488"/>
      <c r="B43" s="488"/>
      <c r="C43" s="488"/>
      <c r="D43" s="488"/>
      <c r="E43" s="488"/>
      <c r="F43" s="488"/>
      <c r="G43" s="488"/>
      <c r="H43" s="488"/>
      <c r="I43" s="488"/>
    </row>
    <row r="44" spans="1:9" s="563" customFormat="1" ht="15" x14ac:dyDescent="0.25">
      <c r="B44" s="807" t="s">
        <v>500</v>
      </c>
      <c r="C44" s="807"/>
      <c r="D44" s="807"/>
      <c r="E44" s="583"/>
      <c r="F44" s="583"/>
      <c r="G44" s="583"/>
      <c r="H44" s="583"/>
    </row>
    <row r="45" spans="1:9" x14ac:dyDescent="0.2">
      <c r="A45" s="198" t="s">
        <v>254</v>
      </c>
      <c r="B45" s="198" t="s">
        <v>249</v>
      </c>
      <c r="C45" s="198" t="s">
        <v>250</v>
      </c>
      <c r="D45" s="197" t="s">
        <v>253</v>
      </c>
    </row>
    <row r="46" spans="1:9" x14ac:dyDescent="0.2">
      <c r="A46" s="198"/>
      <c r="B46" s="198"/>
      <c r="C46" s="198"/>
      <c r="D46" s="198"/>
    </row>
    <row r="47" spans="1:9" x14ac:dyDescent="0.2">
      <c r="A47" s="170" t="s">
        <v>255</v>
      </c>
      <c r="B47" s="15">
        <v>7030</v>
      </c>
      <c r="C47" s="15">
        <v>8930</v>
      </c>
      <c r="D47" s="173">
        <f>B47+C47</f>
        <v>15960</v>
      </c>
    </row>
    <row r="48" spans="1:9" x14ac:dyDescent="0.2">
      <c r="A48" s="172" t="s">
        <v>256</v>
      </c>
      <c r="B48" s="18">
        <v>662</v>
      </c>
      <c r="C48" s="18">
        <v>943</v>
      </c>
      <c r="D48" s="174">
        <f t="shared" ref="D48:D56" si="4">B48+C48</f>
        <v>1605</v>
      </c>
    </row>
    <row r="49" spans="1:9" x14ac:dyDescent="0.2">
      <c r="A49" s="172" t="s">
        <v>257</v>
      </c>
      <c r="B49" s="18">
        <v>138</v>
      </c>
      <c r="C49" s="18">
        <v>165</v>
      </c>
      <c r="D49" s="174">
        <f t="shared" si="4"/>
        <v>303</v>
      </c>
    </row>
    <row r="50" spans="1:9" x14ac:dyDescent="0.2">
      <c r="A50" s="172" t="s">
        <v>258</v>
      </c>
      <c r="B50" s="18">
        <v>80</v>
      </c>
      <c r="C50" s="18">
        <v>52</v>
      </c>
      <c r="D50" s="174">
        <f t="shared" si="4"/>
        <v>132</v>
      </c>
    </row>
    <row r="51" spans="1:9" x14ac:dyDescent="0.2">
      <c r="A51" s="172" t="s">
        <v>259</v>
      </c>
      <c r="B51" s="18">
        <v>25</v>
      </c>
      <c r="C51" s="18">
        <v>14</v>
      </c>
      <c r="D51" s="174">
        <f t="shared" si="4"/>
        <v>39</v>
      </c>
    </row>
    <row r="52" spans="1:9" x14ac:dyDescent="0.2">
      <c r="A52" s="172" t="s">
        <v>260</v>
      </c>
      <c r="B52" s="18">
        <v>24</v>
      </c>
      <c r="C52" s="18">
        <v>25</v>
      </c>
      <c r="D52" s="174">
        <f t="shared" si="4"/>
        <v>49</v>
      </c>
    </row>
    <row r="53" spans="1:9" s="457" customFormat="1" x14ac:dyDescent="0.2">
      <c r="A53" s="487" t="s">
        <v>261</v>
      </c>
      <c r="B53" s="21">
        <v>13</v>
      </c>
      <c r="C53" s="21">
        <v>12</v>
      </c>
      <c r="D53" s="196">
        <f t="shared" si="4"/>
        <v>25</v>
      </c>
    </row>
    <row r="54" spans="1:9" s="457" customFormat="1" x14ac:dyDescent="0.2">
      <c r="A54" s="487" t="s">
        <v>262</v>
      </c>
      <c r="B54" s="21"/>
      <c r="C54" s="21"/>
      <c r="D54" s="196">
        <f t="shared" si="4"/>
        <v>0</v>
      </c>
    </row>
    <row r="55" spans="1:9" s="457" customFormat="1" x14ac:dyDescent="0.2">
      <c r="A55" s="487" t="s">
        <v>263</v>
      </c>
      <c r="B55" s="21"/>
      <c r="C55" s="21"/>
      <c r="D55" s="196">
        <f t="shared" si="4"/>
        <v>0</v>
      </c>
    </row>
    <row r="56" spans="1:9" x14ac:dyDescent="0.2">
      <c r="A56" s="366" t="s">
        <v>447</v>
      </c>
      <c r="B56" s="367">
        <v>117</v>
      </c>
      <c r="C56" s="367">
        <v>113</v>
      </c>
      <c r="D56" s="368">
        <f t="shared" si="4"/>
        <v>230</v>
      </c>
    </row>
    <row r="58" spans="1:9" ht="25.5" x14ac:dyDescent="0.2">
      <c r="A58" s="225" t="s">
        <v>351</v>
      </c>
      <c r="B58" s="226">
        <f>SUM(B47:B56)</f>
        <v>8089</v>
      </c>
      <c r="C58" s="226">
        <f>SUM(C47:C56)</f>
        <v>10254</v>
      </c>
      <c r="D58" s="227">
        <f>SUM(D47:D56)</f>
        <v>18343</v>
      </c>
    </row>
    <row r="59" spans="1:9" ht="13.5" x14ac:dyDescent="0.25">
      <c r="A59" s="202" t="s">
        <v>264</v>
      </c>
      <c r="B59" s="224">
        <f>B58/D58</f>
        <v>0.44098566210543533</v>
      </c>
      <c r="C59" s="224">
        <f>C58/D58</f>
        <v>0.55901433789456467</v>
      </c>
      <c r="D59" s="224">
        <f>D58/D58</f>
        <v>1</v>
      </c>
    </row>
    <row r="60" spans="1:9" ht="13.5" x14ac:dyDescent="0.25">
      <c r="A60" s="519" t="s">
        <v>230</v>
      </c>
      <c r="B60" s="520" t="s">
        <v>594</v>
      </c>
      <c r="C60" s="520" t="s">
        <v>594</v>
      </c>
      <c r="D60" s="520" t="s">
        <v>594</v>
      </c>
    </row>
    <row r="61" spans="1:9" s="567" customFormat="1" ht="15.75" x14ac:dyDescent="0.25">
      <c r="A61" s="571" t="s">
        <v>655</v>
      </c>
      <c r="B61" s="584"/>
      <c r="C61" s="584"/>
      <c r="D61" s="584"/>
      <c r="E61" s="584"/>
      <c r="F61" s="584"/>
      <c r="G61" s="584"/>
      <c r="H61" s="584"/>
      <c r="I61" s="584"/>
    </row>
    <row r="62" spans="1:9" x14ac:dyDescent="0.2">
      <c r="A62" s="426"/>
      <c r="B62" s="426"/>
      <c r="C62" s="426"/>
      <c r="D62" s="426"/>
      <c r="E62" s="426"/>
      <c r="F62" s="426"/>
      <c r="G62" s="426"/>
      <c r="H62" s="426"/>
      <c r="I62" s="426"/>
    </row>
  </sheetData>
  <mergeCells count="6">
    <mergeCell ref="B44:D44"/>
    <mergeCell ref="A3:I3"/>
    <mergeCell ref="B6:D6"/>
    <mergeCell ref="G6:I6"/>
    <mergeCell ref="B25:D25"/>
    <mergeCell ref="G25:I25"/>
  </mergeCells>
  <printOptions horizontalCentered="1"/>
  <pageMargins left="0.70866141732283472" right="0.70866141732283472" top="0.74803149606299213" bottom="0.74803149606299213" header="0.31496062992125984" footer="0.31496062992125984"/>
  <pageSetup paperSize="9" scale="69" firstPageNumber="46" fitToHeight="0" orientation="portrait" r:id="rId1"/>
  <headerFoot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00B0F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246</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8" t="s">
        <v>514</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7" fitToHeight="0" orientation="portrait" r:id="rId1"/>
  <headerFooter>
    <oddFooter>&amp;CPage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7"/>
    <pageSetUpPr fitToPage="1"/>
  </sheetPr>
  <dimension ref="A1:W86"/>
  <sheetViews>
    <sheetView showGridLines="0" zoomScaleNormal="100" workbookViewId="0">
      <selection activeCell="N25" sqref="N25"/>
    </sheetView>
  </sheetViews>
  <sheetFormatPr baseColWidth="10" defaultRowHeight="12.75" x14ac:dyDescent="0.2"/>
  <cols>
    <col min="1" max="1" width="15.5" style="457" customWidth="1"/>
    <col min="2" max="2" width="17.5" style="457" customWidth="1"/>
    <col min="3" max="3" width="19" bestFit="1" customWidth="1"/>
    <col min="4" max="4" width="9.6640625" bestFit="1" customWidth="1"/>
    <col min="5" max="5" width="10.5" bestFit="1" customWidth="1"/>
    <col min="6" max="6" width="5.83203125" bestFit="1" customWidth="1"/>
    <col min="7" max="7" width="9.6640625" bestFit="1" customWidth="1"/>
    <col min="8" max="8" width="10.5" bestFit="1" customWidth="1"/>
    <col min="9" max="9" width="5.83203125" bestFit="1" customWidth="1"/>
    <col min="10" max="10" width="3.6640625" customWidth="1"/>
    <col min="11" max="11" width="11.83203125" bestFit="1" customWidth="1"/>
    <col min="12" max="12" width="10.5" bestFit="1" customWidth="1"/>
    <col min="13" max="13" width="5.83203125" bestFit="1" customWidth="1"/>
    <col min="14" max="14" width="3.5" customWidth="1"/>
    <col min="15" max="15" width="14" customWidth="1"/>
    <col min="16" max="16" width="12" style="426"/>
    <col min="17" max="17" width="20.1640625" style="426" hidden="1" customWidth="1"/>
  </cols>
  <sheetData>
    <row r="1" spans="1:23" ht="4.9000000000000004" customHeight="1" x14ac:dyDescent="0.2"/>
    <row r="2" spans="1:23" s="553" customFormat="1" ht="29.25" customHeight="1" x14ac:dyDescent="0.3">
      <c r="A2" s="707" t="s">
        <v>662</v>
      </c>
      <c r="B2" s="707"/>
      <c r="C2" s="707"/>
      <c r="D2" s="707"/>
      <c r="E2" s="707"/>
      <c r="F2" s="707"/>
      <c r="G2" s="707"/>
      <c r="H2" s="707"/>
      <c r="I2" s="707"/>
      <c r="J2" s="707"/>
      <c r="K2" s="707"/>
      <c r="L2" s="707"/>
      <c r="M2" s="707"/>
      <c r="N2" s="707"/>
      <c r="O2" s="707"/>
      <c r="P2" s="670"/>
      <c r="Q2" s="670"/>
    </row>
    <row r="3" spans="1:23" ht="3.75" customHeight="1" x14ac:dyDescent="0.2"/>
    <row r="4" spans="1:23" ht="15.75" x14ac:dyDescent="0.2">
      <c r="C4" s="113"/>
      <c r="D4" s="786" t="s">
        <v>247</v>
      </c>
      <c r="E4" s="787"/>
      <c r="F4" s="787"/>
      <c r="G4" s="787" t="s">
        <v>248</v>
      </c>
      <c r="H4" s="787"/>
      <c r="I4" s="788"/>
      <c r="J4" s="585"/>
      <c r="K4" s="811" t="s">
        <v>656</v>
      </c>
      <c r="L4" s="811"/>
      <c r="M4" s="811"/>
      <c r="O4" s="755" t="s">
        <v>404</v>
      </c>
    </row>
    <row r="5" spans="1:23" ht="40.15" customHeight="1" x14ac:dyDescent="0.2">
      <c r="A5" s="44" t="s">
        <v>242</v>
      </c>
      <c r="B5" s="451" t="s">
        <v>270</v>
      </c>
      <c r="C5" s="451" t="s">
        <v>2</v>
      </c>
      <c r="D5" s="336" t="s">
        <v>108</v>
      </c>
      <c r="E5" s="337" t="s">
        <v>109</v>
      </c>
      <c r="F5" s="108" t="s">
        <v>77</v>
      </c>
      <c r="G5" s="336" t="s">
        <v>108</v>
      </c>
      <c r="H5" s="337" t="s">
        <v>109</v>
      </c>
      <c r="I5" s="108" t="s">
        <v>77</v>
      </c>
      <c r="J5" s="113"/>
      <c r="K5" s="336" t="s">
        <v>108</v>
      </c>
      <c r="L5" s="337" t="s">
        <v>109</v>
      </c>
      <c r="M5" s="108" t="s">
        <v>77</v>
      </c>
      <c r="O5" s="755"/>
    </row>
    <row r="6" spans="1:23" s="32" customFormat="1" ht="5.25" customHeight="1" x14ac:dyDescent="0.2">
      <c r="A6" s="111"/>
      <c r="B6" s="29"/>
      <c r="C6" s="29"/>
      <c r="D6" s="29"/>
      <c r="E6" s="29"/>
      <c r="F6" s="30"/>
      <c r="G6" s="29"/>
      <c r="H6" s="29"/>
      <c r="I6" s="30"/>
      <c r="J6" s="186"/>
      <c r="K6" s="29"/>
      <c r="L6" s="29"/>
      <c r="M6" s="30"/>
      <c r="O6" s="112"/>
      <c r="P6" s="626"/>
      <c r="Q6" s="626"/>
    </row>
    <row r="7" spans="1:23" ht="12.75" customHeight="1" x14ac:dyDescent="0.2">
      <c r="A7" s="738" t="s">
        <v>3</v>
      </c>
      <c r="B7" s="720" t="s">
        <v>553</v>
      </c>
      <c r="C7" s="236" t="s">
        <v>4</v>
      </c>
      <c r="D7" s="446">
        <v>0</v>
      </c>
      <c r="E7" s="446">
        <v>0</v>
      </c>
      <c r="F7" s="446">
        <f>D7+E7</f>
        <v>0</v>
      </c>
      <c r="G7" s="446">
        <v>1</v>
      </c>
      <c r="H7" s="446">
        <v>1</v>
      </c>
      <c r="I7" s="307">
        <f t="shared" ref="I7:I70" si="0">G7+H7</f>
        <v>2</v>
      </c>
      <c r="J7" s="75"/>
      <c r="K7" s="14">
        <f>+D7+G7</f>
        <v>1</v>
      </c>
      <c r="L7" s="446">
        <f>E7+H7</f>
        <v>1</v>
      </c>
      <c r="M7" s="446">
        <f>L7+K7</f>
        <v>2</v>
      </c>
      <c r="N7" s="457"/>
      <c r="O7" s="331">
        <f t="shared" ref="O7:O21" si="1">M7/$M$86</f>
        <v>3.4482758620689655E-2</v>
      </c>
      <c r="Q7" s="426">
        <v>1</v>
      </c>
      <c r="S7" s="620"/>
      <c r="T7" s="620"/>
      <c r="U7" s="620"/>
      <c r="V7" s="457"/>
      <c r="W7" s="457"/>
    </row>
    <row r="8" spans="1:23" x14ac:dyDescent="0.2">
      <c r="A8" s="738"/>
      <c r="B8" s="720"/>
      <c r="C8" s="237" t="s">
        <v>5</v>
      </c>
      <c r="D8" s="447">
        <v>1</v>
      </c>
      <c r="E8" s="447">
        <v>0</v>
      </c>
      <c r="F8" s="447">
        <f t="shared" ref="F8:F71" si="2">D8+E8</f>
        <v>1</v>
      </c>
      <c r="G8" s="447">
        <v>0</v>
      </c>
      <c r="H8" s="447">
        <v>1</v>
      </c>
      <c r="I8" s="308">
        <f t="shared" si="0"/>
        <v>1</v>
      </c>
      <c r="J8" s="75"/>
      <c r="K8" s="17">
        <f t="shared" ref="K8:K71" si="3">+D8+G8</f>
        <v>1</v>
      </c>
      <c r="L8" s="447">
        <f t="shared" ref="L8:L71" si="4">E8+H8</f>
        <v>1</v>
      </c>
      <c r="M8" s="447">
        <f t="shared" ref="M8:M71" si="5">L8+K8</f>
        <v>2</v>
      </c>
      <c r="N8" s="457"/>
      <c r="O8" s="332">
        <f t="shared" si="1"/>
        <v>3.4482758620689655E-2</v>
      </c>
      <c r="Q8" s="426">
        <v>2</v>
      </c>
      <c r="R8" s="620"/>
      <c r="S8" s="620"/>
      <c r="T8" s="620"/>
      <c r="U8" s="620"/>
      <c r="V8" s="457"/>
      <c r="W8" s="457"/>
    </row>
    <row r="9" spans="1:23" x14ac:dyDescent="0.2">
      <c r="A9" s="738"/>
      <c r="B9" s="720"/>
      <c r="C9" s="237" t="s">
        <v>6</v>
      </c>
      <c r="D9" s="169"/>
      <c r="E9" s="169"/>
      <c r="F9" s="169">
        <f t="shared" si="2"/>
        <v>0</v>
      </c>
      <c r="G9" s="169"/>
      <c r="H9" s="169"/>
      <c r="I9" s="307">
        <f t="shared" si="0"/>
        <v>0</v>
      </c>
      <c r="J9" s="75"/>
      <c r="K9" s="14">
        <f t="shared" si="3"/>
        <v>0</v>
      </c>
      <c r="L9" s="169">
        <f t="shared" si="4"/>
        <v>0</v>
      </c>
      <c r="M9" s="169">
        <f t="shared" si="5"/>
        <v>0</v>
      </c>
      <c r="O9" s="331">
        <f t="shared" si="1"/>
        <v>0</v>
      </c>
      <c r="Q9" s="426">
        <v>3</v>
      </c>
      <c r="R9" s="620"/>
      <c r="S9" s="620"/>
      <c r="T9" s="620"/>
      <c r="U9" s="620"/>
      <c r="V9" s="457"/>
      <c r="W9" s="457"/>
    </row>
    <row r="10" spans="1:23" x14ac:dyDescent="0.2">
      <c r="A10" s="738"/>
      <c r="B10" s="720"/>
      <c r="C10" s="238" t="s">
        <v>7</v>
      </c>
      <c r="D10" s="171">
        <v>0</v>
      </c>
      <c r="E10" s="171">
        <v>0</v>
      </c>
      <c r="F10" s="171">
        <f t="shared" si="2"/>
        <v>0</v>
      </c>
      <c r="G10" s="171">
        <v>0</v>
      </c>
      <c r="H10" s="171">
        <v>1</v>
      </c>
      <c r="I10" s="308">
        <f t="shared" si="0"/>
        <v>1</v>
      </c>
      <c r="J10" s="75"/>
      <c r="K10" s="17">
        <f t="shared" si="3"/>
        <v>0</v>
      </c>
      <c r="L10" s="171">
        <f t="shared" si="4"/>
        <v>1</v>
      </c>
      <c r="M10" s="171">
        <f t="shared" si="5"/>
        <v>1</v>
      </c>
      <c r="O10" s="332">
        <f t="shared" si="1"/>
        <v>1.7241379310344827E-2</v>
      </c>
      <c r="Q10" s="426">
        <v>4</v>
      </c>
      <c r="R10" s="620"/>
      <c r="S10" s="620"/>
      <c r="T10" s="620"/>
      <c r="U10" s="620"/>
      <c r="V10" s="457"/>
      <c r="W10" s="457"/>
    </row>
    <row r="11" spans="1:23" ht="12.75" customHeight="1" x14ac:dyDescent="0.25">
      <c r="A11" s="738"/>
      <c r="B11" s="739" t="s">
        <v>8</v>
      </c>
      <c r="C11" s="784"/>
      <c r="D11" s="330">
        <v>1</v>
      </c>
      <c r="E11" s="330">
        <v>0</v>
      </c>
      <c r="F11" s="413">
        <f t="shared" si="2"/>
        <v>1</v>
      </c>
      <c r="G11" s="330">
        <v>1</v>
      </c>
      <c r="H11" s="330">
        <v>3</v>
      </c>
      <c r="I11" s="414">
        <f t="shared" si="0"/>
        <v>4</v>
      </c>
      <c r="J11" s="74"/>
      <c r="K11" s="329">
        <f t="shared" si="3"/>
        <v>2</v>
      </c>
      <c r="L11" s="330">
        <f t="shared" si="4"/>
        <v>3</v>
      </c>
      <c r="M11" s="414">
        <f t="shared" si="5"/>
        <v>5</v>
      </c>
      <c r="N11" s="457"/>
      <c r="O11" s="444">
        <f t="shared" si="1"/>
        <v>8.6206896551724144E-2</v>
      </c>
      <c r="Q11" s="426" t="s">
        <v>455</v>
      </c>
      <c r="R11" s="620"/>
      <c r="S11" s="620"/>
      <c r="T11" s="620"/>
      <c r="U11" s="620"/>
      <c r="V11" s="457"/>
      <c r="W11" s="457"/>
    </row>
    <row r="12" spans="1:23" ht="23.25" customHeight="1" x14ac:dyDescent="0.2">
      <c r="A12" s="738"/>
      <c r="B12" s="741" t="s">
        <v>554</v>
      </c>
      <c r="C12" s="236" t="s">
        <v>9</v>
      </c>
      <c r="D12" s="446">
        <v>0</v>
      </c>
      <c r="E12" s="446">
        <v>0</v>
      </c>
      <c r="F12" s="446">
        <f t="shared" si="2"/>
        <v>0</v>
      </c>
      <c r="G12" s="446">
        <v>0</v>
      </c>
      <c r="H12" s="446">
        <v>1</v>
      </c>
      <c r="I12" s="307">
        <f t="shared" si="0"/>
        <v>1</v>
      </c>
      <c r="J12" s="75"/>
      <c r="K12" s="14">
        <f t="shared" si="3"/>
        <v>0</v>
      </c>
      <c r="L12" s="446">
        <f t="shared" si="4"/>
        <v>1</v>
      </c>
      <c r="M12" s="446">
        <f t="shared" si="5"/>
        <v>1</v>
      </c>
      <c r="N12" s="457"/>
      <c r="O12" s="331">
        <f t="shared" si="1"/>
        <v>1.7241379310344827E-2</v>
      </c>
      <c r="Q12" s="426">
        <v>5</v>
      </c>
      <c r="R12" s="620"/>
      <c r="S12" s="620"/>
      <c r="T12" s="620"/>
      <c r="U12" s="620"/>
      <c r="V12" s="457"/>
      <c r="W12" s="457"/>
    </row>
    <row r="13" spans="1:23" ht="27.75" customHeight="1" x14ac:dyDescent="0.2">
      <c r="A13" s="738"/>
      <c r="B13" s="741"/>
      <c r="C13" s="238" t="s">
        <v>10</v>
      </c>
      <c r="D13" s="447">
        <v>2</v>
      </c>
      <c r="E13" s="447">
        <v>5</v>
      </c>
      <c r="F13" s="447">
        <f t="shared" si="2"/>
        <v>7</v>
      </c>
      <c r="G13" s="447">
        <v>0</v>
      </c>
      <c r="H13" s="447">
        <v>1</v>
      </c>
      <c r="I13" s="308">
        <f t="shared" si="0"/>
        <v>1</v>
      </c>
      <c r="J13" s="75"/>
      <c r="K13" s="17">
        <f t="shared" si="3"/>
        <v>2</v>
      </c>
      <c r="L13" s="447">
        <f t="shared" si="4"/>
        <v>6</v>
      </c>
      <c r="M13" s="447">
        <f t="shared" si="5"/>
        <v>8</v>
      </c>
      <c r="N13" s="457"/>
      <c r="O13" s="332">
        <f t="shared" si="1"/>
        <v>0.13793103448275862</v>
      </c>
      <c r="Q13" s="426">
        <v>6</v>
      </c>
      <c r="R13" s="620"/>
      <c r="S13" s="620"/>
      <c r="T13" s="620"/>
      <c r="U13" s="620"/>
      <c r="V13" s="457"/>
      <c r="W13" s="457"/>
    </row>
    <row r="14" spans="1:23" ht="13.5" x14ac:dyDescent="0.25">
      <c r="A14" s="789"/>
      <c r="B14" s="739" t="s">
        <v>11</v>
      </c>
      <c r="C14" s="784"/>
      <c r="D14" s="330">
        <v>2</v>
      </c>
      <c r="E14" s="330">
        <v>5</v>
      </c>
      <c r="F14" s="413">
        <f t="shared" si="2"/>
        <v>7</v>
      </c>
      <c r="G14" s="330">
        <v>0</v>
      </c>
      <c r="H14" s="330">
        <v>2</v>
      </c>
      <c r="I14" s="414">
        <f t="shared" si="0"/>
        <v>2</v>
      </c>
      <c r="J14" s="74"/>
      <c r="K14" s="329">
        <f t="shared" si="3"/>
        <v>2</v>
      </c>
      <c r="L14" s="330">
        <f t="shared" si="4"/>
        <v>7</v>
      </c>
      <c r="M14" s="414">
        <f t="shared" si="5"/>
        <v>9</v>
      </c>
      <c r="N14" s="457"/>
      <c r="O14" s="464">
        <f t="shared" si="1"/>
        <v>0.15517241379310345</v>
      </c>
      <c r="Q14" s="426" t="s">
        <v>456</v>
      </c>
      <c r="R14" s="620"/>
      <c r="S14" s="620"/>
      <c r="T14" s="620"/>
      <c r="U14" s="620"/>
      <c r="V14" s="457"/>
      <c r="W14" s="457"/>
    </row>
    <row r="15" spans="1:23" x14ac:dyDescent="0.2">
      <c r="A15" s="726" t="s">
        <v>12</v>
      </c>
      <c r="B15" s="726"/>
      <c r="C15" s="783"/>
      <c r="D15" s="421">
        <v>3</v>
      </c>
      <c r="E15" s="421">
        <v>5</v>
      </c>
      <c r="F15" s="422">
        <f t="shared" si="2"/>
        <v>8</v>
      </c>
      <c r="G15" s="421">
        <v>1</v>
      </c>
      <c r="H15" s="421">
        <v>5</v>
      </c>
      <c r="I15" s="422">
        <f t="shared" si="0"/>
        <v>6</v>
      </c>
      <c r="J15" s="74"/>
      <c r="K15" s="421">
        <f t="shared" si="3"/>
        <v>4</v>
      </c>
      <c r="L15" s="421">
        <f t="shared" si="4"/>
        <v>10</v>
      </c>
      <c r="M15" s="422">
        <f t="shared" si="5"/>
        <v>14</v>
      </c>
      <c r="O15" s="465">
        <f t="shared" si="1"/>
        <v>0.2413793103448276</v>
      </c>
      <c r="Q15" s="426" t="s">
        <v>3</v>
      </c>
      <c r="R15" s="620"/>
      <c r="S15" s="620"/>
      <c r="T15" s="620"/>
      <c r="U15" s="620"/>
      <c r="V15" s="457"/>
      <c r="W15" s="457"/>
    </row>
    <row r="16" spans="1:23" ht="12.75" customHeight="1" x14ac:dyDescent="0.2">
      <c r="A16" s="721" t="s">
        <v>442</v>
      </c>
      <c r="B16" s="719" t="s">
        <v>555</v>
      </c>
      <c r="C16" s="236" t="s">
        <v>14</v>
      </c>
      <c r="D16" s="446"/>
      <c r="E16" s="446"/>
      <c r="F16" s="446">
        <f t="shared" si="2"/>
        <v>0</v>
      </c>
      <c r="G16" s="446"/>
      <c r="H16" s="446"/>
      <c r="I16" s="307">
        <f t="shared" si="0"/>
        <v>0</v>
      </c>
      <c r="J16" s="75"/>
      <c r="K16" s="14">
        <f t="shared" si="3"/>
        <v>0</v>
      </c>
      <c r="L16" s="446">
        <f t="shared" si="4"/>
        <v>0</v>
      </c>
      <c r="M16" s="446">
        <f t="shared" si="5"/>
        <v>0</v>
      </c>
      <c r="N16" s="457"/>
      <c r="O16" s="331">
        <f t="shared" si="1"/>
        <v>0</v>
      </c>
      <c r="Q16" s="426">
        <v>7</v>
      </c>
      <c r="R16" s="620"/>
      <c r="S16" s="620"/>
      <c r="T16" s="620"/>
      <c r="U16" s="620"/>
      <c r="V16" s="457"/>
      <c r="W16" s="457"/>
    </row>
    <row r="17" spans="1:23" x14ac:dyDescent="0.2">
      <c r="A17" s="722"/>
      <c r="B17" s="720"/>
      <c r="C17" s="237" t="s">
        <v>15</v>
      </c>
      <c r="D17" s="447"/>
      <c r="E17" s="447"/>
      <c r="F17" s="447">
        <f t="shared" si="2"/>
        <v>0</v>
      </c>
      <c r="G17" s="447"/>
      <c r="H17" s="447"/>
      <c r="I17" s="308">
        <f t="shared" si="0"/>
        <v>0</v>
      </c>
      <c r="J17" s="75"/>
      <c r="K17" s="17">
        <f t="shared" si="3"/>
        <v>0</v>
      </c>
      <c r="L17" s="447">
        <f t="shared" si="4"/>
        <v>0</v>
      </c>
      <c r="M17" s="447">
        <f t="shared" si="5"/>
        <v>0</v>
      </c>
      <c r="N17" s="457"/>
      <c r="O17" s="332">
        <f t="shared" si="1"/>
        <v>0</v>
      </c>
      <c r="Q17" s="426">
        <v>8</v>
      </c>
      <c r="R17" s="620"/>
      <c r="S17" s="620"/>
      <c r="T17" s="620"/>
      <c r="U17" s="620"/>
      <c r="V17" s="457"/>
      <c r="W17" s="457"/>
    </row>
    <row r="18" spans="1:23" x14ac:dyDescent="0.2">
      <c r="A18" s="722"/>
      <c r="B18" s="720"/>
      <c r="C18" s="237" t="s">
        <v>16</v>
      </c>
      <c r="D18" s="171">
        <v>0</v>
      </c>
      <c r="E18" s="171">
        <v>0</v>
      </c>
      <c r="F18" s="171">
        <f t="shared" si="2"/>
        <v>0</v>
      </c>
      <c r="G18" s="171">
        <v>0</v>
      </c>
      <c r="H18" s="171">
        <v>1</v>
      </c>
      <c r="I18" s="308">
        <f t="shared" si="0"/>
        <v>1</v>
      </c>
      <c r="J18" s="75"/>
      <c r="K18" s="17">
        <f t="shared" si="3"/>
        <v>0</v>
      </c>
      <c r="L18" s="171">
        <f t="shared" si="4"/>
        <v>1</v>
      </c>
      <c r="M18" s="171">
        <f t="shared" si="5"/>
        <v>1</v>
      </c>
      <c r="O18" s="332">
        <f t="shared" si="1"/>
        <v>1.7241379310344827E-2</v>
      </c>
      <c r="Q18" s="426">
        <v>9</v>
      </c>
      <c r="R18" s="620"/>
      <c r="S18" s="620"/>
      <c r="T18" s="620"/>
      <c r="U18" s="620"/>
      <c r="V18" s="457"/>
      <c r="W18" s="457"/>
    </row>
    <row r="19" spans="1:23" x14ac:dyDescent="0.2">
      <c r="A19" s="722"/>
      <c r="B19" s="720"/>
      <c r="C19" s="237" t="s">
        <v>17</v>
      </c>
      <c r="D19" s="171">
        <v>0</v>
      </c>
      <c r="E19" s="171">
        <v>0</v>
      </c>
      <c r="F19" s="171">
        <f t="shared" si="2"/>
        <v>0</v>
      </c>
      <c r="G19" s="171">
        <v>1</v>
      </c>
      <c r="H19" s="171">
        <v>0</v>
      </c>
      <c r="I19" s="308">
        <f t="shared" si="0"/>
        <v>1</v>
      </c>
      <c r="J19" s="75"/>
      <c r="K19" s="17">
        <f t="shared" si="3"/>
        <v>1</v>
      </c>
      <c r="L19" s="171">
        <f t="shared" si="4"/>
        <v>0</v>
      </c>
      <c r="M19" s="171">
        <f t="shared" si="5"/>
        <v>1</v>
      </c>
      <c r="O19" s="332">
        <f t="shared" si="1"/>
        <v>1.7241379310344827E-2</v>
      </c>
      <c r="Q19" s="426">
        <v>10</v>
      </c>
      <c r="R19" s="620"/>
      <c r="S19" s="620"/>
      <c r="T19" s="620"/>
      <c r="U19" s="620"/>
      <c r="V19" s="457"/>
      <c r="W19" s="457"/>
    </row>
    <row r="20" spans="1:23" x14ac:dyDescent="0.2">
      <c r="A20" s="722"/>
      <c r="B20" s="720"/>
      <c r="C20" s="237" t="s">
        <v>18</v>
      </c>
      <c r="D20" s="171">
        <v>0</v>
      </c>
      <c r="E20" s="171">
        <v>0</v>
      </c>
      <c r="F20" s="171">
        <f t="shared" si="2"/>
        <v>0</v>
      </c>
      <c r="G20" s="171">
        <v>0</v>
      </c>
      <c r="H20" s="171">
        <v>1</v>
      </c>
      <c r="I20" s="308">
        <f t="shared" si="0"/>
        <v>1</v>
      </c>
      <c r="J20" s="75"/>
      <c r="K20" s="17">
        <f t="shared" si="3"/>
        <v>0</v>
      </c>
      <c r="L20" s="171">
        <f t="shared" si="4"/>
        <v>1</v>
      </c>
      <c r="M20" s="171">
        <f t="shared" si="5"/>
        <v>1</v>
      </c>
      <c r="O20" s="332">
        <f t="shared" si="1"/>
        <v>1.7241379310344827E-2</v>
      </c>
      <c r="Q20" s="426">
        <v>11</v>
      </c>
      <c r="R20" s="620"/>
      <c r="S20" s="620"/>
      <c r="T20" s="620"/>
      <c r="U20" s="620"/>
      <c r="V20" s="457"/>
      <c r="W20" s="457"/>
    </row>
    <row r="21" spans="1:23" x14ac:dyDescent="0.2">
      <c r="A21" s="722"/>
      <c r="B21" s="720"/>
      <c r="C21" s="237" t="s">
        <v>19</v>
      </c>
      <c r="D21" s="171"/>
      <c r="E21" s="171"/>
      <c r="F21" s="171">
        <f t="shared" si="2"/>
        <v>0</v>
      </c>
      <c r="G21" s="171"/>
      <c r="H21" s="171"/>
      <c r="I21" s="308">
        <f t="shared" si="0"/>
        <v>0</v>
      </c>
      <c r="J21" s="75"/>
      <c r="K21" s="17">
        <f t="shared" si="3"/>
        <v>0</v>
      </c>
      <c r="L21" s="171">
        <f t="shared" si="4"/>
        <v>0</v>
      </c>
      <c r="M21" s="171">
        <f t="shared" si="5"/>
        <v>0</v>
      </c>
      <c r="O21" s="332">
        <f t="shared" si="1"/>
        <v>0</v>
      </c>
      <c r="Q21" s="426">
        <v>12</v>
      </c>
      <c r="R21" s="620"/>
      <c r="S21" s="620"/>
      <c r="T21" s="620"/>
      <c r="U21" s="620"/>
      <c r="V21" s="457"/>
      <c r="W21" s="457"/>
    </row>
    <row r="22" spans="1:23" x14ac:dyDescent="0.2">
      <c r="A22" s="722"/>
      <c r="B22" s="720"/>
      <c r="C22" s="237" t="s">
        <v>20</v>
      </c>
      <c r="D22" s="171"/>
      <c r="E22" s="171"/>
      <c r="F22" s="171">
        <f t="shared" si="2"/>
        <v>0</v>
      </c>
      <c r="G22" s="171"/>
      <c r="H22" s="171"/>
      <c r="I22" s="308">
        <f t="shared" si="0"/>
        <v>0</v>
      </c>
      <c r="J22" s="75"/>
      <c r="K22" s="17">
        <f t="shared" si="3"/>
        <v>0</v>
      </c>
      <c r="L22" s="171">
        <f t="shared" si="4"/>
        <v>0</v>
      </c>
      <c r="M22" s="171">
        <f t="shared" si="5"/>
        <v>0</v>
      </c>
      <c r="O22" s="332"/>
      <c r="Q22" s="426">
        <v>13</v>
      </c>
      <c r="R22" s="620"/>
      <c r="S22" s="620"/>
      <c r="T22" s="620"/>
      <c r="U22" s="620"/>
      <c r="V22" s="457"/>
      <c r="W22" s="457"/>
    </row>
    <row r="23" spans="1:23" x14ac:dyDescent="0.2">
      <c r="A23" s="722"/>
      <c r="B23" s="720"/>
      <c r="C23" s="237" t="s">
        <v>21</v>
      </c>
      <c r="D23" s="446"/>
      <c r="E23" s="446"/>
      <c r="F23" s="446">
        <f t="shared" si="2"/>
        <v>0</v>
      </c>
      <c r="G23" s="446"/>
      <c r="H23" s="446"/>
      <c r="I23" s="307">
        <f t="shared" si="0"/>
        <v>0</v>
      </c>
      <c r="J23" s="75"/>
      <c r="K23" s="14">
        <f t="shared" si="3"/>
        <v>0</v>
      </c>
      <c r="L23" s="446">
        <f t="shared" si="4"/>
        <v>0</v>
      </c>
      <c r="M23" s="446">
        <f t="shared" si="5"/>
        <v>0</v>
      </c>
      <c r="N23" s="457"/>
      <c r="O23" s="331">
        <f t="shared" ref="O23:O54" si="6">M23/$M$86</f>
        <v>0</v>
      </c>
      <c r="Q23" s="426">
        <v>14</v>
      </c>
      <c r="R23" s="620"/>
      <c r="S23" s="620"/>
      <c r="T23" s="620"/>
      <c r="U23" s="620"/>
      <c r="V23" s="457"/>
      <c r="W23" s="457"/>
    </row>
    <row r="24" spans="1:23" x14ac:dyDescent="0.2">
      <c r="A24" s="722"/>
      <c r="B24" s="720"/>
      <c r="C24" s="238" t="s">
        <v>22</v>
      </c>
      <c r="D24" s="447"/>
      <c r="E24" s="447"/>
      <c r="F24" s="447">
        <f t="shared" si="2"/>
        <v>0</v>
      </c>
      <c r="G24" s="447"/>
      <c r="H24" s="447"/>
      <c r="I24" s="308">
        <f t="shared" si="0"/>
        <v>0</v>
      </c>
      <c r="J24" s="75"/>
      <c r="K24" s="17">
        <f t="shared" si="3"/>
        <v>0</v>
      </c>
      <c r="L24" s="447">
        <f t="shared" si="4"/>
        <v>0</v>
      </c>
      <c r="M24" s="447">
        <f t="shared" si="5"/>
        <v>0</v>
      </c>
      <c r="N24" s="457"/>
      <c r="O24" s="332">
        <f t="shared" si="6"/>
        <v>0</v>
      </c>
      <c r="Q24" s="426">
        <v>15</v>
      </c>
      <c r="R24" s="620"/>
      <c r="S24" s="620"/>
      <c r="T24" s="620"/>
      <c r="U24" s="620"/>
      <c r="V24" s="457"/>
      <c r="W24" s="457"/>
    </row>
    <row r="25" spans="1:23" ht="13.5" x14ac:dyDescent="0.25">
      <c r="A25" s="722"/>
      <c r="B25" s="739" t="s">
        <v>448</v>
      </c>
      <c r="C25" s="784"/>
      <c r="D25" s="330">
        <v>0</v>
      </c>
      <c r="E25" s="330">
        <v>0</v>
      </c>
      <c r="F25" s="413">
        <f t="shared" si="2"/>
        <v>0</v>
      </c>
      <c r="G25" s="330">
        <v>1</v>
      </c>
      <c r="H25" s="330">
        <v>2</v>
      </c>
      <c r="I25" s="414">
        <f t="shared" si="0"/>
        <v>3</v>
      </c>
      <c r="J25" s="74"/>
      <c r="K25" s="329">
        <f t="shared" si="3"/>
        <v>1</v>
      </c>
      <c r="L25" s="330">
        <f t="shared" si="4"/>
        <v>2</v>
      </c>
      <c r="M25" s="414">
        <f t="shared" si="5"/>
        <v>3</v>
      </c>
      <c r="N25" s="457"/>
      <c r="O25" s="444">
        <f t="shared" si="6"/>
        <v>5.1724137931034482E-2</v>
      </c>
      <c r="Q25" s="426" t="s">
        <v>457</v>
      </c>
      <c r="R25" s="620"/>
      <c r="S25" s="620"/>
      <c r="T25" s="620"/>
      <c r="U25" s="620"/>
      <c r="V25" s="457"/>
      <c r="W25" s="457"/>
    </row>
    <row r="26" spans="1:23" ht="12.75" customHeight="1" x14ac:dyDescent="0.2">
      <c r="A26" s="722"/>
      <c r="B26" s="720" t="s">
        <v>556</v>
      </c>
      <c r="C26" s="237" t="s">
        <v>23</v>
      </c>
      <c r="D26" s="171"/>
      <c r="E26" s="171"/>
      <c r="F26" s="171">
        <f t="shared" si="2"/>
        <v>0</v>
      </c>
      <c r="G26" s="171"/>
      <c r="H26" s="171"/>
      <c r="I26" s="308">
        <f t="shared" si="0"/>
        <v>0</v>
      </c>
      <c r="J26" s="75"/>
      <c r="K26" s="17">
        <f t="shared" si="3"/>
        <v>0</v>
      </c>
      <c r="L26" s="171">
        <f t="shared" si="4"/>
        <v>0</v>
      </c>
      <c r="M26" s="171">
        <f t="shared" si="5"/>
        <v>0</v>
      </c>
      <c r="O26" s="332">
        <f t="shared" si="6"/>
        <v>0</v>
      </c>
      <c r="Q26" s="426">
        <v>16</v>
      </c>
      <c r="R26" s="620"/>
      <c r="S26" s="620"/>
      <c r="T26" s="620"/>
      <c r="U26" s="620"/>
      <c r="V26" s="457"/>
      <c r="W26" s="457"/>
    </row>
    <row r="27" spans="1:23" x14ac:dyDescent="0.2">
      <c r="A27" s="722"/>
      <c r="B27" s="720"/>
      <c r="C27" s="237" t="s">
        <v>24</v>
      </c>
      <c r="D27" s="171"/>
      <c r="E27" s="171"/>
      <c r="F27" s="171">
        <f t="shared" si="2"/>
        <v>0</v>
      </c>
      <c r="G27" s="171"/>
      <c r="H27" s="171"/>
      <c r="I27" s="308">
        <f t="shared" si="0"/>
        <v>0</v>
      </c>
      <c r="J27" s="75"/>
      <c r="K27" s="17">
        <f t="shared" si="3"/>
        <v>0</v>
      </c>
      <c r="L27" s="171">
        <f t="shared" si="4"/>
        <v>0</v>
      </c>
      <c r="M27" s="171">
        <f t="shared" si="5"/>
        <v>0</v>
      </c>
      <c r="O27" s="332">
        <f t="shared" si="6"/>
        <v>0</v>
      </c>
      <c r="Q27" s="426">
        <v>17</v>
      </c>
      <c r="R27" s="620"/>
      <c r="S27" s="620"/>
      <c r="T27" s="620"/>
      <c r="U27" s="620"/>
      <c r="V27" s="457"/>
      <c r="W27" s="457"/>
    </row>
    <row r="28" spans="1:23" x14ac:dyDescent="0.2">
      <c r="A28" s="722"/>
      <c r="B28" s="720"/>
      <c r="C28" s="237" t="s">
        <v>25</v>
      </c>
      <c r="D28" s="171"/>
      <c r="E28" s="171"/>
      <c r="F28" s="171">
        <f t="shared" si="2"/>
        <v>0</v>
      </c>
      <c r="G28" s="171"/>
      <c r="H28" s="171"/>
      <c r="I28" s="308">
        <f t="shared" si="0"/>
        <v>0</v>
      </c>
      <c r="J28" s="75"/>
      <c r="K28" s="17">
        <f t="shared" si="3"/>
        <v>0</v>
      </c>
      <c r="L28" s="171">
        <f t="shared" si="4"/>
        <v>0</v>
      </c>
      <c r="M28" s="171">
        <f t="shared" si="5"/>
        <v>0</v>
      </c>
      <c r="O28" s="332">
        <f t="shared" si="6"/>
        <v>0</v>
      </c>
      <c r="Q28" s="426">
        <v>18</v>
      </c>
      <c r="R28" s="620"/>
      <c r="S28" s="620"/>
      <c r="T28" s="620"/>
      <c r="U28" s="620"/>
      <c r="V28" s="457"/>
      <c r="W28" s="457"/>
    </row>
    <row r="29" spans="1:23" x14ac:dyDescent="0.2">
      <c r="A29" s="722"/>
      <c r="B29" s="720"/>
      <c r="C29" s="237" t="s">
        <v>26</v>
      </c>
      <c r="D29" s="171">
        <v>0</v>
      </c>
      <c r="E29" s="171">
        <v>0</v>
      </c>
      <c r="F29" s="171">
        <f t="shared" si="2"/>
        <v>0</v>
      </c>
      <c r="G29" s="171">
        <v>0</v>
      </c>
      <c r="H29" s="171">
        <v>1</v>
      </c>
      <c r="I29" s="308">
        <f t="shared" si="0"/>
        <v>1</v>
      </c>
      <c r="J29" s="75"/>
      <c r="K29" s="17">
        <f t="shared" si="3"/>
        <v>0</v>
      </c>
      <c r="L29" s="171">
        <f t="shared" si="4"/>
        <v>1</v>
      </c>
      <c r="M29" s="171">
        <f t="shared" si="5"/>
        <v>1</v>
      </c>
      <c r="O29" s="332">
        <f t="shared" si="6"/>
        <v>1.7241379310344827E-2</v>
      </c>
      <c r="Q29" s="426">
        <v>19</v>
      </c>
      <c r="R29" s="620"/>
      <c r="S29" s="620"/>
      <c r="T29" s="620"/>
      <c r="U29" s="620"/>
      <c r="V29" s="457"/>
      <c r="W29" s="457"/>
    </row>
    <row r="30" spans="1:23" x14ac:dyDescent="0.2">
      <c r="A30" s="722"/>
      <c r="B30" s="720"/>
      <c r="C30" s="237">
        <v>2</v>
      </c>
      <c r="D30" s="171"/>
      <c r="E30" s="171"/>
      <c r="F30" s="171">
        <f t="shared" si="2"/>
        <v>0</v>
      </c>
      <c r="G30" s="171"/>
      <c r="H30" s="171"/>
      <c r="I30" s="308">
        <f t="shared" si="0"/>
        <v>0</v>
      </c>
      <c r="J30" s="75"/>
      <c r="K30" s="17">
        <f t="shared" si="3"/>
        <v>0</v>
      </c>
      <c r="L30" s="171">
        <f t="shared" si="4"/>
        <v>0</v>
      </c>
      <c r="M30" s="171">
        <f t="shared" si="5"/>
        <v>0</v>
      </c>
      <c r="O30" s="332">
        <f t="shared" si="6"/>
        <v>0</v>
      </c>
      <c r="Q30" s="426">
        <v>20</v>
      </c>
      <c r="R30" s="620"/>
      <c r="S30" s="620"/>
      <c r="T30" s="620"/>
      <c r="U30" s="620"/>
      <c r="V30" s="457"/>
      <c r="W30" s="457"/>
    </row>
    <row r="31" spans="1:23" x14ac:dyDescent="0.2">
      <c r="A31" s="722"/>
      <c r="B31" s="720"/>
      <c r="C31" s="237" t="s">
        <v>28</v>
      </c>
      <c r="D31" s="446">
        <v>1</v>
      </c>
      <c r="E31" s="446">
        <v>1</v>
      </c>
      <c r="F31" s="446">
        <f t="shared" si="2"/>
        <v>2</v>
      </c>
      <c r="G31" s="446">
        <v>0</v>
      </c>
      <c r="H31" s="446">
        <v>0</v>
      </c>
      <c r="I31" s="307">
        <f t="shared" si="0"/>
        <v>0</v>
      </c>
      <c r="J31" s="75"/>
      <c r="K31" s="14">
        <f t="shared" si="3"/>
        <v>1</v>
      </c>
      <c r="L31" s="446">
        <f t="shared" si="4"/>
        <v>1</v>
      </c>
      <c r="M31" s="446">
        <f t="shared" si="5"/>
        <v>2</v>
      </c>
      <c r="N31" s="457"/>
      <c r="O31" s="331">
        <f t="shared" si="6"/>
        <v>3.4482758620689655E-2</v>
      </c>
      <c r="Q31" s="426">
        <v>21</v>
      </c>
      <c r="R31" s="620"/>
      <c r="S31" s="620"/>
      <c r="T31" s="620"/>
      <c r="U31" s="620"/>
      <c r="V31" s="457"/>
      <c r="W31" s="457"/>
    </row>
    <row r="32" spans="1:23" x14ac:dyDescent="0.2">
      <c r="A32" s="722"/>
      <c r="B32" s="720"/>
      <c r="C32" s="237" t="s">
        <v>29</v>
      </c>
      <c r="D32" s="447">
        <v>0</v>
      </c>
      <c r="E32" s="447">
        <v>1</v>
      </c>
      <c r="F32" s="447">
        <f t="shared" si="2"/>
        <v>1</v>
      </c>
      <c r="G32" s="447">
        <v>1</v>
      </c>
      <c r="H32" s="447">
        <v>0</v>
      </c>
      <c r="I32" s="308">
        <f t="shared" si="0"/>
        <v>1</v>
      </c>
      <c r="J32" s="75"/>
      <c r="K32" s="17">
        <f t="shared" si="3"/>
        <v>1</v>
      </c>
      <c r="L32" s="447">
        <f t="shared" si="4"/>
        <v>1</v>
      </c>
      <c r="M32" s="447">
        <f t="shared" si="5"/>
        <v>2</v>
      </c>
      <c r="N32" s="457"/>
      <c r="O32" s="332">
        <f t="shared" si="6"/>
        <v>3.4482758620689655E-2</v>
      </c>
      <c r="Q32" s="426">
        <v>22</v>
      </c>
      <c r="R32" s="620"/>
      <c r="S32" s="620"/>
      <c r="T32" s="620"/>
      <c r="U32" s="620"/>
      <c r="V32" s="457"/>
      <c r="W32" s="457"/>
    </row>
    <row r="33" spans="1:23" x14ac:dyDescent="0.2">
      <c r="A33" s="722"/>
      <c r="B33" s="720"/>
      <c r="C33" s="237" t="s">
        <v>30</v>
      </c>
      <c r="D33" s="446"/>
      <c r="E33" s="446"/>
      <c r="F33" s="446">
        <f t="shared" si="2"/>
        <v>0</v>
      </c>
      <c r="G33" s="446"/>
      <c r="H33" s="446"/>
      <c r="I33" s="307">
        <f t="shared" si="0"/>
        <v>0</v>
      </c>
      <c r="J33" s="75"/>
      <c r="K33" s="14">
        <f t="shared" si="3"/>
        <v>0</v>
      </c>
      <c r="L33" s="446">
        <f t="shared" si="4"/>
        <v>0</v>
      </c>
      <c r="M33" s="446">
        <f t="shared" si="5"/>
        <v>0</v>
      </c>
      <c r="N33" s="457"/>
      <c r="O33" s="331">
        <f t="shared" si="6"/>
        <v>0</v>
      </c>
      <c r="Q33" s="426">
        <v>23</v>
      </c>
      <c r="R33" s="620"/>
      <c r="S33" s="620"/>
      <c r="T33" s="620"/>
      <c r="U33" s="620"/>
      <c r="V33" s="457"/>
      <c r="W33" s="457"/>
    </row>
    <row r="34" spans="1:23" x14ac:dyDescent="0.2">
      <c r="A34" s="722"/>
      <c r="B34" s="720"/>
      <c r="C34" s="238" t="s">
        <v>31</v>
      </c>
      <c r="D34" s="171">
        <v>0</v>
      </c>
      <c r="E34" s="171">
        <v>0</v>
      </c>
      <c r="F34" s="171">
        <f t="shared" si="2"/>
        <v>0</v>
      </c>
      <c r="G34" s="171">
        <v>1</v>
      </c>
      <c r="H34" s="171">
        <v>1</v>
      </c>
      <c r="I34" s="308">
        <f t="shared" si="0"/>
        <v>2</v>
      </c>
      <c r="J34" s="75"/>
      <c r="K34" s="17">
        <f t="shared" si="3"/>
        <v>1</v>
      </c>
      <c r="L34" s="171">
        <f t="shared" si="4"/>
        <v>1</v>
      </c>
      <c r="M34" s="171">
        <f t="shared" si="5"/>
        <v>2</v>
      </c>
      <c r="O34" s="332">
        <f t="shared" si="6"/>
        <v>3.4482758620689655E-2</v>
      </c>
      <c r="Q34" s="426">
        <v>24</v>
      </c>
      <c r="R34" s="620"/>
      <c r="S34" s="620"/>
      <c r="T34" s="620"/>
      <c r="U34" s="620"/>
      <c r="V34" s="457"/>
      <c r="W34" s="457"/>
    </row>
    <row r="35" spans="1:23" ht="13.5" x14ac:dyDescent="0.25">
      <c r="A35" s="722"/>
      <c r="B35" s="739" t="s">
        <v>449</v>
      </c>
      <c r="C35" s="784"/>
      <c r="D35" s="330">
        <v>1</v>
      </c>
      <c r="E35" s="330">
        <v>2</v>
      </c>
      <c r="F35" s="413">
        <f t="shared" si="2"/>
        <v>3</v>
      </c>
      <c r="G35" s="330">
        <v>2</v>
      </c>
      <c r="H35" s="330">
        <v>2</v>
      </c>
      <c r="I35" s="414">
        <f t="shared" si="0"/>
        <v>4</v>
      </c>
      <c r="J35" s="74"/>
      <c r="K35" s="329">
        <f t="shared" si="3"/>
        <v>3</v>
      </c>
      <c r="L35" s="330">
        <f t="shared" si="4"/>
        <v>4</v>
      </c>
      <c r="M35" s="414">
        <f t="shared" si="5"/>
        <v>7</v>
      </c>
      <c r="N35" s="457"/>
      <c r="O35" s="444">
        <f t="shared" si="6"/>
        <v>0.1206896551724138</v>
      </c>
      <c r="Q35" s="426" t="s">
        <v>296</v>
      </c>
      <c r="R35" s="620"/>
      <c r="S35" s="620"/>
      <c r="T35" s="620"/>
      <c r="U35" s="620"/>
      <c r="V35" s="457"/>
      <c r="W35" s="457"/>
    </row>
    <row r="36" spans="1:23" ht="12.75" customHeight="1" x14ac:dyDescent="0.2">
      <c r="A36" s="722"/>
      <c r="B36" s="720" t="s">
        <v>565</v>
      </c>
      <c r="C36" s="236">
        <v>7</v>
      </c>
      <c r="D36" s="446"/>
      <c r="E36" s="446"/>
      <c r="F36" s="446">
        <f t="shared" si="2"/>
        <v>0</v>
      </c>
      <c r="G36" s="446"/>
      <c r="H36" s="446"/>
      <c r="I36" s="307">
        <f t="shared" si="0"/>
        <v>0</v>
      </c>
      <c r="J36" s="75"/>
      <c r="K36" s="14">
        <f t="shared" si="3"/>
        <v>0</v>
      </c>
      <c r="L36" s="446">
        <f t="shared" si="4"/>
        <v>0</v>
      </c>
      <c r="M36" s="446">
        <f t="shared" si="5"/>
        <v>0</v>
      </c>
      <c r="N36" s="457"/>
      <c r="O36" s="331">
        <f t="shared" si="6"/>
        <v>0</v>
      </c>
      <c r="Q36" s="426">
        <v>70</v>
      </c>
      <c r="R36" s="620"/>
      <c r="S36" s="620"/>
      <c r="T36" s="620"/>
      <c r="U36" s="620"/>
      <c r="V36" s="457"/>
      <c r="W36" s="457"/>
    </row>
    <row r="37" spans="1:23" x14ac:dyDescent="0.2">
      <c r="A37" s="722"/>
      <c r="B37" s="720"/>
      <c r="C37" s="237" t="s">
        <v>33</v>
      </c>
      <c r="D37" s="447">
        <v>1</v>
      </c>
      <c r="E37" s="447">
        <v>2</v>
      </c>
      <c r="F37" s="447">
        <f t="shared" si="2"/>
        <v>3</v>
      </c>
      <c r="G37" s="447">
        <v>0</v>
      </c>
      <c r="H37" s="447">
        <v>2</v>
      </c>
      <c r="I37" s="308">
        <f t="shared" si="0"/>
        <v>2</v>
      </c>
      <c r="J37" s="75"/>
      <c r="K37" s="17">
        <f t="shared" si="3"/>
        <v>1</v>
      </c>
      <c r="L37" s="447">
        <f t="shared" si="4"/>
        <v>4</v>
      </c>
      <c r="M37" s="447">
        <f t="shared" si="5"/>
        <v>5</v>
      </c>
      <c r="N37" s="457"/>
      <c r="O37" s="332">
        <f t="shared" si="6"/>
        <v>8.6206896551724144E-2</v>
      </c>
      <c r="Q37" s="426">
        <v>71</v>
      </c>
      <c r="R37" s="620"/>
      <c r="S37" s="620"/>
      <c r="T37" s="620"/>
      <c r="U37" s="620"/>
      <c r="V37" s="457"/>
      <c r="W37" s="457"/>
    </row>
    <row r="38" spans="1:23" x14ac:dyDescent="0.2">
      <c r="A38" s="722"/>
      <c r="B38" s="720"/>
      <c r="C38" s="237" t="s">
        <v>34</v>
      </c>
      <c r="D38" s="169"/>
      <c r="E38" s="169"/>
      <c r="F38" s="169">
        <f t="shared" si="2"/>
        <v>0</v>
      </c>
      <c r="G38" s="169"/>
      <c r="H38" s="169"/>
      <c r="I38" s="307">
        <f t="shared" si="0"/>
        <v>0</v>
      </c>
      <c r="J38" s="75"/>
      <c r="K38" s="14">
        <f t="shared" si="3"/>
        <v>0</v>
      </c>
      <c r="L38" s="169">
        <f t="shared" si="4"/>
        <v>0</v>
      </c>
      <c r="M38" s="169">
        <f t="shared" si="5"/>
        <v>0</v>
      </c>
      <c r="O38" s="331">
        <f t="shared" si="6"/>
        <v>0</v>
      </c>
      <c r="Q38" s="426">
        <v>72</v>
      </c>
      <c r="R38" s="620"/>
      <c r="S38" s="620"/>
      <c r="T38" s="620"/>
      <c r="U38" s="620"/>
      <c r="V38" s="457"/>
      <c r="W38" s="457"/>
    </row>
    <row r="39" spans="1:23" x14ac:dyDescent="0.2">
      <c r="A39" s="722"/>
      <c r="B39" s="720"/>
      <c r="C39" s="237" t="s">
        <v>35</v>
      </c>
      <c r="D39" s="171"/>
      <c r="E39" s="171"/>
      <c r="F39" s="171">
        <f t="shared" si="2"/>
        <v>0</v>
      </c>
      <c r="G39" s="171"/>
      <c r="H39" s="171"/>
      <c r="I39" s="308">
        <f t="shared" si="0"/>
        <v>0</v>
      </c>
      <c r="J39" s="75"/>
      <c r="K39" s="17">
        <f t="shared" si="3"/>
        <v>0</v>
      </c>
      <c r="L39" s="171">
        <f t="shared" si="4"/>
        <v>0</v>
      </c>
      <c r="M39" s="171">
        <f t="shared" si="5"/>
        <v>0</v>
      </c>
      <c r="O39" s="332">
        <f t="shared" si="6"/>
        <v>0</v>
      </c>
      <c r="Q39" s="426">
        <v>73</v>
      </c>
      <c r="R39" s="620"/>
      <c r="S39" s="620"/>
      <c r="T39" s="620"/>
      <c r="U39" s="620"/>
      <c r="V39" s="457"/>
      <c r="W39" s="457"/>
    </row>
    <row r="40" spans="1:23" x14ac:dyDescent="0.2">
      <c r="A40" s="722"/>
      <c r="B40" s="720"/>
      <c r="C40" s="237" t="s">
        <v>36</v>
      </c>
      <c r="D40" s="187">
        <v>0</v>
      </c>
      <c r="E40" s="187">
        <v>1</v>
      </c>
      <c r="F40" s="187">
        <f t="shared" si="2"/>
        <v>1</v>
      </c>
      <c r="G40" s="187">
        <v>0</v>
      </c>
      <c r="H40" s="187">
        <v>0</v>
      </c>
      <c r="I40" s="321">
        <f t="shared" si="0"/>
        <v>0</v>
      </c>
      <c r="J40" s="75"/>
      <c r="K40" s="20">
        <f t="shared" si="3"/>
        <v>0</v>
      </c>
      <c r="L40" s="187">
        <f t="shared" si="4"/>
        <v>1</v>
      </c>
      <c r="M40" s="187">
        <f t="shared" si="5"/>
        <v>1</v>
      </c>
      <c r="O40" s="333">
        <f t="shared" si="6"/>
        <v>1.7241379310344827E-2</v>
      </c>
      <c r="Q40" s="426">
        <v>74</v>
      </c>
      <c r="R40" s="620"/>
      <c r="S40" s="620"/>
      <c r="T40" s="620"/>
      <c r="U40" s="620"/>
      <c r="V40" s="457"/>
      <c r="W40" s="457"/>
    </row>
    <row r="41" spans="1:23" ht="13.5" x14ac:dyDescent="0.25">
      <c r="A41" s="722"/>
      <c r="B41" s="739" t="s">
        <v>564</v>
      </c>
      <c r="C41" s="784"/>
      <c r="D41" s="330">
        <v>1</v>
      </c>
      <c r="E41" s="330">
        <v>3</v>
      </c>
      <c r="F41" s="413">
        <f t="shared" si="2"/>
        <v>4</v>
      </c>
      <c r="G41" s="330">
        <v>0</v>
      </c>
      <c r="H41" s="330">
        <v>2</v>
      </c>
      <c r="I41" s="414">
        <f t="shared" si="0"/>
        <v>2</v>
      </c>
      <c r="J41" s="74"/>
      <c r="K41" s="329">
        <f t="shared" si="3"/>
        <v>1</v>
      </c>
      <c r="L41" s="330">
        <f t="shared" si="4"/>
        <v>5</v>
      </c>
      <c r="M41" s="414">
        <f t="shared" si="5"/>
        <v>6</v>
      </c>
      <c r="O41" s="78">
        <f t="shared" si="6"/>
        <v>0.10344827586206896</v>
      </c>
      <c r="Q41" s="426" t="s">
        <v>309</v>
      </c>
      <c r="R41" s="620"/>
      <c r="S41" s="620"/>
      <c r="T41" s="620"/>
      <c r="U41" s="620"/>
      <c r="V41" s="457"/>
      <c r="W41" s="457"/>
    </row>
    <row r="42" spans="1:23" ht="12.75" customHeight="1" x14ac:dyDescent="0.2">
      <c r="A42" s="722"/>
      <c r="B42" s="720" t="s">
        <v>557</v>
      </c>
      <c r="C42" s="237" t="s">
        <v>38</v>
      </c>
      <c r="D42" s="169"/>
      <c r="E42" s="169"/>
      <c r="F42" s="169">
        <f t="shared" si="2"/>
        <v>0</v>
      </c>
      <c r="G42" s="169"/>
      <c r="H42" s="169"/>
      <c r="I42" s="307">
        <f t="shared" si="0"/>
        <v>0</v>
      </c>
      <c r="J42" s="415"/>
      <c r="K42" s="14">
        <f t="shared" si="3"/>
        <v>0</v>
      </c>
      <c r="L42" s="169">
        <f t="shared" si="4"/>
        <v>0</v>
      </c>
      <c r="M42" s="169">
        <f t="shared" si="5"/>
        <v>0</v>
      </c>
      <c r="O42" s="331">
        <f t="shared" si="6"/>
        <v>0</v>
      </c>
      <c r="Q42" s="426">
        <v>76</v>
      </c>
      <c r="R42" s="620"/>
      <c r="S42" s="620"/>
      <c r="T42" s="620"/>
      <c r="U42" s="620"/>
      <c r="V42" s="457"/>
      <c r="W42" s="457"/>
    </row>
    <row r="43" spans="1:23" x14ac:dyDescent="0.2">
      <c r="A43" s="722"/>
      <c r="B43" s="720"/>
      <c r="C43" s="362" t="s">
        <v>245</v>
      </c>
      <c r="D43" s="187"/>
      <c r="E43" s="187"/>
      <c r="F43" s="187">
        <f t="shared" si="2"/>
        <v>0</v>
      </c>
      <c r="G43" s="187"/>
      <c r="H43" s="187"/>
      <c r="I43" s="321">
        <f t="shared" si="0"/>
        <v>0</v>
      </c>
      <c r="J43" s="416"/>
      <c r="K43" s="20">
        <f t="shared" si="3"/>
        <v>0</v>
      </c>
      <c r="L43" s="187">
        <f t="shared" si="4"/>
        <v>0</v>
      </c>
      <c r="M43" s="187">
        <f t="shared" si="5"/>
        <v>0</v>
      </c>
      <c r="O43" s="333">
        <f t="shared" si="6"/>
        <v>0</v>
      </c>
      <c r="Q43" s="426">
        <v>77</v>
      </c>
      <c r="R43" s="620"/>
      <c r="S43" s="620"/>
      <c r="T43" s="620"/>
      <c r="U43" s="620"/>
      <c r="V43" s="457"/>
      <c r="W43" s="457"/>
    </row>
    <row r="44" spans="1:23" ht="13.5" x14ac:dyDescent="0.25">
      <c r="A44" s="723"/>
      <c r="B44" s="739" t="s">
        <v>39</v>
      </c>
      <c r="C44" s="784"/>
      <c r="D44" s="330"/>
      <c r="E44" s="330"/>
      <c r="F44" s="413">
        <f t="shared" si="2"/>
        <v>0</v>
      </c>
      <c r="G44" s="330"/>
      <c r="H44" s="330"/>
      <c r="I44" s="414">
        <f t="shared" si="0"/>
        <v>0</v>
      </c>
      <c r="J44" s="74"/>
      <c r="K44" s="329">
        <f t="shared" si="3"/>
        <v>0</v>
      </c>
      <c r="L44" s="330">
        <f t="shared" si="4"/>
        <v>0</v>
      </c>
      <c r="M44" s="414">
        <f t="shared" si="5"/>
        <v>0</v>
      </c>
      <c r="N44" s="457"/>
      <c r="O44" s="464">
        <f t="shared" si="6"/>
        <v>0</v>
      </c>
      <c r="Q44" s="426" t="s">
        <v>37</v>
      </c>
      <c r="R44" s="620"/>
      <c r="S44" s="620"/>
      <c r="T44" s="620"/>
      <c r="U44" s="620"/>
      <c r="V44" s="457"/>
      <c r="W44" s="457"/>
    </row>
    <row r="45" spans="1:23" x14ac:dyDescent="0.2">
      <c r="A45" s="726" t="s">
        <v>451</v>
      </c>
      <c r="B45" s="726"/>
      <c r="C45" s="783"/>
      <c r="D45" s="421">
        <v>2</v>
      </c>
      <c r="E45" s="421">
        <v>5</v>
      </c>
      <c r="F45" s="422">
        <f t="shared" si="2"/>
        <v>7</v>
      </c>
      <c r="G45" s="421">
        <v>3</v>
      </c>
      <c r="H45" s="421">
        <v>6</v>
      </c>
      <c r="I45" s="422">
        <f t="shared" si="0"/>
        <v>9</v>
      </c>
      <c r="J45" s="74"/>
      <c r="K45" s="421">
        <f t="shared" si="3"/>
        <v>5</v>
      </c>
      <c r="L45" s="421">
        <f t="shared" si="4"/>
        <v>11</v>
      </c>
      <c r="M45" s="422">
        <f t="shared" si="5"/>
        <v>16</v>
      </c>
      <c r="N45" s="457"/>
      <c r="O45" s="465">
        <f t="shared" si="6"/>
        <v>0.27586206896551724</v>
      </c>
      <c r="Q45" s="426" t="s">
        <v>442</v>
      </c>
      <c r="R45" s="620"/>
      <c r="S45" s="620"/>
      <c r="T45" s="620"/>
      <c r="U45" s="620"/>
      <c r="V45" s="457"/>
      <c r="W45" s="457"/>
    </row>
    <row r="46" spans="1:23" ht="12.75" customHeight="1" x14ac:dyDescent="0.2">
      <c r="A46" s="721" t="s">
        <v>443</v>
      </c>
      <c r="B46" s="719" t="s">
        <v>558</v>
      </c>
      <c r="C46" s="236" t="s">
        <v>42</v>
      </c>
      <c r="D46" s="171"/>
      <c r="E46" s="171"/>
      <c r="F46" s="171">
        <f t="shared" si="2"/>
        <v>0</v>
      </c>
      <c r="G46" s="171"/>
      <c r="H46" s="171"/>
      <c r="I46" s="308">
        <f t="shared" si="0"/>
        <v>0</v>
      </c>
      <c r="J46" s="75"/>
      <c r="K46" s="17">
        <f t="shared" si="3"/>
        <v>0</v>
      </c>
      <c r="L46" s="171">
        <f t="shared" si="4"/>
        <v>0</v>
      </c>
      <c r="M46" s="171">
        <f t="shared" si="5"/>
        <v>0</v>
      </c>
      <c r="O46" s="332">
        <f t="shared" si="6"/>
        <v>0</v>
      </c>
      <c r="Q46" s="426">
        <v>25</v>
      </c>
      <c r="R46" s="620"/>
      <c r="S46" s="620"/>
      <c r="T46" s="620"/>
      <c r="U46" s="620"/>
      <c r="V46" s="457"/>
      <c r="W46" s="457"/>
    </row>
    <row r="47" spans="1:23" x14ac:dyDescent="0.2">
      <c r="A47" s="722"/>
      <c r="B47" s="720"/>
      <c r="C47" s="237" t="s">
        <v>43</v>
      </c>
      <c r="D47" s="446"/>
      <c r="E47" s="446"/>
      <c r="F47" s="446">
        <f t="shared" si="2"/>
        <v>0</v>
      </c>
      <c r="G47" s="446"/>
      <c r="H47" s="446"/>
      <c r="I47" s="307">
        <f t="shared" si="0"/>
        <v>0</v>
      </c>
      <c r="J47" s="75"/>
      <c r="K47" s="14">
        <f t="shared" si="3"/>
        <v>0</v>
      </c>
      <c r="L47" s="446">
        <f t="shared" si="4"/>
        <v>0</v>
      </c>
      <c r="M47" s="446">
        <f t="shared" si="5"/>
        <v>0</v>
      </c>
      <c r="N47" s="457"/>
      <c r="O47" s="331">
        <f t="shared" si="6"/>
        <v>0</v>
      </c>
      <c r="Q47" s="426">
        <v>26</v>
      </c>
      <c r="R47" s="620"/>
      <c r="S47" s="620"/>
      <c r="T47" s="620"/>
      <c r="U47" s="620"/>
      <c r="V47" s="457"/>
      <c r="W47" s="457"/>
    </row>
    <row r="48" spans="1:23" x14ac:dyDescent="0.2">
      <c r="A48" s="722"/>
      <c r="B48" s="720"/>
      <c r="C48" s="237" t="s">
        <v>44</v>
      </c>
      <c r="D48" s="447">
        <v>0</v>
      </c>
      <c r="E48" s="447">
        <v>0</v>
      </c>
      <c r="F48" s="447">
        <f t="shared" si="2"/>
        <v>0</v>
      </c>
      <c r="G48" s="447">
        <v>0</v>
      </c>
      <c r="H48" s="447">
        <v>1</v>
      </c>
      <c r="I48" s="308">
        <f t="shared" si="0"/>
        <v>1</v>
      </c>
      <c r="J48" s="75"/>
      <c r="K48" s="17">
        <f t="shared" si="3"/>
        <v>0</v>
      </c>
      <c r="L48" s="447">
        <f t="shared" si="4"/>
        <v>1</v>
      </c>
      <c r="M48" s="447">
        <f t="shared" si="5"/>
        <v>1</v>
      </c>
      <c r="N48" s="457"/>
      <c r="O48" s="332">
        <f t="shared" si="6"/>
        <v>1.7241379310344827E-2</v>
      </c>
      <c r="Q48" s="426">
        <v>27</v>
      </c>
      <c r="R48" s="620"/>
      <c r="S48" s="620"/>
      <c r="T48" s="620"/>
      <c r="U48" s="620"/>
      <c r="V48" s="457"/>
      <c r="W48" s="457"/>
    </row>
    <row r="49" spans="1:23" ht="13.5" x14ac:dyDescent="0.25">
      <c r="A49" s="722"/>
      <c r="B49" s="739" t="s">
        <v>454</v>
      </c>
      <c r="C49" s="784"/>
      <c r="D49" s="330">
        <v>0</v>
      </c>
      <c r="E49" s="330">
        <v>0</v>
      </c>
      <c r="F49" s="413">
        <f t="shared" si="2"/>
        <v>0</v>
      </c>
      <c r="G49" s="330">
        <v>0</v>
      </c>
      <c r="H49" s="330">
        <v>1</v>
      </c>
      <c r="I49" s="414">
        <f t="shared" si="0"/>
        <v>1</v>
      </c>
      <c r="J49" s="74"/>
      <c r="K49" s="329">
        <f t="shared" si="3"/>
        <v>0</v>
      </c>
      <c r="L49" s="330">
        <f t="shared" si="4"/>
        <v>1</v>
      </c>
      <c r="M49" s="414">
        <f t="shared" si="5"/>
        <v>1</v>
      </c>
      <c r="N49" s="457"/>
      <c r="O49" s="444">
        <f t="shared" si="6"/>
        <v>1.7241379310344827E-2</v>
      </c>
      <c r="Q49" s="426" t="s">
        <v>444</v>
      </c>
      <c r="R49" s="620"/>
      <c r="S49" s="620"/>
      <c r="T49" s="620"/>
      <c r="U49" s="620"/>
      <c r="V49" s="457"/>
      <c r="W49" s="457"/>
    </row>
    <row r="50" spans="1:23" ht="12.75" customHeight="1" x14ac:dyDescent="0.2">
      <c r="A50" s="722"/>
      <c r="B50" s="720" t="s">
        <v>559</v>
      </c>
      <c r="C50" s="236" t="s">
        <v>45</v>
      </c>
      <c r="D50" s="171"/>
      <c r="E50" s="171"/>
      <c r="F50" s="171">
        <f t="shared" si="2"/>
        <v>0</v>
      </c>
      <c r="G50" s="171"/>
      <c r="H50" s="171"/>
      <c r="I50" s="308">
        <f t="shared" si="0"/>
        <v>0</v>
      </c>
      <c r="J50" s="75"/>
      <c r="K50" s="17">
        <f t="shared" si="3"/>
        <v>0</v>
      </c>
      <c r="L50" s="171">
        <f t="shared" si="4"/>
        <v>0</v>
      </c>
      <c r="M50" s="171">
        <f t="shared" si="5"/>
        <v>0</v>
      </c>
      <c r="O50" s="332">
        <f t="shared" si="6"/>
        <v>0</v>
      </c>
      <c r="Q50" s="426">
        <v>28</v>
      </c>
      <c r="R50" s="620"/>
      <c r="S50" s="620"/>
      <c r="T50" s="620"/>
      <c r="U50" s="620"/>
      <c r="V50" s="457"/>
      <c r="W50" s="457"/>
    </row>
    <row r="51" spans="1:23" x14ac:dyDescent="0.2">
      <c r="A51" s="722"/>
      <c r="B51" s="720"/>
      <c r="C51" s="237" t="s">
        <v>46</v>
      </c>
      <c r="D51" s="446"/>
      <c r="E51" s="446"/>
      <c r="F51" s="446">
        <f t="shared" si="2"/>
        <v>0</v>
      </c>
      <c r="G51" s="446"/>
      <c r="H51" s="446"/>
      <c r="I51" s="307">
        <f t="shared" si="0"/>
        <v>0</v>
      </c>
      <c r="J51" s="75"/>
      <c r="K51" s="14">
        <f t="shared" si="3"/>
        <v>0</v>
      </c>
      <c r="L51" s="446">
        <f t="shared" si="4"/>
        <v>0</v>
      </c>
      <c r="M51" s="446">
        <f t="shared" si="5"/>
        <v>0</v>
      </c>
      <c r="N51" s="457"/>
      <c r="O51" s="331">
        <f t="shared" si="6"/>
        <v>0</v>
      </c>
      <c r="Q51" s="426">
        <v>29</v>
      </c>
      <c r="R51" s="620"/>
      <c r="S51" s="620"/>
      <c r="T51" s="620"/>
      <c r="U51" s="620"/>
      <c r="V51" s="457"/>
      <c r="W51" s="457"/>
    </row>
    <row r="52" spans="1:23" x14ac:dyDescent="0.2">
      <c r="A52" s="722"/>
      <c r="B52" s="720"/>
      <c r="C52" s="238">
        <v>30</v>
      </c>
      <c r="D52" s="447"/>
      <c r="E52" s="447"/>
      <c r="F52" s="447">
        <f t="shared" si="2"/>
        <v>0</v>
      </c>
      <c r="G52" s="447"/>
      <c r="H52" s="447"/>
      <c r="I52" s="308">
        <f t="shared" si="0"/>
        <v>0</v>
      </c>
      <c r="J52" s="75"/>
      <c r="K52" s="17">
        <f t="shared" si="3"/>
        <v>0</v>
      </c>
      <c r="L52" s="447">
        <f t="shared" si="4"/>
        <v>0</v>
      </c>
      <c r="M52" s="447">
        <f t="shared" si="5"/>
        <v>0</v>
      </c>
      <c r="N52" s="457"/>
      <c r="O52" s="332">
        <f t="shared" si="6"/>
        <v>0</v>
      </c>
      <c r="Q52" s="426">
        <v>30</v>
      </c>
      <c r="R52" s="620"/>
      <c r="S52" s="620"/>
      <c r="T52" s="620"/>
      <c r="U52" s="620"/>
      <c r="V52" s="457"/>
      <c r="W52" s="457"/>
    </row>
    <row r="53" spans="1:23" ht="13.5" x14ac:dyDescent="0.25">
      <c r="A53" s="722"/>
      <c r="B53" s="739" t="s">
        <v>48</v>
      </c>
      <c r="C53" s="784"/>
      <c r="D53" s="330"/>
      <c r="E53" s="330"/>
      <c r="F53" s="413">
        <f t="shared" si="2"/>
        <v>0</v>
      </c>
      <c r="G53" s="330"/>
      <c r="H53" s="330"/>
      <c r="I53" s="414">
        <f t="shared" si="0"/>
        <v>0</v>
      </c>
      <c r="J53" s="74"/>
      <c r="K53" s="329">
        <f t="shared" si="3"/>
        <v>0</v>
      </c>
      <c r="L53" s="330">
        <f t="shared" si="4"/>
        <v>0</v>
      </c>
      <c r="M53" s="414">
        <f t="shared" si="5"/>
        <v>0</v>
      </c>
      <c r="N53" s="457"/>
      <c r="O53" s="444">
        <f t="shared" si="6"/>
        <v>0</v>
      </c>
      <c r="Q53" s="426" t="s">
        <v>323</v>
      </c>
      <c r="R53" s="620"/>
      <c r="S53" s="620"/>
      <c r="T53" s="620"/>
      <c r="U53" s="620"/>
      <c r="V53" s="457"/>
      <c r="W53" s="457"/>
    </row>
    <row r="54" spans="1:23" ht="12.75" customHeight="1" x14ac:dyDescent="0.2">
      <c r="A54" s="722"/>
      <c r="B54" s="720" t="s">
        <v>560</v>
      </c>
      <c r="C54" s="236" t="s">
        <v>49</v>
      </c>
      <c r="D54" s="171">
        <v>0</v>
      </c>
      <c r="E54" s="171">
        <v>2</v>
      </c>
      <c r="F54" s="171">
        <f t="shared" si="2"/>
        <v>2</v>
      </c>
      <c r="G54" s="171">
        <v>0</v>
      </c>
      <c r="H54" s="171">
        <v>0</v>
      </c>
      <c r="I54" s="308">
        <f t="shared" si="0"/>
        <v>0</v>
      </c>
      <c r="J54" s="75"/>
      <c r="K54" s="17">
        <f t="shared" si="3"/>
        <v>0</v>
      </c>
      <c r="L54" s="171">
        <f t="shared" si="4"/>
        <v>2</v>
      </c>
      <c r="M54" s="171">
        <f t="shared" si="5"/>
        <v>2</v>
      </c>
      <c r="O54" s="332">
        <f t="shared" si="6"/>
        <v>3.4482758620689655E-2</v>
      </c>
      <c r="Q54" s="426">
        <v>31</v>
      </c>
      <c r="R54" s="620"/>
      <c r="S54" s="620"/>
      <c r="T54" s="620"/>
      <c r="U54" s="620"/>
      <c r="V54" s="457"/>
      <c r="W54" s="457"/>
    </row>
    <row r="55" spans="1:23" x14ac:dyDescent="0.2">
      <c r="A55" s="722"/>
      <c r="B55" s="720"/>
      <c r="C55" s="237" t="s">
        <v>50</v>
      </c>
      <c r="D55" s="171">
        <v>1</v>
      </c>
      <c r="E55" s="171">
        <v>0</v>
      </c>
      <c r="F55" s="171">
        <f t="shared" si="2"/>
        <v>1</v>
      </c>
      <c r="G55" s="171">
        <v>0</v>
      </c>
      <c r="H55" s="171">
        <v>1</v>
      </c>
      <c r="I55" s="308">
        <f t="shared" si="0"/>
        <v>1</v>
      </c>
      <c r="J55" s="75"/>
      <c r="K55" s="17">
        <f t="shared" si="3"/>
        <v>1</v>
      </c>
      <c r="L55" s="171">
        <f t="shared" si="4"/>
        <v>1</v>
      </c>
      <c r="M55" s="171">
        <f t="shared" si="5"/>
        <v>2</v>
      </c>
      <c r="O55" s="332">
        <f t="shared" ref="O55:O82" si="7">M55/$M$86</f>
        <v>3.4482758620689655E-2</v>
      </c>
      <c r="Q55" s="426">
        <v>32</v>
      </c>
      <c r="R55" s="620"/>
      <c r="S55" s="620"/>
      <c r="T55" s="620"/>
      <c r="U55" s="620"/>
      <c r="V55" s="457"/>
      <c r="W55" s="457"/>
    </row>
    <row r="56" spans="1:23" x14ac:dyDescent="0.2">
      <c r="A56" s="722"/>
      <c r="B56" s="720"/>
      <c r="C56" s="238" t="s">
        <v>51</v>
      </c>
      <c r="D56" s="187"/>
      <c r="E56" s="187"/>
      <c r="F56" s="187">
        <f t="shared" si="2"/>
        <v>0</v>
      </c>
      <c r="G56" s="187"/>
      <c r="H56" s="187"/>
      <c r="I56" s="321">
        <f t="shared" si="0"/>
        <v>0</v>
      </c>
      <c r="J56" s="75"/>
      <c r="K56" s="20">
        <f t="shared" si="3"/>
        <v>0</v>
      </c>
      <c r="L56" s="187">
        <f t="shared" si="4"/>
        <v>0</v>
      </c>
      <c r="M56" s="187">
        <f t="shared" si="5"/>
        <v>0</v>
      </c>
      <c r="O56" s="333">
        <f t="shared" si="7"/>
        <v>0</v>
      </c>
      <c r="Q56" s="426">
        <v>33</v>
      </c>
      <c r="R56" s="620"/>
      <c r="S56" s="620"/>
      <c r="T56" s="620"/>
      <c r="U56" s="620"/>
      <c r="V56" s="457"/>
      <c r="W56" s="457"/>
    </row>
    <row r="57" spans="1:23" ht="13.5" x14ac:dyDescent="0.25">
      <c r="A57" s="722"/>
      <c r="B57" s="739" t="s">
        <v>52</v>
      </c>
      <c r="C57" s="784"/>
      <c r="D57" s="330">
        <v>1</v>
      </c>
      <c r="E57" s="330">
        <v>2</v>
      </c>
      <c r="F57" s="413">
        <f t="shared" si="2"/>
        <v>3</v>
      </c>
      <c r="G57" s="330">
        <v>0</v>
      </c>
      <c r="H57" s="330">
        <v>1</v>
      </c>
      <c r="I57" s="414">
        <f t="shared" si="0"/>
        <v>1</v>
      </c>
      <c r="J57" s="74"/>
      <c r="K57" s="329">
        <f t="shared" si="3"/>
        <v>1</v>
      </c>
      <c r="L57" s="330">
        <f t="shared" si="4"/>
        <v>3</v>
      </c>
      <c r="M57" s="414">
        <f t="shared" si="5"/>
        <v>4</v>
      </c>
      <c r="O57" s="78">
        <f t="shared" si="7"/>
        <v>6.8965517241379309E-2</v>
      </c>
      <c r="Q57" s="426" t="s">
        <v>327</v>
      </c>
      <c r="R57" s="620"/>
      <c r="S57" s="620"/>
      <c r="T57" s="620"/>
      <c r="U57" s="620"/>
      <c r="V57" s="457"/>
      <c r="W57" s="457"/>
    </row>
    <row r="58" spans="1:23" ht="12.75" customHeight="1" x14ac:dyDescent="0.2">
      <c r="A58" s="722"/>
      <c r="B58" s="720" t="s">
        <v>561</v>
      </c>
      <c r="C58" s="236" t="s">
        <v>53</v>
      </c>
      <c r="D58" s="169">
        <v>0</v>
      </c>
      <c r="E58" s="169">
        <v>3</v>
      </c>
      <c r="F58" s="169">
        <f t="shared" si="2"/>
        <v>3</v>
      </c>
      <c r="G58" s="169">
        <v>0</v>
      </c>
      <c r="H58" s="169">
        <v>1</v>
      </c>
      <c r="I58" s="307">
        <f t="shared" si="0"/>
        <v>1</v>
      </c>
      <c r="J58" s="75"/>
      <c r="K58" s="14">
        <f t="shared" si="3"/>
        <v>0</v>
      </c>
      <c r="L58" s="169">
        <f t="shared" si="4"/>
        <v>4</v>
      </c>
      <c r="M58" s="169">
        <f t="shared" si="5"/>
        <v>4</v>
      </c>
      <c r="O58" s="331">
        <f t="shared" si="7"/>
        <v>6.8965517241379309E-2</v>
      </c>
      <c r="Q58" s="426">
        <v>34</v>
      </c>
      <c r="R58" s="620"/>
      <c r="S58" s="620"/>
      <c r="T58" s="620"/>
      <c r="U58" s="620"/>
      <c r="V58" s="457"/>
      <c r="W58" s="457"/>
    </row>
    <row r="59" spans="1:23" x14ac:dyDescent="0.2">
      <c r="A59" s="722"/>
      <c r="B59" s="720"/>
      <c r="C59" s="237" t="s">
        <v>54</v>
      </c>
      <c r="D59" s="169">
        <v>0</v>
      </c>
      <c r="E59" s="169">
        <v>0</v>
      </c>
      <c r="F59" s="169">
        <f t="shared" si="2"/>
        <v>0</v>
      </c>
      <c r="G59" s="169">
        <v>0</v>
      </c>
      <c r="H59" s="169">
        <v>1</v>
      </c>
      <c r="I59" s="307">
        <f t="shared" si="0"/>
        <v>1</v>
      </c>
      <c r="J59" s="75"/>
      <c r="K59" s="14">
        <f t="shared" si="3"/>
        <v>0</v>
      </c>
      <c r="L59" s="169">
        <f t="shared" si="4"/>
        <v>1</v>
      </c>
      <c r="M59" s="169">
        <f t="shared" si="5"/>
        <v>1</v>
      </c>
      <c r="O59" s="331">
        <f t="shared" si="7"/>
        <v>1.7241379310344827E-2</v>
      </c>
      <c r="Q59" s="426">
        <v>35</v>
      </c>
      <c r="R59" s="620"/>
      <c r="S59" s="620"/>
      <c r="T59" s="620"/>
      <c r="U59" s="620"/>
      <c r="V59" s="457"/>
      <c r="W59" s="457"/>
    </row>
    <row r="60" spans="1:23" x14ac:dyDescent="0.2">
      <c r="A60" s="722"/>
      <c r="B60" s="720"/>
      <c r="C60" s="237" t="s">
        <v>55</v>
      </c>
      <c r="D60" s="171"/>
      <c r="E60" s="171"/>
      <c r="F60" s="171">
        <f t="shared" si="2"/>
        <v>0</v>
      </c>
      <c r="G60" s="171"/>
      <c r="H60" s="171"/>
      <c r="I60" s="308">
        <f t="shared" si="0"/>
        <v>0</v>
      </c>
      <c r="J60" s="75"/>
      <c r="K60" s="17">
        <f t="shared" si="3"/>
        <v>0</v>
      </c>
      <c r="L60" s="171">
        <f t="shared" si="4"/>
        <v>0</v>
      </c>
      <c r="M60" s="171">
        <f t="shared" si="5"/>
        <v>0</v>
      </c>
      <c r="O60" s="332">
        <f t="shared" si="7"/>
        <v>0</v>
      </c>
      <c r="Q60" s="426">
        <v>36</v>
      </c>
      <c r="R60" s="620"/>
      <c r="S60" s="620"/>
      <c r="T60" s="620"/>
      <c r="U60" s="620"/>
      <c r="V60" s="457"/>
      <c r="W60" s="457"/>
    </row>
    <row r="61" spans="1:23" x14ac:dyDescent="0.2">
      <c r="A61" s="722"/>
      <c r="B61" s="720"/>
      <c r="C61" s="237" t="s">
        <v>56</v>
      </c>
      <c r="D61" s="171"/>
      <c r="E61" s="171"/>
      <c r="F61" s="171">
        <f t="shared" si="2"/>
        <v>0</v>
      </c>
      <c r="G61" s="171"/>
      <c r="H61" s="171"/>
      <c r="I61" s="308">
        <f t="shared" si="0"/>
        <v>0</v>
      </c>
      <c r="J61" s="75"/>
      <c r="K61" s="17">
        <f t="shared" si="3"/>
        <v>0</v>
      </c>
      <c r="L61" s="171">
        <f t="shared" si="4"/>
        <v>0</v>
      </c>
      <c r="M61" s="171">
        <f t="shared" si="5"/>
        <v>0</v>
      </c>
      <c r="O61" s="332">
        <f t="shared" si="7"/>
        <v>0</v>
      </c>
      <c r="Q61" s="426">
        <v>37</v>
      </c>
      <c r="R61" s="620"/>
      <c r="S61" s="620"/>
      <c r="T61" s="620"/>
      <c r="U61" s="620"/>
      <c r="V61" s="457"/>
      <c r="W61" s="457"/>
    </row>
    <row r="62" spans="1:23" ht="13.5" x14ac:dyDescent="0.25">
      <c r="A62" s="722"/>
      <c r="B62" s="739" t="s">
        <v>57</v>
      </c>
      <c r="C62" s="784"/>
      <c r="D62" s="330">
        <v>0</v>
      </c>
      <c r="E62" s="330">
        <v>3</v>
      </c>
      <c r="F62" s="413">
        <f t="shared" si="2"/>
        <v>3</v>
      </c>
      <c r="G62" s="330">
        <v>0</v>
      </c>
      <c r="H62" s="330">
        <v>2</v>
      </c>
      <c r="I62" s="414">
        <f t="shared" si="0"/>
        <v>2</v>
      </c>
      <c r="J62" s="74"/>
      <c r="K62" s="329">
        <f t="shared" si="3"/>
        <v>0</v>
      </c>
      <c r="L62" s="330">
        <f t="shared" si="4"/>
        <v>5</v>
      </c>
      <c r="M62" s="414">
        <f t="shared" si="5"/>
        <v>5</v>
      </c>
      <c r="N62" s="457"/>
      <c r="O62" s="444">
        <f t="shared" si="7"/>
        <v>8.6206896551724144E-2</v>
      </c>
      <c r="Q62" s="426" t="s">
        <v>331</v>
      </c>
      <c r="R62" s="620"/>
      <c r="S62" s="620"/>
      <c r="T62" s="620"/>
      <c r="U62" s="620"/>
      <c r="V62" s="457"/>
      <c r="W62" s="457"/>
    </row>
    <row r="63" spans="1:23" ht="15" customHeight="1" x14ac:dyDescent="0.2">
      <c r="A63" s="722"/>
      <c r="B63" s="720" t="s">
        <v>562</v>
      </c>
      <c r="C63" s="236">
        <v>60</v>
      </c>
      <c r="D63" s="446">
        <v>1</v>
      </c>
      <c r="E63" s="446">
        <v>0</v>
      </c>
      <c r="F63" s="446">
        <f t="shared" si="2"/>
        <v>1</v>
      </c>
      <c r="G63" s="446">
        <v>0</v>
      </c>
      <c r="H63" s="446">
        <v>2</v>
      </c>
      <c r="I63" s="307">
        <f t="shared" si="0"/>
        <v>2</v>
      </c>
      <c r="J63" s="75"/>
      <c r="K63" s="14">
        <f t="shared" si="3"/>
        <v>1</v>
      </c>
      <c r="L63" s="446">
        <f t="shared" si="4"/>
        <v>2</v>
      </c>
      <c r="M63" s="446">
        <f t="shared" si="5"/>
        <v>3</v>
      </c>
      <c r="N63" s="457"/>
      <c r="O63" s="331">
        <f t="shared" si="7"/>
        <v>5.1724137931034482E-2</v>
      </c>
      <c r="Q63" s="426">
        <v>60</v>
      </c>
      <c r="R63" s="620"/>
      <c r="S63" s="620"/>
      <c r="T63" s="620"/>
      <c r="U63" s="620"/>
      <c r="V63" s="457"/>
      <c r="W63" s="457"/>
    </row>
    <row r="64" spans="1:23" ht="16.5" customHeight="1" x14ac:dyDescent="0.2">
      <c r="A64" s="722"/>
      <c r="B64" s="720"/>
      <c r="C64" s="237" t="s">
        <v>59</v>
      </c>
      <c r="D64" s="447">
        <v>0</v>
      </c>
      <c r="E64" s="447">
        <v>1</v>
      </c>
      <c r="F64" s="447">
        <f t="shared" si="2"/>
        <v>1</v>
      </c>
      <c r="G64" s="447">
        <v>0</v>
      </c>
      <c r="H64" s="447">
        <v>0</v>
      </c>
      <c r="I64" s="308">
        <f t="shared" si="0"/>
        <v>0</v>
      </c>
      <c r="J64" s="75"/>
      <c r="K64" s="17">
        <f t="shared" si="3"/>
        <v>0</v>
      </c>
      <c r="L64" s="447">
        <f t="shared" si="4"/>
        <v>1</v>
      </c>
      <c r="M64" s="447">
        <f t="shared" si="5"/>
        <v>1</v>
      </c>
      <c r="N64" s="457"/>
      <c r="O64" s="332">
        <f t="shared" si="7"/>
        <v>1.7241379310344827E-2</v>
      </c>
      <c r="Q64" s="426">
        <v>61</v>
      </c>
      <c r="R64" s="620"/>
      <c r="S64" s="620"/>
      <c r="T64" s="620"/>
      <c r="U64" s="620"/>
      <c r="V64" s="457"/>
      <c r="W64" s="457"/>
    </row>
    <row r="65" spans="1:23" ht="14.25" customHeight="1" x14ac:dyDescent="0.2">
      <c r="A65" s="722"/>
      <c r="B65" s="720"/>
      <c r="C65" s="237" t="s">
        <v>60</v>
      </c>
      <c r="D65" s="447">
        <v>0</v>
      </c>
      <c r="E65" s="447">
        <v>0</v>
      </c>
      <c r="F65" s="447">
        <f t="shared" si="2"/>
        <v>0</v>
      </c>
      <c r="G65" s="447">
        <v>0</v>
      </c>
      <c r="H65" s="447">
        <v>1</v>
      </c>
      <c r="I65" s="308">
        <f t="shared" si="0"/>
        <v>1</v>
      </c>
      <c r="J65" s="75"/>
      <c r="K65" s="17">
        <f t="shared" si="3"/>
        <v>0</v>
      </c>
      <c r="L65" s="447">
        <f t="shared" si="4"/>
        <v>1</v>
      </c>
      <c r="M65" s="447">
        <f t="shared" si="5"/>
        <v>1</v>
      </c>
      <c r="N65" s="457"/>
      <c r="O65" s="332">
        <f t="shared" si="7"/>
        <v>1.7241379310344827E-2</v>
      </c>
      <c r="Q65" s="426">
        <v>62</v>
      </c>
      <c r="R65" s="620"/>
      <c r="S65" s="620"/>
      <c r="T65" s="620"/>
      <c r="U65" s="620"/>
      <c r="V65" s="457"/>
      <c r="W65" s="457"/>
    </row>
    <row r="66" spans="1:23" ht="18.75" customHeight="1" x14ac:dyDescent="0.2">
      <c r="A66" s="722"/>
      <c r="B66" s="720"/>
      <c r="C66" s="237" t="s">
        <v>61</v>
      </c>
      <c r="D66" s="328"/>
      <c r="E66" s="328"/>
      <c r="F66" s="328">
        <f t="shared" si="2"/>
        <v>0</v>
      </c>
      <c r="G66" s="328"/>
      <c r="H66" s="328"/>
      <c r="I66" s="338">
        <f t="shared" si="0"/>
        <v>0</v>
      </c>
      <c r="J66" s="75"/>
      <c r="K66" s="327">
        <f t="shared" si="3"/>
        <v>0</v>
      </c>
      <c r="L66" s="328">
        <f t="shared" si="4"/>
        <v>0</v>
      </c>
      <c r="M66" s="328">
        <f t="shared" si="5"/>
        <v>0</v>
      </c>
      <c r="O66" s="334">
        <f t="shared" si="7"/>
        <v>0</v>
      </c>
      <c r="Q66" s="426">
        <v>63</v>
      </c>
      <c r="R66" s="620"/>
      <c r="S66" s="620"/>
      <c r="T66" s="620"/>
      <c r="U66" s="620"/>
      <c r="V66" s="457"/>
      <c r="W66" s="457"/>
    </row>
    <row r="67" spans="1:23" ht="13.5" x14ac:dyDescent="0.25">
      <c r="A67" s="722"/>
      <c r="B67" s="739" t="s">
        <v>62</v>
      </c>
      <c r="C67" s="784"/>
      <c r="D67" s="330">
        <v>1</v>
      </c>
      <c r="E67" s="330">
        <v>1</v>
      </c>
      <c r="F67" s="413">
        <f t="shared" si="2"/>
        <v>2</v>
      </c>
      <c r="G67" s="330">
        <v>0</v>
      </c>
      <c r="H67" s="330">
        <v>3</v>
      </c>
      <c r="I67" s="414">
        <f t="shared" si="0"/>
        <v>3</v>
      </c>
      <c r="J67" s="74"/>
      <c r="K67" s="329">
        <f t="shared" si="3"/>
        <v>1</v>
      </c>
      <c r="L67" s="330">
        <f t="shared" si="4"/>
        <v>4</v>
      </c>
      <c r="M67" s="414">
        <f t="shared" si="5"/>
        <v>5</v>
      </c>
      <c r="N67" s="457"/>
      <c r="O67" s="444">
        <f t="shared" si="7"/>
        <v>8.6206896551724144E-2</v>
      </c>
      <c r="Q67" s="426" t="s">
        <v>445</v>
      </c>
      <c r="R67" s="620"/>
      <c r="S67" s="620"/>
      <c r="T67" s="620"/>
      <c r="U67" s="620"/>
      <c r="V67" s="457"/>
      <c r="W67" s="457"/>
    </row>
    <row r="68" spans="1:23" ht="12.75" customHeight="1" x14ac:dyDescent="0.2">
      <c r="A68" s="722"/>
      <c r="B68" s="720" t="s">
        <v>473</v>
      </c>
      <c r="C68" s="236" t="s">
        <v>63</v>
      </c>
      <c r="D68" s="446"/>
      <c r="E68" s="446"/>
      <c r="F68" s="446">
        <f t="shared" si="2"/>
        <v>0</v>
      </c>
      <c r="G68" s="446"/>
      <c r="H68" s="446"/>
      <c r="I68" s="307">
        <f t="shared" si="0"/>
        <v>0</v>
      </c>
      <c r="J68" s="75"/>
      <c r="K68" s="14">
        <f t="shared" si="3"/>
        <v>0</v>
      </c>
      <c r="L68" s="446">
        <f t="shared" si="4"/>
        <v>0</v>
      </c>
      <c r="M68" s="446">
        <f t="shared" si="5"/>
        <v>0</v>
      </c>
      <c r="N68" s="457"/>
      <c r="O68" s="331">
        <f t="shared" si="7"/>
        <v>0</v>
      </c>
      <c r="Q68" s="426">
        <v>64</v>
      </c>
      <c r="R68" s="620"/>
      <c r="S68" s="620"/>
      <c r="T68" s="620"/>
      <c r="U68" s="620"/>
      <c r="V68" s="457"/>
      <c r="W68" s="457"/>
    </row>
    <row r="69" spans="1:23" x14ac:dyDescent="0.2">
      <c r="A69" s="722"/>
      <c r="B69" s="720"/>
      <c r="C69" s="237" t="s">
        <v>64</v>
      </c>
      <c r="D69" s="447"/>
      <c r="E69" s="447"/>
      <c r="F69" s="447">
        <f t="shared" si="2"/>
        <v>0</v>
      </c>
      <c r="G69" s="447"/>
      <c r="H69" s="447"/>
      <c r="I69" s="308">
        <f t="shared" si="0"/>
        <v>0</v>
      </c>
      <c r="J69" s="75"/>
      <c r="K69" s="17">
        <f t="shared" si="3"/>
        <v>0</v>
      </c>
      <c r="L69" s="447">
        <f t="shared" si="4"/>
        <v>0</v>
      </c>
      <c r="M69" s="447">
        <f t="shared" si="5"/>
        <v>0</v>
      </c>
      <c r="N69" s="457"/>
      <c r="O69" s="332">
        <f t="shared" si="7"/>
        <v>0</v>
      </c>
      <c r="Q69" s="426">
        <v>65</v>
      </c>
      <c r="R69" s="620"/>
      <c r="S69" s="620"/>
      <c r="T69" s="620"/>
      <c r="U69" s="620"/>
      <c r="V69" s="457"/>
      <c r="W69" s="457"/>
    </row>
    <row r="70" spans="1:23" x14ac:dyDescent="0.2">
      <c r="A70" s="722"/>
      <c r="B70" s="720"/>
      <c r="C70" s="237" t="s">
        <v>65</v>
      </c>
      <c r="D70" s="446"/>
      <c r="E70" s="446"/>
      <c r="F70" s="446">
        <f t="shared" si="2"/>
        <v>0</v>
      </c>
      <c r="G70" s="446"/>
      <c r="H70" s="446"/>
      <c r="I70" s="307">
        <f t="shared" si="0"/>
        <v>0</v>
      </c>
      <c r="J70" s="75"/>
      <c r="K70" s="14">
        <f t="shared" si="3"/>
        <v>0</v>
      </c>
      <c r="L70" s="446">
        <f t="shared" si="4"/>
        <v>0</v>
      </c>
      <c r="M70" s="446">
        <f t="shared" si="5"/>
        <v>0</v>
      </c>
      <c r="N70" s="457"/>
      <c r="O70" s="331">
        <f t="shared" si="7"/>
        <v>0</v>
      </c>
      <c r="Q70" s="426">
        <v>66</v>
      </c>
      <c r="R70" s="620"/>
      <c r="S70" s="620"/>
      <c r="T70" s="620"/>
      <c r="U70" s="620"/>
      <c r="V70" s="457"/>
      <c r="W70" s="457"/>
    </row>
    <row r="71" spans="1:23" x14ac:dyDescent="0.2">
      <c r="A71" s="722"/>
      <c r="B71" s="720"/>
      <c r="C71" s="237" t="s">
        <v>66</v>
      </c>
      <c r="D71" s="447"/>
      <c r="E71" s="447"/>
      <c r="F71" s="447">
        <f t="shared" si="2"/>
        <v>0</v>
      </c>
      <c r="G71" s="447"/>
      <c r="H71" s="447"/>
      <c r="I71" s="308">
        <f t="shared" ref="I71:I84" si="8">G71+H71</f>
        <v>0</v>
      </c>
      <c r="J71" s="75"/>
      <c r="K71" s="17">
        <f t="shared" si="3"/>
        <v>0</v>
      </c>
      <c r="L71" s="447">
        <f t="shared" si="4"/>
        <v>0</v>
      </c>
      <c r="M71" s="447">
        <f t="shared" si="5"/>
        <v>0</v>
      </c>
      <c r="N71" s="457"/>
      <c r="O71" s="332">
        <f t="shared" si="7"/>
        <v>0</v>
      </c>
      <c r="Q71" s="426">
        <v>67</v>
      </c>
      <c r="R71" s="620"/>
      <c r="S71" s="620"/>
      <c r="T71" s="620"/>
      <c r="U71" s="620"/>
      <c r="V71" s="457"/>
      <c r="W71" s="457"/>
    </row>
    <row r="72" spans="1:23" x14ac:dyDescent="0.2">
      <c r="A72" s="722"/>
      <c r="B72" s="720"/>
      <c r="C72" s="237" t="s">
        <v>67</v>
      </c>
      <c r="D72" s="446"/>
      <c r="E72" s="446"/>
      <c r="F72" s="446">
        <f t="shared" ref="F72:F84" si="9">D72+E72</f>
        <v>0</v>
      </c>
      <c r="G72" s="446"/>
      <c r="H72" s="446"/>
      <c r="I72" s="307">
        <f t="shared" si="8"/>
        <v>0</v>
      </c>
      <c r="J72" s="75"/>
      <c r="K72" s="14">
        <f t="shared" ref="K72:K84" si="10">+D72+G72</f>
        <v>0</v>
      </c>
      <c r="L72" s="446">
        <f t="shared" ref="L72:L84" si="11">E72+H72</f>
        <v>0</v>
      </c>
      <c r="M72" s="446">
        <f t="shared" ref="M72:M84" si="12">L72+K72</f>
        <v>0</v>
      </c>
      <c r="N72" s="457"/>
      <c r="O72" s="331">
        <f t="shared" si="7"/>
        <v>0</v>
      </c>
      <c r="Q72" s="426">
        <v>68</v>
      </c>
      <c r="R72" s="620"/>
      <c r="S72" s="620"/>
      <c r="T72" s="620"/>
      <c r="U72" s="620"/>
      <c r="V72" s="457"/>
      <c r="W72" s="457"/>
    </row>
    <row r="73" spans="1:23" x14ac:dyDescent="0.2">
      <c r="A73" s="722"/>
      <c r="B73" s="720"/>
      <c r="C73" s="238" t="s">
        <v>68</v>
      </c>
      <c r="D73" s="447"/>
      <c r="E73" s="447"/>
      <c r="F73" s="447">
        <f t="shared" si="9"/>
        <v>0</v>
      </c>
      <c r="G73" s="447"/>
      <c r="H73" s="447"/>
      <c r="I73" s="308">
        <f t="shared" si="8"/>
        <v>0</v>
      </c>
      <c r="J73" s="75"/>
      <c r="K73" s="17">
        <f t="shared" si="10"/>
        <v>0</v>
      </c>
      <c r="L73" s="447">
        <f t="shared" si="11"/>
        <v>0</v>
      </c>
      <c r="M73" s="447">
        <f t="shared" si="12"/>
        <v>0</v>
      </c>
      <c r="N73" s="457"/>
      <c r="O73" s="332">
        <f t="shared" si="7"/>
        <v>0</v>
      </c>
      <c r="Q73" s="426">
        <v>69</v>
      </c>
      <c r="R73" s="620"/>
      <c r="S73" s="620"/>
      <c r="T73" s="620"/>
      <c r="U73" s="620"/>
      <c r="V73" s="457"/>
      <c r="W73" s="457"/>
    </row>
    <row r="74" spans="1:23" ht="13.5" x14ac:dyDescent="0.25">
      <c r="A74" s="723"/>
      <c r="B74" s="739" t="s">
        <v>69</v>
      </c>
      <c r="C74" s="784"/>
      <c r="D74" s="330"/>
      <c r="E74" s="330"/>
      <c r="F74" s="413">
        <f t="shared" si="9"/>
        <v>0</v>
      </c>
      <c r="G74" s="330"/>
      <c r="H74" s="330"/>
      <c r="I74" s="414">
        <f t="shared" si="8"/>
        <v>0</v>
      </c>
      <c r="J74" s="74"/>
      <c r="K74" s="329">
        <f t="shared" si="10"/>
        <v>0</v>
      </c>
      <c r="L74" s="330">
        <f t="shared" si="11"/>
        <v>0</v>
      </c>
      <c r="M74" s="414">
        <f t="shared" si="12"/>
        <v>0</v>
      </c>
      <c r="N74" s="457"/>
      <c r="O74" s="464">
        <f t="shared" si="7"/>
        <v>0</v>
      </c>
      <c r="Q74" s="426" t="s">
        <v>446</v>
      </c>
      <c r="R74" s="620"/>
      <c r="S74" s="620"/>
      <c r="T74" s="620"/>
      <c r="U74" s="620"/>
      <c r="V74" s="457"/>
      <c r="W74" s="457"/>
    </row>
    <row r="75" spans="1:23" x14ac:dyDescent="0.2">
      <c r="A75" s="726" t="s">
        <v>452</v>
      </c>
      <c r="B75" s="726"/>
      <c r="C75" s="783"/>
      <c r="D75" s="421">
        <v>2</v>
      </c>
      <c r="E75" s="421">
        <v>6</v>
      </c>
      <c r="F75" s="422">
        <f t="shared" si="9"/>
        <v>8</v>
      </c>
      <c r="G75" s="421">
        <v>0</v>
      </c>
      <c r="H75" s="421">
        <v>7</v>
      </c>
      <c r="I75" s="422">
        <f t="shared" si="8"/>
        <v>7</v>
      </c>
      <c r="J75" s="74"/>
      <c r="K75" s="421">
        <f t="shared" si="10"/>
        <v>2</v>
      </c>
      <c r="L75" s="421">
        <f t="shared" si="11"/>
        <v>13</v>
      </c>
      <c r="M75" s="422">
        <f t="shared" si="12"/>
        <v>15</v>
      </c>
      <c r="N75" s="457"/>
      <c r="O75" s="465">
        <f t="shared" si="7"/>
        <v>0.25862068965517243</v>
      </c>
      <c r="Q75" s="426" t="s">
        <v>443</v>
      </c>
      <c r="R75" s="620"/>
      <c r="S75" s="620"/>
      <c r="T75" s="620"/>
      <c r="U75" s="620"/>
      <c r="V75" s="457"/>
      <c r="W75" s="457"/>
    </row>
    <row r="76" spans="1:23" x14ac:dyDescent="0.2">
      <c r="A76" s="809" t="s">
        <v>71</v>
      </c>
      <c r="B76" s="715" t="s">
        <v>72</v>
      </c>
      <c r="C76" s="236" t="s">
        <v>73</v>
      </c>
      <c r="D76" s="446"/>
      <c r="E76" s="446"/>
      <c r="F76" s="446">
        <f t="shared" si="9"/>
        <v>0</v>
      </c>
      <c r="G76" s="446"/>
      <c r="H76" s="446"/>
      <c r="I76" s="307">
        <f t="shared" si="8"/>
        <v>0</v>
      </c>
      <c r="J76" s="75"/>
      <c r="K76" s="14">
        <f t="shared" si="10"/>
        <v>0</v>
      </c>
      <c r="L76" s="446">
        <f t="shared" si="11"/>
        <v>0</v>
      </c>
      <c r="M76" s="446">
        <f t="shared" si="12"/>
        <v>0</v>
      </c>
      <c r="N76" s="457"/>
      <c r="O76" s="331">
        <f t="shared" si="7"/>
        <v>0</v>
      </c>
      <c r="Q76" s="426">
        <v>85</v>
      </c>
      <c r="R76" s="620"/>
      <c r="S76" s="620"/>
      <c r="T76" s="620"/>
      <c r="U76" s="620"/>
      <c r="V76" s="457"/>
      <c r="W76" s="457"/>
    </row>
    <row r="77" spans="1:23" x14ac:dyDescent="0.2">
      <c r="A77" s="738"/>
      <c r="B77" s="716"/>
      <c r="C77" s="237" t="s">
        <v>74</v>
      </c>
      <c r="D77" s="447">
        <v>0</v>
      </c>
      <c r="E77" s="447">
        <v>0</v>
      </c>
      <c r="F77" s="447">
        <f t="shared" si="9"/>
        <v>0</v>
      </c>
      <c r="G77" s="447">
        <v>0</v>
      </c>
      <c r="H77" s="447">
        <v>1</v>
      </c>
      <c r="I77" s="308">
        <f t="shared" si="8"/>
        <v>1</v>
      </c>
      <c r="J77" s="75"/>
      <c r="K77" s="17">
        <f t="shared" si="10"/>
        <v>0</v>
      </c>
      <c r="L77" s="447">
        <f t="shared" si="11"/>
        <v>1</v>
      </c>
      <c r="M77" s="447">
        <f t="shared" si="12"/>
        <v>1</v>
      </c>
      <c r="N77" s="457"/>
      <c r="O77" s="332">
        <f t="shared" si="7"/>
        <v>1.7241379310344827E-2</v>
      </c>
      <c r="Q77" s="426">
        <v>86</v>
      </c>
      <c r="R77" s="620"/>
      <c r="S77" s="620"/>
      <c r="T77" s="620"/>
      <c r="U77" s="620"/>
      <c r="V77" s="457"/>
      <c r="W77" s="457"/>
    </row>
    <row r="78" spans="1:23" x14ac:dyDescent="0.2">
      <c r="A78" s="738"/>
      <c r="B78" s="716"/>
      <c r="C78" s="237" t="s">
        <v>75</v>
      </c>
      <c r="D78" s="446"/>
      <c r="E78" s="446"/>
      <c r="F78" s="446">
        <f t="shared" si="9"/>
        <v>0</v>
      </c>
      <c r="G78" s="446"/>
      <c r="H78" s="446"/>
      <c r="I78" s="307">
        <f t="shared" si="8"/>
        <v>0</v>
      </c>
      <c r="J78" s="75"/>
      <c r="K78" s="14">
        <f t="shared" si="10"/>
        <v>0</v>
      </c>
      <c r="L78" s="446">
        <f t="shared" si="11"/>
        <v>0</v>
      </c>
      <c r="M78" s="446">
        <f t="shared" si="12"/>
        <v>0</v>
      </c>
      <c r="N78" s="457"/>
      <c r="O78" s="331">
        <f t="shared" si="7"/>
        <v>0</v>
      </c>
      <c r="Q78" s="426">
        <v>87</v>
      </c>
      <c r="R78" s="620"/>
      <c r="S78" s="620"/>
      <c r="T78" s="620"/>
      <c r="U78" s="620"/>
      <c r="V78" s="457"/>
      <c r="W78" s="457"/>
    </row>
    <row r="79" spans="1:23" s="620" customFormat="1" ht="13.5" x14ac:dyDescent="0.25">
      <c r="A79" s="671"/>
      <c r="B79" s="739" t="s">
        <v>591</v>
      </c>
      <c r="C79" s="784"/>
      <c r="D79" s="330"/>
      <c r="E79" s="330"/>
      <c r="F79" s="413">
        <f t="shared" ref="F79:F80" si="13">D79+E79</f>
        <v>0</v>
      </c>
      <c r="G79" s="330"/>
      <c r="H79" s="330">
        <v>1</v>
      </c>
      <c r="I79" s="414">
        <f t="shared" ref="I79:I80" si="14">G79+H79</f>
        <v>1</v>
      </c>
      <c r="J79" s="74"/>
      <c r="K79" s="329">
        <f t="shared" ref="K79:K80" si="15">+D79+G79</f>
        <v>0</v>
      </c>
      <c r="L79" s="330">
        <f t="shared" ref="L79:L80" si="16">E79+H79</f>
        <v>1</v>
      </c>
      <c r="M79" s="414">
        <f t="shared" ref="M79:M80" si="17">L79+K79</f>
        <v>1</v>
      </c>
      <c r="O79" s="464">
        <f t="shared" si="7"/>
        <v>1.7241379310344827E-2</v>
      </c>
      <c r="P79" s="426"/>
      <c r="Q79" s="426" t="s">
        <v>72</v>
      </c>
    </row>
    <row r="80" spans="1:23" s="620" customFormat="1" x14ac:dyDescent="0.2">
      <c r="A80" s="671"/>
      <c r="B80" s="602"/>
      <c r="C80" s="236">
        <v>91</v>
      </c>
      <c r="D80" s="446">
        <v>3</v>
      </c>
      <c r="E80" s="446"/>
      <c r="F80" s="446">
        <f t="shared" si="13"/>
        <v>3</v>
      </c>
      <c r="G80" s="446"/>
      <c r="H80" s="446"/>
      <c r="I80" s="307">
        <f t="shared" si="14"/>
        <v>0</v>
      </c>
      <c r="J80" s="75"/>
      <c r="K80" s="14">
        <f t="shared" si="15"/>
        <v>3</v>
      </c>
      <c r="L80" s="446">
        <f t="shared" si="16"/>
        <v>0</v>
      </c>
      <c r="M80" s="446">
        <f t="shared" si="17"/>
        <v>3</v>
      </c>
      <c r="O80" s="331">
        <f t="shared" si="7"/>
        <v>5.1724137931034482E-2</v>
      </c>
      <c r="P80" s="426"/>
      <c r="Q80" s="426">
        <v>91</v>
      </c>
    </row>
    <row r="81" spans="1:23" s="620" customFormat="1" ht="13.5" x14ac:dyDescent="0.25">
      <c r="A81" s="671"/>
      <c r="B81" s="739" t="s">
        <v>592</v>
      </c>
      <c r="C81" s="784"/>
      <c r="D81" s="330">
        <v>3</v>
      </c>
      <c r="E81" s="330"/>
      <c r="F81" s="413">
        <f t="shared" ref="F81" si="18">D81+E81</f>
        <v>3</v>
      </c>
      <c r="G81" s="330"/>
      <c r="H81" s="330"/>
      <c r="I81" s="414">
        <f t="shared" ref="I81" si="19">G81+H81</f>
        <v>0</v>
      </c>
      <c r="J81" s="74"/>
      <c r="K81" s="329">
        <f t="shared" ref="K81" si="20">+D81+G81</f>
        <v>3</v>
      </c>
      <c r="L81" s="330">
        <f t="shared" ref="L81" si="21">E81+H81</f>
        <v>0</v>
      </c>
      <c r="M81" s="414">
        <f t="shared" ref="M81" si="22">L81+K81</f>
        <v>3</v>
      </c>
      <c r="O81" s="464">
        <f t="shared" si="7"/>
        <v>5.1724137931034482E-2</v>
      </c>
      <c r="P81" s="426"/>
      <c r="Q81" s="426" t="s">
        <v>585</v>
      </c>
    </row>
    <row r="82" spans="1:23" x14ac:dyDescent="0.2">
      <c r="A82" s="749" t="s">
        <v>76</v>
      </c>
      <c r="B82" s="749"/>
      <c r="C82" s="785"/>
      <c r="D82" s="421">
        <v>3</v>
      </c>
      <c r="E82" s="421">
        <v>0</v>
      </c>
      <c r="F82" s="422">
        <f t="shared" si="9"/>
        <v>3</v>
      </c>
      <c r="G82" s="421">
        <v>0</v>
      </c>
      <c r="H82" s="421">
        <v>1</v>
      </c>
      <c r="I82" s="422">
        <f t="shared" si="8"/>
        <v>1</v>
      </c>
      <c r="J82" s="74"/>
      <c r="K82" s="421">
        <f t="shared" si="10"/>
        <v>3</v>
      </c>
      <c r="L82" s="421">
        <f t="shared" si="11"/>
        <v>1</v>
      </c>
      <c r="M82" s="422">
        <f t="shared" si="12"/>
        <v>4</v>
      </c>
      <c r="N82" s="457"/>
      <c r="O82" s="465">
        <f t="shared" si="7"/>
        <v>6.8965517241379309E-2</v>
      </c>
      <c r="Q82" s="426" t="s">
        <v>584</v>
      </c>
      <c r="R82" s="620"/>
      <c r="S82" s="620"/>
      <c r="T82" s="620"/>
      <c r="U82" s="620"/>
      <c r="V82" s="457"/>
      <c r="W82" s="457"/>
    </row>
    <row r="83" spans="1:23" ht="6.75" customHeight="1" x14ac:dyDescent="0.25">
      <c r="A83" s="155"/>
      <c r="B83" s="155"/>
      <c r="C83" s="156"/>
      <c r="R83" s="620"/>
      <c r="S83" s="620"/>
      <c r="T83" s="620"/>
      <c r="U83" s="620"/>
      <c r="V83" s="457"/>
      <c r="W83" s="457"/>
    </row>
    <row r="84" spans="1:23" ht="15.75" x14ac:dyDescent="0.25">
      <c r="A84" s="777" t="s">
        <v>376</v>
      </c>
      <c r="B84" s="777"/>
      <c r="C84" s="810"/>
      <c r="D84" s="330">
        <v>4</v>
      </c>
      <c r="E84" s="330">
        <v>1</v>
      </c>
      <c r="F84" s="413">
        <f t="shared" si="9"/>
        <v>5</v>
      </c>
      <c r="G84" s="330">
        <v>2</v>
      </c>
      <c r="H84" s="330">
        <v>2</v>
      </c>
      <c r="I84" s="414">
        <f t="shared" si="8"/>
        <v>4</v>
      </c>
      <c r="J84" s="74"/>
      <c r="K84" s="329">
        <f t="shared" si="10"/>
        <v>6</v>
      </c>
      <c r="L84" s="330">
        <f t="shared" si="11"/>
        <v>3</v>
      </c>
      <c r="M84" s="414">
        <f t="shared" si="12"/>
        <v>9</v>
      </c>
      <c r="N84" s="457"/>
      <c r="O84" s="444">
        <f>M84/$M$86</f>
        <v>0.15517241379310345</v>
      </c>
      <c r="Q84" s="426" t="s">
        <v>447</v>
      </c>
      <c r="R84" s="620"/>
      <c r="S84" s="620"/>
      <c r="T84" s="620"/>
      <c r="U84" s="620"/>
      <c r="V84" s="457"/>
      <c r="W84" s="457"/>
    </row>
    <row r="85" spans="1:23" ht="7.5" customHeight="1" x14ac:dyDescent="0.2">
      <c r="C85" s="457"/>
      <c r="R85" s="457"/>
      <c r="S85" s="457"/>
      <c r="T85" s="457"/>
      <c r="U85" s="457"/>
      <c r="V85" s="457"/>
      <c r="W85" s="457"/>
    </row>
    <row r="86" spans="1:23" ht="15.75" x14ac:dyDescent="0.25">
      <c r="A86" s="791" t="s">
        <v>1</v>
      </c>
      <c r="B86" s="792"/>
      <c r="C86" s="792"/>
      <c r="D86" s="421">
        <f>D15+D45+D75+D82+D84</f>
        <v>14</v>
      </c>
      <c r="E86" s="421">
        <f t="shared" ref="E86:M86" si="23">E15+E45+E75+E82+E84</f>
        <v>17</v>
      </c>
      <c r="F86" s="422">
        <f>F15+F45+F75+F82+F84</f>
        <v>31</v>
      </c>
      <c r="G86" s="421">
        <f t="shared" si="23"/>
        <v>6</v>
      </c>
      <c r="H86" s="421">
        <f t="shared" si="23"/>
        <v>21</v>
      </c>
      <c r="I86" s="422">
        <f t="shared" si="23"/>
        <v>27</v>
      </c>
      <c r="J86" s="74"/>
      <c r="K86" s="421">
        <f>K15+K45+K75+K82+K84</f>
        <v>20</v>
      </c>
      <c r="L86" s="421">
        <f t="shared" si="23"/>
        <v>38</v>
      </c>
      <c r="M86" s="422">
        <f t="shared" si="23"/>
        <v>58</v>
      </c>
      <c r="N86" s="457"/>
      <c r="O86" s="465">
        <f>M86/$M$86</f>
        <v>1</v>
      </c>
    </row>
  </sheetData>
  <mergeCells count="42">
    <mergeCell ref="O4:O5"/>
    <mergeCell ref="D4:F4"/>
    <mergeCell ref="G4:I4"/>
    <mergeCell ref="K4:M4"/>
    <mergeCell ref="A2:O2"/>
    <mergeCell ref="A7:A14"/>
    <mergeCell ref="B7:B10"/>
    <mergeCell ref="B11:C11"/>
    <mergeCell ref="B12:B13"/>
    <mergeCell ref="B14:C14"/>
    <mergeCell ref="A15:C15"/>
    <mergeCell ref="A16:A44"/>
    <mergeCell ref="B16:B24"/>
    <mergeCell ref="B25:C25"/>
    <mergeCell ref="B26:B34"/>
    <mergeCell ref="B35:C35"/>
    <mergeCell ref="B36:B40"/>
    <mergeCell ref="B41:C41"/>
    <mergeCell ref="B42:B43"/>
    <mergeCell ref="B44:C44"/>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86:C86"/>
    <mergeCell ref="A75:C75"/>
    <mergeCell ref="A76:A78"/>
    <mergeCell ref="B76:B78"/>
    <mergeCell ref="A82:C82"/>
    <mergeCell ref="A84:C84"/>
    <mergeCell ref="B79:C79"/>
    <mergeCell ref="B81:C81"/>
  </mergeCells>
  <printOptions horizontalCentered="1"/>
  <pageMargins left="0.70866141732283472" right="0.70866141732283472" top="0.74803149606299213" bottom="0.74803149606299213" header="0.31496062992125984" footer="0.31496062992125984"/>
  <pageSetup paperSize="9" scale="63" firstPageNumber="48" fitToHeight="0" orientation="portrait" r:id="rId1"/>
  <headerFooter>
    <oddFooter>&amp;CPage &amp;P</oddFooter>
  </headerFooter>
  <ignoredErrors>
    <ignoredError sqref="C24 C26:C34 C37:C40 C42:C43 C46:C48 C50:C51 C54:C56 C58:C61 C64:C66 C68:C73 C76:C7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7"/>
    <pageSetUpPr fitToPage="1"/>
  </sheetPr>
  <dimension ref="A1:Y89"/>
  <sheetViews>
    <sheetView showGridLines="0" zoomScaleNormal="100" workbookViewId="0">
      <selection activeCell="N25" sqref="N25"/>
    </sheetView>
  </sheetViews>
  <sheetFormatPr baseColWidth="10" defaultRowHeight="12.75" x14ac:dyDescent="0.2"/>
  <cols>
    <col min="1" max="1" width="14.33203125" style="457" customWidth="1"/>
    <col min="2" max="2" width="20" style="457" customWidth="1"/>
    <col min="3" max="3" width="19" bestFit="1" customWidth="1"/>
    <col min="4" max="4" width="10" bestFit="1" customWidth="1"/>
    <col min="5" max="5" width="10.83203125" bestFit="1" customWidth="1"/>
    <col min="6" max="6" width="8.5" bestFit="1" customWidth="1"/>
    <col min="7" max="7" width="10" bestFit="1" customWidth="1"/>
    <col min="8" max="8" width="10.83203125" bestFit="1" customWidth="1"/>
    <col min="9" max="9" width="7.33203125" bestFit="1" customWidth="1"/>
    <col min="10" max="10" width="3.6640625" customWidth="1"/>
    <col min="11" max="11" width="10" bestFit="1" customWidth="1"/>
    <col min="12" max="12" width="10.83203125" bestFit="1" customWidth="1"/>
    <col min="13" max="13" width="9.33203125" bestFit="1" customWidth="1"/>
    <col min="14" max="14" width="3.5" customWidth="1"/>
    <col min="15" max="15" width="14" customWidth="1"/>
    <col min="17" max="17" width="22.33203125" style="349" hidden="1" customWidth="1"/>
    <col min="18" max="18" width="17.83203125" customWidth="1"/>
  </cols>
  <sheetData>
    <row r="1" spans="1:25" ht="6.6" customHeight="1" x14ac:dyDescent="0.2"/>
    <row r="2" spans="1:25" s="553" customFormat="1" ht="12.75" customHeight="1" x14ac:dyDescent="0.3">
      <c r="A2" s="707" t="s">
        <v>663</v>
      </c>
      <c r="B2" s="707"/>
      <c r="C2" s="707"/>
      <c r="D2" s="707"/>
      <c r="E2" s="707"/>
      <c r="F2" s="707"/>
      <c r="G2" s="707"/>
      <c r="H2" s="707"/>
      <c r="I2" s="707"/>
      <c r="J2" s="707"/>
      <c r="K2" s="707"/>
      <c r="L2" s="707"/>
      <c r="M2" s="707"/>
      <c r="N2" s="707"/>
      <c r="O2" s="707"/>
      <c r="Q2" s="588"/>
    </row>
    <row r="3" spans="1:25" ht="6" customHeight="1" x14ac:dyDescent="0.2"/>
    <row r="4" spans="1:25" ht="12.75" customHeight="1" x14ac:dyDescent="0.2">
      <c r="C4" s="113"/>
      <c r="D4" s="786" t="s">
        <v>251</v>
      </c>
      <c r="E4" s="787"/>
      <c r="F4" s="787"/>
      <c r="G4" s="787" t="s">
        <v>252</v>
      </c>
      <c r="H4" s="787"/>
      <c r="I4" s="788"/>
      <c r="J4" s="585"/>
      <c r="K4" s="811" t="s">
        <v>504</v>
      </c>
      <c r="L4" s="811"/>
      <c r="M4" s="811"/>
      <c r="O4" s="755" t="s">
        <v>404</v>
      </c>
    </row>
    <row r="5" spans="1:25" ht="25.5" x14ac:dyDescent="0.2">
      <c r="A5" s="44" t="s">
        <v>242</v>
      </c>
      <c r="B5" s="451" t="s">
        <v>270</v>
      </c>
      <c r="C5" s="451" t="s">
        <v>2</v>
      </c>
      <c r="D5" s="336" t="s">
        <v>108</v>
      </c>
      <c r="E5" s="337" t="s">
        <v>109</v>
      </c>
      <c r="F5" s="108" t="s">
        <v>77</v>
      </c>
      <c r="G5" s="336" t="s">
        <v>108</v>
      </c>
      <c r="H5" s="337" t="s">
        <v>109</v>
      </c>
      <c r="I5" s="108" t="s">
        <v>77</v>
      </c>
      <c r="J5" s="113"/>
      <c r="K5" s="336" t="s">
        <v>108</v>
      </c>
      <c r="L5" s="337" t="s">
        <v>109</v>
      </c>
      <c r="M5" s="108" t="s">
        <v>77</v>
      </c>
      <c r="O5" s="755"/>
    </row>
    <row r="6" spans="1:25" s="32" customFormat="1" x14ac:dyDescent="0.2">
      <c r="A6" s="111"/>
      <c r="B6" s="29"/>
      <c r="C6" s="29"/>
      <c r="D6" s="29"/>
      <c r="E6" s="29"/>
      <c r="F6" s="30"/>
      <c r="G6" s="29"/>
      <c r="H6" s="29"/>
      <c r="I6" s="30"/>
      <c r="J6" s="186"/>
      <c r="K6" s="29"/>
      <c r="L6" s="29"/>
      <c r="M6" s="30"/>
      <c r="O6" s="112"/>
      <c r="Q6" s="359"/>
    </row>
    <row r="7" spans="1:25" x14ac:dyDescent="0.2">
      <c r="A7" s="738" t="s">
        <v>3</v>
      </c>
      <c r="B7" s="720" t="s">
        <v>553</v>
      </c>
      <c r="C7" s="236" t="s">
        <v>4</v>
      </c>
      <c r="D7" s="18">
        <v>26</v>
      </c>
      <c r="E7" s="18">
        <v>60</v>
      </c>
      <c r="F7" s="18">
        <f>E7+D7</f>
        <v>86</v>
      </c>
      <c r="G7" s="18">
        <v>10</v>
      </c>
      <c r="H7" s="18">
        <v>33</v>
      </c>
      <c r="I7" s="19">
        <f t="shared" ref="I7:I70" si="0">H7+G7</f>
        <v>43</v>
      </c>
      <c r="J7" s="348"/>
      <c r="K7" s="449">
        <f>D7+G7</f>
        <v>36</v>
      </c>
      <c r="L7" s="18">
        <f>E7+H7</f>
        <v>93</v>
      </c>
      <c r="M7" s="18">
        <f>K7+L7</f>
        <v>129</v>
      </c>
      <c r="N7" s="457"/>
      <c r="O7" s="332">
        <f t="shared" ref="O7:O21" si="1">M7/$M$87</f>
        <v>5.852994555353902E-2</v>
      </c>
      <c r="Q7" s="349">
        <v>1</v>
      </c>
      <c r="S7" s="620"/>
      <c r="T7" s="620"/>
      <c r="U7" s="620"/>
      <c r="V7" s="457"/>
      <c r="W7" s="457"/>
      <c r="X7" s="457"/>
      <c r="Y7" s="457"/>
    </row>
    <row r="8" spans="1:25" s="53" customFormat="1" x14ac:dyDescent="0.2">
      <c r="A8" s="738"/>
      <c r="B8" s="720"/>
      <c r="C8" s="237" t="s">
        <v>5</v>
      </c>
      <c r="D8" s="18">
        <v>11</v>
      </c>
      <c r="E8" s="18">
        <v>36</v>
      </c>
      <c r="F8" s="18">
        <f t="shared" ref="F8:F71" si="2">E8+D8</f>
        <v>47</v>
      </c>
      <c r="G8" s="18">
        <v>6</v>
      </c>
      <c r="H8" s="18">
        <v>33</v>
      </c>
      <c r="I8" s="19">
        <f t="shared" si="0"/>
        <v>39</v>
      </c>
      <c r="J8" s="348"/>
      <c r="K8" s="449">
        <f t="shared" ref="K8:K71" si="3">D8+G8</f>
        <v>17</v>
      </c>
      <c r="L8" s="18">
        <f t="shared" ref="L8:L71" si="4">E8+H8</f>
        <v>69</v>
      </c>
      <c r="M8" s="18">
        <f t="shared" ref="M8:M71" si="5">K8+L8</f>
        <v>86</v>
      </c>
      <c r="N8" s="457"/>
      <c r="O8" s="332">
        <f t="shared" si="1"/>
        <v>3.9019963702359349E-2</v>
      </c>
      <c r="Q8" s="502">
        <v>2</v>
      </c>
      <c r="R8" s="620"/>
      <c r="S8" s="620"/>
      <c r="T8" s="620"/>
      <c r="U8" s="620"/>
      <c r="V8" s="457"/>
      <c r="W8" s="457"/>
    </row>
    <row r="9" spans="1:25" x14ac:dyDescent="0.2">
      <c r="A9" s="738"/>
      <c r="B9" s="720"/>
      <c r="C9" s="237" t="s">
        <v>6</v>
      </c>
      <c r="D9" s="15">
        <v>1</v>
      </c>
      <c r="E9" s="15">
        <v>1</v>
      </c>
      <c r="F9" s="15">
        <f t="shared" si="2"/>
        <v>2</v>
      </c>
      <c r="G9" s="15">
        <v>0</v>
      </c>
      <c r="H9" s="15">
        <v>0</v>
      </c>
      <c r="I9" s="16">
        <f t="shared" si="0"/>
        <v>0</v>
      </c>
      <c r="J9" s="348"/>
      <c r="K9" s="230">
        <f t="shared" si="3"/>
        <v>1</v>
      </c>
      <c r="L9" s="15">
        <f t="shared" si="4"/>
        <v>1</v>
      </c>
      <c r="M9" s="15">
        <f t="shared" si="5"/>
        <v>2</v>
      </c>
      <c r="O9" s="331">
        <f t="shared" si="1"/>
        <v>9.0744101633393826E-4</v>
      </c>
      <c r="Q9" s="349">
        <v>3</v>
      </c>
      <c r="R9" s="620"/>
      <c r="S9" s="620"/>
      <c r="T9" s="620"/>
      <c r="U9" s="620"/>
      <c r="V9" s="457"/>
      <c r="W9" s="457"/>
    </row>
    <row r="10" spans="1:25" x14ac:dyDescent="0.2">
      <c r="A10" s="738"/>
      <c r="B10" s="720"/>
      <c r="C10" s="238" t="s">
        <v>7</v>
      </c>
      <c r="D10" s="18">
        <v>3</v>
      </c>
      <c r="E10" s="18">
        <v>13</v>
      </c>
      <c r="F10" s="18">
        <f t="shared" si="2"/>
        <v>16</v>
      </c>
      <c r="G10" s="18">
        <v>1</v>
      </c>
      <c r="H10" s="18">
        <v>5</v>
      </c>
      <c r="I10" s="19">
        <f t="shared" si="0"/>
        <v>6</v>
      </c>
      <c r="J10" s="348"/>
      <c r="K10" s="231">
        <f t="shared" si="3"/>
        <v>4</v>
      </c>
      <c r="L10" s="18">
        <f t="shared" si="4"/>
        <v>18</v>
      </c>
      <c r="M10" s="18">
        <f t="shared" si="5"/>
        <v>22</v>
      </c>
      <c r="O10" s="332">
        <f t="shared" si="1"/>
        <v>9.9818511796733213E-3</v>
      </c>
      <c r="Q10" s="349">
        <v>4</v>
      </c>
      <c r="R10" s="620"/>
      <c r="S10" s="620"/>
      <c r="T10" s="620"/>
      <c r="U10" s="620"/>
      <c r="V10" s="457"/>
      <c r="W10" s="457"/>
    </row>
    <row r="11" spans="1:25" ht="13.5" x14ac:dyDescent="0.25">
      <c r="A11" s="738"/>
      <c r="B11" s="739" t="s">
        <v>8</v>
      </c>
      <c r="C11" s="784"/>
      <c r="D11" s="343">
        <v>41</v>
      </c>
      <c r="E11" s="343">
        <v>110</v>
      </c>
      <c r="F11" s="344">
        <f t="shared" si="2"/>
        <v>151</v>
      </c>
      <c r="G11" s="343">
        <v>17</v>
      </c>
      <c r="H11" s="343">
        <v>71</v>
      </c>
      <c r="I11" s="345">
        <f t="shared" si="0"/>
        <v>88</v>
      </c>
      <c r="J11" s="341"/>
      <c r="K11" s="346">
        <f t="shared" si="3"/>
        <v>58</v>
      </c>
      <c r="L11" s="343">
        <f t="shared" si="4"/>
        <v>181</v>
      </c>
      <c r="M11" s="347">
        <f t="shared" si="5"/>
        <v>239</v>
      </c>
      <c r="N11" s="53"/>
      <c r="O11" s="466">
        <f t="shared" si="1"/>
        <v>0.10843920145190562</v>
      </c>
      <c r="Q11" s="349" t="s">
        <v>455</v>
      </c>
      <c r="R11" s="620"/>
      <c r="S11" s="620"/>
      <c r="T11" s="620"/>
      <c r="U11" s="620"/>
      <c r="V11" s="457"/>
      <c r="W11" s="457"/>
    </row>
    <row r="12" spans="1:25" ht="24.75" customHeight="1" x14ac:dyDescent="0.2">
      <c r="A12" s="738"/>
      <c r="B12" s="741" t="s">
        <v>554</v>
      </c>
      <c r="C12" s="236" t="s">
        <v>9</v>
      </c>
      <c r="D12" s="18">
        <v>19</v>
      </c>
      <c r="E12" s="18">
        <v>47</v>
      </c>
      <c r="F12" s="18">
        <f t="shared" si="2"/>
        <v>66</v>
      </c>
      <c r="G12" s="18">
        <v>3</v>
      </c>
      <c r="H12" s="18">
        <v>19</v>
      </c>
      <c r="I12" s="19">
        <f t="shared" si="0"/>
        <v>22</v>
      </c>
      <c r="J12" s="348"/>
      <c r="K12" s="449">
        <f t="shared" si="3"/>
        <v>22</v>
      </c>
      <c r="L12" s="18">
        <f t="shared" si="4"/>
        <v>66</v>
      </c>
      <c r="M12" s="18">
        <f t="shared" si="5"/>
        <v>88</v>
      </c>
      <c r="N12" s="457"/>
      <c r="O12" s="332">
        <f t="shared" si="1"/>
        <v>3.9927404718693285E-2</v>
      </c>
      <c r="Q12" s="349">
        <v>5</v>
      </c>
      <c r="R12" s="620"/>
      <c r="S12" s="620"/>
      <c r="T12" s="620"/>
      <c r="U12" s="620"/>
      <c r="V12" s="457"/>
      <c r="W12" s="457"/>
    </row>
    <row r="13" spans="1:25" s="53" customFormat="1" ht="22.5" customHeight="1" x14ac:dyDescent="0.2">
      <c r="A13" s="738"/>
      <c r="B13" s="741"/>
      <c r="C13" s="238" t="s">
        <v>10</v>
      </c>
      <c r="D13" s="18">
        <v>103</v>
      </c>
      <c r="E13" s="18">
        <v>237</v>
      </c>
      <c r="F13" s="18">
        <f t="shared" si="2"/>
        <v>340</v>
      </c>
      <c r="G13" s="18">
        <v>21</v>
      </c>
      <c r="H13" s="18">
        <v>70</v>
      </c>
      <c r="I13" s="19">
        <f t="shared" si="0"/>
        <v>91</v>
      </c>
      <c r="J13" s="348"/>
      <c r="K13" s="449">
        <f t="shared" si="3"/>
        <v>124</v>
      </c>
      <c r="L13" s="18">
        <f t="shared" si="4"/>
        <v>307</v>
      </c>
      <c r="M13" s="18">
        <f t="shared" si="5"/>
        <v>431</v>
      </c>
      <c r="N13" s="457"/>
      <c r="O13" s="332">
        <f t="shared" si="1"/>
        <v>0.1955535390199637</v>
      </c>
      <c r="Q13" s="502">
        <v>6</v>
      </c>
      <c r="R13" s="620"/>
      <c r="S13" s="620"/>
      <c r="T13" s="620"/>
      <c r="U13" s="620"/>
      <c r="V13" s="457"/>
      <c r="W13" s="457"/>
    </row>
    <row r="14" spans="1:25" ht="13.5" x14ac:dyDescent="0.25">
      <c r="A14" s="789"/>
      <c r="B14" s="739" t="s">
        <v>11</v>
      </c>
      <c r="C14" s="784"/>
      <c r="D14" s="343">
        <v>122</v>
      </c>
      <c r="E14" s="343">
        <v>284</v>
      </c>
      <c r="F14" s="344">
        <f t="shared" si="2"/>
        <v>406</v>
      </c>
      <c r="G14" s="343">
        <v>24</v>
      </c>
      <c r="H14" s="343">
        <v>89</v>
      </c>
      <c r="I14" s="345">
        <f t="shared" si="0"/>
        <v>113</v>
      </c>
      <c r="J14" s="341"/>
      <c r="K14" s="346">
        <f t="shared" si="3"/>
        <v>146</v>
      </c>
      <c r="L14" s="343">
        <f t="shared" si="4"/>
        <v>373</v>
      </c>
      <c r="M14" s="347">
        <f t="shared" si="5"/>
        <v>519</v>
      </c>
      <c r="N14" s="53"/>
      <c r="O14" s="466">
        <f t="shared" si="1"/>
        <v>0.23548094373865699</v>
      </c>
      <c r="Q14" s="349" t="s">
        <v>456</v>
      </c>
      <c r="R14" s="620"/>
      <c r="S14" s="620"/>
      <c r="T14" s="620"/>
      <c r="U14" s="620"/>
      <c r="V14" s="457"/>
      <c r="W14" s="457"/>
    </row>
    <row r="15" spans="1:25" x14ac:dyDescent="0.2">
      <c r="A15" s="726" t="s">
        <v>12</v>
      </c>
      <c r="B15" s="726"/>
      <c r="C15" s="783"/>
      <c r="D15" s="339">
        <v>163</v>
      </c>
      <c r="E15" s="339">
        <v>394</v>
      </c>
      <c r="F15" s="28">
        <f t="shared" si="2"/>
        <v>557</v>
      </c>
      <c r="G15" s="339">
        <v>41</v>
      </c>
      <c r="H15" s="339">
        <v>160</v>
      </c>
      <c r="I15" s="340">
        <f t="shared" si="0"/>
        <v>201</v>
      </c>
      <c r="J15" s="341"/>
      <c r="K15" s="342">
        <f t="shared" si="3"/>
        <v>204</v>
      </c>
      <c r="L15" s="339">
        <f t="shared" si="4"/>
        <v>554</v>
      </c>
      <c r="M15" s="340">
        <f t="shared" si="5"/>
        <v>758</v>
      </c>
      <c r="N15" s="457"/>
      <c r="O15" s="467">
        <f t="shared" si="1"/>
        <v>0.34392014519056263</v>
      </c>
      <c r="Q15" s="349" t="s">
        <v>3</v>
      </c>
      <c r="R15" s="620"/>
      <c r="S15" s="620"/>
      <c r="T15" s="620"/>
      <c r="U15" s="620"/>
      <c r="V15" s="457"/>
      <c r="W15" s="457"/>
    </row>
    <row r="16" spans="1:25" x14ac:dyDescent="0.2">
      <c r="A16" s="721" t="s">
        <v>442</v>
      </c>
      <c r="B16" s="719" t="s">
        <v>555</v>
      </c>
      <c r="C16" s="236" t="s">
        <v>14</v>
      </c>
      <c r="D16" s="18">
        <v>3</v>
      </c>
      <c r="E16" s="18">
        <v>4</v>
      </c>
      <c r="F16" s="18">
        <f t="shared" si="2"/>
        <v>7</v>
      </c>
      <c r="G16" s="18">
        <v>1</v>
      </c>
      <c r="H16" s="18">
        <v>0</v>
      </c>
      <c r="I16" s="19">
        <f t="shared" si="0"/>
        <v>1</v>
      </c>
      <c r="J16" s="348"/>
      <c r="K16" s="449">
        <f t="shared" si="3"/>
        <v>4</v>
      </c>
      <c r="L16" s="18">
        <f t="shared" si="4"/>
        <v>4</v>
      </c>
      <c r="M16" s="18">
        <f t="shared" si="5"/>
        <v>8</v>
      </c>
      <c r="N16" s="457"/>
      <c r="O16" s="332">
        <f t="shared" si="1"/>
        <v>3.629764065335753E-3</v>
      </c>
      <c r="Q16" s="349">
        <v>7</v>
      </c>
      <c r="R16" s="620"/>
      <c r="S16" s="620"/>
      <c r="T16" s="620"/>
      <c r="U16" s="620"/>
      <c r="V16" s="457"/>
      <c r="W16" s="457"/>
    </row>
    <row r="17" spans="1:23" s="53" customFormat="1" x14ac:dyDescent="0.2">
      <c r="A17" s="722"/>
      <c r="B17" s="720"/>
      <c r="C17" s="237" t="s">
        <v>15</v>
      </c>
      <c r="D17" s="18"/>
      <c r="E17" s="18"/>
      <c r="F17" s="18">
        <f t="shared" si="2"/>
        <v>0</v>
      </c>
      <c r="G17" s="18"/>
      <c r="H17" s="18"/>
      <c r="I17" s="19">
        <f t="shared" si="0"/>
        <v>0</v>
      </c>
      <c r="J17" s="348"/>
      <c r="K17" s="449">
        <f t="shared" si="3"/>
        <v>0</v>
      </c>
      <c r="L17" s="18">
        <f t="shared" si="4"/>
        <v>0</v>
      </c>
      <c r="M17" s="18">
        <f t="shared" si="5"/>
        <v>0</v>
      </c>
      <c r="N17" s="457"/>
      <c r="O17" s="332">
        <f t="shared" si="1"/>
        <v>0</v>
      </c>
      <c r="Q17" s="502">
        <v>8</v>
      </c>
      <c r="R17" s="620"/>
      <c r="S17" s="620"/>
      <c r="T17" s="620"/>
      <c r="U17" s="620"/>
      <c r="V17" s="457"/>
      <c r="W17" s="457"/>
    </row>
    <row r="18" spans="1:23" x14ac:dyDescent="0.2">
      <c r="A18" s="722"/>
      <c r="B18" s="720"/>
      <c r="C18" s="237" t="s">
        <v>16</v>
      </c>
      <c r="D18" s="18">
        <v>9</v>
      </c>
      <c r="E18" s="18">
        <v>7</v>
      </c>
      <c r="F18" s="18">
        <f t="shared" si="2"/>
        <v>16</v>
      </c>
      <c r="G18" s="18">
        <v>0</v>
      </c>
      <c r="H18" s="18">
        <v>0</v>
      </c>
      <c r="I18" s="19">
        <f t="shared" si="0"/>
        <v>0</v>
      </c>
      <c r="J18" s="348"/>
      <c r="K18" s="231">
        <f t="shared" si="3"/>
        <v>9</v>
      </c>
      <c r="L18" s="18">
        <f t="shared" si="4"/>
        <v>7</v>
      </c>
      <c r="M18" s="18">
        <f t="shared" si="5"/>
        <v>16</v>
      </c>
      <c r="O18" s="331">
        <f t="shared" si="1"/>
        <v>7.2595281306715061E-3</v>
      </c>
      <c r="Q18" s="349">
        <v>9</v>
      </c>
      <c r="R18" s="620"/>
      <c r="S18" s="620"/>
      <c r="T18" s="620"/>
      <c r="U18" s="620"/>
      <c r="V18" s="457"/>
      <c r="W18" s="457"/>
    </row>
    <row r="19" spans="1:23" x14ac:dyDescent="0.2">
      <c r="A19" s="722"/>
      <c r="B19" s="720"/>
      <c r="C19" s="237" t="s">
        <v>17</v>
      </c>
      <c r="D19" s="18">
        <v>1</v>
      </c>
      <c r="E19" s="18">
        <v>0</v>
      </c>
      <c r="F19" s="18">
        <f t="shared" si="2"/>
        <v>1</v>
      </c>
      <c r="G19" s="18">
        <v>0</v>
      </c>
      <c r="H19" s="18">
        <v>1</v>
      </c>
      <c r="I19" s="19">
        <f t="shared" si="0"/>
        <v>1</v>
      </c>
      <c r="J19" s="348"/>
      <c r="K19" s="231">
        <f t="shared" si="3"/>
        <v>1</v>
      </c>
      <c r="L19" s="18">
        <f t="shared" si="4"/>
        <v>1</v>
      </c>
      <c r="M19" s="18">
        <f t="shared" si="5"/>
        <v>2</v>
      </c>
      <c r="O19" s="332">
        <f t="shared" si="1"/>
        <v>9.0744101633393826E-4</v>
      </c>
      <c r="Q19" s="349">
        <v>10</v>
      </c>
      <c r="R19" s="620"/>
      <c r="S19" s="620"/>
      <c r="T19" s="620"/>
      <c r="U19" s="620"/>
      <c r="V19" s="457"/>
      <c r="W19" s="457"/>
    </row>
    <row r="20" spans="1:23" x14ac:dyDescent="0.2">
      <c r="A20" s="722"/>
      <c r="B20" s="720"/>
      <c r="C20" s="237" t="s">
        <v>18</v>
      </c>
      <c r="D20" s="18">
        <v>14</v>
      </c>
      <c r="E20" s="18">
        <v>4</v>
      </c>
      <c r="F20" s="18">
        <f t="shared" si="2"/>
        <v>18</v>
      </c>
      <c r="G20" s="18">
        <v>2</v>
      </c>
      <c r="H20" s="18">
        <v>2</v>
      </c>
      <c r="I20" s="19">
        <f t="shared" si="0"/>
        <v>4</v>
      </c>
      <c r="J20" s="348"/>
      <c r="K20" s="231">
        <f t="shared" si="3"/>
        <v>16</v>
      </c>
      <c r="L20" s="18">
        <f t="shared" si="4"/>
        <v>6</v>
      </c>
      <c r="M20" s="18">
        <f t="shared" si="5"/>
        <v>22</v>
      </c>
      <c r="O20" s="332">
        <f t="shared" si="1"/>
        <v>9.9818511796733213E-3</v>
      </c>
      <c r="Q20" s="349">
        <v>11</v>
      </c>
      <c r="R20" s="620"/>
      <c r="S20" s="620"/>
      <c r="T20" s="620"/>
      <c r="U20" s="620"/>
      <c r="V20" s="457"/>
      <c r="W20" s="457"/>
    </row>
    <row r="21" spans="1:23" x14ac:dyDescent="0.2">
      <c r="A21" s="722"/>
      <c r="B21" s="720"/>
      <c r="C21" s="237" t="s">
        <v>19</v>
      </c>
      <c r="D21" s="18"/>
      <c r="E21" s="18"/>
      <c r="F21" s="18">
        <f t="shared" si="2"/>
        <v>0</v>
      </c>
      <c r="G21" s="18"/>
      <c r="H21" s="18"/>
      <c r="I21" s="19">
        <f t="shared" si="0"/>
        <v>0</v>
      </c>
      <c r="J21" s="348"/>
      <c r="K21" s="231">
        <f t="shared" si="3"/>
        <v>0</v>
      </c>
      <c r="L21" s="18">
        <f t="shared" si="4"/>
        <v>0</v>
      </c>
      <c r="M21" s="18">
        <f t="shared" si="5"/>
        <v>0</v>
      </c>
      <c r="O21" s="332">
        <f t="shared" si="1"/>
        <v>0</v>
      </c>
      <c r="Q21" s="349">
        <v>12</v>
      </c>
      <c r="R21" s="620"/>
      <c r="S21" s="620"/>
      <c r="T21" s="620"/>
      <c r="U21" s="620"/>
      <c r="V21" s="457"/>
      <c r="W21" s="457"/>
    </row>
    <row r="22" spans="1:23" x14ac:dyDescent="0.2">
      <c r="A22" s="722"/>
      <c r="B22" s="720"/>
      <c r="C22" s="237" t="s">
        <v>20</v>
      </c>
      <c r="D22" s="18"/>
      <c r="E22" s="18"/>
      <c r="F22" s="18">
        <f t="shared" si="2"/>
        <v>0</v>
      </c>
      <c r="G22" s="18"/>
      <c r="H22" s="18"/>
      <c r="I22" s="19">
        <f t="shared" si="0"/>
        <v>0</v>
      </c>
      <c r="J22" s="348"/>
      <c r="K22" s="231">
        <f t="shared" si="3"/>
        <v>0</v>
      </c>
      <c r="L22" s="18">
        <f t="shared" si="4"/>
        <v>0</v>
      </c>
      <c r="M22" s="18">
        <f t="shared" si="5"/>
        <v>0</v>
      </c>
      <c r="O22" s="332"/>
      <c r="Q22" s="349">
        <v>13</v>
      </c>
      <c r="R22" s="620"/>
      <c r="S22" s="620"/>
      <c r="T22" s="620"/>
      <c r="U22" s="620"/>
      <c r="V22" s="457"/>
      <c r="W22" s="457"/>
    </row>
    <row r="23" spans="1:23" x14ac:dyDescent="0.2">
      <c r="A23" s="722"/>
      <c r="B23" s="720"/>
      <c r="C23" s="237" t="s">
        <v>21</v>
      </c>
      <c r="D23" s="18">
        <v>1</v>
      </c>
      <c r="E23" s="18">
        <v>1</v>
      </c>
      <c r="F23" s="18">
        <f t="shared" si="2"/>
        <v>2</v>
      </c>
      <c r="G23" s="18">
        <v>0</v>
      </c>
      <c r="H23" s="18">
        <v>0</v>
      </c>
      <c r="I23" s="19">
        <f t="shared" si="0"/>
        <v>0</v>
      </c>
      <c r="J23" s="348"/>
      <c r="K23" s="231">
        <f t="shared" si="3"/>
        <v>1</v>
      </c>
      <c r="L23" s="18">
        <f t="shared" si="4"/>
        <v>1</v>
      </c>
      <c r="M23" s="18">
        <f t="shared" si="5"/>
        <v>2</v>
      </c>
      <c r="O23" s="332">
        <f t="shared" ref="O23:O54" si="6">M23/$M$87</f>
        <v>9.0744101633393826E-4</v>
      </c>
      <c r="Q23" s="349">
        <v>14</v>
      </c>
      <c r="R23" s="620"/>
      <c r="S23" s="620"/>
      <c r="T23" s="620"/>
      <c r="U23" s="620"/>
      <c r="V23" s="457"/>
      <c r="W23" s="457"/>
    </row>
    <row r="24" spans="1:23" x14ac:dyDescent="0.2">
      <c r="A24" s="722"/>
      <c r="B24" s="720"/>
      <c r="C24" s="238" t="s">
        <v>22</v>
      </c>
      <c r="D24" s="18">
        <v>1</v>
      </c>
      <c r="E24" s="18">
        <v>2</v>
      </c>
      <c r="F24" s="18">
        <f t="shared" si="2"/>
        <v>3</v>
      </c>
      <c r="G24" s="18">
        <v>0</v>
      </c>
      <c r="H24" s="18">
        <v>0</v>
      </c>
      <c r="I24" s="19">
        <f t="shared" si="0"/>
        <v>0</v>
      </c>
      <c r="J24" s="348"/>
      <c r="K24" s="231">
        <f t="shared" si="3"/>
        <v>1</v>
      </c>
      <c r="L24" s="18">
        <f t="shared" si="4"/>
        <v>2</v>
      </c>
      <c r="M24" s="18">
        <f t="shared" si="5"/>
        <v>3</v>
      </c>
      <c r="O24" s="332">
        <f t="shared" si="6"/>
        <v>1.3611615245009074E-3</v>
      </c>
      <c r="Q24" s="349">
        <v>15</v>
      </c>
      <c r="R24" s="620"/>
      <c r="S24" s="620"/>
      <c r="T24" s="620"/>
      <c r="U24" s="620"/>
      <c r="V24" s="457"/>
      <c r="W24" s="457"/>
    </row>
    <row r="25" spans="1:23" ht="13.5" x14ac:dyDescent="0.25">
      <c r="A25" s="722"/>
      <c r="B25" s="739" t="s">
        <v>448</v>
      </c>
      <c r="C25" s="784"/>
      <c r="D25" s="343">
        <v>29</v>
      </c>
      <c r="E25" s="343">
        <v>18</v>
      </c>
      <c r="F25" s="344">
        <f t="shared" si="2"/>
        <v>47</v>
      </c>
      <c r="G25" s="343">
        <v>3</v>
      </c>
      <c r="H25" s="343">
        <v>3</v>
      </c>
      <c r="I25" s="345">
        <f t="shared" si="0"/>
        <v>6</v>
      </c>
      <c r="J25" s="341"/>
      <c r="K25" s="346">
        <f t="shared" si="3"/>
        <v>32</v>
      </c>
      <c r="L25" s="343">
        <f t="shared" si="4"/>
        <v>21</v>
      </c>
      <c r="M25" s="347">
        <f t="shared" si="5"/>
        <v>53</v>
      </c>
      <c r="N25" s="53"/>
      <c r="O25" s="466">
        <f t="shared" si="6"/>
        <v>2.4047186932849365E-2</v>
      </c>
      <c r="Q25" s="349" t="s">
        <v>457</v>
      </c>
      <c r="R25" s="620"/>
      <c r="S25" s="620"/>
      <c r="T25" s="620"/>
      <c r="U25" s="620"/>
      <c r="V25" s="457"/>
      <c r="W25" s="457"/>
    </row>
    <row r="26" spans="1:23" x14ac:dyDescent="0.2">
      <c r="A26" s="722"/>
      <c r="B26" s="720" t="s">
        <v>556</v>
      </c>
      <c r="C26" s="237" t="s">
        <v>23</v>
      </c>
      <c r="D26" s="18">
        <v>42</v>
      </c>
      <c r="E26" s="18">
        <v>21</v>
      </c>
      <c r="F26" s="18">
        <f t="shared" si="2"/>
        <v>63</v>
      </c>
      <c r="G26" s="18">
        <v>3</v>
      </c>
      <c r="H26" s="18">
        <v>5</v>
      </c>
      <c r="I26" s="19">
        <f t="shared" si="0"/>
        <v>8</v>
      </c>
      <c r="J26" s="348"/>
      <c r="K26" s="231">
        <f t="shared" si="3"/>
        <v>45</v>
      </c>
      <c r="L26" s="18">
        <f t="shared" si="4"/>
        <v>26</v>
      </c>
      <c r="M26" s="18">
        <f t="shared" si="5"/>
        <v>71</v>
      </c>
      <c r="O26" s="332">
        <f t="shared" si="6"/>
        <v>3.2214156079854811E-2</v>
      </c>
      <c r="Q26" s="349">
        <v>16</v>
      </c>
      <c r="R26" s="620"/>
      <c r="S26" s="620"/>
      <c r="T26" s="620"/>
      <c r="U26" s="620"/>
      <c r="V26" s="457"/>
      <c r="W26" s="457"/>
    </row>
    <row r="27" spans="1:23" s="53" customFormat="1" x14ac:dyDescent="0.2">
      <c r="A27" s="722"/>
      <c r="B27" s="720"/>
      <c r="C27" s="237" t="s">
        <v>24</v>
      </c>
      <c r="D27" s="18">
        <v>0</v>
      </c>
      <c r="E27" s="18">
        <v>0</v>
      </c>
      <c r="F27" s="18">
        <f t="shared" si="2"/>
        <v>0</v>
      </c>
      <c r="G27" s="18">
        <v>1</v>
      </c>
      <c r="H27" s="18">
        <v>1</v>
      </c>
      <c r="I27" s="19">
        <f t="shared" si="0"/>
        <v>2</v>
      </c>
      <c r="J27" s="348"/>
      <c r="K27" s="449">
        <f t="shared" si="3"/>
        <v>1</v>
      </c>
      <c r="L27" s="18">
        <f t="shared" si="4"/>
        <v>1</v>
      </c>
      <c r="M27" s="18">
        <f t="shared" si="5"/>
        <v>2</v>
      </c>
      <c r="N27" s="457"/>
      <c r="O27" s="332">
        <f t="shared" si="6"/>
        <v>9.0744101633393826E-4</v>
      </c>
      <c r="Q27" s="502">
        <v>17</v>
      </c>
      <c r="R27" s="620"/>
      <c r="S27" s="620"/>
      <c r="T27" s="620"/>
      <c r="U27" s="620"/>
      <c r="V27" s="457"/>
      <c r="W27" s="457"/>
    </row>
    <row r="28" spans="1:23" x14ac:dyDescent="0.2">
      <c r="A28" s="722"/>
      <c r="B28" s="720"/>
      <c r="C28" s="237" t="s">
        <v>25</v>
      </c>
      <c r="D28" s="18">
        <v>29</v>
      </c>
      <c r="E28" s="18">
        <v>57</v>
      </c>
      <c r="F28" s="18">
        <f t="shared" si="2"/>
        <v>86</v>
      </c>
      <c r="G28" s="18">
        <v>8</v>
      </c>
      <c r="H28" s="18">
        <v>7</v>
      </c>
      <c r="I28" s="19">
        <f t="shared" si="0"/>
        <v>15</v>
      </c>
      <c r="J28" s="348"/>
      <c r="K28" s="449">
        <f t="shared" si="3"/>
        <v>37</v>
      </c>
      <c r="L28" s="18">
        <f t="shared" si="4"/>
        <v>64</v>
      </c>
      <c r="M28" s="18">
        <f t="shared" si="5"/>
        <v>101</v>
      </c>
      <c r="N28" s="457"/>
      <c r="O28" s="332">
        <f t="shared" si="6"/>
        <v>4.5825771324863887E-2</v>
      </c>
      <c r="Q28" s="349">
        <v>18</v>
      </c>
      <c r="R28" s="620"/>
      <c r="S28" s="620"/>
      <c r="T28" s="620"/>
      <c r="U28" s="620"/>
      <c r="V28" s="457"/>
      <c r="W28" s="457"/>
    </row>
    <row r="29" spans="1:23" x14ac:dyDescent="0.2">
      <c r="A29" s="722"/>
      <c r="B29" s="720"/>
      <c r="C29" s="237" t="s">
        <v>26</v>
      </c>
      <c r="D29" s="18">
        <v>19</v>
      </c>
      <c r="E29" s="18">
        <v>19</v>
      </c>
      <c r="F29" s="18">
        <f t="shared" si="2"/>
        <v>38</v>
      </c>
      <c r="G29" s="18">
        <v>3</v>
      </c>
      <c r="H29" s="18">
        <v>8</v>
      </c>
      <c r="I29" s="19">
        <f t="shared" si="0"/>
        <v>11</v>
      </c>
      <c r="J29" s="348"/>
      <c r="K29" s="231">
        <f t="shared" si="3"/>
        <v>22</v>
      </c>
      <c r="L29" s="18">
        <f t="shared" si="4"/>
        <v>27</v>
      </c>
      <c r="M29" s="18">
        <f t="shared" si="5"/>
        <v>49</v>
      </c>
      <c r="O29" s="332">
        <f t="shared" si="6"/>
        <v>2.223230490018149E-2</v>
      </c>
      <c r="Q29" s="349">
        <v>19</v>
      </c>
      <c r="R29" s="620"/>
      <c r="S29" s="620"/>
      <c r="T29" s="620"/>
      <c r="U29" s="620"/>
      <c r="V29" s="457"/>
      <c r="W29" s="457"/>
    </row>
    <row r="30" spans="1:23" x14ac:dyDescent="0.2">
      <c r="A30" s="722"/>
      <c r="B30" s="720"/>
      <c r="C30" s="237">
        <v>2</v>
      </c>
      <c r="D30" s="18">
        <v>1</v>
      </c>
      <c r="E30" s="18">
        <v>0</v>
      </c>
      <c r="F30" s="18">
        <f t="shared" si="2"/>
        <v>1</v>
      </c>
      <c r="G30" s="18">
        <v>0</v>
      </c>
      <c r="H30" s="18">
        <v>0</v>
      </c>
      <c r="I30" s="19">
        <f t="shared" si="0"/>
        <v>0</v>
      </c>
      <c r="J30" s="348"/>
      <c r="K30" s="231">
        <f t="shared" si="3"/>
        <v>1</v>
      </c>
      <c r="L30" s="18">
        <f t="shared" si="4"/>
        <v>0</v>
      </c>
      <c r="M30" s="18">
        <f t="shared" si="5"/>
        <v>1</v>
      </c>
      <c r="O30" s="332">
        <f t="shared" si="6"/>
        <v>4.5372050816696913E-4</v>
      </c>
      <c r="Q30" s="349">
        <v>20</v>
      </c>
      <c r="R30" s="620"/>
      <c r="S30" s="620"/>
      <c r="T30" s="620"/>
      <c r="U30" s="620"/>
      <c r="V30" s="457"/>
      <c r="W30" s="457"/>
    </row>
    <row r="31" spans="1:23" x14ac:dyDescent="0.2">
      <c r="A31" s="722"/>
      <c r="B31" s="720"/>
      <c r="C31" s="237" t="s">
        <v>28</v>
      </c>
      <c r="D31" s="18">
        <v>1</v>
      </c>
      <c r="E31" s="18">
        <v>1</v>
      </c>
      <c r="F31" s="18">
        <f t="shared" si="2"/>
        <v>2</v>
      </c>
      <c r="G31" s="18">
        <v>0</v>
      </c>
      <c r="H31" s="18">
        <v>0</v>
      </c>
      <c r="I31" s="19">
        <f t="shared" si="0"/>
        <v>0</v>
      </c>
      <c r="J31" s="348"/>
      <c r="K31" s="231">
        <f t="shared" si="3"/>
        <v>1</v>
      </c>
      <c r="L31" s="18">
        <f t="shared" si="4"/>
        <v>1</v>
      </c>
      <c r="M31" s="18">
        <f t="shared" si="5"/>
        <v>2</v>
      </c>
      <c r="O31" s="332">
        <f t="shared" si="6"/>
        <v>9.0744101633393826E-4</v>
      </c>
      <c r="Q31" s="349">
        <v>21</v>
      </c>
      <c r="R31" s="620"/>
      <c r="S31" s="620"/>
      <c r="T31" s="620"/>
      <c r="U31" s="620"/>
      <c r="V31" s="457"/>
      <c r="W31" s="457"/>
    </row>
    <row r="32" spans="1:23" x14ac:dyDescent="0.2">
      <c r="A32" s="722"/>
      <c r="B32" s="720"/>
      <c r="C32" s="237" t="s">
        <v>29</v>
      </c>
      <c r="D32" s="18">
        <v>5</v>
      </c>
      <c r="E32" s="18">
        <v>4</v>
      </c>
      <c r="F32" s="18">
        <f t="shared" si="2"/>
        <v>9</v>
      </c>
      <c r="G32" s="18">
        <v>0</v>
      </c>
      <c r="H32" s="18">
        <v>4</v>
      </c>
      <c r="I32" s="19">
        <f t="shared" si="0"/>
        <v>4</v>
      </c>
      <c r="J32" s="348"/>
      <c r="K32" s="231">
        <f t="shared" si="3"/>
        <v>5</v>
      </c>
      <c r="L32" s="18">
        <f t="shared" si="4"/>
        <v>8</v>
      </c>
      <c r="M32" s="18">
        <f t="shared" si="5"/>
        <v>13</v>
      </c>
      <c r="O32" s="332">
        <f t="shared" si="6"/>
        <v>5.8983666061705993E-3</v>
      </c>
      <c r="Q32" s="349">
        <v>22</v>
      </c>
      <c r="R32" s="620"/>
      <c r="S32" s="620"/>
      <c r="T32" s="620"/>
      <c r="U32" s="620"/>
      <c r="V32" s="457"/>
      <c r="W32" s="457"/>
    </row>
    <row r="33" spans="1:23" x14ac:dyDescent="0.2">
      <c r="A33" s="722"/>
      <c r="B33" s="720"/>
      <c r="C33" s="237" t="s">
        <v>30</v>
      </c>
      <c r="D33" s="18">
        <v>7</v>
      </c>
      <c r="E33" s="18">
        <v>15</v>
      </c>
      <c r="F33" s="18">
        <f t="shared" si="2"/>
        <v>22</v>
      </c>
      <c r="G33" s="18">
        <v>0</v>
      </c>
      <c r="H33" s="18">
        <v>7</v>
      </c>
      <c r="I33" s="19">
        <f t="shared" si="0"/>
        <v>7</v>
      </c>
      <c r="J33" s="348"/>
      <c r="K33" s="231">
        <f t="shared" si="3"/>
        <v>7</v>
      </c>
      <c r="L33" s="18">
        <f t="shared" si="4"/>
        <v>22</v>
      </c>
      <c r="M33" s="18">
        <f t="shared" si="5"/>
        <v>29</v>
      </c>
      <c r="O33" s="332">
        <f t="shared" si="6"/>
        <v>1.3157894736842105E-2</v>
      </c>
      <c r="Q33" s="349">
        <v>23</v>
      </c>
      <c r="R33" s="620"/>
      <c r="S33" s="620"/>
      <c r="T33" s="620"/>
      <c r="U33" s="620"/>
      <c r="V33" s="457"/>
      <c r="W33" s="457"/>
    </row>
    <row r="34" spans="1:23" x14ac:dyDescent="0.2">
      <c r="A34" s="722"/>
      <c r="B34" s="720"/>
      <c r="C34" s="238" t="s">
        <v>31</v>
      </c>
      <c r="D34" s="18">
        <v>7</v>
      </c>
      <c r="E34" s="18">
        <v>22</v>
      </c>
      <c r="F34" s="18">
        <f t="shared" si="2"/>
        <v>29</v>
      </c>
      <c r="G34" s="18">
        <v>8</v>
      </c>
      <c r="H34" s="18">
        <v>14</v>
      </c>
      <c r="I34" s="19">
        <f t="shared" si="0"/>
        <v>22</v>
      </c>
      <c r="J34" s="348"/>
      <c r="K34" s="231">
        <f t="shared" si="3"/>
        <v>15</v>
      </c>
      <c r="L34" s="18">
        <f t="shared" si="4"/>
        <v>36</v>
      </c>
      <c r="M34" s="18">
        <f t="shared" si="5"/>
        <v>51</v>
      </c>
      <c r="O34" s="332">
        <f t="shared" si="6"/>
        <v>2.3139745916515426E-2</v>
      </c>
      <c r="Q34" s="349">
        <v>24</v>
      </c>
      <c r="R34" s="620"/>
      <c r="S34" s="620"/>
      <c r="T34" s="620"/>
      <c r="U34" s="620"/>
      <c r="V34" s="457"/>
      <c r="W34" s="457"/>
    </row>
    <row r="35" spans="1:23" ht="13.5" x14ac:dyDescent="0.25">
      <c r="A35" s="722"/>
      <c r="B35" s="739" t="s">
        <v>449</v>
      </c>
      <c r="C35" s="784"/>
      <c r="D35" s="343">
        <v>111</v>
      </c>
      <c r="E35" s="343">
        <v>139</v>
      </c>
      <c r="F35" s="344">
        <f t="shared" si="2"/>
        <v>250</v>
      </c>
      <c r="G35" s="343">
        <v>23</v>
      </c>
      <c r="H35" s="343">
        <v>46</v>
      </c>
      <c r="I35" s="345">
        <f t="shared" si="0"/>
        <v>69</v>
      </c>
      <c r="J35" s="341"/>
      <c r="K35" s="346">
        <f t="shared" si="3"/>
        <v>134</v>
      </c>
      <c r="L35" s="343">
        <f t="shared" si="4"/>
        <v>185</v>
      </c>
      <c r="M35" s="347">
        <f t="shared" si="5"/>
        <v>319</v>
      </c>
      <c r="N35" s="53"/>
      <c r="O35" s="466">
        <f t="shared" si="6"/>
        <v>0.14473684210526316</v>
      </c>
      <c r="Q35" s="349" t="s">
        <v>296</v>
      </c>
      <c r="R35" s="620"/>
      <c r="S35" s="620"/>
      <c r="T35" s="620"/>
      <c r="U35" s="620"/>
      <c r="V35" s="457"/>
      <c r="W35" s="457"/>
    </row>
    <row r="36" spans="1:23" x14ac:dyDescent="0.2">
      <c r="A36" s="722"/>
      <c r="B36" s="725" t="s">
        <v>566</v>
      </c>
      <c r="C36" s="236">
        <v>7</v>
      </c>
      <c r="D36" s="18">
        <v>20</v>
      </c>
      <c r="E36" s="18">
        <v>13</v>
      </c>
      <c r="F36" s="18">
        <f t="shared" si="2"/>
        <v>33</v>
      </c>
      <c r="G36" s="18">
        <v>3</v>
      </c>
      <c r="H36" s="18">
        <v>3</v>
      </c>
      <c r="I36" s="19">
        <f t="shared" si="0"/>
        <v>6</v>
      </c>
      <c r="J36" s="348"/>
      <c r="K36" s="231">
        <f t="shared" si="3"/>
        <v>23</v>
      </c>
      <c r="L36" s="18">
        <f t="shared" si="4"/>
        <v>16</v>
      </c>
      <c r="M36" s="18">
        <f t="shared" si="5"/>
        <v>39</v>
      </c>
      <c r="O36" s="332">
        <f t="shared" si="6"/>
        <v>1.7695099818511795E-2</v>
      </c>
      <c r="Q36" s="349">
        <v>70</v>
      </c>
      <c r="R36" s="620"/>
      <c r="S36" s="620"/>
      <c r="T36" s="620"/>
      <c r="U36" s="620"/>
      <c r="V36" s="457"/>
      <c r="W36" s="457"/>
    </row>
    <row r="37" spans="1:23" s="53" customFormat="1" x14ac:dyDescent="0.2">
      <c r="A37" s="722"/>
      <c r="B37" s="725"/>
      <c r="C37" s="237" t="s">
        <v>33</v>
      </c>
      <c r="D37" s="18">
        <v>68</v>
      </c>
      <c r="E37" s="18">
        <v>106</v>
      </c>
      <c r="F37" s="18">
        <f t="shared" si="2"/>
        <v>174</v>
      </c>
      <c r="G37" s="18">
        <v>1</v>
      </c>
      <c r="H37" s="18">
        <v>8</v>
      </c>
      <c r="I37" s="19">
        <f t="shared" si="0"/>
        <v>9</v>
      </c>
      <c r="J37" s="348"/>
      <c r="K37" s="449">
        <f t="shared" si="3"/>
        <v>69</v>
      </c>
      <c r="L37" s="18">
        <f t="shared" si="4"/>
        <v>114</v>
      </c>
      <c r="M37" s="18">
        <f t="shared" si="5"/>
        <v>183</v>
      </c>
      <c r="N37" s="457"/>
      <c r="O37" s="332">
        <f t="shared" si="6"/>
        <v>8.3030852994555357E-2</v>
      </c>
      <c r="Q37" s="502">
        <v>71</v>
      </c>
      <c r="R37" s="620"/>
      <c r="S37" s="620"/>
      <c r="T37" s="620"/>
      <c r="U37" s="620"/>
      <c r="V37" s="457"/>
      <c r="W37" s="457"/>
    </row>
    <row r="38" spans="1:23" x14ac:dyDescent="0.2">
      <c r="A38" s="722"/>
      <c r="B38" s="725"/>
      <c r="C38" s="237" t="s">
        <v>34</v>
      </c>
      <c r="D38" s="18"/>
      <c r="E38" s="18"/>
      <c r="F38" s="18">
        <f t="shared" si="2"/>
        <v>0</v>
      </c>
      <c r="G38" s="18"/>
      <c r="H38" s="18"/>
      <c r="I38" s="19">
        <f t="shared" si="0"/>
        <v>0</v>
      </c>
      <c r="J38" s="348"/>
      <c r="K38" s="449">
        <f t="shared" si="3"/>
        <v>0</v>
      </c>
      <c r="L38" s="18">
        <f t="shared" si="4"/>
        <v>0</v>
      </c>
      <c r="M38" s="18">
        <f t="shared" si="5"/>
        <v>0</v>
      </c>
      <c r="N38" s="457"/>
      <c r="O38" s="332">
        <f t="shared" si="6"/>
        <v>0</v>
      </c>
      <c r="Q38" s="349">
        <v>72</v>
      </c>
      <c r="R38" s="620"/>
      <c r="S38" s="620"/>
      <c r="T38" s="620"/>
      <c r="U38" s="620"/>
      <c r="V38" s="457"/>
      <c r="W38" s="457"/>
    </row>
    <row r="39" spans="1:23" x14ac:dyDescent="0.2">
      <c r="A39" s="722"/>
      <c r="B39" s="725"/>
      <c r="C39" s="237" t="s">
        <v>35</v>
      </c>
      <c r="D39" s="18"/>
      <c r="E39" s="18"/>
      <c r="F39" s="18">
        <f t="shared" si="2"/>
        <v>0</v>
      </c>
      <c r="G39" s="18"/>
      <c r="H39" s="18"/>
      <c r="I39" s="19">
        <f t="shared" si="0"/>
        <v>0</v>
      </c>
      <c r="J39" s="348"/>
      <c r="K39" s="231">
        <f t="shared" si="3"/>
        <v>0</v>
      </c>
      <c r="L39" s="18">
        <f t="shared" si="4"/>
        <v>0</v>
      </c>
      <c r="M39" s="18">
        <f t="shared" si="5"/>
        <v>0</v>
      </c>
      <c r="O39" s="332">
        <f t="shared" si="6"/>
        <v>0</v>
      </c>
      <c r="Q39" s="349">
        <v>73</v>
      </c>
      <c r="R39" s="620"/>
      <c r="S39" s="620"/>
      <c r="T39" s="620"/>
      <c r="U39" s="620"/>
      <c r="V39" s="457"/>
      <c r="W39" s="457"/>
    </row>
    <row r="40" spans="1:23" x14ac:dyDescent="0.2">
      <c r="A40" s="722"/>
      <c r="B40" s="725"/>
      <c r="C40" s="237" t="s">
        <v>36</v>
      </c>
      <c r="D40" s="18">
        <v>10</v>
      </c>
      <c r="E40" s="18">
        <v>27</v>
      </c>
      <c r="F40" s="18">
        <f t="shared" si="2"/>
        <v>37</v>
      </c>
      <c r="G40" s="18">
        <v>0</v>
      </c>
      <c r="H40" s="18">
        <v>2</v>
      </c>
      <c r="I40" s="19">
        <f t="shared" si="0"/>
        <v>2</v>
      </c>
      <c r="J40" s="348"/>
      <c r="K40" s="231">
        <f t="shared" si="3"/>
        <v>10</v>
      </c>
      <c r="L40" s="18">
        <f t="shared" si="4"/>
        <v>29</v>
      </c>
      <c r="M40" s="18">
        <f t="shared" si="5"/>
        <v>39</v>
      </c>
      <c r="O40" s="332">
        <f t="shared" si="6"/>
        <v>1.7695099818511795E-2</v>
      </c>
      <c r="Q40" s="349">
        <v>74</v>
      </c>
      <c r="R40" s="620"/>
      <c r="S40" s="620"/>
      <c r="T40" s="620"/>
      <c r="U40" s="620"/>
      <c r="V40" s="457"/>
      <c r="W40" s="457"/>
    </row>
    <row r="41" spans="1:23" ht="13.5" x14ac:dyDescent="0.25">
      <c r="A41" s="722"/>
      <c r="B41" s="739" t="s">
        <v>564</v>
      </c>
      <c r="C41" s="784"/>
      <c r="D41" s="343">
        <v>98</v>
      </c>
      <c r="E41" s="343">
        <v>146</v>
      </c>
      <c r="F41" s="344">
        <f t="shared" si="2"/>
        <v>244</v>
      </c>
      <c r="G41" s="343">
        <v>4</v>
      </c>
      <c r="H41" s="343">
        <v>13</v>
      </c>
      <c r="I41" s="345">
        <f t="shared" si="0"/>
        <v>17</v>
      </c>
      <c r="J41" s="341"/>
      <c r="K41" s="346">
        <f t="shared" si="3"/>
        <v>102</v>
      </c>
      <c r="L41" s="343">
        <f t="shared" si="4"/>
        <v>159</v>
      </c>
      <c r="M41" s="347">
        <f t="shared" si="5"/>
        <v>261</v>
      </c>
      <c r="N41" s="53"/>
      <c r="O41" s="466">
        <f t="shared" si="6"/>
        <v>0.11842105263157894</v>
      </c>
      <c r="Q41" s="349" t="s">
        <v>309</v>
      </c>
      <c r="R41" s="620"/>
      <c r="S41" s="620"/>
      <c r="T41" s="620"/>
      <c r="U41" s="620"/>
      <c r="V41" s="457"/>
      <c r="W41" s="457"/>
    </row>
    <row r="42" spans="1:23" x14ac:dyDescent="0.2">
      <c r="A42" s="722"/>
      <c r="B42" s="720" t="s">
        <v>557</v>
      </c>
      <c r="C42" s="237" t="s">
        <v>38</v>
      </c>
      <c r="D42" s="18"/>
      <c r="E42" s="18"/>
      <c r="F42" s="18">
        <f t="shared" si="2"/>
        <v>0</v>
      </c>
      <c r="G42" s="18"/>
      <c r="H42" s="18"/>
      <c r="I42" s="19">
        <f t="shared" si="0"/>
        <v>0</v>
      </c>
      <c r="J42" s="348"/>
      <c r="K42" s="449">
        <f t="shared" si="3"/>
        <v>0</v>
      </c>
      <c r="L42" s="18">
        <f t="shared" si="4"/>
        <v>0</v>
      </c>
      <c r="M42" s="18">
        <f t="shared" si="5"/>
        <v>0</v>
      </c>
      <c r="N42" s="457"/>
      <c r="O42" s="332">
        <f t="shared" si="6"/>
        <v>0</v>
      </c>
      <c r="Q42" s="349">
        <v>76</v>
      </c>
      <c r="R42" s="620"/>
      <c r="S42" s="620"/>
      <c r="T42" s="620"/>
      <c r="U42" s="620"/>
      <c r="V42" s="457"/>
      <c r="W42" s="457"/>
    </row>
    <row r="43" spans="1:23" s="53" customFormat="1" x14ac:dyDescent="0.2">
      <c r="A43" s="722"/>
      <c r="B43" s="720"/>
      <c r="C43" s="362" t="s">
        <v>245</v>
      </c>
      <c r="D43" s="18"/>
      <c r="E43" s="18"/>
      <c r="F43" s="18">
        <f t="shared" si="2"/>
        <v>0</v>
      </c>
      <c r="G43" s="18"/>
      <c r="H43" s="18"/>
      <c r="I43" s="19">
        <f t="shared" si="0"/>
        <v>0</v>
      </c>
      <c r="J43" s="348"/>
      <c r="K43" s="449">
        <f t="shared" si="3"/>
        <v>0</v>
      </c>
      <c r="L43" s="18">
        <f t="shared" si="4"/>
        <v>0</v>
      </c>
      <c r="M43" s="18">
        <f t="shared" si="5"/>
        <v>0</v>
      </c>
      <c r="N43" s="457"/>
      <c r="O43" s="332">
        <f t="shared" si="6"/>
        <v>0</v>
      </c>
      <c r="Q43" s="502">
        <v>77</v>
      </c>
      <c r="R43" s="620"/>
      <c r="S43" s="620"/>
      <c r="T43" s="620"/>
      <c r="U43" s="620"/>
      <c r="V43" s="457"/>
      <c r="W43" s="457"/>
    </row>
    <row r="44" spans="1:23" ht="13.5" x14ac:dyDescent="0.25">
      <c r="A44" s="723"/>
      <c r="B44" s="739" t="s">
        <v>39</v>
      </c>
      <c r="C44" s="784"/>
      <c r="D44" s="343"/>
      <c r="E44" s="343"/>
      <c r="F44" s="344">
        <f t="shared" si="2"/>
        <v>0</v>
      </c>
      <c r="G44" s="343"/>
      <c r="H44" s="343"/>
      <c r="I44" s="345">
        <f t="shared" si="0"/>
        <v>0</v>
      </c>
      <c r="J44" s="341"/>
      <c r="K44" s="346">
        <f t="shared" si="3"/>
        <v>0</v>
      </c>
      <c r="L44" s="343">
        <f t="shared" si="4"/>
        <v>0</v>
      </c>
      <c r="M44" s="347">
        <f t="shared" si="5"/>
        <v>0</v>
      </c>
      <c r="N44" s="53"/>
      <c r="O44" s="466">
        <f t="shared" si="6"/>
        <v>0</v>
      </c>
      <c r="Q44" s="349" t="s">
        <v>37</v>
      </c>
      <c r="R44" s="620"/>
      <c r="S44" s="620"/>
      <c r="T44" s="620"/>
      <c r="U44" s="620"/>
      <c r="V44" s="457"/>
      <c r="W44" s="457"/>
    </row>
    <row r="45" spans="1:23" x14ac:dyDescent="0.2">
      <c r="A45" s="726" t="s">
        <v>451</v>
      </c>
      <c r="B45" s="726"/>
      <c r="C45" s="783"/>
      <c r="D45" s="339">
        <v>238</v>
      </c>
      <c r="E45" s="339">
        <v>303</v>
      </c>
      <c r="F45" s="28">
        <f t="shared" si="2"/>
        <v>541</v>
      </c>
      <c r="G45" s="339">
        <v>30</v>
      </c>
      <c r="H45" s="339">
        <v>62</v>
      </c>
      <c r="I45" s="340">
        <f t="shared" si="0"/>
        <v>92</v>
      </c>
      <c r="J45" s="341"/>
      <c r="K45" s="342">
        <f t="shared" si="3"/>
        <v>268</v>
      </c>
      <c r="L45" s="339">
        <f t="shared" si="4"/>
        <v>365</v>
      </c>
      <c r="M45" s="340">
        <f t="shared" si="5"/>
        <v>633</v>
      </c>
      <c r="N45" s="457"/>
      <c r="O45" s="467">
        <f t="shared" si="6"/>
        <v>0.2872050816696915</v>
      </c>
      <c r="Q45" s="349" t="s">
        <v>442</v>
      </c>
      <c r="R45" s="620"/>
      <c r="S45" s="620"/>
      <c r="T45" s="620"/>
      <c r="U45" s="620"/>
      <c r="V45" s="457"/>
      <c r="W45" s="457"/>
    </row>
    <row r="46" spans="1:23" x14ac:dyDescent="0.2">
      <c r="A46" s="721" t="s">
        <v>443</v>
      </c>
      <c r="B46" s="719" t="s">
        <v>558</v>
      </c>
      <c r="C46" s="236" t="s">
        <v>42</v>
      </c>
      <c r="D46" s="18">
        <v>0</v>
      </c>
      <c r="E46" s="18">
        <v>3</v>
      </c>
      <c r="F46" s="18">
        <f t="shared" si="2"/>
        <v>3</v>
      </c>
      <c r="G46" s="18">
        <v>0</v>
      </c>
      <c r="H46" s="18">
        <v>0</v>
      </c>
      <c r="I46" s="19">
        <f t="shared" si="0"/>
        <v>0</v>
      </c>
      <c r="J46" s="348"/>
      <c r="K46" s="449">
        <f t="shared" si="3"/>
        <v>0</v>
      </c>
      <c r="L46" s="18">
        <f t="shared" si="4"/>
        <v>3</v>
      </c>
      <c r="M46" s="18">
        <f t="shared" si="5"/>
        <v>3</v>
      </c>
      <c r="N46" s="457"/>
      <c r="O46" s="332">
        <f t="shared" si="6"/>
        <v>1.3611615245009074E-3</v>
      </c>
      <c r="Q46" s="349">
        <v>25</v>
      </c>
      <c r="R46" s="620"/>
      <c r="S46" s="620"/>
      <c r="T46" s="620"/>
      <c r="U46" s="620"/>
      <c r="V46" s="457"/>
      <c r="W46" s="457"/>
    </row>
    <row r="47" spans="1:23" s="53" customFormat="1" x14ac:dyDescent="0.2">
      <c r="A47" s="722"/>
      <c r="B47" s="720"/>
      <c r="C47" s="237" t="s">
        <v>43</v>
      </c>
      <c r="D47" s="18">
        <v>1</v>
      </c>
      <c r="E47" s="18">
        <v>10</v>
      </c>
      <c r="F47" s="18">
        <f t="shared" si="2"/>
        <v>11</v>
      </c>
      <c r="G47" s="18">
        <v>0</v>
      </c>
      <c r="H47" s="18">
        <v>12</v>
      </c>
      <c r="I47" s="19">
        <f t="shared" si="0"/>
        <v>12</v>
      </c>
      <c r="J47" s="348"/>
      <c r="K47" s="449">
        <f t="shared" si="3"/>
        <v>1</v>
      </c>
      <c r="L47" s="18">
        <f t="shared" si="4"/>
        <v>22</v>
      </c>
      <c r="M47" s="18">
        <f t="shared" si="5"/>
        <v>23</v>
      </c>
      <c r="N47" s="457"/>
      <c r="O47" s="332">
        <f t="shared" si="6"/>
        <v>1.0435571687840291E-2</v>
      </c>
      <c r="Q47" s="502">
        <v>26</v>
      </c>
      <c r="R47" s="620"/>
      <c r="S47" s="620"/>
      <c r="T47" s="620"/>
      <c r="U47" s="620"/>
      <c r="V47" s="457"/>
      <c r="W47" s="457"/>
    </row>
    <row r="48" spans="1:23" x14ac:dyDescent="0.2">
      <c r="A48" s="722"/>
      <c r="B48" s="720"/>
      <c r="C48" s="237" t="s">
        <v>44</v>
      </c>
      <c r="D48" s="18">
        <v>9</v>
      </c>
      <c r="E48" s="18">
        <v>68</v>
      </c>
      <c r="F48" s="18">
        <f t="shared" si="2"/>
        <v>77</v>
      </c>
      <c r="G48" s="18">
        <v>0</v>
      </c>
      <c r="H48" s="18">
        <v>20</v>
      </c>
      <c r="I48" s="19">
        <f t="shared" si="0"/>
        <v>20</v>
      </c>
      <c r="J48" s="348"/>
      <c r="K48" s="231">
        <f t="shared" si="3"/>
        <v>9</v>
      </c>
      <c r="L48" s="18">
        <f t="shared" si="4"/>
        <v>88</v>
      </c>
      <c r="M48" s="18">
        <f t="shared" si="5"/>
        <v>97</v>
      </c>
      <c r="O48" s="331">
        <f t="shared" si="6"/>
        <v>4.4010889292196008E-2</v>
      </c>
      <c r="Q48" s="349">
        <v>27</v>
      </c>
      <c r="R48" s="620"/>
      <c r="S48" s="620"/>
      <c r="T48" s="620"/>
      <c r="U48" s="620"/>
      <c r="V48" s="457"/>
      <c r="W48" s="457"/>
    </row>
    <row r="49" spans="1:23" ht="13.5" x14ac:dyDescent="0.25">
      <c r="A49" s="722"/>
      <c r="B49" s="739" t="s">
        <v>454</v>
      </c>
      <c r="C49" s="784"/>
      <c r="D49" s="343">
        <v>10</v>
      </c>
      <c r="E49" s="343">
        <v>81</v>
      </c>
      <c r="F49" s="344">
        <f t="shared" si="2"/>
        <v>91</v>
      </c>
      <c r="G49" s="343">
        <v>0</v>
      </c>
      <c r="H49" s="343">
        <v>32</v>
      </c>
      <c r="I49" s="345">
        <f t="shared" si="0"/>
        <v>32</v>
      </c>
      <c r="J49" s="341"/>
      <c r="K49" s="346">
        <f t="shared" si="3"/>
        <v>10</v>
      </c>
      <c r="L49" s="343">
        <f t="shared" si="4"/>
        <v>113</v>
      </c>
      <c r="M49" s="347">
        <f t="shared" si="5"/>
        <v>123</v>
      </c>
      <c r="N49" s="53"/>
      <c r="O49" s="466">
        <f t="shared" si="6"/>
        <v>5.5807622504537205E-2</v>
      </c>
      <c r="Q49" s="349" t="s">
        <v>444</v>
      </c>
      <c r="R49" s="620"/>
      <c r="S49" s="620"/>
      <c r="T49" s="620"/>
      <c r="U49" s="620"/>
      <c r="V49" s="457"/>
      <c r="W49" s="457"/>
    </row>
    <row r="50" spans="1:23" x14ac:dyDescent="0.2">
      <c r="A50" s="722"/>
      <c r="B50" s="720" t="s">
        <v>559</v>
      </c>
      <c r="C50" s="236" t="s">
        <v>45</v>
      </c>
      <c r="D50" s="18">
        <v>2</v>
      </c>
      <c r="E50" s="18">
        <v>0</v>
      </c>
      <c r="F50" s="18">
        <f t="shared" si="2"/>
        <v>2</v>
      </c>
      <c r="G50" s="18">
        <v>0</v>
      </c>
      <c r="H50" s="18">
        <v>1</v>
      </c>
      <c r="I50" s="19">
        <f t="shared" si="0"/>
        <v>1</v>
      </c>
      <c r="J50" s="348"/>
      <c r="K50" s="449">
        <f t="shared" si="3"/>
        <v>2</v>
      </c>
      <c r="L50" s="18">
        <f t="shared" si="4"/>
        <v>1</v>
      </c>
      <c r="M50" s="18">
        <f t="shared" si="5"/>
        <v>3</v>
      </c>
      <c r="N50" s="457"/>
      <c r="O50" s="332">
        <f t="shared" si="6"/>
        <v>1.3611615245009074E-3</v>
      </c>
      <c r="Q50" s="349">
        <v>28</v>
      </c>
      <c r="R50" s="620"/>
      <c r="S50" s="620"/>
      <c r="T50" s="620"/>
      <c r="U50" s="620"/>
      <c r="V50" s="457"/>
      <c r="W50" s="457"/>
    </row>
    <row r="51" spans="1:23" s="53" customFormat="1" x14ac:dyDescent="0.2">
      <c r="A51" s="722"/>
      <c r="B51" s="720"/>
      <c r="C51" s="237" t="s">
        <v>46</v>
      </c>
      <c r="D51" s="18">
        <v>0</v>
      </c>
      <c r="E51" s="18">
        <v>0</v>
      </c>
      <c r="F51" s="18">
        <f t="shared" si="2"/>
        <v>0</v>
      </c>
      <c r="G51" s="18">
        <v>0</v>
      </c>
      <c r="H51" s="18">
        <v>1</v>
      </c>
      <c r="I51" s="19">
        <f t="shared" si="0"/>
        <v>1</v>
      </c>
      <c r="J51" s="348"/>
      <c r="K51" s="449">
        <f t="shared" si="3"/>
        <v>0</v>
      </c>
      <c r="L51" s="18">
        <f t="shared" si="4"/>
        <v>1</v>
      </c>
      <c r="M51" s="18">
        <f t="shared" si="5"/>
        <v>1</v>
      </c>
      <c r="N51" s="457"/>
      <c r="O51" s="332">
        <f t="shared" si="6"/>
        <v>4.5372050816696913E-4</v>
      </c>
      <c r="Q51" s="502">
        <v>29</v>
      </c>
      <c r="R51" s="620"/>
      <c r="S51" s="620"/>
      <c r="T51" s="620"/>
      <c r="U51" s="620"/>
      <c r="V51" s="457"/>
      <c r="W51" s="457"/>
    </row>
    <row r="52" spans="1:23" x14ac:dyDescent="0.2">
      <c r="A52" s="722"/>
      <c r="B52" s="720"/>
      <c r="C52" s="238">
        <v>3</v>
      </c>
      <c r="D52" s="18">
        <v>3</v>
      </c>
      <c r="E52" s="18">
        <v>3</v>
      </c>
      <c r="F52" s="18">
        <f t="shared" si="2"/>
        <v>6</v>
      </c>
      <c r="G52" s="18">
        <v>0</v>
      </c>
      <c r="H52" s="18">
        <v>1</v>
      </c>
      <c r="I52" s="19">
        <f t="shared" si="0"/>
        <v>1</v>
      </c>
      <c r="J52" s="348"/>
      <c r="K52" s="231">
        <f t="shared" si="3"/>
        <v>3</v>
      </c>
      <c r="L52" s="18">
        <f t="shared" si="4"/>
        <v>4</v>
      </c>
      <c r="M52" s="18">
        <f t="shared" si="5"/>
        <v>7</v>
      </c>
      <c r="O52" s="331">
        <f t="shared" si="6"/>
        <v>3.1760435571687841E-3</v>
      </c>
      <c r="Q52" s="349">
        <v>30</v>
      </c>
      <c r="R52" s="620"/>
      <c r="S52" s="620"/>
      <c r="T52" s="620"/>
      <c r="U52" s="620"/>
      <c r="V52" s="457"/>
      <c r="W52" s="457"/>
    </row>
    <row r="53" spans="1:23" ht="13.5" x14ac:dyDescent="0.25">
      <c r="A53" s="722"/>
      <c r="B53" s="739" t="s">
        <v>48</v>
      </c>
      <c r="C53" s="784"/>
      <c r="D53" s="343">
        <v>5</v>
      </c>
      <c r="E53" s="343">
        <v>3</v>
      </c>
      <c r="F53" s="344">
        <f t="shared" si="2"/>
        <v>8</v>
      </c>
      <c r="G53" s="343">
        <v>0</v>
      </c>
      <c r="H53" s="343">
        <v>3</v>
      </c>
      <c r="I53" s="345">
        <f t="shared" si="0"/>
        <v>3</v>
      </c>
      <c r="J53" s="341"/>
      <c r="K53" s="346">
        <f t="shared" si="3"/>
        <v>5</v>
      </c>
      <c r="L53" s="343">
        <f t="shared" si="4"/>
        <v>6</v>
      </c>
      <c r="M53" s="347">
        <f t="shared" si="5"/>
        <v>11</v>
      </c>
      <c r="N53" s="53"/>
      <c r="O53" s="466">
        <f t="shared" si="6"/>
        <v>4.9909255898366606E-3</v>
      </c>
      <c r="Q53" s="349" t="s">
        <v>323</v>
      </c>
      <c r="R53" s="620"/>
      <c r="S53" s="620"/>
      <c r="T53" s="620"/>
      <c r="U53" s="620"/>
      <c r="V53" s="457"/>
      <c r="W53" s="457"/>
    </row>
    <row r="54" spans="1:23" x14ac:dyDescent="0.2">
      <c r="A54" s="722"/>
      <c r="B54" s="720" t="s">
        <v>560</v>
      </c>
      <c r="C54" s="236" t="s">
        <v>49</v>
      </c>
      <c r="D54" s="18">
        <v>1</v>
      </c>
      <c r="E54" s="18">
        <v>0</v>
      </c>
      <c r="F54" s="18">
        <f t="shared" si="2"/>
        <v>1</v>
      </c>
      <c r="G54" s="18">
        <v>0</v>
      </c>
      <c r="H54" s="18">
        <v>2</v>
      </c>
      <c r="I54" s="19">
        <f t="shared" si="0"/>
        <v>2</v>
      </c>
      <c r="J54" s="348"/>
      <c r="K54" s="449">
        <f t="shared" si="3"/>
        <v>1</v>
      </c>
      <c r="L54" s="18">
        <f t="shared" si="4"/>
        <v>2</v>
      </c>
      <c r="M54" s="18">
        <f t="shared" si="5"/>
        <v>3</v>
      </c>
      <c r="N54" s="457"/>
      <c r="O54" s="332">
        <f t="shared" si="6"/>
        <v>1.3611615245009074E-3</v>
      </c>
      <c r="Q54" s="349">
        <v>31</v>
      </c>
      <c r="R54" s="620"/>
      <c r="S54" s="620"/>
      <c r="T54" s="620"/>
      <c r="U54" s="620"/>
      <c r="V54" s="457"/>
      <c r="W54" s="457"/>
    </row>
    <row r="55" spans="1:23" s="53" customFormat="1" x14ac:dyDescent="0.2">
      <c r="A55" s="722"/>
      <c r="B55" s="720"/>
      <c r="C55" s="237" t="s">
        <v>50</v>
      </c>
      <c r="D55" s="18">
        <v>3</v>
      </c>
      <c r="E55" s="18">
        <v>1</v>
      </c>
      <c r="F55" s="18">
        <f t="shared" si="2"/>
        <v>4</v>
      </c>
      <c r="G55" s="18">
        <v>0</v>
      </c>
      <c r="H55" s="18">
        <v>1</v>
      </c>
      <c r="I55" s="19">
        <f t="shared" si="0"/>
        <v>1</v>
      </c>
      <c r="J55" s="348"/>
      <c r="K55" s="449">
        <f t="shared" si="3"/>
        <v>3</v>
      </c>
      <c r="L55" s="18">
        <f t="shared" si="4"/>
        <v>2</v>
      </c>
      <c r="M55" s="18">
        <f t="shared" si="5"/>
        <v>5</v>
      </c>
      <c r="N55" s="457"/>
      <c r="O55" s="332">
        <f t="shared" ref="O55:O83" si="7">M55/$M$87</f>
        <v>2.2686025408348459E-3</v>
      </c>
      <c r="Q55" s="502">
        <v>32</v>
      </c>
      <c r="R55" s="620"/>
      <c r="S55" s="620"/>
      <c r="T55" s="620"/>
      <c r="U55" s="620"/>
      <c r="V55" s="457"/>
      <c r="W55" s="457"/>
    </row>
    <row r="56" spans="1:23" x14ac:dyDescent="0.2">
      <c r="A56" s="722"/>
      <c r="B56" s="720"/>
      <c r="C56" s="238" t="s">
        <v>51</v>
      </c>
      <c r="D56" s="18">
        <v>0</v>
      </c>
      <c r="E56" s="18">
        <v>4</v>
      </c>
      <c r="F56" s="18">
        <f t="shared" si="2"/>
        <v>4</v>
      </c>
      <c r="G56" s="18">
        <v>2</v>
      </c>
      <c r="H56" s="18">
        <v>3</v>
      </c>
      <c r="I56" s="19">
        <f t="shared" si="0"/>
        <v>5</v>
      </c>
      <c r="J56" s="348"/>
      <c r="K56" s="231">
        <f t="shared" si="3"/>
        <v>2</v>
      </c>
      <c r="L56" s="18">
        <f t="shared" si="4"/>
        <v>7</v>
      </c>
      <c r="M56" s="18">
        <f t="shared" si="5"/>
        <v>9</v>
      </c>
      <c r="O56" s="331">
        <f t="shared" si="7"/>
        <v>4.0834845735027219E-3</v>
      </c>
      <c r="Q56" s="349">
        <v>33</v>
      </c>
      <c r="R56" s="620"/>
      <c r="S56" s="620"/>
      <c r="T56" s="620"/>
      <c r="U56" s="620"/>
      <c r="V56" s="457"/>
      <c r="W56" s="457"/>
    </row>
    <row r="57" spans="1:23" ht="13.5" x14ac:dyDescent="0.25">
      <c r="A57" s="722"/>
      <c r="B57" s="739" t="s">
        <v>52</v>
      </c>
      <c r="C57" s="784"/>
      <c r="D57" s="343">
        <v>4</v>
      </c>
      <c r="E57" s="343">
        <v>5</v>
      </c>
      <c r="F57" s="344">
        <f t="shared" si="2"/>
        <v>9</v>
      </c>
      <c r="G57" s="343">
        <v>2</v>
      </c>
      <c r="H57" s="343">
        <v>6</v>
      </c>
      <c r="I57" s="345">
        <f t="shared" si="0"/>
        <v>8</v>
      </c>
      <c r="J57" s="341"/>
      <c r="K57" s="346">
        <f t="shared" si="3"/>
        <v>6</v>
      </c>
      <c r="L57" s="343">
        <f t="shared" si="4"/>
        <v>11</v>
      </c>
      <c r="M57" s="347">
        <f t="shared" si="5"/>
        <v>17</v>
      </c>
      <c r="N57" s="53"/>
      <c r="O57" s="466">
        <f t="shared" si="7"/>
        <v>7.7132486388384758E-3</v>
      </c>
      <c r="Q57" s="349" t="s">
        <v>327</v>
      </c>
      <c r="R57" s="620"/>
      <c r="S57" s="620"/>
      <c r="T57" s="620"/>
      <c r="U57" s="620"/>
      <c r="V57" s="457"/>
      <c r="W57" s="457"/>
    </row>
    <row r="58" spans="1:23" x14ac:dyDescent="0.2">
      <c r="A58" s="722"/>
      <c r="B58" s="720" t="s">
        <v>561</v>
      </c>
      <c r="C58" s="236" t="s">
        <v>53</v>
      </c>
      <c r="D58" s="18"/>
      <c r="E58" s="18"/>
      <c r="F58" s="18">
        <f t="shared" si="2"/>
        <v>0</v>
      </c>
      <c r="G58" s="18"/>
      <c r="H58" s="18"/>
      <c r="I58" s="19">
        <f t="shared" si="0"/>
        <v>0</v>
      </c>
      <c r="J58" s="348"/>
      <c r="K58" s="231">
        <f t="shared" si="3"/>
        <v>0</v>
      </c>
      <c r="L58" s="18">
        <f t="shared" si="4"/>
        <v>0</v>
      </c>
      <c r="M58" s="18">
        <f t="shared" si="5"/>
        <v>0</v>
      </c>
      <c r="O58" s="332">
        <f t="shared" si="7"/>
        <v>0</v>
      </c>
      <c r="Q58" s="349">
        <v>34</v>
      </c>
      <c r="R58" s="620"/>
      <c r="S58" s="620"/>
      <c r="T58" s="620"/>
      <c r="U58" s="620"/>
      <c r="V58" s="457"/>
      <c r="W58" s="457"/>
    </row>
    <row r="59" spans="1:23" x14ac:dyDescent="0.2">
      <c r="A59" s="722"/>
      <c r="B59" s="720"/>
      <c r="C59" s="237" t="s">
        <v>54</v>
      </c>
      <c r="D59" s="18">
        <v>0</v>
      </c>
      <c r="E59" s="18">
        <v>3</v>
      </c>
      <c r="F59" s="18">
        <f t="shared" si="2"/>
        <v>3</v>
      </c>
      <c r="G59" s="18">
        <v>0</v>
      </c>
      <c r="H59" s="18">
        <v>2</v>
      </c>
      <c r="I59" s="19">
        <f t="shared" si="0"/>
        <v>2</v>
      </c>
      <c r="J59" s="348"/>
      <c r="K59" s="449">
        <f t="shared" si="3"/>
        <v>0</v>
      </c>
      <c r="L59" s="18">
        <f t="shared" si="4"/>
        <v>5</v>
      </c>
      <c r="M59" s="18">
        <f t="shared" si="5"/>
        <v>5</v>
      </c>
      <c r="N59" s="457"/>
      <c r="O59" s="332">
        <f t="shared" si="7"/>
        <v>2.2686025408348459E-3</v>
      </c>
      <c r="Q59" s="349">
        <v>35</v>
      </c>
      <c r="R59" s="620"/>
      <c r="S59" s="620"/>
      <c r="T59" s="620"/>
      <c r="U59" s="620"/>
      <c r="V59" s="457"/>
      <c r="W59" s="457"/>
    </row>
    <row r="60" spans="1:23" s="53" customFormat="1" x14ac:dyDescent="0.2">
      <c r="A60" s="722"/>
      <c r="B60" s="720"/>
      <c r="C60" s="237" t="s">
        <v>55</v>
      </c>
      <c r="D60" s="18">
        <v>0</v>
      </c>
      <c r="E60" s="18">
        <v>3</v>
      </c>
      <c r="F60" s="18">
        <f t="shared" si="2"/>
        <v>3</v>
      </c>
      <c r="G60" s="18">
        <v>0</v>
      </c>
      <c r="H60" s="18">
        <v>1</v>
      </c>
      <c r="I60" s="19">
        <f t="shared" si="0"/>
        <v>1</v>
      </c>
      <c r="J60" s="348"/>
      <c r="K60" s="449">
        <f t="shared" si="3"/>
        <v>0</v>
      </c>
      <c r="L60" s="18">
        <f t="shared" si="4"/>
        <v>4</v>
      </c>
      <c r="M60" s="18">
        <f t="shared" si="5"/>
        <v>4</v>
      </c>
      <c r="N60" s="457"/>
      <c r="O60" s="332">
        <f t="shared" si="7"/>
        <v>1.8148820326678765E-3</v>
      </c>
      <c r="Q60" s="502">
        <v>36</v>
      </c>
      <c r="R60" s="620"/>
      <c r="S60" s="620"/>
      <c r="T60" s="620"/>
      <c r="U60" s="620"/>
      <c r="V60" s="457"/>
      <c r="W60" s="457"/>
    </row>
    <row r="61" spans="1:23" x14ac:dyDescent="0.2">
      <c r="A61" s="722"/>
      <c r="B61" s="720"/>
      <c r="C61" s="237" t="s">
        <v>56</v>
      </c>
      <c r="D61" s="18">
        <v>0</v>
      </c>
      <c r="E61" s="18">
        <v>1</v>
      </c>
      <c r="F61" s="18">
        <f t="shared" si="2"/>
        <v>1</v>
      </c>
      <c r="G61" s="18">
        <v>0</v>
      </c>
      <c r="H61" s="18">
        <v>1</v>
      </c>
      <c r="I61" s="19">
        <f t="shared" si="0"/>
        <v>1</v>
      </c>
      <c r="J61" s="348"/>
      <c r="K61" s="231">
        <f t="shared" si="3"/>
        <v>0</v>
      </c>
      <c r="L61" s="18">
        <f t="shared" si="4"/>
        <v>2</v>
      </c>
      <c r="M61" s="18">
        <f t="shared" si="5"/>
        <v>2</v>
      </c>
      <c r="O61" s="331">
        <f t="shared" si="7"/>
        <v>9.0744101633393826E-4</v>
      </c>
      <c r="Q61" s="349">
        <v>37</v>
      </c>
      <c r="R61" s="620"/>
      <c r="S61" s="620"/>
      <c r="T61" s="620"/>
      <c r="U61" s="620"/>
      <c r="V61" s="457"/>
      <c r="W61" s="457"/>
    </row>
    <row r="62" spans="1:23" ht="13.5" x14ac:dyDescent="0.25">
      <c r="A62" s="722"/>
      <c r="B62" s="739" t="s">
        <v>57</v>
      </c>
      <c r="C62" s="784"/>
      <c r="D62" s="343">
        <v>0</v>
      </c>
      <c r="E62" s="343">
        <v>7</v>
      </c>
      <c r="F62" s="344">
        <f t="shared" si="2"/>
        <v>7</v>
      </c>
      <c r="G62" s="343">
        <v>0</v>
      </c>
      <c r="H62" s="343">
        <v>4</v>
      </c>
      <c r="I62" s="345">
        <f t="shared" si="0"/>
        <v>4</v>
      </c>
      <c r="J62" s="341"/>
      <c r="K62" s="346">
        <f t="shared" si="3"/>
        <v>0</v>
      </c>
      <c r="L62" s="343">
        <f t="shared" si="4"/>
        <v>11</v>
      </c>
      <c r="M62" s="347">
        <f t="shared" si="5"/>
        <v>11</v>
      </c>
      <c r="N62" s="53"/>
      <c r="O62" s="466">
        <f t="shared" si="7"/>
        <v>4.9909255898366606E-3</v>
      </c>
      <c r="Q62" s="349" t="s">
        <v>331</v>
      </c>
      <c r="R62" s="620"/>
      <c r="S62" s="620"/>
      <c r="T62" s="620"/>
      <c r="U62" s="620"/>
      <c r="V62" s="457"/>
      <c r="W62" s="457"/>
    </row>
    <row r="63" spans="1:23" ht="16.5" customHeight="1" x14ac:dyDescent="0.2">
      <c r="A63" s="722"/>
      <c r="B63" s="720" t="s">
        <v>562</v>
      </c>
      <c r="C63" s="236">
        <v>6</v>
      </c>
      <c r="D63" s="18">
        <v>5</v>
      </c>
      <c r="E63" s="18">
        <v>52</v>
      </c>
      <c r="F63" s="18">
        <f t="shared" si="2"/>
        <v>57</v>
      </c>
      <c r="G63" s="18">
        <v>1</v>
      </c>
      <c r="H63" s="18">
        <v>23</v>
      </c>
      <c r="I63" s="19">
        <f t="shared" si="0"/>
        <v>24</v>
      </c>
      <c r="J63" s="348"/>
      <c r="K63" s="231">
        <f t="shared" si="3"/>
        <v>6</v>
      </c>
      <c r="L63" s="18">
        <f t="shared" si="4"/>
        <v>75</v>
      </c>
      <c r="M63" s="18">
        <f t="shared" si="5"/>
        <v>81</v>
      </c>
      <c r="O63" s="332">
        <f t="shared" si="7"/>
        <v>3.6751361161524498E-2</v>
      </c>
      <c r="Q63" s="349">
        <v>60</v>
      </c>
      <c r="R63" s="620"/>
      <c r="S63" s="620"/>
      <c r="T63" s="620"/>
      <c r="U63" s="620"/>
      <c r="V63" s="457"/>
      <c r="W63" s="457"/>
    </row>
    <row r="64" spans="1:23" ht="15" customHeight="1" x14ac:dyDescent="0.2">
      <c r="A64" s="722"/>
      <c r="B64" s="720"/>
      <c r="C64" s="237" t="s">
        <v>59</v>
      </c>
      <c r="D64" s="18">
        <v>0</v>
      </c>
      <c r="E64" s="18">
        <v>34</v>
      </c>
      <c r="F64" s="18">
        <f t="shared" si="2"/>
        <v>34</v>
      </c>
      <c r="G64" s="18">
        <v>1</v>
      </c>
      <c r="H64" s="18">
        <v>7</v>
      </c>
      <c r="I64" s="19">
        <f t="shared" si="0"/>
        <v>8</v>
      </c>
      <c r="J64" s="348"/>
      <c r="K64" s="449">
        <f t="shared" si="3"/>
        <v>1</v>
      </c>
      <c r="L64" s="18">
        <f t="shared" si="4"/>
        <v>41</v>
      </c>
      <c r="M64" s="18">
        <f t="shared" si="5"/>
        <v>42</v>
      </c>
      <c r="N64" s="457"/>
      <c r="O64" s="332">
        <f t="shared" si="7"/>
        <v>1.9056261343012703E-2</v>
      </c>
      <c r="Q64" s="349">
        <v>61</v>
      </c>
      <c r="R64" s="620"/>
      <c r="S64" s="620"/>
      <c r="T64" s="620"/>
      <c r="U64" s="620"/>
      <c r="V64" s="457"/>
      <c r="W64" s="457"/>
    </row>
    <row r="65" spans="1:23" s="53" customFormat="1" ht="15.75" customHeight="1" x14ac:dyDescent="0.2">
      <c r="A65" s="722"/>
      <c r="B65" s="720"/>
      <c r="C65" s="237" t="s">
        <v>60</v>
      </c>
      <c r="D65" s="18">
        <v>5</v>
      </c>
      <c r="E65" s="18">
        <v>10</v>
      </c>
      <c r="F65" s="18">
        <f t="shared" si="2"/>
        <v>15</v>
      </c>
      <c r="G65" s="18">
        <v>3</v>
      </c>
      <c r="H65" s="18">
        <v>6</v>
      </c>
      <c r="I65" s="19">
        <f t="shared" si="0"/>
        <v>9</v>
      </c>
      <c r="J65" s="348"/>
      <c r="K65" s="449">
        <f t="shared" si="3"/>
        <v>8</v>
      </c>
      <c r="L65" s="18">
        <f t="shared" si="4"/>
        <v>16</v>
      </c>
      <c r="M65" s="18">
        <f t="shared" si="5"/>
        <v>24</v>
      </c>
      <c r="N65" s="457"/>
      <c r="O65" s="332">
        <f t="shared" si="7"/>
        <v>1.0889292196007259E-2</v>
      </c>
      <c r="Q65" s="502">
        <v>62</v>
      </c>
      <c r="R65" s="620"/>
      <c r="S65" s="620"/>
      <c r="T65" s="620"/>
      <c r="U65" s="620"/>
      <c r="V65" s="457"/>
      <c r="W65" s="457"/>
    </row>
    <row r="66" spans="1:23" ht="15.75" customHeight="1" x14ac:dyDescent="0.2">
      <c r="A66" s="722"/>
      <c r="B66" s="720"/>
      <c r="C66" s="237" t="s">
        <v>61</v>
      </c>
      <c r="D66" s="18">
        <v>3</v>
      </c>
      <c r="E66" s="18">
        <v>14</v>
      </c>
      <c r="F66" s="18">
        <f t="shared" si="2"/>
        <v>17</v>
      </c>
      <c r="G66" s="18">
        <v>0</v>
      </c>
      <c r="H66" s="18">
        <v>4</v>
      </c>
      <c r="I66" s="19">
        <f t="shared" si="0"/>
        <v>4</v>
      </c>
      <c r="J66" s="348"/>
      <c r="K66" s="231">
        <f t="shared" si="3"/>
        <v>3</v>
      </c>
      <c r="L66" s="18">
        <f t="shared" si="4"/>
        <v>18</v>
      </c>
      <c r="M66" s="18">
        <f t="shared" si="5"/>
        <v>21</v>
      </c>
      <c r="O66" s="331">
        <f t="shared" si="7"/>
        <v>9.5281306715063515E-3</v>
      </c>
      <c r="Q66" s="349">
        <v>63</v>
      </c>
      <c r="R66" s="620"/>
      <c r="S66" s="620"/>
      <c r="T66" s="620"/>
      <c r="U66" s="620"/>
      <c r="V66" s="457"/>
      <c r="W66" s="457"/>
    </row>
    <row r="67" spans="1:23" ht="13.5" x14ac:dyDescent="0.25">
      <c r="A67" s="722"/>
      <c r="B67" s="739" t="s">
        <v>62</v>
      </c>
      <c r="C67" s="784"/>
      <c r="D67" s="343">
        <v>13</v>
      </c>
      <c r="E67" s="343">
        <v>110</v>
      </c>
      <c r="F67" s="344">
        <f t="shared" si="2"/>
        <v>123</v>
      </c>
      <c r="G67" s="343">
        <v>5</v>
      </c>
      <c r="H67" s="343">
        <v>40</v>
      </c>
      <c r="I67" s="345">
        <f t="shared" si="0"/>
        <v>45</v>
      </c>
      <c r="J67" s="341"/>
      <c r="K67" s="346">
        <f t="shared" si="3"/>
        <v>18</v>
      </c>
      <c r="L67" s="343">
        <f t="shared" si="4"/>
        <v>150</v>
      </c>
      <c r="M67" s="347">
        <f t="shared" si="5"/>
        <v>168</v>
      </c>
      <c r="N67" s="53"/>
      <c r="O67" s="466">
        <f t="shared" si="7"/>
        <v>7.6225045372050812E-2</v>
      </c>
      <c r="Q67" s="349" t="s">
        <v>445</v>
      </c>
      <c r="R67" s="620"/>
      <c r="S67" s="620"/>
      <c r="T67" s="620"/>
      <c r="U67" s="620"/>
      <c r="V67" s="457"/>
      <c r="W67" s="457"/>
    </row>
    <row r="68" spans="1:23" x14ac:dyDescent="0.2">
      <c r="A68" s="722"/>
      <c r="B68" s="720" t="s">
        <v>473</v>
      </c>
      <c r="C68" s="236" t="s">
        <v>63</v>
      </c>
      <c r="D68" s="18">
        <v>4</v>
      </c>
      <c r="E68" s="18">
        <v>6</v>
      </c>
      <c r="F68" s="18">
        <f t="shared" si="2"/>
        <v>10</v>
      </c>
      <c r="G68" s="18">
        <v>0</v>
      </c>
      <c r="H68" s="18">
        <v>5</v>
      </c>
      <c r="I68" s="19">
        <f t="shared" si="0"/>
        <v>5</v>
      </c>
      <c r="J68" s="348"/>
      <c r="K68" s="231">
        <f t="shared" si="3"/>
        <v>4</v>
      </c>
      <c r="L68" s="18">
        <f t="shared" si="4"/>
        <v>11</v>
      </c>
      <c r="M68" s="18">
        <f t="shared" si="5"/>
        <v>15</v>
      </c>
      <c r="O68" s="332">
        <f t="shared" si="7"/>
        <v>6.8058076225045372E-3</v>
      </c>
      <c r="Q68" s="349">
        <v>64</v>
      </c>
      <c r="R68" s="620"/>
      <c r="S68" s="620"/>
      <c r="T68" s="620"/>
      <c r="U68" s="620"/>
      <c r="V68" s="457"/>
      <c r="W68" s="457"/>
    </row>
    <row r="69" spans="1:23" x14ac:dyDescent="0.2">
      <c r="A69" s="722"/>
      <c r="B69" s="720"/>
      <c r="C69" s="237" t="s">
        <v>64</v>
      </c>
      <c r="D69" s="18">
        <v>1</v>
      </c>
      <c r="E69" s="18">
        <v>0</v>
      </c>
      <c r="F69" s="18">
        <f t="shared" si="2"/>
        <v>1</v>
      </c>
      <c r="G69" s="18">
        <v>0</v>
      </c>
      <c r="H69" s="18">
        <v>2</v>
      </c>
      <c r="I69" s="19">
        <f t="shared" si="0"/>
        <v>2</v>
      </c>
      <c r="J69" s="348"/>
      <c r="K69" s="231">
        <f t="shared" si="3"/>
        <v>1</v>
      </c>
      <c r="L69" s="18">
        <f t="shared" si="4"/>
        <v>2</v>
      </c>
      <c r="M69" s="18">
        <f t="shared" si="5"/>
        <v>3</v>
      </c>
      <c r="O69" s="332">
        <f t="shared" si="7"/>
        <v>1.3611615245009074E-3</v>
      </c>
      <c r="Q69" s="349">
        <v>65</v>
      </c>
      <c r="R69" s="620"/>
      <c r="S69" s="620"/>
      <c r="T69" s="620"/>
      <c r="U69" s="620"/>
      <c r="V69" s="457"/>
      <c r="W69" s="457"/>
    </row>
    <row r="70" spans="1:23" x14ac:dyDescent="0.2">
      <c r="A70" s="722"/>
      <c r="B70" s="720"/>
      <c r="C70" s="237" t="s">
        <v>65</v>
      </c>
      <c r="D70" s="18">
        <v>4</v>
      </c>
      <c r="E70" s="18">
        <v>1</v>
      </c>
      <c r="F70" s="18">
        <f t="shared" si="2"/>
        <v>5</v>
      </c>
      <c r="G70" s="18">
        <v>1</v>
      </c>
      <c r="H70" s="18">
        <v>0</v>
      </c>
      <c r="I70" s="19">
        <f t="shared" si="0"/>
        <v>1</v>
      </c>
      <c r="J70" s="348"/>
      <c r="K70" s="231">
        <f t="shared" si="3"/>
        <v>5</v>
      </c>
      <c r="L70" s="18">
        <f t="shared" si="4"/>
        <v>1</v>
      </c>
      <c r="M70" s="18">
        <f t="shared" si="5"/>
        <v>6</v>
      </c>
      <c r="O70" s="332">
        <f t="shared" si="7"/>
        <v>2.7223230490018148E-3</v>
      </c>
      <c r="Q70" s="349">
        <v>66</v>
      </c>
      <c r="R70" s="620"/>
      <c r="S70" s="620"/>
      <c r="T70" s="620"/>
      <c r="U70" s="620"/>
      <c r="V70" s="457"/>
      <c r="W70" s="457"/>
    </row>
    <row r="71" spans="1:23" x14ac:dyDescent="0.2">
      <c r="A71" s="722"/>
      <c r="B71" s="720"/>
      <c r="C71" s="237" t="s">
        <v>66</v>
      </c>
      <c r="D71" s="18">
        <v>3</v>
      </c>
      <c r="E71" s="18">
        <v>10</v>
      </c>
      <c r="F71" s="18">
        <f t="shared" si="2"/>
        <v>13</v>
      </c>
      <c r="G71" s="18">
        <v>0</v>
      </c>
      <c r="H71" s="18">
        <v>3</v>
      </c>
      <c r="I71" s="19">
        <f t="shared" ref="I71:I85" si="8">H71+G71</f>
        <v>3</v>
      </c>
      <c r="J71" s="348"/>
      <c r="K71" s="449">
        <f t="shared" si="3"/>
        <v>3</v>
      </c>
      <c r="L71" s="18">
        <f t="shared" si="4"/>
        <v>13</v>
      </c>
      <c r="M71" s="18">
        <f t="shared" si="5"/>
        <v>16</v>
      </c>
      <c r="N71" s="457"/>
      <c r="O71" s="332">
        <f t="shared" si="7"/>
        <v>7.2595281306715061E-3</v>
      </c>
      <c r="Q71" s="349">
        <v>67</v>
      </c>
      <c r="R71" s="620"/>
      <c r="S71" s="620"/>
      <c r="T71" s="620"/>
      <c r="U71" s="620"/>
      <c r="V71" s="457"/>
      <c r="W71" s="457"/>
    </row>
    <row r="72" spans="1:23" x14ac:dyDescent="0.2">
      <c r="A72" s="722"/>
      <c r="B72" s="720"/>
      <c r="C72" s="237" t="s">
        <v>67</v>
      </c>
      <c r="D72" s="18">
        <v>2</v>
      </c>
      <c r="E72" s="18">
        <v>3</v>
      </c>
      <c r="F72" s="18">
        <f t="shared" ref="F72:F85" si="9">E72+D72</f>
        <v>5</v>
      </c>
      <c r="G72" s="18">
        <v>2</v>
      </c>
      <c r="H72" s="18">
        <v>1</v>
      </c>
      <c r="I72" s="19">
        <f t="shared" si="8"/>
        <v>3</v>
      </c>
      <c r="J72" s="348"/>
      <c r="K72" s="449">
        <f t="shared" ref="K72:K87" si="10">D72+G72</f>
        <v>4</v>
      </c>
      <c r="L72" s="18">
        <f t="shared" ref="L72:L87" si="11">E72+H72</f>
        <v>4</v>
      </c>
      <c r="M72" s="18">
        <f t="shared" ref="M72:M87" si="12">K72+L72</f>
        <v>8</v>
      </c>
      <c r="N72" s="457"/>
      <c r="O72" s="332">
        <f t="shared" si="7"/>
        <v>3.629764065335753E-3</v>
      </c>
      <c r="Q72" s="349">
        <v>68</v>
      </c>
      <c r="R72" s="620"/>
      <c r="S72" s="620"/>
      <c r="T72" s="620"/>
      <c r="U72" s="620"/>
      <c r="V72" s="457"/>
      <c r="W72" s="457"/>
    </row>
    <row r="73" spans="1:23" s="53" customFormat="1" x14ac:dyDescent="0.2">
      <c r="A73" s="722"/>
      <c r="B73" s="720"/>
      <c r="C73" s="238" t="s">
        <v>68</v>
      </c>
      <c r="D73" s="18">
        <v>5</v>
      </c>
      <c r="E73" s="18">
        <v>2</v>
      </c>
      <c r="F73" s="18">
        <f t="shared" si="9"/>
        <v>7</v>
      </c>
      <c r="G73" s="18">
        <v>0</v>
      </c>
      <c r="H73" s="18">
        <v>1</v>
      </c>
      <c r="I73" s="19">
        <f t="shared" si="8"/>
        <v>1</v>
      </c>
      <c r="J73" s="348"/>
      <c r="K73" s="449">
        <f t="shared" si="10"/>
        <v>5</v>
      </c>
      <c r="L73" s="18">
        <f t="shared" si="11"/>
        <v>3</v>
      </c>
      <c r="M73" s="18">
        <f t="shared" si="12"/>
        <v>8</v>
      </c>
      <c r="N73" s="457"/>
      <c r="O73" s="332">
        <f t="shared" si="7"/>
        <v>3.629764065335753E-3</v>
      </c>
      <c r="Q73" s="502">
        <v>69</v>
      </c>
      <c r="R73" s="620"/>
      <c r="S73" s="620"/>
      <c r="T73" s="620"/>
      <c r="U73" s="620"/>
      <c r="V73" s="457"/>
      <c r="W73" s="457"/>
    </row>
    <row r="74" spans="1:23" ht="13.5" x14ac:dyDescent="0.25">
      <c r="A74" s="723"/>
      <c r="B74" s="739" t="s">
        <v>69</v>
      </c>
      <c r="C74" s="784"/>
      <c r="D74" s="343">
        <v>19</v>
      </c>
      <c r="E74" s="343">
        <v>22</v>
      </c>
      <c r="F74" s="344">
        <f t="shared" si="9"/>
        <v>41</v>
      </c>
      <c r="G74" s="343">
        <v>3</v>
      </c>
      <c r="H74" s="343">
        <v>12</v>
      </c>
      <c r="I74" s="345">
        <f t="shared" si="8"/>
        <v>15</v>
      </c>
      <c r="J74" s="341"/>
      <c r="K74" s="346">
        <f t="shared" si="10"/>
        <v>22</v>
      </c>
      <c r="L74" s="343">
        <f t="shared" si="11"/>
        <v>34</v>
      </c>
      <c r="M74" s="347">
        <f t="shared" si="12"/>
        <v>56</v>
      </c>
      <c r="N74" s="53"/>
      <c r="O74" s="466">
        <f t="shared" si="7"/>
        <v>2.5408348457350273E-2</v>
      </c>
      <c r="Q74" s="349" t="s">
        <v>446</v>
      </c>
      <c r="R74" s="620"/>
      <c r="S74" s="620"/>
      <c r="T74" s="620"/>
      <c r="U74" s="620"/>
      <c r="V74" s="457"/>
      <c r="W74" s="457"/>
    </row>
    <row r="75" spans="1:23" x14ac:dyDescent="0.2">
      <c r="A75" s="726" t="s">
        <v>452</v>
      </c>
      <c r="B75" s="726"/>
      <c r="C75" s="783"/>
      <c r="D75" s="339">
        <v>51</v>
      </c>
      <c r="E75" s="339">
        <v>228</v>
      </c>
      <c r="F75" s="28">
        <f t="shared" si="9"/>
        <v>279</v>
      </c>
      <c r="G75" s="339">
        <v>10</v>
      </c>
      <c r="H75" s="339">
        <v>97</v>
      </c>
      <c r="I75" s="340">
        <f t="shared" si="8"/>
        <v>107</v>
      </c>
      <c r="J75" s="341"/>
      <c r="K75" s="342">
        <f t="shared" si="10"/>
        <v>61</v>
      </c>
      <c r="L75" s="339">
        <f t="shared" si="11"/>
        <v>325</v>
      </c>
      <c r="M75" s="340">
        <f t="shared" si="12"/>
        <v>386</v>
      </c>
      <c r="N75" s="457"/>
      <c r="O75" s="467">
        <f t="shared" si="7"/>
        <v>0.17513611615245009</v>
      </c>
      <c r="Q75" s="349" t="s">
        <v>443</v>
      </c>
      <c r="R75" s="620"/>
      <c r="S75" s="620"/>
      <c r="T75" s="620"/>
      <c r="U75" s="620"/>
      <c r="V75" s="457"/>
      <c r="W75" s="457"/>
    </row>
    <row r="76" spans="1:23" x14ac:dyDescent="0.2">
      <c r="A76" s="721" t="s">
        <v>584</v>
      </c>
      <c r="B76" s="812" t="s">
        <v>72</v>
      </c>
      <c r="C76" s="236" t="s">
        <v>73</v>
      </c>
      <c r="D76" s="18">
        <v>7</v>
      </c>
      <c r="E76" s="18">
        <v>6</v>
      </c>
      <c r="F76" s="18">
        <f t="shared" si="9"/>
        <v>13</v>
      </c>
      <c r="G76" s="18">
        <v>2</v>
      </c>
      <c r="H76" s="18">
        <v>4</v>
      </c>
      <c r="I76" s="19">
        <f t="shared" si="8"/>
        <v>6</v>
      </c>
      <c r="J76" s="348"/>
      <c r="K76" s="449">
        <f t="shared" si="10"/>
        <v>9</v>
      </c>
      <c r="L76" s="18">
        <f t="shared" si="11"/>
        <v>10</v>
      </c>
      <c r="M76" s="18">
        <f t="shared" si="12"/>
        <v>19</v>
      </c>
      <c r="N76" s="457"/>
      <c r="O76" s="332">
        <f t="shared" si="7"/>
        <v>8.6206896551724137E-3</v>
      </c>
      <c r="Q76" s="349">
        <v>85</v>
      </c>
      <c r="R76" s="620"/>
      <c r="S76" s="620"/>
      <c r="T76" s="620"/>
      <c r="U76" s="620"/>
      <c r="V76" s="457"/>
      <c r="W76" s="457"/>
    </row>
    <row r="77" spans="1:23" x14ac:dyDescent="0.2">
      <c r="A77" s="722"/>
      <c r="B77" s="813"/>
      <c r="C77" s="237" t="s">
        <v>74</v>
      </c>
      <c r="D77" s="18">
        <v>14</v>
      </c>
      <c r="E77" s="18">
        <v>18</v>
      </c>
      <c r="F77" s="18">
        <f t="shared" si="9"/>
        <v>32</v>
      </c>
      <c r="G77" s="18">
        <v>4</v>
      </c>
      <c r="H77" s="18">
        <v>8</v>
      </c>
      <c r="I77" s="19">
        <f t="shared" si="8"/>
        <v>12</v>
      </c>
      <c r="J77" s="348"/>
      <c r="K77" s="449">
        <f t="shared" si="10"/>
        <v>18</v>
      </c>
      <c r="L77" s="18">
        <f t="shared" si="11"/>
        <v>26</v>
      </c>
      <c r="M77" s="18">
        <f t="shared" si="12"/>
        <v>44</v>
      </c>
      <c r="N77" s="457"/>
      <c r="O77" s="332">
        <f t="shared" si="7"/>
        <v>1.9963702359346643E-2</v>
      </c>
      <c r="Q77" s="349">
        <v>86</v>
      </c>
      <c r="R77" s="620"/>
      <c r="S77" s="620"/>
      <c r="T77" s="620"/>
      <c r="U77" s="620"/>
      <c r="V77" s="457"/>
      <c r="W77" s="457"/>
    </row>
    <row r="78" spans="1:23" x14ac:dyDescent="0.2">
      <c r="A78" s="722"/>
      <c r="B78" s="813"/>
      <c r="C78" s="237" t="s">
        <v>75</v>
      </c>
      <c r="D78" s="18">
        <v>5</v>
      </c>
      <c r="E78" s="18">
        <v>1</v>
      </c>
      <c r="F78" s="18">
        <f t="shared" si="9"/>
        <v>6</v>
      </c>
      <c r="G78" s="18">
        <v>0</v>
      </c>
      <c r="H78" s="18">
        <v>2</v>
      </c>
      <c r="I78" s="19">
        <f t="shared" si="8"/>
        <v>2</v>
      </c>
      <c r="J78" s="348"/>
      <c r="K78" s="449">
        <f t="shared" si="10"/>
        <v>5</v>
      </c>
      <c r="L78" s="18">
        <f t="shared" si="11"/>
        <v>3</v>
      </c>
      <c r="M78" s="18">
        <f t="shared" si="12"/>
        <v>8</v>
      </c>
      <c r="N78" s="457"/>
      <c r="O78" s="332">
        <f t="shared" si="7"/>
        <v>3.629764065335753E-3</v>
      </c>
      <c r="Q78" s="349">
        <v>87</v>
      </c>
      <c r="R78" s="620"/>
      <c r="S78" s="620"/>
      <c r="T78" s="620"/>
      <c r="U78" s="620"/>
      <c r="V78" s="457"/>
      <c r="W78" s="457"/>
    </row>
    <row r="79" spans="1:23" s="620" customFormat="1" ht="13.5" x14ac:dyDescent="0.25">
      <c r="A79" s="722"/>
      <c r="B79" s="739" t="s">
        <v>591</v>
      </c>
      <c r="C79" s="784"/>
      <c r="D79" s="343">
        <v>26</v>
      </c>
      <c r="E79" s="343">
        <v>25</v>
      </c>
      <c r="F79" s="344">
        <f t="shared" ref="F79:F81" si="13">E79+D79</f>
        <v>51</v>
      </c>
      <c r="G79" s="343">
        <v>6</v>
      </c>
      <c r="H79" s="343">
        <v>14</v>
      </c>
      <c r="I79" s="345">
        <f t="shared" ref="I79:I81" si="14">H79+G79</f>
        <v>20</v>
      </c>
      <c r="J79" s="341"/>
      <c r="K79" s="346">
        <f t="shared" ref="K79:K81" si="15">D79+G79</f>
        <v>32</v>
      </c>
      <c r="L79" s="343">
        <f t="shared" ref="L79:L81" si="16">E79+H79</f>
        <v>39</v>
      </c>
      <c r="M79" s="347">
        <f t="shared" ref="M79:M81" si="17">K79+L79</f>
        <v>71</v>
      </c>
      <c r="N79" s="53"/>
      <c r="O79" s="466">
        <f t="shared" si="7"/>
        <v>3.2214156079854811E-2</v>
      </c>
      <c r="Q79" s="349" t="s">
        <v>72</v>
      </c>
    </row>
    <row r="80" spans="1:23" s="620" customFormat="1" x14ac:dyDescent="0.2">
      <c r="A80" s="722"/>
      <c r="B80" s="720" t="s">
        <v>595</v>
      </c>
      <c r="C80" s="236">
        <v>91</v>
      </c>
      <c r="D80" s="606">
        <v>3</v>
      </c>
      <c r="E80" s="606">
        <v>2</v>
      </c>
      <c r="F80" s="606">
        <f t="shared" si="13"/>
        <v>5</v>
      </c>
      <c r="G80" s="606">
        <v>1</v>
      </c>
      <c r="H80" s="606">
        <v>0</v>
      </c>
      <c r="I80" s="19">
        <f t="shared" si="14"/>
        <v>1</v>
      </c>
      <c r="J80" s="348"/>
      <c r="K80" s="610">
        <f t="shared" si="15"/>
        <v>4</v>
      </c>
      <c r="L80" s="606">
        <f t="shared" si="16"/>
        <v>2</v>
      </c>
      <c r="M80" s="606">
        <f t="shared" si="17"/>
        <v>6</v>
      </c>
      <c r="O80" s="332">
        <f t="shared" si="7"/>
        <v>2.7223230490018148E-3</v>
      </c>
      <c r="Q80" s="349">
        <v>91</v>
      </c>
    </row>
    <row r="81" spans="1:23" s="620" customFormat="1" x14ac:dyDescent="0.2">
      <c r="A81" s="722"/>
      <c r="B81" s="720"/>
      <c r="C81" s="237">
        <v>92</v>
      </c>
      <c r="D81" s="606">
        <v>1</v>
      </c>
      <c r="E81" s="606">
        <v>2</v>
      </c>
      <c r="F81" s="606">
        <f t="shared" si="13"/>
        <v>3</v>
      </c>
      <c r="G81" s="606">
        <v>1</v>
      </c>
      <c r="H81" s="606">
        <v>0</v>
      </c>
      <c r="I81" s="19">
        <f t="shared" si="14"/>
        <v>1</v>
      </c>
      <c r="J81" s="348"/>
      <c r="K81" s="610">
        <f t="shared" si="15"/>
        <v>2</v>
      </c>
      <c r="L81" s="606">
        <f t="shared" si="16"/>
        <v>2</v>
      </c>
      <c r="M81" s="606">
        <f t="shared" si="17"/>
        <v>4</v>
      </c>
      <c r="O81" s="332">
        <f t="shared" si="7"/>
        <v>1.8148820326678765E-3</v>
      </c>
      <c r="Q81" s="349">
        <v>92</v>
      </c>
    </row>
    <row r="82" spans="1:23" s="620" customFormat="1" ht="13.5" x14ac:dyDescent="0.25">
      <c r="A82" s="722"/>
      <c r="B82" s="739" t="s">
        <v>619</v>
      </c>
      <c r="C82" s="784"/>
      <c r="D82" s="343">
        <v>4</v>
      </c>
      <c r="E82" s="343">
        <v>4</v>
      </c>
      <c r="F82" s="344">
        <f t="shared" ref="F82" si="18">E82+D82</f>
        <v>8</v>
      </c>
      <c r="G82" s="343">
        <v>2</v>
      </c>
      <c r="H82" s="343">
        <v>0</v>
      </c>
      <c r="I82" s="345">
        <f t="shared" ref="I82" si="19">H82+G82</f>
        <v>2</v>
      </c>
      <c r="J82" s="341"/>
      <c r="K82" s="346">
        <f t="shared" ref="K82" si="20">D82+G82</f>
        <v>6</v>
      </c>
      <c r="L82" s="343">
        <f t="shared" ref="L82" si="21">E82+H82</f>
        <v>4</v>
      </c>
      <c r="M82" s="347">
        <f t="shared" ref="M82" si="22">K82+L82</f>
        <v>10</v>
      </c>
      <c r="N82" s="53"/>
      <c r="O82" s="466">
        <f t="shared" si="7"/>
        <v>4.5372050816696917E-3</v>
      </c>
      <c r="Q82" s="349" t="s">
        <v>585</v>
      </c>
    </row>
    <row r="83" spans="1:23" x14ac:dyDescent="0.2">
      <c r="A83" s="749" t="s">
        <v>590</v>
      </c>
      <c r="B83" s="749"/>
      <c r="C83" s="785"/>
      <c r="D83" s="339">
        <v>30</v>
      </c>
      <c r="E83" s="339">
        <v>29</v>
      </c>
      <c r="F83" s="28">
        <f t="shared" si="9"/>
        <v>59</v>
      </c>
      <c r="G83" s="339">
        <v>8</v>
      </c>
      <c r="H83" s="339">
        <v>14</v>
      </c>
      <c r="I83" s="340">
        <f t="shared" si="8"/>
        <v>22</v>
      </c>
      <c r="J83" s="341"/>
      <c r="K83" s="342">
        <f t="shared" si="10"/>
        <v>38</v>
      </c>
      <c r="L83" s="339">
        <f t="shared" si="11"/>
        <v>43</v>
      </c>
      <c r="M83" s="340">
        <f t="shared" si="12"/>
        <v>81</v>
      </c>
      <c r="N83" s="457"/>
      <c r="O83" s="467">
        <f t="shared" si="7"/>
        <v>3.6751361161524498E-2</v>
      </c>
      <c r="Q83" s="349" t="s">
        <v>584</v>
      </c>
      <c r="R83" s="620"/>
      <c r="S83" s="620"/>
      <c r="T83" s="620"/>
      <c r="U83" s="620"/>
      <c r="V83" s="457"/>
      <c r="W83" s="457"/>
    </row>
    <row r="84" spans="1:23" ht="9.75" customHeight="1" x14ac:dyDescent="0.25">
      <c r="A84" s="155"/>
      <c r="B84" s="155"/>
      <c r="C84" s="156"/>
      <c r="D84" s="457"/>
      <c r="E84" s="457"/>
      <c r="F84" s="457"/>
      <c r="G84" s="457"/>
      <c r="H84" s="457"/>
      <c r="I84" s="457"/>
      <c r="J84" s="457"/>
      <c r="K84" s="457"/>
      <c r="L84" s="457"/>
      <c r="M84" s="457"/>
      <c r="N84" s="457"/>
      <c r="O84" s="457"/>
      <c r="R84" s="620"/>
      <c r="S84" s="620"/>
      <c r="T84" s="620"/>
      <c r="U84" s="620"/>
      <c r="V84" s="457"/>
      <c r="W84" s="457"/>
    </row>
    <row r="85" spans="1:23" ht="17.25" customHeight="1" x14ac:dyDescent="0.2">
      <c r="A85" s="759" t="s">
        <v>376</v>
      </c>
      <c r="B85" s="759"/>
      <c r="C85" s="760"/>
      <c r="D85" s="343">
        <v>81</v>
      </c>
      <c r="E85" s="343">
        <v>148</v>
      </c>
      <c r="F85" s="344">
        <f t="shared" si="9"/>
        <v>229</v>
      </c>
      <c r="G85" s="343">
        <v>36</v>
      </c>
      <c r="H85" s="343">
        <v>81</v>
      </c>
      <c r="I85" s="345">
        <f t="shared" si="8"/>
        <v>117</v>
      </c>
      <c r="J85" s="341"/>
      <c r="K85" s="346">
        <f t="shared" si="10"/>
        <v>117</v>
      </c>
      <c r="L85" s="343">
        <f t="shared" si="11"/>
        <v>229</v>
      </c>
      <c r="M85" s="347">
        <f t="shared" si="12"/>
        <v>346</v>
      </c>
      <c r="N85" s="53"/>
      <c r="O85" s="466">
        <f>M85/$M$87</f>
        <v>0.15698729582577131</v>
      </c>
      <c r="Q85" s="349" t="s">
        <v>447</v>
      </c>
      <c r="R85" s="620"/>
      <c r="S85" s="620"/>
      <c r="T85" s="620"/>
      <c r="U85" s="620"/>
      <c r="V85" s="457"/>
      <c r="W85" s="457"/>
    </row>
    <row r="86" spans="1:23" ht="8.25" customHeight="1" x14ac:dyDescent="0.2">
      <c r="C86" s="457"/>
      <c r="D86" s="457"/>
      <c r="E86" s="457"/>
      <c r="F86" s="457"/>
      <c r="G86" s="457"/>
      <c r="H86" s="457"/>
      <c r="I86" s="457"/>
      <c r="J86" s="457"/>
      <c r="K86" s="457"/>
      <c r="L86" s="457"/>
      <c r="M86" s="457"/>
      <c r="N86" s="457"/>
      <c r="O86" s="457"/>
      <c r="R86" s="457"/>
      <c r="S86" s="457"/>
      <c r="T86" s="457"/>
      <c r="U86" s="457"/>
      <c r="V86" s="457"/>
      <c r="W86" s="457"/>
    </row>
    <row r="87" spans="1:23" ht="15.75" x14ac:dyDescent="0.2">
      <c r="A87" s="727" t="s">
        <v>1</v>
      </c>
      <c r="B87" s="727"/>
      <c r="C87" s="728"/>
      <c r="D87" s="339">
        <f>D85+D83+D75+D45+D15</f>
        <v>563</v>
      </c>
      <c r="E87" s="339">
        <f t="shared" ref="E87:I87" si="23">E85+E83+E75+E45+E15</f>
        <v>1102</v>
      </c>
      <c r="F87" s="28">
        <f t="shared" si="23"/>
        <v>1665</v>
      </c>
      <c r="G87" s="339">
        <f t="shared" si="23"/>
        <v>125</v>
      </c>
      <c r="H87" s="339">
        <f t="shared" si="23"/>
        <v>414</v>
      </c>
      <c r="I87" s="340">
        <f t="shared" si="23"/>
        <v>539</v>
      </c>
      <c r="J87" s="341"/>
      <c r="K87" s="342">
        <f t="shared" si="10"/>
        <v>688</v>
      </c>
      <c r="L87" s="339">
        <f t="shared" si="11"/>
        <v>1516</v>
      </c>
      <c r="M87" s="340">
        <f t="shared" si="12"/>
        <v>2204</v>
      </c>
      <c r="N87" s="457"/>
      <c r="O87" s="467">
        <f>M87/$M$87</f>
        <v>1</v>
      </c>
      <c r="R87" s="457"/>
      <c r="S87" s="457"/>
      <c r="T87" s="457"/>
      <c r="U87" s="457"/>
      <c r="V87" s="457"/>
      <c r="W87" s="457"/>
    </row>
    <row r="88" spans="1:23" s="565" customFormat="1" ht="15.75" x14ac:dyDescent="0.25">
      <c r="A88" s="565" t="s">
        <v>657</v>
      </c>
      <c r="I88" s="673"/>
      <c r="Q88" s="578"/>
    </row>
    <row r="89" spans="1:23" x14ac:dyDescent="0.2">
      <c r="D89" s="621"/>
      <c r="I89" s="450"/>
    </row>
  </sheetData>
  <mergeCells count="43">
    <mergeCell ref="D4:F4"/>
    <mergeCell ref="G4:I4"/>
    <mergeCell ref="K4:M4"/>
    <mergeCell ref="O4:O5"/>
    <mergeCell ref="A2:O2"/>
    <mergeCell ref="A7:A14"/>
    <mergeCell ref="B7:B10"/>
    <mergeCell ref="B11:C11"/>
    <mergeCell ref="B12:B13"/>
    <mergeCell ref="B14:C14"/>
    <mergeCell ref="A15:C15"/>
    <mergeCell ref="A16:A44"/>
    <mergeCell ref="B16:B24"/>
    <mergeCell ref="B25:C25"/>
    <mergeCell ref="B26:B34"/>
    <mergeCell ref="B35:C35"/>
    <mergeCell ref="B36:B40"/>
    <mergeCell ref="B41:C41"/>
    <mergeCell ref="B42:B43"/>
    <mergeCell ref="B44:C44"/>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87:C87"/>
    <mergeCell ref="A75:C75"/>
    <mergeCell ref="B76:B78"/>
    <mergeCell ref="A83:C83"/>
    <mergeCell ref="A85:C85"/>
    <mergeCell ref="B79:C79"/>
    <mergeCell ref="B82:C82"/>
    <mergeCell ref="B80:B81"/>
    <mergeCell ref="A76:A82"/>
  </mergeCells>
  <printOptions horizontalCentered="1"/>
  <pageMargins left="0.70866141732283472" right="0.70866141732283472" top="0.74803149606299213" bottom="0.74803149606299213" header="0.31496062992125984" footer="0.31496062992125984"/>
  <pageSetup paperSize="9" scale="60" firstPageNumber="49" fitToHeight="0" orientation="portrait" r:id="rId1"/>
  <headerFoot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00B0F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432</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8" t="s">
        <v>514</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7"/>
    <pageSetUpPr fitToPage="1"/>
  </sheetPr>
  <dimension ref="A2:M90"/>
  <sheetViews>
    <sheetView showGridLines="0" zoomScaleNormal="100" workbookViewId="0">
      <selection activeCell="N25" sqref="N25"/>
    </sheetView>
  </sheetViews>
  <sheetFormatPr baseColWidth="10" defaultRowHeight="12.75" x14ac:dyDescent="0.2"/>
  <cols>
    <col min="1" max="1" width="14.1640625" customWidth="1"/>
    <col min="2" max="2" width="20" customWidth="1"/>
    <col min="3" max="3" width="5.5" bestFit="1" customWidth="1"/>
    <col min="4" max="4" width="25.1640625" bestFit="1" customWidth="1"/>
    <col min="5" max="6" width="22.6640625" bestFit="1" customWidth="1"/>
    <col min="7" max="7" width="13.33203125" bestFit="1" customWidth="1"/>
    <col min="9" max="9" width="0" style="426" hidden="1" customWidth="1"/>
  </cols>
  <sheetData>
    <row r="2" spans="1:13" ht="3.75" customHeight="1" x14ac:dyDescent="0.2"/>
    <row r="3" spans="1:13" s="553" customFormat="1" ht="40.5" customHeight="1" x14ac:dyDescent="0.3">
      <c r="A3" s="707" t="s">
        <v>664</v>
      </c>
      <c r="B3" s="707"/>
      <c r="C3" s="707"/>
      <c r="D3" s="707"/>
      <c r="E3" s="707"/>
      <c r="F3" s="707"/>
      <c r="G3" s="707"/>
      <c r="I3" s="670"/>
    </row>
    <row r="5" spans="1:13" ht="9.75" customHeight="1" x14ac:dyDescent="0.2"/>
    <row r="6" spans="1:13" s="113" customFormat="1" x14ac:dyDescent="0.2">
      <c r="A6" s="412"/>
      <c r="B6" s="412"/>
      <c r="C6" s="412"/>
      <c r="I6" s="426"/>
    </row>
    <row r="7" spans="1:13" ht="39.75" customHeight="1" x14ac:dyDescent="0.2">
      <c r="A7" s="44" t="s">
        <v>242</v>
      </c>
      <c r="B7" s="463" t="s">
        <v>270</v>
      </c>
      <c r="C7" s="463" t="s">
        <v>2</v>
      </c>
      <c r="D7" s="417" t="s">
        <v>433</v>
      </c>
      <c r="E7" s="417" t="s">
        <v>434</v>
      </c>
      <c r="F7" s="417" t="s">
        <v>435</v>
      </c>
      <c r="G7" s="418" t="s">
        <v>77</v>
      </c>
    </row>
    <row r="8" spans="1:13" s="32" customFormat="1" x14ac:dyDescent="0.2">
      <c r="A8" s="111"/>
      <c r="B8" s="29"/>
      <c r="C8" s="29"/>
      <c r="D8" s="29"/>
      <c r="E8" s="29"/>
      <c r="F8" s="29"/>
      <c r="G8" s="30"/>
      <c r="I8" s="672"/>
    </row>
    <row r="9" spans="1:13" ht="12.75" customHeight="1" x14ac:dyDescent="0.2">
      <c r="A9" s="738" t="s">
        <v>3</v>
      </c>
      <c r="B9" s="720" t="s">
        <v>553</v>
      </c>
      <c r="C9" s="236" t="s">
        <v>4</v>
      </c>
      <c r="D9" s="33">
        <v>34</v>
      </c>
      <c r="E9" s="33">
        <v>1</v>
      </c>
      <c r="F9" s="33">
        <v>47</v>
      </c>
      <c r="G9" s="45">
        <f>D9+E9+F9</f>
        <v>82</v>
      </c>
      <c r="I9" s="426">
        <v>1</v>
      </c>
      <c r="K9" s="620"/>
      <c r="L9" s="620"/>
      <c r="M9" s="620"/>
    </row>
    <row r="10" spans="1:13" x14ac:dyDescent="0.2">
      <c r="A10" s="738"/>
      <c r="B10" s="720"/>
      <c r="C10" s="237" t="s">
        <v>5</v>
      </c>
      <c r="D10" s="34">
        <v>10</v>
      </c>
      <c r="E10" s="34">
        <v>1</v>
      </c>
      <c r="F10" s="34">
        <v>41</v>
      </c>
      <c r="G10" s="46">
        <f t="shared" ref="G10:G73" si="0">D10+E10+F10</f>
        <v>52</v>
      </c>
      <c r="I10" s="626">
        <v>2</v>
      </c>
      <c r="J10" s="620"/>
      <c r="K10" s="620"/>
      <c r="L10" s="620"/>
      <c r="M10" s="620"/>
    </row>
    <row r="11" spans="1:13" x14ac:dyDescent="0.2">
      <c r="A11" s="738"/>
      <c r="B11" s="720"/>
      <c r="C11" s="237" t="s">
        <v>6</v>
      </c>
      <c r="D11" s="34">
        <v>1</v>
      </c>
      <c r="E11" s="34">
        <v>0</v>
      </c>
      <c r="F11" s="34">
        <v>6</v>
      </c>
      <c r="G11" s="46">
        <f t="shared" si="0"/>
        <v>7</v>
      </c>
      <c r="I11" s="426">
        <v>3</v>
      </c>
      <c r="J11" s="620"/>
      <c r="K11" s="620"/>
      <c r="L11" s="620"/>
      <c r="M11" s="620"/>
    </row>
    <row r="12" spans="1:13" x14ac:dyDescent="0.2">
      <c r="A12" s="738"/>
      <c r="B12" s="720"/>
      <c r="C12" s="238" t="s">
        <v>7</v>
      </c>
      <c r="D12" s="35">
        <v>2</v>
      </c>
      <c r="E12" s="35">
        <v>3</v>
      </c>
      <c r="F12" s="35">
        <v>7</v>
      </c>
      <c r="G12" s="47">
        <f t="shared" si="0"/>
        <v>12</v>
      </c>
      <c r="I12" s="426">
        <v>4</v>
      </c>
      <c r="J12" s="620"/>
      <c r="K12" s="620"/>
      <c r="L12" s="620"/>
      <c r="M12" s="620"/>
    </row>
    <row r="13" spans="1:13" ht="13.5" x14ac:dyDescent="0.25">
      <c r="A13" s="738"/>
      <c r="B13" s="739" t="s">
        <v>8</v>
      </c>
      <c r="C13" s="784"/>
      <c r="D13" s="36">
        <v>47</v>
      </c>
      <c r="E13" s="36">
        <v>5</v>
      </c>
      <c r="F13" s="36">
        <v>101</v>
      </c>
      <c r="G13" s="49">
        <f t="shared" si="0"/>
        <v>153</v>
      </c>
      <c r="I13" s="426" t="s">
        <v>455</v>
      </c>
      <c r="J13" s="620"/>
      <c r="K13" s="620"/>
      <c r="L13" s="620"/>
      <c r="M13" s="620"/>
    </row>
    <row r="14" spans="1:13" ht="24.75" customHeight="1" x14ac:dyDescent="0.2">
      <c r="A14" s="738"/>
      <c r="B14" s="741" t="s">
        <v>554</v>
      </c>
      <c r="C14" s="236" t="s">
        <v>9</v>
      </c>
      <c r="D14" s="33">
        <v>42</v>
      </c>
      <c r="E14" s="33">
        <v>0</v>
      </c>
      <c r="F14" s="33">
        <v>66</v>
      </c>
      <c r="G14" s="45">
        <f t="shared" si="0"/>
        <v>108</v>
      </c>
      <c r="I14" s="426">
        <v>5</v>
      </c>
      <c r="J14" s="620"/>
      <c r="K14" s="620"/>
      <c r="L14" s="620"/>
      <c r="M14" s="620"/>
    </row>
    <row r="15" spans="1:13" ht="27.75" customHeight="1" x14ac:dyDescent="0.2">
      <c r="A15" s="738"/>
      <c r="B15" s="741"/>
      <c r="C15" s="238" t="s">
        <v>10</v>
      </c>
      <c r="D15" s="35">
        <v>141</v>
      </c>
      <c r="E15" s="35">
        <v>0</v>
      </c>
      <c r="F15" s="35">
        <v>97</v>
      </c>
      <c r="G15" s="47">
        <f t="shared" si="0"/>
        <v>238</v>
      </c>
      <c r="I15" s="426">
        <v>6</v>
      </c>
      <c r="J15" s="620"/>
      <c r="K15" s="620"/>
      <c r="L15" s="620"/>
      <c r="M15" s="620"/>
    </row>
    <row r="16" spans="1:13" ht="13.5" x14ac:dyDescent="0.25">
      <c r="A16" s="789"/>
      <c r="B16" s="739" t="s">
        <v>11</v>
      </c>
      <c r="C16" s="784"/>
      <c r="D16" s="39">
        <v>183</v>
      </c>
      <c r="E16" s="39">
        <v>0</v>
      </c>
      <c r="F16" s="39">
        <v>163</v>
      </c>
      <c r="G16" s="419">
        <f t="shared" si="0"/>
        <v>346</v>
      </c>
      <c r="I16" s="426" t="s">
        <v>456</v>
      </c>
      <c r="J16" s="620"/>
      <c r="K16" s="620"/>
      <c r="L16" s="620"/>
      <c r="M16" s="620"/>
    </row>
    <row r="17" spans="1:13" x14ac:dyDescent="0.2">
      <c r="A17" s="726" t="s">
        <v>12</v>
      </c>
      <c r="B17" s="726"/>
      <c r="C17" s="783"/>
      <c r="D17" s="37">
        <v>230</v>
      </c>
      <c r="E17" s="37">
        <v>5</v>
      </c>
      <c r="F17" s="37">
        <v>264</v>
      </c>
      <c r="G17" s="51">
        <f t="shared" si="0"/>
        <v>499</v>
      </c>
      <c r="I17" s="426" t="s">
        <v>3</v>
      </c>
      <c r="J17" s="620"/>
      <c r="K17" s="620"/>
      <c r="L17" s="620"/>
      <c r="M17" s="620"/>
    </row>
    <row r="18" spans="1:13" ht="12.75" customHeight="1" x14ac:dyDescent="0.2">
      <c r="A18" s="721" t="s">
        <v>442</v>
      </c>
      <c r="B18" s="719" t="s">
        <v>555</v>
      </c>
      <c r="C18" s="236" t="s">
        <v>14</v>
      </c>
      <c r="D18" s="33">
        <v>28</v>
      </c>
      <c r="E18" s="33">
        <v>3</v>
      </c>
      <c r="F18" s="33">
        <v>5</v>
      </c>
      <c r="G18" s="45">
        <f t="shared" si="0"/>
        <v>36</v>
      </c>
      <c r="I18" s="426">
        <v>7</v>
      </c>
      <c r="J18" s="620"/>
      <c r="K18" s="620"/>
      <c r="L18" s="620"/>
      <c r="M18" s="620"/>
    </row>
    <row r="19" spans="1:13" x14ac:dyDescent="0.2">
      <c r="A19" s="722"/>
      <c r="B19" s="720"/>
      <c r="C19" s="237" t="s">
        <v>15</v>
      </c>
      <c r="D19" s="34">
        <v>9</v>
      </c>
      <c r="E19" s="34">
        <v>0</v>
      </c>
      <c r="F19" s="34">
        <v>2</v>
      </c>
      <c r="G19" s="46">
        <f t="shared" si="0"/>
        <v>11</v>
      </c>
      <c r="I19" s="426">
        <v>8</v>
      </c>
      <c r="J19" s="620"/>
      <c r="K19" s="620"/>
      <c r="L19" s="620"/>
      <c r="M19" s="620"/>
    </row>
    <row r="20" spans="1:13" x14ac:dyDescent="0.2">
      <c r="A20" s="722"/>
      <c r="B20" s="720"/>
      <c r="C20" s="237" t="s">
        <v>16</v>
      </c>
      <c r="D20" s="34">
        <v>68</v>
      </c>
      <c r="E20" s="34">
        <v>2</v>
      </c>
      <c r="F20" s="34">
        <v>5</v>
      </c>
      <c r="G20" s="46">
        <f t="shared" si="0"/>
        <v>75</v>
      </c>
      <c r="I20" s="426">
        <v>9</v>
      </c>
      <c r="J20" s="620"/>
      <c r="K20" s="620"/>
      <c r="L20" s="620"/>
      <c r="M20" s="620"/>
    </row>
    <row r="21" spans="1:13" x14ac:dyDescent="0.2">
      <c r="A21" s="722"/>
      <c r="B21" s="720"/>
      <c r="C21" s="237" t="s">
        <v>17</v>
      </c>
      <c r="D21" s="34">
        <v>1</v>
      </c>
      <c r="E21" s="34">
        <v>0</v>
      </c>
      <c r="F21" s="34">
        <v>0</v>
      </c>
      <c r="G21" s="46">
        <f t="shared" si="0"/>
        <v>1</v>
      </c>
      <c r="I21" s="426">
        <v>10</v>
      </c>
      <c r="J21" s="620"/>
      <c r="K21" s="620"/>
      <c r="L21" s="620"/>
      <c r="M21" s="620"/>
    </row>
    <row r="22" spans="1:13" x14ac:dyDescent="0.2">
      <c r="A22" s="722"/>
      <c r="B22" s="720"/>
      <c r="C22" s="237" t="s">
        <v>18</v>
      </c>
      <c r="D22" s="34">
        <v>206</v>
      </c>
      <c r="E22" s="34">
        <v>3</v>
      </c>
      <c r="F22" s="34">
        <v>16</v>
      </c>
      <c r="G22" s="46">
        <f t="shared" si="0"/>
        <v>225</v>
      </c>
      <c r="I22" s="426">
        <v>11</v>
      </c>
      <c r="J22" s="620"/>
      <c r="K22" s="620"/>
      <c r="L22" s="620"/>
      <c r="M22" s="620"/>
    </row>
    <row r="23" spans="1:13" ht="12.75" customHeight="1" x14ac:dyDescent="0.2">
      <c r="A23" s="722"/>
      <c r="B23" s="720"/>
      <c r="C23" s="237" t="s">
        <v>19</v>
      </c>
      <c r="D23" s="33">
        <v>8</v>
      </c>
      <c r="E23" s="33">
        <v>0</v>
      </c>
      <c r="F23" s="33">
        <v>2</v>
      </c>
      <c r="G23" s="45">
        <f t="shared" si="0"/>
        <v>10</v>
      </c>
      <c r="I23" s="426">
        <v>12</v>
      </c>
      <c r="J23" s="620"/>
      <c r="K23" s="620"/>
      <c r="L23" s="620"/>
      <c r="M23" s="620"/>
    </row>
    <row r="24" spans="1:13" x14ac:dyDescent="0.2">
      <c r="A24" s="722"/>
      <c r="B24" s="720"/>
      <c r="C24" s="237" t="s">
        <v>20</v>
      </c>
      <c r="D24" s="34">
        <v>8</v>
      </c>
      <c r="E24" s="34">
        <v>0</v>
      </c>
      <c r="F24" s="34">
        <v>0</v>
      </c>
      <c r="G24" s="46">
        <f t="shared" si="0"/>
        <v>8</v>
      </c>
      <c r="I24" s="426">
        <v>13</v>
      </c>
      <c r="J24" s="620"/>
      <c r="K24" s="620"/>
      <c r="L24" s="620"/>
      <c r="M24" s="620"/>
    </row>
    <row r="25" spans="1:13" x14ac:dyDescent="0.2">
      <c r="A25" s="722"/>
      <c r="B25" s="720"/>
      <c r="C25" s="237" t="s">
        <v>21</v>
      </c>
      <c r="D25" s="34">
        <v>49</v>
      </c>
      <c r="E25" s="34">
        <v>0</v>
      </c>
      <c r="F25" s="34">
        <v>4</v>
      </c>
      <c r="G25" s="46">
        <f t="shared" si="0"/>
        <v>53</v>
      </c>
      <c r="I25" s="426">
        <v>14</v>
      </c>
      <c r="J25" s="620"/>
      <c r="K25" s="620"/>
      <c r="L25" s="620"/>
      <c r="M25" s="620"/>
    </row>
    <row r="26" spans="1:13" x14ac:dyDescent="0.2">
      <c r="A26" s="722"/>
      <c r="B26" s="720"/>
      <c r="C26" s="238" t="s">
        <v>22</v>
      </c>
      <c r="D26" s="34">
        <v>38</v>
      </c>
      <c r="E26" s="34">
        <v>0</v>
      </c>
      <c r="F26" s="34">
        <v>2</v>
      </c>
      <c r="G26" s="46">
        <f t="shared" si="0"/>
        <v>40</v>
      </c>
      <c r="I26" s="426">
        <v>15</v>
      </c>
      <c r="J26" s="620"/>
      <c r="K26" s="620"/>
      <c r="L26" s="620"/>
      <c r="M26" s="620"/>
    </row>
    <row r="27" spans="1:13" ht="13.5" x14ac:dyDescent="0.25">
      <c r="A27" s="722"/>
      <c r="B27" s="739" t="s">
        <v>448</v>
      </c>
      <c r="C27" s="784"/>
      <c r="D27" s="36">
        <v>415</v>
      </c>
      <c r="E27" s="36">
        <v>8</v>
      </c>
      <c r="F27" s="36">
        <v>36</v>
      </c>
      <c r="G27" s="49">
        <f t="shared" si="0"/>
        <v>459</v>
      </c>
      <c r="I27" s="426" t="s">
        <v>457</v>
      </c>
      <c r="J27" s="620"/>
      <c r="K27" s="620"/>
      <c r="L27" s="620"/>
      <c r="M27" s="620"/>
    </row>
    <row r="28" spans="1:13" ht="13.5" customHeight="1" x14ac:dyDescent="0.2">
      <c r="A28" s="722"/>
      <c r="B28" s="720" t="s">
        <v>556</v>
      </c>
      <c r="C28" s="237" t="s">
        <v>23</v>
      </c>
      <c r="D28" s="34">
        <v>28</v>
      </c>
      <c r="E28" s="34">
        <v>7</v>
      </c>
      <c r="F28" s="34">
        <v>22</v>
      </c>
      <c r="G28" s="46">
        <f t="shared" si="0"/>
        <v>57</v>
      </c>
      <c r="I28" s="426">
        <v>16</v>
      </c>
      <c r="J28" s="620"/>
      <c r="K28" s="620"/>
      <c r="L28" s="620"/>
      <c r="M28" s="620"/>
    </row>
    <row r="29" spans="1:13" ht="12.75" customHeight="1" x14ac:dyDescent="0.2">
      <c r="A29" s="722"/>
      <c r="B29" s="720"/>
      <c r="C29" s="237" t="s">
        <v>24</v>
      </c>
      <c r="D29" s="34">
        <v>3</v>
      </c>
      <c r="E29" s="34">
        <v>1</v>
      </c>
      <c r="F29" s="34">
        <v>0</v>
      </c>
      <c r="G29" s="46">
        <f t="shared" si="0"/>
        <v>4</v>
      </c>
      <c r="I29" s="426">
        <v>17</v>
      </c>
      <c r="J29" s="620"/>
      <c r="K29" s="620"/>
      <c r="L29" s="620"/>
      <c r="M29" s="620"/>
    </row>
    <row r="30" spans="1:13" x14ac:dyDescent="0.2">
      <c r="A30" s="722"/>
      <c r="B30" s="720"/>
      <c r="C30" s="237" t="s">
        <v>25</v>
      </c>
      <c r="D30" s="34">
        <v>46</v>
      </c>
      <c r="E30" s="34">
        <v>1</v>
      </c>
      <c r="F30" s="34">
        <v>11</v>
      </c>
      <c r="G30" s="46">
        <f t="shared" si="0"/>
        <v>58</v>
      </c>
      <c r="I30" s="426">
        <v>18</v>
      </c>
      <c r="J30" s="620"/>
      <c r="K30" s="620"/>
      <c r="L30" s="620"/>
      <c r="M30" s="620"/>
    </row>
    <row r="31" spans="1:13" x14ac:dyDescent="0.2">
      <c r="A31" s="722"/>
      <c r="B31" s="720"/>
      <c r="C31" s="237" t="s">
        <v>26</v>
      </c>
      <c r="D31" s="34">
        <v>28</v>
      </c>
      <c r="E31" s="34">
        <v>0</v>
      </c>
      <c r="F31" s="34">
        <v>15</v>
      </c>
      <c r="G31" s="46">
        <f t="shared" si="0"/>
        <v>43</v>
      </c>
      <c r="I31" s="426">
        <v>19</v>
      </c>
      <c r="J31" s="620"/>
      <c r="K31" s="620"/>
      <c r="L31" s="620"/>
      <c r="M31" s="620"/>
    </row>
    <row r="32" spans="1:13" x14ac:dyDescent="0.2">
      <c r="A32" s="722"/>
      <c r="B32" s="720"/>
      <c r="C32" s="237">
        <v>2</v>
      </c>
      <c r="D32" s="34">
        <v>2</v>
      </c>
      <c r="E32" s="34">
        <v>1</v>
      </c>
      <c r="F32" s="34">
        <v>3</v>
      </c>
      <c r="G32" s="46">
        <f t="shared" si="0"/>
        <v>6</v>
      </c>
      <c r="I32" s="426">
        <v>20</v>
      </c>
      <c r="J32" s="620"/>
      <c r="K32" s="620"/>
      <c r="L32" s="620"/>
      <c r="M32" s="620"/>
    </row>
    <row r="33" spans="1:13" x14ac:dyDescent="0.2">
      <c r="A33" s="722"/>
      <c r="B33" s="720"/>
      <c r="C33" s="237" t="s">
        <v>28</v>
      </c>
      <c r="D33" s="34">
        <v>5</v>
      </c>
      <c r="E33" s="34">
        <v>4</v>
      </c>
      <c r="F33" s="34">
        <v>5</v>
      </c>
      <c r="G33" s="46">
        <f t="shared" si="0"/>
        <v>14</v>
      </c>
      <c r="I33" s="426">
        <v>21</v>
      </c>
      <c r="J33" s="620"/>
      <c r="K33" s="620"/>
      <c r="L33" s="620"/>
      <c r="M33" s="620"/>
    </row>
    <row r="34" spans="1:13" x14ac:dyDescent="0.2">
      <c r="A34" s="722"/>
      <c r="B34" s="720"/>
      <c r="C34" s="237" t="s">
        <v>29</v>
      </c>
      <c r="D34" s="34">
        <v>9</v>
      </c>
      <c r="E34" s="34">
        <v>1</v>
      </c>
      <c r="F34" s="34">
        <v>4</v>
      </c>
      <c r="G34" s="46">
        <f t="shared" si="0"/>
        <v>14</v>
      </c>
      <c r="I34" s="426">
        <v>22</v>
      </c>
      <c r="J34" s="620"/>
      <c r="K34" s="620"/>
      <c r="L34" s="620"/>
      <c r="M34" s="620"/>
    </row>
    <row r="35" spans="1:13" ht="12.75" customHeight="1" x14ac:dyDescent="0.2">
      <c r="A35" s="722"/>
      <c r="B35" s="720"/>
      <c r="C35" s="237" t="s">
        <v>30</v>
      </c>
      <c r="D35" s="34">
        <v>1</v>
      </c>
      <c r="E35" s="34">
        <v>2</v>
      </c>
      <c r="F35" s="34">
        <v>16</v>
      </c>
      <c r="G35" s="46">
        <f t="shared" si="0"/>
        <v>19</v>
      </c>
      <c r="I35" s="426">
        <v>23</v>
      </c>
      <c r="J35" s="620"/>
      <c r="K35" s="620"/>
      <c r="L35" s="620"/>
      <c r="M35" s="620"/>
    </row>
    <row r="36" spans="1:13" x14ac:dyDescent="0.2">
      <c r="A36" s="722"/>
      <c r="B36" s="720"/>
      <c r="C36" s="238" t="s">
        <v>31</v>
      </c>
      <c r="D36" s="34">
        <v>1</v>
      </c>
      <c r="E36" s="34">
        <v>1</v>
      </c>
      <c r="F36" s="34">
        <v>1</v>
      </c>
      <c r="G36" s="46">
        <f t="shared" si="0"/>
        <v>3</v>
      </c>
      <c r="I36" s="426">
        <v>24</v>
      </c>
      <c r="J36" s="620"/>
      <c r="K36" s="620"/>
      <c r="L36" s="620"/>
      <c r="M36" s="620"/>
    </row>
    <row r="37" spans="1:13" ht="13.5" x14ac:dyDescent="0.25">
      <c r="A37" s="722"/>
      <c r="B37" s="739" t="s">
        <v>449</v>
      </c>
      <c r="C37" s="784"/>
      <c r="D37" s="36">
        <v>123</v>
      </c>
      <c r="E37" s="36">
        <v>18</v>
      </c>
      <c r="F37" s="36">
        <v>77</v>
      </c>
      <c r="G37" s="49">
        <f t="shared" si="0"/>
        <v>218</v>
      </c>
      <c r="I37" s="426" t="s">
        <v>296</v>
      </c>
      <c r="J37" s="620"/>
      <c r="K37" s="620"/>
      <c r="L37" s="620"/>
      <c r="M37" s="620"/>
    </row>
    <row r="38" spans="1:13" ht="12.75" customHeight="1" x14ac:dyDescent="0.2">
      <c r="A38" s="722"/>
      <c r="B38" s="725" t="s">
        <v>566</v>
      </c>
      <c r="C38" s="236">
        <v>7</v>
      </c>
      <c r="D38" s="34">
        <v>10</v>
      </c>
      <c r="E38" s="34">
        <v>0</v>
      </c>
      <c r="F38" s="34">
        <v>6</v>
      </c>
      <c r="G38" s="46">
        <f t="shared" si="0"/>
        <v>16</v>
      </c>
      <c r="I38" s="426">
        <v>70</v>
      </c>
      <c r="J38" s="620"/>
      <c r="K38" s="620"/>
      <c r="L38" s="620"/>
      <c r="M38" s="620"/>
    </row>
    <row r="39" spans="1:13" x14ac:dyDescent="0.2">
      <c r="A39" s="722"/>
      <c r="B39" s="725"/>
      <c r="C39" s="237" t="s">
        <v>33</v>
      </c>
      <c r="D39" s="34">
        <v>49</v>
      </c>
      <c r="E39" s="34">
        <v>0</v>
      </c>
      <c r="F39" s="34">
        <v>12</v>
      </c>
      <c r="G39" s="46">
        <f t="shared" si="0"/>
        <v>61</v>
      </c>
      <c r="I39" s="426">
        <v>71</v>
      </c>
      <c r="J39" s="620"/>
      <c r="K39" s="620"/>
      <c r="L39" s="620"/>
      <c r="M39" s="620"/>
    </row>
    <row r="40" spans="1:13" ht="12.75" customHeight="1" x14ac:dyDescent="0.2">
      <c r="A40" s="722"/>
      <c r="B40" s="725"/>
      <c r="C40" s="237" t="s">
        <v>34</v>
      </c>
      <c r="D40" s="34">
        <v>1</v>
      </c>
      <c r="E40" s="34">
        <v>0</v>
      </c>
      <c r="F40" s="34">
        <v>1</v>
      </c>
      <c r="G40" s="46">
        <f t="shared" si="0"/>
        <v>2</v>
      </c>
      <c r="I40" s="426">
        <v>72</v>
      </c>
      <c r="J40" s="620"/>
      <c r="K40" s="620"/>
      <c r="L40" s="620"/>
      <c r="M40" s="620"/>
    </row>
    <row r="41" spans="1:13" x14ac:dyDescent="0.2">
      <c r="A41" s="722"/>
      <c r="B41" s="725"/>
      <c r="C41" s="237" t="s">
        <v>35</v>
      </c>
      <c r="D41" s="34">
        <v>1</v>
      </c>
      <c r="E41" s="34">
        <v>0</v>
      </c>
      <c r="F41" s="34">
        <v>1</v>
      </c>
      <c r="G41" s="46">
        <f t="shared" si="0"/>
        <v>2</v>
      </c>
      <c r="I41" s="426">
        <v>73</v>
      </c>
      <c r="J41" s="620"/>
      <c r="K41" s="620"/>
      <c r="L41" s="620"/>
      <c r="M41" s="620"/>
    </row>
    <row r="42" spans="1:13" x14ac:dyDescent="0.2">
      <c r="A42" s="722"/>
      <c r="B42" s="725"/>
      <c r="C42" s="237" t="s">
        <v>36</v>
      </c>
      <c r="D42" s="34">
        <v>62</v>
      </c>
      <c r="E42" s="34">
        <v>0</v>
      </c>
      <c r="F42" s="34">
        <v>20</v>
      </c>
      <c r="G42" s="46">
        <f t="shared" si="0"/>
        <v>82</v>
      </c>
      <c r="I42" s="426">
        <v>74</v>
      </c>
      <c r="J42" s="620"/>
      <c r="K42" s="620"/>
      <c r="L42" s="620"/>
      <c r="M42" s="620"/>
    </row>
    <row r="43" spans="1:13" ht="13.5" x14ac:dyDescent="0.25">
      <c r="A43" s="722"/>
      <c r="B43" s="739" t="s">
        <v>564</v>
      </c>
      <c r="C43" s="784"/>
      <c r="D43" s="36">
        <v>123</v>
      </c>
      <c r="E43" s="36">
        <v>0</v>
      </c>
      <c r="F43" s="36">
        <v>40</v>
      </c>
      <c r="G43" s="49">
        <f t="shared" si="0"/>
        <v>163</v>
      </c>
      <c r="I43" s="426" t="s">
        <v>309</v>
      </c>
      <c r="J43" s="620"/>
      <c r="K43" s="620"/>
      <c r="L43" s="620"/>
      <c r="M43" s="620"/>
    </row>
    <row r="44" spans="1:13" ht="13.5" customHeight="1" x14ac:dyDescent="0.2">
      <c r="A44" s="722"/>
      <c r="B44" s="720" t="s">
        <v>557</v>
      </c>
      <c r="C44" s="237" t="s">
        <v>38</v>
      </c>
      <c r="D44" s="34">
        <v>0</v>
      </c>
      <c r="E44" s="34">
        <v>0</v>
      </c>
      <c r="F44" s="34">
        <v>3</v>
      </c>
      <c r="G44" s="46">
        <f t="shared" si="0"/>
        <v>3</v>
      </c>
      <c r="I44" s="426">
        <v>76</v>
      </c>
      <c r="J44" s="620"/>
      <c r="K44" s="620"/>
      <c r="L44" s="620"/>
      <c r="M44" s="620"/>
    </row>
    <row r="45" spans="1:13" x14ac:dyDescent="0.2">
      <c r="A45" s="722"/>
      <c r="B45" s="720"/>
      <c r="C45" s="362" t="s">
        <v>245</v>
      </c>
      <c r="D45" s="34">
        <v>0</v>
      </c>
      <c r="E45" s="34">
        <v>0</v>
      </c>
      <c r="F45" s="34">
        <v>1</v>
      </c>
      <c r="G45" s="46">
        <f t="shared" si="0"/>
        <v>1</v>
      </c>
      <c r="I45" s="426">
        <v>77</v>
      </c>
      <c r="J45" s="620"/>
      <c r="K45" s="620"/>
      <c r="L45" s="620"/>
      <c r="M45" s="620"/>
    </row>
    <row r="46" spans="1:13" ht="12.75" customHeight="1" x14ac:dyDescent="0.25">
      <c r="A46" s="723"/>
      <c r="B46" s="739" t="s">
        <v>39</v>
      </c>
      <c r="C46" s="784"/>
      <c r="D46" s="39">
        <v>0</v>
      </c>
      <c r="E46" s="39">
        <v>0</v>
      </c>
      <c r="F46" s="39">
        <v>4</v>
      </c>
      <c r="G46" s="419">
        <f t="shared" si="0"/>
        <v>4</v>
      </c>
      <c r="I46" s="426" t="s">
        <v>37</v>
      </c>
      <c r="J46" s="620"/>
      <c r="K46" s="620"/>
      <c r="L46" s="620"/>
      <c r="M46" s="620"/>
    </row>
    <row r="47" spans="1:13" x14ac:dyDescent="0.2">
      <c r="A47" s="814" t="s">
        <v>451</v>
      </c>
      <c r="B47" s="814"/>
      <c r="C47" s="815"/>
      <c r="D47" s="37">
        <v>661</v>
      </c>
      <c r="E47" s="37">
        <v>26</v>
      </c>
      <c r="F47" s="37">
        <v>157</v>
      </c>
      <c r="G47" s="51">
        <f t="shared" si="0"/>
        <v>844</v>
      </c>
      <c r="I47" s="426" t="s">
        <v>442</v>
      </c>
      <c r="J47" s="620"/>
      <c r="K47" s="620"/>
      <c r="L47" s="620"/>
      <c r="M47" s="620"/>
    </row>
    <row r="48" spans="1:13" ht="13.5" customHeight="1" x14ac:dyDescent="0.2">
      <c r="A48" s="721" t="s">
        <v>443</v>
      </c>
      <c r="B48" s="719" t="s">
        <v>558</v>
      </c>
      <c r="C48" s="236" t="s">
        <v>42</v>
      </c>
      <c r="D48" s="34">
        <v>16</v>
      </c>
      <c r="E48" s="34">
        <v>2</v>
      </c>
      <c r="F48" s="34">
        <v>9</v>
      </c>
      <c r="G48" s="46">
        <f t="shared" si="0"/>
        <v>27</v>
      </c>
      <c r="I48" s="426">
        <v>25</v>
      </c>
      <c r="J48" s="620"/>
      <c r="K48" s="620"/>
      <c r="L48" s="620"/>
      <c r="M48" s="620"/>
    </row>
    <row r="49" spans="1:13" x14ac:dyDescent="0.2">
      <c r="A49" s="722"/>
      <c r="B49" s="720"/>
      <c r="C49" s="237" t="s">
        <v>43</v>
      </c>
      <c r="D49" s="34">
        <v>13</v>
      </c>
      <c r="E49" s="34">
        <v>4</v>
      </c>
      <c r="F49" s="34">
        <v>17</v>
      </c>
      <c r="G49" s="46">
        <f t="shared" si="0"/>
        <v>34</v>
      </c>
      <c r="I49" s="426">
        <v>26</v>
      </c>
      <c r="J49" s="620"/>
      <c r="K49" s="620"/>
      <c r="L49" s="620"/>
      <c r="M49" s="620"/>
    </row>
    <row r="50" spans="1:13" x14ac:dyDescent="0.2">
      <c r="A50" s="722"/>
      <c r="B50" s="720"/>
      <c r="C50" s="237" t="s">
        <v>44</v>
      </c>
      <c r="D50" s="34">
        <v>45</v>
      </c>
      <c r="E50" s="34">
        <v>2</v>
      </c>
      <c r="F50" s="34">
        <v>57</v>
      </c>
      <c r="G50" s="46">
        <f t="shared" si="0"/>
        <v>104</v>
      </c>
      <c r="I50" s="426">
        <v>27</v>
      </c>
      <c r="J50" s="620"/>
      <c r="K50" s="620"/>
      <c r="L50" s="620"/>
      <c r="M50" s="620"/>
    </row>
    <row r="51" spans="1:13" ht="12.75" customHeight="1" x14ac:dyDescent="0.25">
      <c r="A51" s="722"/>
      <c r="B51" s="739" t="s">
        <v>454</v>
      </c>
      <c r="C51" s="784"/>
      <c r="D51" s="36">
        <v>74</v>
      </c>
      <c r="E51" s="36">
        <v>8</v>
      </c>
      <c r="F51" s="36">
        <v>83</v>
      </c>
      <c r="G51" s="49">
        <f t="shared" si="0"/>
        <v>165</v>
      </c>
      <c r="I51" s="426" t="s">
        <v>444</v>
      </c>
      <c r="J51" s="620"/>
      <c r="K51" s="620"/>
      <c r="L51" s="620"/>
      <c r="M51" s="620"/>
    </row>
    <row r="52" spans="1:13" ht="12.75" customHeight="1" x14ac:dyDescent="0.2">
      <c r="A52" s="722"/>
      <c r="B52" s="720" t="s">
        <v>559</v>
      </c>
      <c r="C52" s="236" t="s">
        <v>45</v>
      </c>
      <c r="D52" s="34">
        <v>1</v>
      </c>
      <c r="E52" s="34">
        <v>1</v>
      </c>
      <c r="F52" s="34">
        <v>10</v>
      </c>
      <c r="G52" s="46">
        <f t="shared" si="0"/>
        <v>12</v>
      </c>
      <c r="I52" s="426">
        <v>28</v>
      </c>
      <c r="J52" s="620"/>
      <c r="K52" s="620"/>
      <c r="L52" s="620"/>
      <c r="M52" s="620"/>
    </row>
    <row r="53" spans="1:13" x14ac:dyDescent="0.2">
      <c r="A53" s="722"/>
      <c r="B53" s="720"/>
      <c r="C53" s="237" t="s">
        <v>46</v>
      </c>
      <c r="D53" s="34">
        <v>1</v>
      </c>
      <c r="E53" s="34">
        <v>0</v>
      </c>
      <c r="F53" s="34">
        <v>3</v>
      </c>
      <c r="G53" s="46">
        <f t="shared" si="0"/>
        <v>4</v>
      </c>
      <c r="I53" s="426">
        <v>29</v>
      </c>
      <c r="J53" s="620"/>
      <c r="K53" s="620"/>
      <c r="L53" s="620"/>
      <c r="M53" s="620"/>
    </row>
    <row r="54" spans="1:13" x14ac:dyDescent="0.2">
      <c r="A54" s="722"/>
      <c r="B54" s="720"/>
      <c r="C54" s="238">
        <v>3</v>
      </c>
      <c r="D54" s="34">
        <v>1</v>
      </c>
      <c r="E54" s="34">
        <v>0</v>
      </c>
      <c r="F54" s="34">
        <v>4</v>
      </c>
      <c r="G54" s="46">
        <f t="shared" si="0"/>
        <v>5</v>
      </c>
      <c r="I54" s="426">
        <v>30</v>
      </c>
      <c r="J54" s="620"/>
      <c r="K54" s="620"/>
      <c r="L54" s="620"/>
      <c r="M54" s="620"/>
    </row>
    <row r="55" spans="1:13" ht="12.75" customHeight="1" x14ac:dyDescent="0.25">
      <c r="A55" s="722"/>
      <c r="B55" s="739" t="s">
        <v>48</v>
      </c>
      <c r="C55" s="784"/>
      <c r="D55" s="36">
        <v>3</v>
      </c>
      <c r="E55" s="36">
        <v>1</v>
      </c>
      <c r="F55" s="36">
        <v>17</v>
      </c>
      <c r="G55" s="49">
        <f t="shared" si="0"/>
        <v>21</v>
      </c>
      <c r="I55" s="426" t="s">
        <v>323</v>
      </c>
      <c r="J55" s="620"/>
      <c r="K55" s="620"/>
      <c r="L55" s="620"/>
      <c r="M55" s="620"/>
    </row>
    <row r="56" spans="1:13" ht="12.75" customHeight="1" x14ac:dyDescent="0.2">
      <c r="A56" s="722"/>
      <c r="B56" s="720" t="s">
        <v>560</v>
      </c>
      <c r="C56" s="236" t="s">
        <v>49</v>
      </c>
      <c r="D56" s="34">
        <v>5</v>
      </c>
      <c r="E56" s="34">
        <v>7</v>
      </c>
      <c r="F56" s="34">
        <v>25</v>
      </c>
      <c r="G56" s="46">
        <f t="shared" si="0"/>
        <v>37</v>
      </c>
      <c r="I56" s="426">
        <v>31</v>
      </c>
      <c r="J56" s="620"/>
      <c r="K56" s="620"/>
      <c r="L56" s="620"/>
      <c r="M56" s="620"/>
    </row>
    <row r="57" spans="1:13" x14ac:dyDescent="0.2">
      <c r="A57" s="722"/>
      <c r="B57" s="720"/>
      <c r="C57" s="237" t="s">
        <v>50</v>
      </c>
      <c r="D57" s="34">
        <v>2</v>
      </c>
      <c r="E57" s="34">
        <v>0</v>
      </c>
      <c r="F57" s="34">
        <v>9</v>
      </c>
      <c r="G57" s="46">
        <f t="shared" si="0"/>
        <v>11</v>
      </c>
      <c r="I57" s="426">
        <v>32</v>
      </c>
      <c r="J57" s="620"/>
      <c r="K57" s="620"/>
      <c r="L57" s="620"/>
      <c r="M57" s="620"/>
    </row>
    <row r="58" spans="1:13" x14ac:dyDescent="0.2">
      <c r="A58" s="722"/>
      <c r="B58" s="720"/>
      <c r="C58" s="238" t="s">
        <v>51</v>
      </c>
      <c r="D58" s="34">
        <v>2</v>
      </c>
      <c r="E58" s="34">
        <v>0</v>
      </c>
      <c r="F58" s="34">
        <v>13</v>
      </c>
      <c r="G58" s="46">
        <f t="shared" si="0"/>
        <v>15</v>
      </c>
      <c r="I58" s="426">
        <v>33</v>
      </c>
      <c r="J58" s="620"/>
      <c r="K58" s="620"/>
      <c r="L58" s="620"/>
      <c r="M58" s="620"/>
    </row>
    <row r="59" spans="1:13" ht="12.75" customHeight="1" x14ac:dyDescent="0.25">
      <c r="A59" s="722"/>
      <c r="B59" s="739" t="s">
        <v>52</v>
      </c>
      <c r="C59" s="784"/>
      <c r="D59" s="36">
        <v>9</v>
      </c>
      <c r="E59" s="36">
        <v>7</v>
      </c>
      <c r="F59" s="36">
        <v>47</v>
      </c>
      <c r="G59" s="49">
        <f t="shared" si="0"/>
        <v>63</v>
      </c>
      <c r="I59" s="426" t="s">
        <v>327</v>
      </c>
      <c r="J59" s="620"/>
      <c r="K59" s="620"/>
      <c r="L59" s="620"/>
      <c r="M59" s="620"/>
    </row>
    <row r="60" spans="1:13" ht="12.75" customHeight="1" x14ac:dyDescent="0.2">
      <c r="A60" s="722"/>
      <c r="B60" s="720" t="s">
        <v>561</v>
      </c>
      <c r="C60" s="236" t="s">
        <v>53</v>
      </c>
      <c r="D60" s="34">
        <v>0</v>
      </c>
      <c r="E60" s="34">
        <v>0</v>
      </c>
      <c r="F60" s="34">
        <v>1</v>
      </c>
      <c r="G60" s="46">
        <f t="shared" si="0"/>
        <v>1</v>
      </c>
      <c r="I60" s="426">
        <v>34</v>
      </c>
      <c r="J60" s="620"/>
      <c r="K60" s="620"/>
      <c r="L60" s="620"/>
      <c r="M60" s="620"/>
    </row>
    <row r="61" spans="1:13" x14ac:dyDescent="0.2">
      <c r="A61" s="722"/>
      <c r="B61" s="720"/>
      <c r="C61" s="237" t="s">
        <v>54</v>
      </c>
      <c r="D61" s="34">
        <v>0</v>
      </c>
      <c r="E61" s="34">
        <v>5</v>
      </c>
      <c r="F61" s="34">
        <v>7</v>
      </c>
      <c r="G61" s="46">
        <f t="shared" si="0"/>
        <v>12</v>
      </c>
      <c r="I61" s="426">
        <v>35</v>
      </c>
      <c r="J61" s="620"/>
      <c r="K61" s="620"/>
      <c r="L61" s="620"/>
      <c r="M61" s="620"/>
    </row>
    <row r="62" spans="1:13" x14ac:dyDescent="0.2">
      <c r="A62" s="722"/>
      <c r="B62" s="720"/>
      <c r="C62" s="237" t="s">
        <v>55</v>
      </c>
      <c r="D62" s="34">
        <v>0</v>
      </c>
      <c r="E62" s="34">
        <v>0</v>
      </c>
      <c r="F62" s="34">
        <v>8</v>
      </c>
      <c r="G62" s="46">
        <f t="shared" si="0"/>
        <v>8</v>
      </c>
      <c r="I62" s="426">
        <v>36</v>
      </c>
      <c r="J62" s="620"/>
      <c r="K62" s="620"/>
      <c r="L62" s="620"/>
      <c r="M62" s="620"/>
    </row>
    <row r="63" spans="1:13" x14ac:dyDescent="0.2">
      <c r="A63" s="722"/>
      <c r="B63" s="720"/>
      <c r="C63" s="237" t="s">
        <v>56</v>
      </c>
      <c r="D63" s="34">
        <v>1</v>
      </c>
      <c r="E63" s="34">
        <v>0</v>
      </c>
      <c r="F63" s="34">
        <v>4</v>
      </c>
      <c r="G63" s="46">
        <f t="shared" si="0"/>
        <v>5</v>
      </c>
      <c r="I63" s="426">
        <v>37</v>
      </c>
      <c r="J63" s="620"/>
      <c r="K63" s="620"/>
      <c r="L63" s="620"/>
      <c r="M63" s="620"/>
    </row>
    <row r="64" spans="1:13" ht="15" customHeight="1" x14ac:dyDescent="0.25">
      <c r="A64" s="722"/>
      <c r="B64" s="739" t="s">
        <v>57</v>
      </c>
      <c r="C64" s="784"/>
      <c r="D64" s="36">
        <v>1</v>
      </c>
      <c r="E64" s="36">
        <v>5</v>
      </c>
      <c r="F64" s="36">
        <v>20</v>
      </c>
      <c r="G64" s="49">
        <f t="shared" si="0"/>
        <v>26</v>
      </c>
      <c r="I64" s="426" t="s">
        <v>331</v>
      </c>
      <c r="J64" s="620"/>
      <c r="K64" s="620"/>
      <c r="L64" s="620"/>
      <c r="M64" s="620"/>
    </row>
    <row r="65" spans="1:13" ht="16.5" customHeight="1" x14ac:dyDescent="0.2">
      <c r="A65" s="722"/>
      <c r="B65" s="720" t="s">
        <v>562</v>
      </c>
      <c r="C65" s="236">
        <v>6</v>
      </c>
      <c r="D65" s="34">
        <v>28</v>
      </c>
      <c r="E65" s="34">
        <v>3</v>
      </c>
      <c r="F65" s="34">
        <v>101</v>
      </c>
      <c r="G65" s="46">
        <f t="shared" si="0"/>
        <v>132</v>
      </c>
      <c r="I65" s="426">
        <v>60</v>
      </c>
      <c r="J65" s="620"/>
      <c r="K65" s="620"/>
      <c r="L65" s="620"/>
      <c r="M65" s="620"/>
    </row>
    <row r="66" spans="1:13" ht="15" customHeight="1" x14ac:dyDescent="0.2">
      <c r="A66" s="722"/>
      <c r="B66" s="720"/>
      <c r="C66" s="237" t="s">
        <v>59</v>
      </c>
      <c r="D66" s="34">
        <v>19</v>
      </c>
      <c r="E66" s="34">
        <v>0</v>
      </c>
      <c r="F66" s="34">
        <v>29</v>
      </c>
      <c r="G66" s="46">
        <f t="shared" si="0"/>
        <v>48</v>
      </c>
      <c r="I66" s="426">
        <v>61</v>
      </c>
      <c r="J66" s="620"/>
      <c r="K66" s="620"/>
      <c r="L66" s="620"/>
      <c r="M66" s="620"/>
    </row>
    <row r="67" spans="1:13" ht="17.25" customHeight="1" x14ac:dyDescent="0.2">
      <c r="A67" s="722"/>
      <c r="B67" s="720"/>
      <c r="C67" s="237" t="s">
        <v>60</v>
      </c>
      <c r="D67" s="34">
        <v>3</v>
      </c>
      <c r="E67" s="34">
        <v>0</v>
      </c>
      <c r="F67" s="34">
        <v>13</v>
      </c>
      <c r="G67" s="46">
        <f t="shared" si="0"/>
        <v>16</v>
      </c>
      <c r="I67" s="426">
        <v>62</v>
      </c>
      <c r="J67" s="620"/>
      <c r="K67" s="620"/>
      <c r="L67" s="620"/>
      <c r="M67" s="620"/>
    </row>
    <row r="68" spans="1:13" ht="14.25" customHeight="1" x14ac:dyDescent="0.2">
      <c r="A68" s="722"/>
      <c r="B68" s="720"/>
      <c r="C68" s="237" t="s">
        <v>61</v>
      </c>
      <c r="D68" s="34">
        <v>11</v>
      </c>
      <c r="E68" s="34">
        <v>0</v>
      </c>
      <c r="F68" s="34">
        <v>15</v>
      </c>
      <c r="G68" s="46">
        <f t="shared" si="0"/>
        <v>26</v>
      </c>
      <c r="I68" s="426">
        <v>63</v>
      </c>
      <c r="J68" s="620"/>
      <c r="K68" s="620"/>
      <c r="L68" s="620"/>
      <c r="M68" s="620"/>
    </row>
    <row r="69" spans="1:13" ht="12.75" customHeight="1" x14ac:dyDescent="0.25">
      <c r="A69" s="722"/>
      <c r="B69" s="739" t="s">
        <v>62</v>
      </c>
      <c r="C69" s="784"/>
      <c r="D69" s="36">
        <v>61</v>
      </c>
      <c r="E69" s="36">
        <v>3</v>
      </c>
      <c r="F69" s="36">
        <v>158</v>
      </c>
      <c r="G69" s="49">
        <f t="shared" si="0"/>
        <v>222</v>
      </c>
      <c r="I69" s="426" t="s">
        <v>445</v>
      </c>
      <c r="J69" s="620"/>
      <c r="K69" s="620"/>
      <c r="L69" s="620"/>
      <c r="M69" s="620"/>
    </row>
    <row r="70" spans="1:13" ht="12.75" customHeight="1" x14ac:dyDescent="0.2">
      <c r="A70" s="722"/>
      <c r="B70" s="720" t="s">
        <v>473</v>
      </c>
      <c r="C70" s="236" t="s">
        <v>63</v>
      </c>
      <c r="D70" s="34">
        <v>7</v>
      </c>
      <c r="E70" s="34">
        <v>0</v>
      </c>
      <c r="F70" s="34">
        <v>12</v>
      </c>
      <c r="G70" s="46">
        <f t="shared" si="0"/>
        <v>19</v>
      </c>
      <c r="I70" s="426">
        <v>64</v>
      </c>
      <c r="J70" s="620"/>
      <c r="K70" s="620"/>
      <c r="L70" s="620"/>
      <c r="M70" s="620"/>
    </row>
    <row r="71" spans="1:13" x14ac:dyDescent="0.2">
      <c r="A71" s="722"/>
      <c r="B71" s="720"/>
      <c r="C71" s="237" t="s">
        <v>64</v>
      </c>
      <c r="D71" s="34">
        <v>8</v>
      </c>
      <c r="E71" s="34">
        <v>0</v>
      </c>
      <c r="F71" s="34">
        <v>6</v>
      </c>
      <c r="G71" s="46">
        <f t="shared" si="0"/>
        <v>14</v>
      </c>
      <c r="I71" s="426">
        <v>65</v>
      </c>
      <c r="J71" s="620"/>
      <c r="K71" s="620"/>
      <c r="L71" s="620"/>
      <c r="M71" s="620"/>
    </row>
    <row r="72" spans="1:13" x14ac:dyDescent="0.2">
      <c r="A72" s="722"/>
      <c r="B72" s="720"/>
      <c r="C72" s="237" t="s">
        <v>65</v>
      </c>
      <c r="D72" s="34">
        <v>0</v>
      </c>
      <c r="E72" s="34">
        <v>0</v>
      </c>
      <c r="F72" s="34">
        <v>2</v>
      </c>
      <c r="G72" s="46">
        <f t="shared" si="0"/>
        <v>2</v>
      </c>
      <c r="I72" s="426">
        <v>66</v>
      </c>
      <c r="J72" s="620"/>
      <c r="K72" s="620"/>
      <c r="L72" s="620"/>
      <c r="M72" s="620"/>
    </row>
    <row r="73" spans="1:13" x14ac:dyDescent="0.2">
      <c r="A73" s="722"/>
      <c r="B73" s="720"/>
      <c r="C73" s="237" t="s">
        <v>66</v>
      </c>
      <c r="D73" s="34">
        <v>0</v>
      </c>
      <c r="E73" s="34">
        <v>6</v>
      </c>
      <c r="F73" s="34">
        <v>9</v>
      </c>
      <c r="G73" s="46">
        <f t="shared" si="0"/>
        <v>15</v>
      </c>
      <c r="I73" s="426">
        <v>67</v>
      </c>
      <c r="J73" s="620"/>
      <c r="K73" s="620"/>
      <c r="L73" s="620"/>
      <c r="M73" s="620"/>
    </row>
    <row r="74" spans="1:13" x14ac:dyDescent="0.2">
      <c r="A74" s="722"/>
      <c r="B74" s="720"/>
      <c r="C74" s="237" t="s">
        <v>67</v>
      </c>
      <c r="D74" s="34">
        <v>5</v>
      </c>
      <c r="E74" s="34">
        <v>0</v>
      </c>
      <c r="F74" s="34">
        <v>3</v>
      </c>
      <c r="G74" s="46">
        <f t="shared" ref="G74:G87" si="1">D74+E74+F74</f>
        <v>8</v>
      </c>
      <c r="I74" s="426">
        <v>68</v>
      </c>
      <c r="J74" s="620"/>
      <c r="K74" s="620"/>
      <c r="L74" s="620"/>
      <c r="M74" s="620"/>
    </row>
    <row r="75" spans="1:13" x14ac:dyDescent="0.2">
      <c r="A75" s="722"/>
      <c r="B75" s="720"/>
      <c r="C75" s="238" t="s">
        <v>68</v>
      </c>
      <c r="D75" s="34">
        <v>0</v>
      </c>
      <c r="E75" s="34">
        <v>0</v>
      </c>
      <c r="F75" s="34">
        <v>1</v>
      </c>
      <c r="G75" s="46">
        <f t="shared" si="1"/>
        <v>1</v>
      </c>
      <c r="I75" s="426">
        <v>69</v>
      </c>
      <c r="J75" s="620"/>
      <c r="K75" s="620"/>
      <c r="L75" s="620"/>
      <c r="M75" s="620"/>
    </row>
    <row r="76" spans="1:13" ht="13.5" x14ac:dyDescent="0.25">
      <c r="A76" s="723"/>
      <c r="B76" s="739" t="s">
        <v>69</v>
      </c>
      <c r="C76" s="784"/>
      <c r="D76" s="39">
        <v>20</v>
      </c>
      <c r="E76" s="39">
        <v>6</v>
      </c>
      <c r="F76" s="39">
        <v>33</v>
      </c>
      <c r="G76" s="419">
        <f t="shared" si="1"/>
        <v>59</v>
      </c>
      <c r="I76" s="426" t="s">
        <v>446</v>
      </c>
      <c r="J76" s="620"/>
      <c r="K76" s="620"/>
      <c r="L76" s="620"/>
      <c r="M76" s="620"/>
    </row>
    <row r="77" spans="1:13" x14ac:dyDescent="0.2">
      <c r="A77" s="726" t="s">
        <v>452</v>
      </c>
      <c r="B77" s="726"/>
      <c r="C77" s="783"/>
      <c r="D77" s="37">
        <v>168</v>
      </c>
      <c r="E77" s="37">
        <v>30</v>
      </c>
      <c r="F77" s="37">
        <v>358</v>
      </c>
      <c r="G77" s="51">
        <f t="shared" si="1"/>
        <v>556</v>
      </c>
      <c r="I77" s="426" t="s">
        <v>443</v>
      </c>
      <c r="J77" s="620"/>
      <c r="K77" s="620"/>
      <c r="L77" s="620"/>
      <c r="M77" s="620"/>
    </row>
    <row r="78" spans="1:13" x14ac:dyDescent="0.2">
      <c r="A78" s="721" t="s">
        <v>584</v>
      </c>
      <c r="B78" s="812" t="s">
        <v>72</v>
      </c>
      <c r="C78" s="236" t="s">
        <v>73</v>
      </c>
      <c r="D78" s="34">
        <v>2</v>
      </c>
      <c r="E78" s="34">
        <v>0</v>
      </c>
      <c r="F78" s="34">
        <v>3</v>
      </c>
      <c r="G78" s="46">
        <f t="shared" si="1"/>
        <v>5</v>
      </c>
      <c r="I78" s="426">
        <v>85</v>
      </c>
      <c r="J78" s="620"/>
      <c r="K78" s="620"/>
      <c r="L78" s="620"/>
      <c r="M78" s="620"/>
    </row>
    <row r="79" spans="1:13" x14ac:dyDescent="0.2">
      <c r="A79" s="722"/>
      <c r="B79" s="813"/>
      <c r="C79" s="237" t="s">
        <v>74</v>
      </c>
      <c r="D79" s="34">
        <v>5</v>
      </c>
      <c r="E79" s="34">
        <v>0</v>
      </c>
      <c r="F79" s="34">
        <v>3</v>
      </c>
      <c r="G79" s="46">
        <f t="shared" si="1"/>
        <v>8</v>
      </c>
      <c r="I79" s="426">
        <v>86</v>
      </c>
      <c r="J79" s="620"/>
      <c r="K79" s="620"/>
      <c r="L79" s="620"/>
      <c r="M79" s="620"/>
    </row>
    <row r="80" spans="1:13" x14ac:dyDescent="0.2">
      <c r="A80" s="722"/>
      <c r="B80" s="813"/>
      <c r="C80" s="237" t="s">
        <v>75</v>
      </c>
      <c r="D80" s="34">
        <v>0</v>
      </c>
      <c r="E80" s="34">
        <v>0</v>
      </c>
      <c r="F80" s="34">
        <v>2</v>
      </c>
      <c r="G80" s="46">
        <f t="shared" si="1"/>
        <v>2</v>
      </c>
      <c r="I80" s="426">
        <v>87</v>
      </c>
      <c r="J80" s="620"/>
      <c r="K80" s="620"/>
      <c r="L80" s="620"/>
      <c r="M80" s="620"/>
    </row>
    <row r="81" spans="1:13" s="620" customFormat="1" ht="13.5" x14ac:dyDescent="0.25">
      <c r="A81" s="722"/>
      <c r="B81" s="739" t="s">
        <v>591</v>
      </c>
      <c r="C81" s="784"/>
      <c r="D81" s="39">
        <v>7</v>
      </c>
      <c r="E81" s="39">
        <v>0</v>
      </c>
      <c r="F81" s="39">
        <v>8</v>
      </c>
      <c r="G81" s="419">
        <f t="shared" ref="G81:G83" si="2">D81+E81+F81</f>
        <v>15</v>
      </c>
      <c r="I81" s="426" t="s">
        <v>72</v>
      </c>
    </row>
    <row r="82" spans="1:13" s="620" customFormat="1" x14ac:dyDescent="0.2">
      <c r="A82" s="722"/>
      <c r="B82" s="720" t="s">
        <v>595</v>
      </c>
      <c r="C82" s="236">
        <v>90</v>
      </c>
      <c r="D82" s="34">
        <v>7</v>
      </c>
      <c r="E82" s="34">
        <v>0</v>
      </c>
      <c r="F82" s="34">
        <v>0</v>
      </c>
      <c r="G82" s="46">
        <f t="shared" si="2"/>
        <v>7</v>
      </c>
      <c r="I82" s="426">
        <v>90</v>
      </c>
    </row>
    <row r="83" spans="1:13" s="620" customFormat="1" x14ac:dyDescent="0.2">
      <c r="A83" s="722"/>
      <c r="B83" s="720"/>
      <c r="C83" s="237">
        <v>91</v>
      </c>
      <c r="D83" s="34">
        <v>15</v>
      </c>
      <c r="E83" s="34">
        <v>0</v>
      </c>
      <c r="F83" s="34">
        <v>0</v>
      </c>
      <c r="G83" s="46">
        <f t="shared" si="2"/>
        <v>15</v>
      </c>
      <c r="I83" s="426">
        <v>91</v>
      </c>
    </row>
    <row r="84" spans="1:13" s="620" customFormat="1" ht="13.5" x14ac:dyDescent="0.25">
      <c r="A84" s="722"/>
      <c r="B84" s="739" t="s">
        <v>619</v>
      </c>
      <c r="C84" s="784"/>
      <c r="D84" s="39">
        <v>24</v>
      </c>
      <c r="E84" s="39">
        <v>0</v>
      </c>
      <c r="F84" s="39">
        <v>1</v>
      </c>
      <c r="G84" s="419">
        <f t="shared" ref="G84" si="3">D84+E84+F84</f>
        <v>25</v>
      </c>
      <c r="I84" s="426" t="s">
        <v>585</v>
      </c>
    </row>
    <row r="85" spans="1:13" x14ac:dyDescent="0.2">
      <c r="A85" s="749" t="s">
        <v>590</v>
      </c>
      <c r="B85" s="749"/>
      <c r="C85" s="785"/>
      <c r="D85" s="37">
        <v>31</v>
      </c>
      <c r="E85" s="37">
        <v>0</v>
      </c>
      <c r="F85" s="37">
        <v>9</v>
      </c>
      <c r="G85" s="51">
        <f t="shared" si="1"/>
        <v>40</v>
      </c>
      <c r="I85" s="426" t="s">
        <v>584</v>
      </c>
      <c r="J85" s="620"/>
      <c r="K85" s="620"/>
      <c r="L85" s="620"/>
      <c r="M85" s="620"/>
    </row>
    <row r="86" spans="1:13" ht="13.5" x14ac:dyDescent="0.25">
      <c r="A86" s="155"/>
      <c r="B86" s="155"/>
      <c r="C86" s="156"/>
      <c r="D86" s="157"/>
      <c r="E86" s="157"/>
      <c r="F86" s="157"/>
      <c r="G86" s="159"/>
      <c r="H86" s="159"/>
      <c r="J86" s="620"/>
      <c r="K86" s="620"/>
      <c r="L86" s="620"/>
      <c r="M86" s="620"/>
    </row>
    <row r="87" spans="1:13" ht="15.75" x14ac:dyDescent="0.2">
      <c r="A87" s="759" t="s">
        <v>376</v>
      </c>
      <c r="B87" s="759"/>
      <c r="C87" s="760"/>
      <c r="D87" s="36">
        <v>367</v>
      </c>
      <c r="E87" s="36">
        <v>795</v>
      </c>
      <c r="F87" s="36">
        <v>201</v>
      </c>
      <c r="G87" s="49">
        <f t="shared" si="1"/>
        <v>1363</v>
      </c>
      <c r="I87" s="426" t="s">
        <v>447</v>
      </c>
      <c r="J87" s="620"/>
      <c r="K87" s="620"/>
      <c r="L87" s="620"/>
      <c r="M87" s="620"/>
    </row>
    <row r="88" spans="1:13" ht="12" customHeight="1" x14ac:dyDescent="0.2">
      <c r="A88" s="457"/>
      <c r="B88" s="457"/>
      <c r="C88" s="457"/>
      <c r="D88" s="157"/>
      <c r="E88" s="157"/>
      <c r="F88" s="157"/>
      <c r="G88" s="159"/>
      <c r="J88" s="457"/>
      <c r="K88" s="457"/>
      <c r="L88" s="457"/>
    </row>
    <row r="89" spans="1:13" ht="15.75" x14ac:dyDescent="0.2">
      <c r="A89" s="727" t="s">
        <v>1</v>
      </c>
      <c r="B89" s="727"/>
      <c r="C89" s="728"/>
      <c r="D89" s="25">
        <f>D87+D85+D77+D47+D17</f>
        <v>1457</v>
      </c>
      <c r="E89" s="25">
        <f t="shared" ref="E89:G89" si="4">E87+E85+E77+E47+E17</f>
        <v>856</v>
      </c>
      <c r="F89" s="25">
        <f t="shared" si="4"/>
        <v>989</v>
      </c>
      <c r="G89" s="49">
        <f t="shared" si="4"/>
        <v>3302</v>
      </c>
    </row>
    <row r="90" spans="1:13" x14ac:dyDescent="0.2">
      <c r="E90" s="620"/>
      <c r="F90" s="620"/>
      <c r="G90" s="620"/>
    </row>
  </sheetData>
  <mergeCells count="39">
    <mergeCell ref="A89:C89"/>
    <mergeCell ref="B44:B45"/>
    <mergeCell ref="B46:C46"/>
    <mergeCell ref="A47:C47"/>
    <mergeCell ref="A48:A76"/>
    <mergeCell ref="B48:B50"/>
    <mergeCell ref="B51:C51"/>
    <mergeCell ref="B52:B54"/>
    <mergeCell ref="B55:C55"/>
    <mergeCell ref="B56:B58"/>
    <mergeCell ref="B59:C59"/>
    <mergeCell ref="B60:B63"/>
    <mergeCell ref="B64:C64"/>
    <mergeCell ref="B65:B68"/>
    <mergeCell ref="B69:C69"/>
    <mergeCell ref="B70:B75"/>
    <mergeCell ref="A87:C87"/>
    <mergeCell ref="A18:A46"/>
    <mergeCell ref="A17:C17"/>
    <mergeCell ref="B18:B26"/>
    <mergeCell ref="B27:C27"/>
    <mergeCell ref="B28:B36"/>
    <mergeCell ref="B37:C37"/>
    <mergeCell ref="B38:B42"/>
    <mergeCell ref="B43:C43"/>
    <mergeCell ref="B76:C76"/>
    <mergeCell ref="A77:C77"/>
    <mergeCell ref="B78:B80"/>
    <mergeCell ref="A85:C85"/>
    <mergeCell ref="B81:C81"/>
    <mergeCell ref="B82:B83"/>
    <mergeCell ref="B84:C84"/>
    <mergeCell ref="A78:A84"/>
    <mergeCell ref="A3:G3"/>
    <mergeCell ref="A9:A16"/>
    <mergeCell ref="B9:B12"/>
    <mergeCell ref="B13:C13"/>
    <mergeCell ref="B14:B15"/>
    <mergeCell ref="B16:C16"/>
  </mergeCells>
  <printOptions horizontalCentered="1"/>
  <pageMargins left="0.70866141732283472" right="0.70866141732283472" top="0.74803149606299213" bottom="0.74803149606299213" header="0.31496062992125984" footer="0.31496062992125984"/>
  <pageSetup paperSize="9" scale="79" firstPageNumber="43" fitToHeight="0" orientation="portrait" r:id="rId1"/>
  <headerFooter>
    <oddFooter>&amp;CPage &amp;P</oddFooter>
  </headerFooter>
  <rowBreaks count="1" manualBreakCount="1">
    <brk id="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5" tint="-0.249977111117893"/>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265</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8" t="s">
        <v>514</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5" tint="-0.249977111117893"/>
    <pageSetUpPr fitToPage="1"/>
  </sheetPr>
  <dimension ref="A1:M171"/>
  <sheetViews>
    <sheetView showGridLines="0" zoomScaleNormal="100" workbookViewId="0">
      <selection activeCell="N25" sqref="N25"/>
    </sheetView>
  </sheetViews>
  <sheetFormatPr baseColWidth="10" defaultRowHeight="12.75" x14ac:dyDescent="0.2"/>
  <cols>
    <col min="1" max="1" width="44.5" customWidth="1"/>
    <col min="2" max="2" width="17" customWidth="1"/>
    <col min="3" max="3" width="21.1640625" customWidth="1"/>
    <col min="4" max="4" width="9.5" customWidth="1"/>
    <col min="5" max="5" width="11.6640625" customWidth="1"/>
    <col min="6" max="6" width="11.5" customWidth="1"/>
    <col min="7" max="7" width="12.5" customWidth="1"/>
    <col min="8" max="8" width="16.6640625" customWidth="1"/>
    <col min="9" max="9" width="10.83203125" customWidth="1"/>
  </cols>
  <sheetData>
    <row r="1" spans="1:13" ht="7.5" customHeight="1" x14ac:dyDescent="0.2">
      <c r="G1" s="349"/>
      <c r="H1" s="349"/>
      <c r="I1" s="349"/>
    </row>
    <row r="2" spans="1:13" s="229" customFormat="1" ht="29.25" customHeight="1" x14ac:dyDescent="0.2">
      <c r="A2" s="755" t="s">
        <v>665</v>
      </c>
      <c r="B2" s="755"/>
      <c r="C2" s="755"/>
      <c r="D2" s="755"/>
      <c r="E2" s="755"/>
      <c r="F2" s="755"/>
      <c r="G2" s="755"/>
      <c r="H2" s="755"/>
      <c r="I2" s="228"/>
    </row>
    <row r="3" spans="1:13" ht="8.25" customHeight="1" x14ac:dyDescent="0.2">
      <c r="G3" s="349"/>
      <c r="H3" s="349"/>
      <c r="I3" s="349"/>
    </row>
    <row r="4" spans="1:13" ht="6" customHeight="1" x14ac:dyDescent="0.2">
      <c r="G4" s="349"/>
      <c r="H4" s="349"/>
      <c r="I4" s="349"/>
    </row>
    <row r="5" spans="1:13" ht="15.75" customHeight="1" x14ac:dyDescent="0.2">
      <c r="G5" s="349"/>
      <c r="H5" s="349"/>
      <c r="I5" s="349"/>
    </row>
    <row r="6" spans="1:13" ht="27.75" customHeight="1" x14ac:dyDescent="0.2">
      <c r="A6" s="199" t="s">
        <v>630</v>
      </c>
      <c r="B6" s="816" t="s">
        <v>621</v>
      </c>
      <c r="C6" s="817"/>
      <c r="D6" s="818"/>
      <c r="E6" s="816" t="s">
        <v>626</v>
      </c>
      <c r="F6" s="817"/>
      <c r="G6" s="818"/>
      <c r="H6" s="755" t="s">
        <v>620</v>
      </c>
      <c r="I6" s="349"/>
    </row>
    <row r="7" spans="1:13" s="32" customFormat="1" x14ac:dyDescent="0.2">
      <c r="A7" s="204"/>
      <c r="B7" s="417" t="s">
        <v>622</v>
      </c>
      <c r="C7" s="417" t="s">
        <v>623</v>
      </c>
      <c r="D7" s="417" t="s">
        <v>77</v>
      </c>
      <c r="E7" s="417" t="s">
        <v>624</v>
      </c>
      <c r="F7" s="417" t="s">
        <v>625</v>
      </c>
      <c r="G7" s="417" t="s">
        <v>77</v>
      </c>
      <c r="H7" s="755" t="s">
        <v>620</v>
      </c>
      <c r="I7" s="349"/>
      <c r="J7"/>
      <c r="K7"/>
      <c r="L7"/>
      <c r="M7"/>
    </row>
    <row r="8" spans="1:13" x14ac:dyDescent="0.2">
      <c r="A8" s="610" t="s">
        <v>112</v>
      </c>
      <c r="B8" s="632">
        <v>169</v>
      </c>
      <c r="C8" s="632">
        <v>161</v>
      </c>
      <c r="D8" s="632">
        <v>330</v>
      </c>
      <c r="E8" s="632">
        <v>5</v>
      </c>
      <c r="F8" s="632">
        <v>14</v>
      </c>
      <c r="G8" s="632">
        <v>19</v>
      </c>
      <c r="H8" s="632">
        <v>349</v>
      </c>
      <c r="I8" s="630"/>
    </row>
    <row r="9" spans="1:13" x14ac:dyDescent="0.2">
      <c r="A9" s="449" t="s">
        <v>111</v>
      </c>
      <c r="B9" s="632">
        <v>1591</v>
      </c>
      <c r="C9" s="632">
        <v>3466</v>
      </c>
      <c r="D9" s="632">
        <v>5057</v>
      </c>
      <c r="E9" s="632">
        <v>174</v>
      </c>
      <c r="F9" s="632">
        <v>90</v>
      </c>
      <c r="G9" s="632">
        <v>264</v>
      </c>
      <c r="H9" s="632">
        <v>5321</v>
      </c>
      <c r="I9" s="630"/>
    </row>
    <row r="10" spans="1:13" x14ac:dyDescent="0.2">
      <c r="A10" s="610" t="s">
        <v>568</v>
      </c>
      <c r="B10" s="632">
        <v>119</v>
      </c>
      <c r="C10" s="632">
        <v>272</v>
      </c>
      <c r="D10" s="632">
        <v>391</v>
      </c>
      <c r="E10" s="632">
        <v>1</v>
      </c>
      <c r="F10" s="632">
        <v>1</v>
      </c>
      <c r="G10" s="632">
        <v>2</v>
      </c>
      <c r="H10" s="632">
        <v>393</v>
      </c>
      <c r="I10" s="630"/>
    </row>
    <row r="11" spans="1:13" x14ac:dyDescent="0.2">
      <c r="A11" s="610" t="s">
        <v>580</v>
      </c>
      <c r="B11" s="632">
        <v>212</v>
      </c>
      <c r="C11" s="632">
        <v>416</v>
      </c>
      <c r="D11" s="632">
        <v>628</v>
      </c>
      <c r="E11" s="632">
        <v>17</v>
      </c>
      <c r="F11" s="632">
        <v>5</v>
      </c>
      <c r="G11" s="632">
        <v>22</v>
      </c>
      <c r="H11" s="632">
        <v>650</v>
      </c>
      <c r="I11" s="630"/>
    </row>
    <row r="12" spans="1:13" x14ac:dyDescent="0.2">
      <c r="A12" s="610" t="s">
        <v>114</v>
      </c>
      <c r="B12" s="632">
        <v>587</v>
      </c>
      <c r="C12" s="632">
        <v>1074</v>
      </c>
      <c r="D12" s="632">
        <v>1661</v>
      </c>
      <c r="E12" s="632">
        <v>68</v>
      </c>
      <c r="F12" s="632">
        <v>47</v>
      </c>
      <c r="G12" s="632">
        <v>115</v>
      </c>
      <c r="H12" s="632">
        <v>1776</v>
      </c>
      <c r="I12" s="630"/>
    </row>
    <row r="13" spans="1:13" x14ac:dyDescent="0.2">
      <c r="A13" s="610" t="s">
        <v>154</v>
      </c>
      <c r="B13" s="632">
        <v>542</v>
      </c>
      <c r="C13" s="632">
        <v>1403</v>
      </c>
      <c r="D13" s="632">
        <v>1945</v>
      </c>
      <c r="E13" s="632">
        <v>49</v>
      </c>
      <c r="F13" s="632">
        <v>62</v>
      </c>
      <c r="G13" s="632">
        <v>111</v>
      </c>
      <c r="H13" s="632">
        <v>2056</v>
      </c>
      <c r="I13" s="630"/>
    </row>
    <row r="14" spans="1:13" x14ac:dyDescent="0.2">
      <c r="A14" s="610" t="s">
        <v>426</v>
      </c>
      <c r="B14" s="632">
        <v>218</v>
      </c>
      <c r="C14" s="632">
        <v>180</v>
      </c>
      <c r="D14" s="632">
        <v>398</v>
      </c>
      <c r="E14" s="632">
        <v>6</v>
      </c>
      <c r="F14" s="632">
        <v>9</v>
      </c>
      <c r="G14" s="632">
        <v>15</v>
      </c>
      <c r="H14" s="632">
        <v>413</v>
      </c>
      <c r="I14" s="630"/>
    </row>
    <row r="15" spans="1:13" x14ac:dyDescent="0.2">
      <c r="A15" s="610" t="s">
        <v>135</v>
      </c>
      <c r="B15" s="632">
        <v>550</v>
      </c>
      <c r="C15" s="632">
        <v>720</v>
      </c>
      <c r="D15" s="632">
        <v>1270</v>
      </c>
      <c r="E15" s="632">
        <v>25</v>
      </c>
      <c r="F15" s="632">
        <v>17</v>
      </c>
      <c r="G15" s="632">
        <v>42</v>
      </c>
      <c r="H15" s="632">
        <v>1312</v>
      </c>
      <c r="I15" s="630"/>
    </row>
    <row r="16" spans="1:13" x14ac:dyDescent="0.2">
      <c r="A16" s="610" t="s">
        <v>113</v>
      </c>
      <c r="B16" s="632">
        <v>277</v>
      </c>
      <c r="C16" s="632">
        <v>313</v>
      </c>
      <c r="D16" s="632">
        <v>590</v>
      </c>
      <c r="E16" s="632">
        <v>21</v>
      </c>
      <c r="F16" s="632">
        <v>10</v>
      </c>
      <c r="G16" s="632">
        <v>31</v>
      </c>
      <c r="H16" s="632">
        <v>621</v>
      </c>
      <c r="I16" s="630"/>
    </row>
    <row r="17" spans="1:9" x14ac:dyDescent="0.2">
      <c r="A17" s="610" t="s">
        <v>117</v>
      </c>
      <c r="B17" s="632">
        <v>62</v>
      </c>
      <c r="C17" s="632">
        <v>157</v>
      </c>
      <c r="D17" s="632">
        <v>219</v>
      </c>
      <c r="E17" s="632">
        <v>24</v>
      </c>
      <c r="F17" s="632">
        <v>5</v>
      </c>
      <c r="G17" s="632">
        <v>29</v>
      </c>
      <c r="H17" s="632">
        <v>248</v>
      </c>
      <c r="I17" s="630"/>
    </row>
    <row r="18" spans="1:9" x14ac:dyDescent="0.2">
      <c r="A18" s="610" t="s">
        <v>116</v>
      </c>
      <c r="B18" s="632">
        <v>777</v>
      </c>
      <c r="C18" s="632">
        <v>1614</v>
      </c>
      <c r="D18" s="632">
        <v>2391</v>
      </c>
      <c r="E18" s="632">
        <v>109</v>
      </c>
      <c r="F18" s="632">
        <v>39</v>
      </c>
      <c r="G18" s="632">
        <v>148</v>
      </c>
      <c r="H18" s="632">
        <v>2539</v>
      </c>
      <c r="I18" s="630"/>
    </row>
    <row r="19" spans="1:9" x14ac:dyDescent="0.2">
      <c r="A19" s="610" t="s">
        <v>481</v>
      </c>
      <c r="B19" s="632">
        <v>14</v>
      </c>
      <c r="C19" s="632">
        <v>51</v>
      </c>
      <c r="D19" s="632">
        <v>65</v>
      </c>
      <c r="E19" s="632">
        <v>6</v>
      </c>
      <c r="F19" s="632">
        <v>0</v>
      </c>
      <c r="G19" s="632">
        <v>6</v>
      </c>
      <c r="H19" s="632">
        <v>71</v>
      </c>
      <c r="I19" s="630"/>
    </row>
    <row r="20" spans="1:9" x14ac:dyDescent="0.2">
      <c r="A20" s="610" t="s">
        <v>118</v>
      </c>
      <c r="B20" s="632">
        <v>1725</v>
      </c>
      <c r="C20" s="632">
        <v>1816</v>
      </c>
      <c r="D20" s="632">
        <v>3541</v>
      </c>
      <c r="E20" s="632">
        <v>176</v>
      </c>
      <c r="F20" s="632">
        <v>69</v>
      </c>
      <c r="G20" s="632">
        <v>245</v>
      </c>
      <c r="H20" s="632">
        <v>3786</v>
      </c>
      <c r="I20" s="630"/>
    </row>
    <row r="21" spans="1:9" x14ac:dyDescent="0.2">
      <c r="A21" s="610" t="s">
        <v>119</v>
      </c>
      <c r="B21" s="632">
        <v>357</v>
      </c>
      <c r="C21" s="632">
        <v>928</v>
      </c>
      <c r="D21" s="632">
        <v>1285</v>
      </c>
      <c r="E21" s="632">
        <v>48</v>
      </c>
      <c r="F21" s="632">
        <v>20</v>
      </c>
      <c r="G21" s="632">
        <v>68</v>
      </c>
      <c r="H21" s="632">
        <v>1353</v>
      </c>
      <c r="I21" s="630"/>
    </row>
    <row r="22" spans="1:9" x14ac:dyDescent="0.2">
      <c r="A22" s="610" t="s">
        <v>121</v>
      </c>
      <c r="B22" s="632">
        <v>231</v>
      </c>
      <c r="C22" s="632">
        <v>318</v>
      </c>
      <c r="D22" s="632">
        <v>549</v>
      </c>
      <c r="E22" s="632">
        <v>49</v>
      </c>
      <c r="F22" s="632">
        <v>22</v>
      </c>
      <c r="G22" s="632">
        <v>71</v>
      </c>
      <c r="H22" s="632">
        <v>620</v>
      </c>
      <c r="I22" s="630"/>
    </row>
    <row r="23" spans="1:9" x14ac:dyDescent="0.2">
      <c r="A23" s="610" t="s">
        <v>403</v>
      </c>
      <c r="B23" s="632">
        <v>89</v>
      </c>
      <c r="C23" s="632">
        <v>240</v>
      </c>
      <c r="D23" s="632">
        <v>329</v>
      </c>
      <c r="E23" s="632">
        <v>10</v>
      </c>
      <c r="F23" s="632">
        <v>5</v>
      </c>
      <c r="G23" s="632">
        <v>15</v>
      </c>
      <c r="H23" s="632">
        <v>344</v>
      </c>
      <c r="I23" s="630"/>
    </row>
    <row r="24" spans="1:9" x14ac:dyDescent="0.2">
      <c r="A24" s="610" t="s">
        <v>176</v>
      </c>
      <c r="B24" s="632">
        <v>951</v>
      </c>
      <c r="C24" s="632">
        <v>973</v>
      </c>
      <c r="D24" s="632">
        <v>1924</v>
      </c>
      <c r="E24" s="632">
        <v>36</v>
      </c>
      <c r="F24" s="632">
        <v>55</v>
      </c>
      <c r="G24" s="632">
        <v>91</v>
      </c>
      <c r="H24" s="632">
        <v>2015</v>
      </c>
      <c r="I24" s="630"/>
    </row>
    <row r="25" spans="1:9" x14ac:dyDescent="0.2">
      <c r="A25" s="610" t="s">
        <v>177</v>
      </c>
      <c r="B25" s="632">
        <v>9</v>
      </c>
      <c r="C25" s="632">
        <v>48</v>
      </c>
      <c r="D25" s="632">
        <v>57</v>
      </c>
      <c r="E25" s="632"/>
      <c r="F25" s="632"/>
      <c r="G25" s="632">
        <v>0</v>
      </c>
      <c r="H25" s="632">
        <v>57</v>
      </c>
      <c r="I25" s="630"/>
    </row>
    <row r="26" spans="1:9" x14ac:dyDescent="0.2">
      <c r="A26" s="610" t="s">
        <v>178</v>
      </c>
      <c r="B26" s="632">
        <v>359</v>
      </c>
      <c r="C26" s="632">
        <v>670</v>
      </c>
      <c r="D26" s="632">
        <v>1029</v>
      </c>
      <c r="E26" s="632">
        <v>9</v>
      </c>
      <c r="F26" s="632">
        <v>28</v>
      </c>
      <c r="G26" s="632">
        <v>37</v>
      </c>
      <c r="H26" s="632">
        <v>1066</v>
      </c>
      <c r="I26" s="630"/>
    </row>
    <row r="27" spans="1:9" x14ac:dyDescent="0.2">
      <c r="A27" s="610" t="s">
        <v>123</v>
      </c>
      <c r="B27" s="632">
        <v>1143</v>
      </c>
      <c r="C27" s="632">
        <v>1376</v>
      </c>
      <c r="D27" s="632">
        <v>2519</v>
      </c>
      <c r="E27" s="632">
        <v>142</v>
      </c>
      <c r="F27" s="632">
        <v>38</v>
      </c>
      <c r="G27" s="632">
        <v>180</v>
      </c>
      <c r="H27" s="632">
        <v>2699</v>
      </c>
      <c r="I27" s="630"/>
    </row>
    <row r="28" spans="1:9" x14ac:dyDescent="0.2">
      <c r="A28" s="610" t="s">
        <v>439</v>
      </c>
      <c r="B28" s="632">
        <v>45</v>
      </c>
      <c r="C28" s="632">
        <v>126</v>
      </c>
      <c r="D28" s="632">
        <v>171</v>
      </c>
      <c r="E28" s="632">
        <v>27</v>
      </c>
      <c r="F28" s="632">
        <v>4</v>
      </c>
      <c r="G28" s="632">
        <v>31</v>
      </c>
      <c r="H28" s="632">
        <v>202</v>
      </c>
      <c r="I28" s="630"/>
    </row>
    <row r="29" spans="1:9" x14ac:dyDescent="0.2">
      <c r="A29" s="610" t="s">
        <v>572</v>
      </c>
      <c r="B29" s="632">
        <v>138</v>
      </c>
      <c r="C29" s="632">
        <v>171</v>
      </c>
      <c r="D29" s="632">
        <v>309</v>
      </c>
      <c r="E29" s="632"/>
      <c r="F29" s="632"/>
      <c r="G29" s="632">
        <v>0</v>
      </c>
      <c r="H29" s="632">
        <v>309</v>
      </c>
      <c r="I29" s="630"/>
    </row>
    <row r="30" spans="1:9" x14ac:dyDescent="0.2">
      <c r="A30" s="610" t="s">
        <v>409</v>
      </c>
      <c r="B30" s="632">
        <v>190</v>
      </c>
      <c r="C30" s="632">
        <v>771</v>
      </c>
      <c r="D30" s="632">
        <v>961</v>
      </c>
      <c r="E30" s="632">
        <v>38</v>
      </c>
      <c r="F30" s="632">
        <v>17</v>
      </c>
      <c r="G30" s="632">
        <v>55</v>
      </c>
      <c r="H30" s="632">
        <v>1016</v>
      </c>
      <c r="I30" s="630"/>
    </row>
    <row r="31" spans="1:9" x14ac:dyDescent="0.2">
      <c r="A31" s="610" t="s">
        <v>196</v>
      </c>
      <c r="B31" s="632">
        <v>27</v>
      </c>
      <c r="C31" s="632">
        <v>83</v>
      </c>
      <c r="D31" s="632">
        <v>110</v>
      </c>
      <c r="E31" s="632">
        <v>11</v>
      </c>
      <c r="F31" s="632">
        <v>1</v>
      </c>
      <c r="G31" s="632">
        <v>12</v>
      </c>
      <c r="H31" s="632">
        <v>122</v>
      </c>
      <c r="I31" s="630"/>
    </row>
    <row r="32" spans="1:9" x14ac:dyDescent="0.2">
      <c r="A32" s="610" t="s">
        <v>129</v>
      </c>
      <c r="B32" s="632">
        <v>583</v>
      </c>
      <c r="C32" s="632">
        <v>1080</v>
      </c>
      <c r="D32" s="632">
        <v>1663</v>
      </c>
      <c r="E32" s="632">
        <v>33</v>
      </c>
      <c r="F32" s="632">
        <v>33</v>
      </c>
      <c r="G32" s="632">
        <v>66</v>
      </c>
      <c r="H32" s="632">
        <v>1729</v>
      </c>
      <c r="I32" s="630"/>
    </row>
    <row r="33" spans="1:13" x14ac:dyDescent="0.2">
      <c r="A33" s="610" t="s">
        <v>440</v>
      </c>
      <c r="B33" s="632">
        <v>975</v>
      </c>
      <c r="C33" s="632">
        <v>1850</v>
      </c>
      <c r="D33" s="632">
        <v>2825</v>
      </c>
      <c r="E33" s="632">
        <v>167</v>
      </c>
      <c r="F33" s="632">
        <v>63</v>
      </c>
      <c r="G33" s="632">
        <v>230</v>
      </c>
      <c r="H33" s="632">
        <v>3055</v>
      </c>
      <c r="I33" s="630"/>
    </row>
    <row r="34" spans="1:13" x14ac:dyDescent="0.2">
      <c r="A34" s="610" t="s">
        <v>677</v>
      </c>
      <c r="B34" s="632">
        <v>68</v>
      </c>
      <c r="C34" s="632">
        <v>80</v>
      </c>
      <c r="D34" s="632">
        <v>148</v>
      </c>
      <c r="E34" s="632">
        <v>19</v>
      </c>
      <c r="F34" s="632">
        <v>1</v>
      </c>
      <c r="G34" s="632">
        <v>20</v>
      </c>
      <c r="H34" s="632">
        <v>168</v>
      </c>
      <c r="I34" s="630"/>
    </row>
    <row r="35" spans="1:13" x14ac:dyDescent="0.2">
      <c r="A35" s="610" t="s">
        <v>115</v>
      </c>
      <c r="B35" s="632">
        <v>119</v>
      </c>
      <c r="C35" s="632">
        <v>213</v>
      </c>
      <c r="D35" s="632">
        <v>332</v>
      </c>
      <c r="E35" s="632">
        <v>16</v>
      </c>
      <c r="F35" s="632">
        <v>16</v>
      </c>
      <c r="G35" s="632">
        <v>32</v>
      </c>
      <c r="H35" s="632">
        <v>364</v>
      </c>
      <c r="I35" s="630"/>
      <c r="J35" s="457"/>
      <c r="K35" s="457"/>
      <c r="L35" s="457"/>
      <c r="M35" s="457"/>
    </row>
    <row r="36" spans="1:13" s="457" customFormat="1" x14ac:dyDescent="0.2">
      <c r="A36" s="610" t="s">
        <v>124</v>
      </c>
      <c r="B36" s="632">
        <v>185</v>
      </c>
      <c r="C36" s="632">
        <v>735</v>
      </c>
      <c r="D36" s="632">
        <v>920</v>
      </c>
      <c r="E36" s="632">
        <v>46</v>
      </c>
      <c r="F36" s="632">
        <v>73</v>
      </c>
      <c r="G36" s="632">
        <v>119</v>
      </c>
      <c r="H36" s="632">
        <v>1039</v>
      </c>
      <c r="I36" s="630"/>
      <c r="J36"/>
      <c r="K36"/>
      <c r="L36"/>
      <c r="M36"/>
    </row>
    <row r="37" spans="1:13" x14ac:dyDescent="0.2">
      <c r="A37" s="610" t="s">
        <v>574</v>
      </c>
      <c r="B37" s="632">
        <v>776</v>
      </c>
      <c r="C37" s="632">
        <v>1193</v>
      </c>
      <c r="D37" s="632">
        <v>1969</v>
      </c>
      <c r="E37" s="632">
        <v>304</v>
      </c>
      <c r="F37" s="632">
        <v>31</v>
      </c>
      <c r="G37" s="632">
        <v>335</v>
      </c>
      <c r="H37" s="632">
        <v>2304</v>
      </c>
      <c r="I37" s="630"/>
    </row>
    <row r="38" spans="1:13" x14ac:dyDescent="0.2">
      <c r="A38" s="610" t="s">
        <v>641</v>
      </c>
      <c r="B38" s="632">
        <v>588</v>
      </c>
      <c r="C38" s="632">
        <v>1014</v>
      </c>
      <c r="D38" s="632">
        <v>1602</v>
      </c>
      <c r="E38" s="632">
        <v>68</v>
      </c>
      <c r="F38" s="632">
        <v>45</v>
      </c>
      <c r="G38" s="632">
        <v>113</v>
      </c>
      <c r="H38" s="632">
        <v>1715</v>
      </c>
      <c r="I38" s="630"/>
    </row>
    <row r="39" spans="1:13" x14ac:dyDescent="0.2">
      <c r="A39" s="610" t="s">
        <v>127</v>
      </c>
      <c r="B39" s="632">
        <v>980</v>
      </c>
      <c r="C39" s="632">
        <v>1670</v>
      </c>
      <c r="D39" s="632">
        <v>2650</v>
      </c>
      <c r="E39" s="632">
        <v>92</v>
      </c>
      <c r="F39" s="632">
        <v>51</v>
      </c>
      <c r="G39" s="632">
        <v>143</v>
      </c>
      <c r="H39" s="632">
        <v>2793</v>
      </c>
      <c r="I39" s="630"/>
    </row>
    <row r="40" spans="1:13" x14ac:dyDescent="0.2">
      <c r="A40" s="610" t="s">
        <v>410</v>
      </c>
      <c r="B40" s="632">
        <v>4</v>
      </c>
      <c r="C40" s="632">
        <v>202</v>
      </c>
      <c r="D40" s="632">
        <v>206</v>
      </c>
      <c r="E40" s="632">
        <v>2</v>
      </c>
      <c r="F40" s="632">
        <v>11</v>
      </c>
      <c r="G40" s="632">
        <v>13</v>
      </c>
      <c r="H40" s="632">
        <v>219</v>
      </c>
      <c r="I40" s="630"/>
    </row>
    <row r="41" spans="1:13" x14ac:dyDescent="0.2">
      <c r="A41" s="610" t="s">
        <v>507</v>
      </c>
      <c r="B41" s="632">
        <v>82</v>
      </c>
      <c r="C41" s="632">
        <v>51</v>
      </c>
      <c r="D41" s="632">
        <v>133</v>
      </c>
      <c r="E41" s="632"/>
      <c r="F41" s="632"/>
      <c r="G41" s="632">
        <v>0</v>
      </c>
      <c r="H41" s="632">
        <v>133</v>
      </c>
      <c r="I41" s="630"/>
    </row>
    <row r="42" spans="1:13" x14ac:dyDescent="0.2">
      <c r="A42" s="610" t="s">
        <v>197</v>
      </c>
      <c r="B42" s="632">
        <v>377</v>
      </c>
      <c r="C42" s="632">
        <v>760</v>
      </c>
      <c r="D42" s="632">
        <v>1137</v>
      </c>
      <c r="E42" s="632">
        <v>85</v>
      </c>
      <c r="F42" s="632">
        <v>15</v>
      </c>
      <c r="G42" s="632">
        <v>100</v>
      </c>
      <c r="H42" s="632">
        <v>1237</v>
      </c>
      <c r="I42" s="630"/>
    </row>
    <row r="43" spans="1:13" x14ac:dyDescent="0.2">
      <c r="A43" s="610" t="s">
        <v>198</v>
      </c>
      <c r="B43" s="632">
        <v>51</v>
      </c>
      <c r="C43" s="632">
        <v>179</v>
      </c>
      <c r="D43" s="632">
        <v>230</v>
      </c>
      <c r="E43" s="632">
        <v>2</v>
      </c>
      <c r="F43" s="632">
        <v>2</v>
      </c>
      <c r="G43" s="632">
        <v>4</v>
      </c>
      <c r="H43" s="632">
        <v>234</v>
      </c>
      <c r="I43" s="630"/>
    </row>
    <row r="44" spans="1:13" x14ac:dyDescent="0.2">
      <c r="A44" s="610" t="s">
        <v>425</v>
      </c>
      <c r="B44" s="632">
        <v>1577</v>
      </c>
      <c r="C44" s="632">
        <v>4108</v>
      </c>
      <c r="D44" s="632">
        <v>5685</v>
      </c>
      <c r="E44" s="632">
        <v>211</v>
      </c>
      <c r="F44" s="632">
        <v>74</v>
      </c>
      <c r="G44" s="632">
        <v>285</v>
      </c>
      <c r="H44" s="632">
        <v>5970</v>
      </c>
      <c r="I44" s="630"/>
    </row>
    <row r="45" spans="1:13" x14ac:dyDescent="0.2">
      <c r="A45" s="610" t="s">
        <v>131</v>
      </c>
      <c r="B45" s="632">
        <v>417</v>
      </c>
      <c r="C45" s="632">
        <v>499</v>
      </c>
      <c r="D45" s="632">
        <v>916</v>
      </c>
      <c r="E45" s="632">
        <v>3</v>
      </c>
      <c r="F45" s="632">
        <v>3</v>
      </c>
      <c r="G45" s="632">
        <v>6</v>
      </c>
      <c r="H45" s="632">
        <v>922</v>
      </c>
      <c r="I45" s="630"/>
    </row>
    <row r="46" spans="1:13" x14ac:dyDescent="0.2">
      <c r="A46" s="610" t="s">
        <v>570</v>
      </c>
      <c r="B46" s="632">
        <v>462</v>
      </c>
      <c r="C46" s="632">
        <v>1141</v>
      </c>
      <c r="D46" s="632">
        <v>1603</v>
      </c>
      <c r="E46" s="632">
        <v>48</v>
      </c>
      <c r="F46" s="632">
        <v>30</v>
      </c>
      <c r="G46" s="632">
        <v>78</v>
      </c>
      <c r="H46" s="632">
        <v>1681</v>
      </c>
      <c r="I46" s="630"/>
    </row>
    <row r="47" spans="1:13" x14ac:dyDescent="0.2">
      <c r="A47" s="610" t="s">
        <v>428</v>
      </c>
      <c r="B47" s="632">
        <v>257</v>
      </c>
      <c r="C47" s="632">
        <v>90</v>
      </c>
      <c r="D47" s="632">
        <v>347</v>
      </c>
      <c r="E47" s="632">
        <v>4</v>
      </c>
      <c r="F47" s="632">
        <v>3</v>
      </c>
      <c r="G47" s="632">
        <v>7</v>
      </c>
      <c r="H47" s="632">
        <v>354</v>
      </c>
      <c r="I47" s="630"/>
    </row>
    <row r="48" spans="1:13" x14ac:dyDescent="0.2">
      <c r="A48" s="610" t="s">
        <v>134</v>
      </c>
      <c r="B48" s="632">
        <v>988</v>
      </c>
      <c r="C48" s="632">
        <v>1109</v>
      </c>
      <c r="D48" s="632">
        <v>2097</v>
      </c>
      <c r="E48" s="632">
        <v>82</v>
      </c>
      <c r="F48" s="632">
        <v>47</v>
      </c>
      <c r="G48" s="632">
        <v>129</v>
      </c>
      <c r="H48" s="632">
        <v>2226</v>
      </c>
      <c r="I48" s="630"/>
    </row>
    <row r="49" spans="1:13" x14ac:dyDescent="0.2">
      <c r="A49" s="610" t="s">
        <v>172</v>
      </c>
      <c r="B49" s="632">
        <v>229</v>
      </c>
      <c r="C49" s="632">
        <v>606</v>
      </c>
      <c r="D49" s="632">
        <v>835</v>
      </c>
      <c r="E49" s="632"/>
      <c r="F49" s="632"/>
      <c r="G49" s="632">
        <v>0</v>
      </c>
      <c r="H49" s="632">
        <v>835</v>
      </c>
      <c r="I49" s="630"/>
    </row>
    <row r="50" spans="1:13" x14ac:dyDescent="0.2">
      <c r="A50" s="610" t="s">
        <v>184</v>
      </c>
      <c r="B50" s="632">
        <v>302</v>
      </c>
      <c r="C50" s="632">
        <v>568</v>
      </c>
      <c r="D50" s="632">
        <v>870</v>
      </c>
      <c r="E50" s="632">
        <v>11</v>
      </c>
      <c r="F50" s="632">
        <v>28</v>
      </c>
      <c r="G50" s="632">
        <v>39</v>
      </c>
      <c r="H50" s="632">
        <v>909</v>
      </c>
      <c r="I50" s="630"/>
    </row>
    <row r="51" spans="1:13" x14ac:dyDescent="0.2">
      <c r="A51" s="610" t="s">
        <v>155</v>
      </c>
      <c r="B51" s="632">
        <v>301</v>
      </c>
      <c r="C51" s="632">
        <v>678</v>
      </c>
      <c r="D51" s="632">
        <v>979</v>
      </c>
      <c r="E51" s="632">
        <v>20</v>
      </c>
      <c r="F51" s="632">
        <v>32</v>
      </c>
      <c r="G51" s="632">
        <v>52</v>
      </c>
      <c r="H51" s="632">
        <v>1031</v>
      </c>
      <c r="I51" s="630"/>
    </row>
    <row r="52" spans="1:13" x14ac:dyDescent="0.2">
      <c r="A52" s="610" t="s">
        <v>479</v>
      </c>
      <c r="B52" s="632">
        <v>1677</v>
      </c>
      <c r="C52" s="632">
        <v>3146</v>
      </c>
      <c r="D52" s="632">
        <v>4823</v>
      </c>
      <c r="E52" s="632">
        <v>251</v>
      </c>
      <c r="F52" s="632">
        <v>144</v>
      </c>
      <c r="G52" s="632">
        <v>395</v>
      </c>
      <c r="H52" s="632">
        <v>5218</v>
      </c>
      <c r="I52" s="630"/>
    </row>
    <row r="53" spans="1:13" x14ac:dyDescent="0.2">
      <c r="A53" s="610" t="s">
        <v>136</v>
      </c>
      <c r="B53" s="632">
        <v>264</v>
      </c>
      <c r="C53" s="632">
        <v>275</v>
      </c>
      <c r="D53" s="632">
        <v>539</v>
      </c>
      <c r="E53" s="632">
        <v>9</v>
      </c>
      <c r="F53" s="632">
        <v>8</v>
      </c>
      <c r="G53" s="632">
        <v>17</v>
      </c>
      <c r="H53" s="632">
        <v>556</v>
      </c>
      <c r="I53" s="630"/>
    </row>
    <row r="54" spans="1:13" x14ac:dyDescent="0.2">
      <c r="A54" s="610" t="s">
        <v>139</v>
      </c>
      <c r="B54" s="632">
        <v>641</v>
      </c>
      <c r="C54" s="632">
        <v>951</v>
      </c>
      <c r="D54" s="632">
        <v>1592</v>
      </c>
      <c r="E54" s="632">
        <v>26</v>
      </c>
      <c r="F54" s="632">
        <v>36</v>
      </c>
      <c r="G54" s="632">
        <v>62</v>
      </c>
      <c r="H54" s="632">
        <v>1654</v>
      </c>
      <c r="I54" s="630"/>
    </row>
    <row r="55" spans="1:13" x14ac:dyDescent="0.2">
      <c r="A55" s="610" t="s">
        <v>137</v>
      </c>
      <c r="B55" s="632">
        <v>405</v>
      </c>
      <c r="C55" s="632">
        <v>612</v>
      </c>
      <c r="D55" s="632">
        <v>1017</v>
      </c>
      <c r="E55" s="632">
        <v>18</v>
      </c>
      <c r="F55" s="632">
        <v>24</v>
      </c>
      <c r="G55" s="632">
        <v>42</v>
      </c>
      <c r="H55" s="632">
        <v>1059</v>
      </c>
      <c r="I55" s="630"/>
    </row>
    <row r="56" spans="1:13" x14ac:dyDescent="0.2">
      <c r="A56" s="610" t="s">
        <v>152</v>
      </c>
      <c r="B56" s="632">
        <v>1549</v>
      </c>
      <c r="C56" s="632">
        <v>2958</v>
      </c>
      <c r="D56" s="632">
        <v>4507</v>
      </c>
      <c r="E56" s="632">
        <v>103</v>
      </c>
      <c r="F56" s="632">
        <v>96</v>
      </c>
      <c r="G56" s="632">
        <v>199</v>
      </c>
      <c r="H56" s="632">
        <v>4706</v>
      </c>
      <c r="I56" s="630"/>
    </row>
    <row r="57" spans="1:13" x14ac:dyDescent="0.2">
      <c r="A57" s="610" t="s">
        <v>140</v>
      </c>
      <c r="B57" s="632">
        <v>774</v>
      </c>
      <c r="C57" s="632">
        <v>2172</v>
      </c>
      <c r="D57" s="632">
        <v>2946</v>
      </c>
      <c r="E57" s="632">
        <v>47</v>
      </c>
      <c r="F57" s="632">
        <v>79</v>
      </c>
      <c r="G57" s="632">
        <v>126</v>
      </c>
      <c r="H57" s="632">
        <v>3072</v>
      </c>
      <c r="I57" s="630"/>
    </row>
    <row r="58" spans="1:13" x14ac:dyDescent="0.2">
      <c r="A58" s="610" t="s">
        <v>141</v>
      </c>
      <c r="B58" s="632">
        <v>468</v>
      </c>
      <c r="C58" s="632">
        <v>1768</v>
      </c>
      <c r="D58" s="632">
        <v>2236</v>
      </c>
      <c r="E58" s="632">
        <v>162</v>
      </c>
      <c r="F58" s="632">
        <v>27</v>
      </c>
      <c r="G58" s="632">
        <v>189</v>
      </c>
      <c r="H58" s="632">
        <v>2425</v>
      </c>
      <c r="I58" s="630"/>
    </row>
    <row r="59" spans="1:13" x14ac:dyDescent="0.2">
      <c r="A59" s="610" t="s">
        <v>142</v>
      </c>
      <c r="B59" s="632">
        <v>501</v>
      </c>
      <c r="C59" s="632">
        <v>1482</v>
      </c>
      <c r="D59" s="632">
        <v>1983</v>
      </c>
      <c r="E59" s="632">
        <v>107</v>
      </c>
      <c r="F59" s="632">
        <v>24</v>
      </c>
      <c r="G59" s="632">
        <v>131</v>
      </c>
      <c r="H59" s="632">
        <v>2114</v>
      </c>
      <c r="I59" s="630"/>
    </row>
    <row r="60" spans="1:13" x14ac:dyDescent="0.2">
      <c r="A60" s="610" t="s">
        <v>505</v>
      </c>
      <c r="B60" s="632">
        <v>108</v>
      </c>
      <c r="C60" s="632">
        <v>198</v>
      </c>
      <c r="D60" s="632">
        <v>306</v>
      </c>
      <c r="E60" s="632">
        <v>82</v>
      </c>
      <c r="F60" s="632">
        <v>10</v>
      </c>
      <c r="G60" s="632">
        <v>92</v>
      </c>
      <c r="H60" s="632">
        <v>398</v>
      </c>
      <c r="I60" s="630"/>
    </row>
    <row r="61" spans="1:13" x14ac:dyDescent="0.2">
      <c r="A61" s="610" t="s">
        <v>143</v>
      </c>
      <c r="B61" s="632">
        <v>255</v>
      </c>
      <c r="C61" s="632">
        <v>71</v>
      </c>
      <c r="D61" s="632">
        <v>326</v>
      </c>
      <c r="E61" s="632"/>
      <c r="F61" s="632"/>
      <c r="G61" s="632">
        <v>0</v>
      </c>
      <c r="H61" s="632">
        <v>326</v>
      </c>
      <c r="I61" s="630"/>
      <c r="J61" s="620"/>
      <c r="K61" s="620"/>
      <c r="L61" s="620"/>
      <c r="M61" s="620"/>
    </row>
    <row r="62" spans="1:13" s="620" customFormat="1" x14ac:dyDescent="0.2">
      <c r="A62" s="610" t="s">
        <v>266</v>
      </c>
      <c r="B62" s="632">
        <v>14</v>
      </c>
      <c r="C62" s="632">
        <v>191</v>
      </c>
      <c r="D62" s="632">
        <v>205</v>
      </c>
      <c r="E62" s="632"/>
      <c r="F62" s="632"/>
      <c r="G62" s="632">
        <v>0</v>
      </c>
      <c r="H62" s="632">
        <v>205</v>
      </c>
      <c r="I62" s="630"/>
      <c r="J62"/>
      <c r="K62"/>
      <c r="L62"/>
      <c r="M62"/>
    </row>
    <row r="63" spans="1:13" x14ac:dyDescent="0.2">
      <c r="A63" s="610" t="s">
        <v>144</v>
      </c>
      <c r="B63" s="632">
        <v>199</v>
      </c>
      <c r="C63" s="632">
        <v>65</v>
      </c>
      <c r="D63" s="632">
        <v>264</v>
      </c>
      <c r="E63" s="632"/>
      <c r="F63" s="632"/>
      <c r="G63" s="632">
        <v>0</v>
      </c>
      <c r="H63" s="632">
        <v>264</v>
      </c>
      <c r="I63" s="630"/>
    </row>
    <row r="64" spans="1:13" x14ac:dyDescent="0.2">
      <c r="A64" s="610" t="s">
        <v>146</v>
      </c>
      <c r="B64" s="632">
        <v>139</v>
      </c>
      <c r="C64" s="632">
        <v>703</v>
      </c>
      <c r="D64" s="632">
        <v>842</v>
      </c>
      <c r="E64" s="632">
        <v>51</v>
      </c>
      <c r="F64" s="632">
        <v>15</v>
      </c>
      <c r="G64" s="632">
        <v>66</v>
      </c>
      <c r="H64" s="632">
        <v>908</v>
      </c>
      <c r="I64" s="630"/>
    </row>
    <row r="65" spans="1:13" x14ac:dyDescent="0.2">
      <c r="A65" s="610" t="s">
        <v>365</v>
      </c>
      <c r="B65" s="632">
        <v>79</v>
      </c>
      <c r="C65" s="632">
        <v>35</v>
      </c>
      <c r="D65" s="632">
        <v>114</v>
      </c>
      <c r="E65" s="632">
        <v>6</v>
      </c>
      <c r="F65" s="632"/>
      <c r="G65" s="632">
        <v>6</v>
      </c>
      <c r="H65" s="632">
        <v>120</v>
      </c>
      <c r="I65" s="630"/>
    </row>
    <row r="66" spans="1:13" x14ac:dyDescent="0.2">
      <c r="A66" s="610" t="s">
        <v>402</v>
      </c>
      <c r="B66" s="632">
        <v>1112</v>
      </c>
      <c r="C66" s="632">
        <v>2300</v>
      </c>
      <c r="D66" s="632">
        <v>3412</v>
      </c>
      <c r="E66" s="632">
        <v>82</v>
      </c>
      <c r="F66" s="632">
        <v>40</v>
      </c>
      <c r="G66" s="632">
        <v>122</v>
      </c>
      <c r="H66" s="632">
        <v>3534</v>
      </c>
      <c r="I66" s="630"/>
      <c r="J66" s="457"/>
      <c r="K66" s="457"/>
      <c r="L66" s="457"/>
      <c r="M66" s="457"/>
    </row>
    <row r="67" spans="1:13" s="457" customFormat="1" x14ac:dyDescent="0.2">
      <c r="A67" s="610" t="s">
        <v>148</v>
      </c>
      <c r="B67" s="632">
        <v>621</v>
      </c>
      <c r="C67" s="632">
        <v>677</v>
      </c>
      <c r="D67" s="632">
        <v>1298</v>
      </c>
      <c r="E67" s="632">
        <v>99</v>
      </c>
      <c r="F67" s="632">
        <v>26</v>
      </c>
      <c r="G67" s="632">
        <v>125</v>
      </c>
      <c r="H67" s="632">
        <v>1423</v>
      </c>
      <c r="I67" s="630"/>
      <c r="J67"/>
      <c r="K67"/>
      <c r="L67"/>
      <c r="M67"/>
    </row>
    <row r="68" spans="1:13" x14ac:dyDescent="0.2">
      <c r="A68" s="610" t="s">
        <v>149</v>
      </c>
      <c r="B68" s="632">
        <v>42</v>
      </c>
      <c r="C68" s="632">
        <v>51</v>
      </c>
      <c r="D68" s="632">
        <v>93</v>
      </c>
      <c r="E68" s="632"/>
      <c r="F68" s="632"/>
      <c r="G68" s="632">
        <v>0</v>
      </c>
      <c r="H68" s="632">
        <v>93</v>
      </c>
      <c r="I68" s="630"/>
    </row>
    <row r="69" spans="1:13" x14ac:dyDescent="0.2">
      <c r="A69" s="610" t="s">
        <v>187</v>
      </c>
      <c r="B69" s="632">
        <v>345</v>
      </c>
      <c r="C69" s="632">
        <v>730</v>
      </c>
      <c r="D69" s="632">
        <v>1075</v>
      </c>
      <c r="E69" s="632">
        <v>36</v>
      </c>
      <c r="F69" s="632">
        <v>19</v>
      </c>
      <c r="G69" s="632">
        <v>55</v>
      </c>
      <c r="H69" s="632">
        <v>1130</v>
      </c>
      <c r="I69" s="630"/>
    </row>
    <row r="70" spans="1:13" x14ac:dyDescent="0.2">
      <c r="A70" s="610" t="s">
        <v>153</v>
      </c>
      <c r="B70" s="632">
        <v>1380</v>
      </c>
      <c r="C70" s="632">
        <v>1716</v>
      </c>
      <c r="D70" s="632">
        <v>3096</v>
      </c>
      <c r="E70" s="632">
        <v>144</v>
      </c>
      <c r="F70" s="632">
        <v>69</v>
      </c>
      <c r="G70" s="632">
        <v>213</v>
      </c>
      <c r="H70" s="632">
        <v>3309</v>
      </c>
      <c r="I70" s="630"/>
    </row>
    <row r="71" spans="1:13" x14ac:dyDescent="0.2">
      <c r="A71" s="610" t="s">
        <v>150</v>
      </c>
      <c r="B71" s="632" t="s">
        <v>627</v>
      </c>
      <c r="C71" s="632" t="s">
        <v>627</v>
      </c>
      <c r="D71" s="632">
        <v>684</v>
      </c>
      <c r="E71" s="632">
        <v>17</v>
      </c>
      <c r="F71" s="632">
        <v>6</v>
      </c>
      <c r="G71" s="632">
        <v>23</v>
      </c>
      <c r="H71" s="632">
        <v>707</v>
      </c>
      <c r="I71" s="630"/>
    </row>
    <row r="72" spans="1:13" x14ac:dyDescent="0.2">
      <c r="A72" s="610" t="s">
        <v>132</v>
      </c>
      <c r="B72" s="632">
        <v>151</v>
      </c>
      <c r="C72" s="632">
        <v>195</v>
      </c>
      <c r="D72" s="632">
        <v>346</v>
      </c>
      <c r="E72" s="632">
        <v>6</v>
      </c>
      <c r="F72" s="632">
        <v>2</v>
      </c>
      <c r="G72" s="632">
        <v>8</v>
      </c>
      <c r="H72" s="632">
        <v>354</v>
      </c>
      <c r="I72" s="630"/>
      <c r="J72" s="426"/>
      <c r="K72" s="426"/>
      <c r="L72" s="426"/>
      <c r="M72" s="426"/>
    </row>
    <row r="73" spans="1:13" s="426" customFormat="1" x14ac:dyDescent="0.2">
      <c r="A73" s="610" t="s">
        <v>157</v>
      </c>
      <c r="B73" s="632">
        <v>592</v>
      </c>
      <c r="C73" s="632">
        <v>1067</v>
      </c>
      <c r="D73" s="632">
        <v>1659</v>
      </c>
      <c r="E73" s="632">
        <v>64</v>
      </c>
      <c r="F73" s="632"/>
      <c r="G73" s="632">
        <v>64</v>
      </c>
      <c r="H73" s="632">
        <v>1723</v>
      </c>
      <c r="I73" s="630"/>
      <c r="J73"/>
      <c r="K73"/>
      <c r="L73"/>
      <c r="M73"/>
    </row>
    <row r="74" spans="1:13" x14ac:dyDescent="0.2">
      <c r="A74" s="610" t="s">
        <v>576</v>
      </c>
      <c r="B74" s="632">
        <v>982</v>
      </c>
      <c r="C74" s="632">
        <v>1933</v>
      </c>
      <c r="D74" s="632">
        <v>2915</v>
      </c>
      <c r="E74" s="632">
        <v>353</v>
      </c>
      <c r="F74" s="632">
        <v>19</v>
      </c>
      <c r="G74" s="632">
        <v>372</v>
      </c>
      <c r="H74" s="632">
        <v>3287</v>
      </c>
      <c r="I74" s="630"/>
    </row>
    <row r="75" spans="1:13" x14ac:dyDescent="0.2">
      <c r="A75" s="610" t="s">
        <v>577</v>
      </c>
      <c r="B75" s="632">
        <v>399</v>
      </c>
      <c r="C75" s="632">
        <v>756</v>
      </c>
      <c r="D75" s="632">
        <v>1155</v>
      </c>
      <c r="E75" s="632">
        <v>175</v>
      </c>
      <c r="F75" s="632">
        <v>49</v>
      </c>
      <c r="G75" s="632">
        <v>224</v>
      </c>
      <c r="H75" s="632">
        <v>1379</v>
      </c>
      <c r="I75" s="630"/>
    </row>
    <row r="76" spans="1:13" x14ac:dyDescent="0.2">
      <c r="A76" s="610" t="s">
        <v>578</v>
      </c>
      <c r="B76" s="632">
        <v>165</v>
      </c>
      <c r="C76" s="632">
        <v>524</v>
      </c>
      <c r="D76" s="632">
        <v>689</v>
      </c>
      <c r="E76" s="632">
        <v>107</v>
      </c>
      <c r="F76" s="632">
        <v>12</v>
      </c>
      <c r="G76" s="632">
        <v>119</v>
      </c>
      <c r="H76" s="632">
        <v>808</v>
      </c>
      <c r="I76" s="630"/>
    </row>
    <row r="77" spans="1:13" x14ac:dyDescent="0.2">
      <c r="A77" s="610" t="s">
        <v>571</v>
      </c>
      <c r="B77" s="632">
        <v>455</v>
      </c>
      <c r="C77" s="632">
        <v>784</v>
      </c>
      <c r="D77" s="632">
        <v>1239</v>
      </c>
      <c r="E77" s="632">
        <v>156</v>
      </c>
      <c r="F77" s="632">
        <v>18</v>
      </c>
      <c r="G77" s="632">
        <v>174</v>
      </c>
      <c r="H77" s="632">
        <v>1413</v>
      </c>
      <c r="I77" s="630"/>
    </row>
    <row r="78" spans="1:13" x14ac:dyDescent="0.2">
      <c r="A78" s="610" t="s">
        <v>199</v>
      </c>
      <c r="B78" s="632">
        <v>1526</v>
      </c>
      <c r="C78" s="632">
        <v>2644</v>
      </c>
      <c r="D78" s="632">
        <v>4170</v>
      </c>
      <c r="E78" s="632">
        <v>308</v>
      </c>
      <c r="F78" s="632">
        <v>116</v>
      </c>
      <c r="G78" s="632">
        <v>424</v>
      </c>
      <c r="H78" s="632">
        <v>4594</v>
      </c>
      <c r="I78" s="630"/>
    </row>
    <row r="79" spans="1:13" x14ac:dyDescent="0.2">
      <c r="A79" s="610" t="s">
        <v>125</v>
      </c>
      <c r="B79" s="632">
        <v>805</v>
      </c>
      <c r="C79" s="632">
        <v>1030</v>
      </c>
      <c r="D79" s="632">
        <v>1835</v>
      </c>
      <c r="E79" s="632">
        <v>141</v>
      </c>
      <c r="F79" s="632">
        <v>36</v>
      </c>
      <c r="G79" s="632">
        <v>177</v>
      </c>
      <c r="H79" s="632">
        <v>2012</v>
      </c>
      <c r="I79" s="630"/>
    </row>
    <row r="80" spans="1:13" x14ac:dyDescent="0.2">
      <c r="A80" s="610" t="s">
        <v>126</v>
      </c>
      <c r="B80" s="632">
        <v>511</v>
      </c>
      <c r="C80" s="632">
        <v>1241</v>
      </c>
      <c r="D80" s="632">
        <v>1752</v>
      </c>
      <c r="E80" s="632">
        <v>75</v>
      </c>
      <c r="F80" s="632">
        <v>38</v>
      </c>
      <c r="G80" s="632">
        <v>113</v>
      </c>
      <c r="H80" s="632">
        <v>1865</v>
      </c>
      <c r="I80" s="630"/>
    </row>
    <row r="81" spans="1:9" x14ac:dyDescent="0.2">
      <c r="A81" s="610" t="s">
        <v>160</v>
      </c>
      <c r="B81" s="632">
        <v>283</v>
      </c>
      <c r="C81" s="632">
        <v>1713</v>
      </c>
      <c r="D81" s="632">
        <v>1996</v>
      </c>
      <c r="E81" s="632">
        <v>18</v>
      </c>
      <c r="F81" s="632">
        <v>13</v>
      </c>
      <c r="G81" s="632">
        <v>31</v>
      </c>
      <c r="H81" s="632">
        <v>2027</v>
      </c>
      <c r="I81" s="630"/>
    </row>
    <row r="82" spans="1:9" x14ac:dyDescent="0.2">
      <c r="A82" s="610" t="s">
        <v>658</v>
      </c>
      <c r="B82" s="632">
        <v>43</v>
      </c>
      <c r="C82" s="632">
        <v>14</v>
      </c>
      <c r="D82" s="632">
        <v>57</v>
      </c>
      <c r="E82" s="632">
        <v>2</v>
      </c>
      <c r="F82" s="632"/>
      <c r="G82" s="632">
        <v>2</v>
      </c>
      <c r="H82" s="632">
        <v>59</v>
      </c>
      <c r="I82" s="630"/>
    </row>
    <row r="83" spans="1:9" x14ac:dyDescent="0.2">
      <c r="A83" s="610" t="s">
        <v>161</v>
      </c>
      <c r="B83" s="632">
        <v>63</v>
      </c>
      <c r="C83" s="632">
        <v>11</v>
      </c>
      <c r="D83" s="632">
        <v>74</v>
      </c>
      <c r="E83" s="632">
        <v>6</v>
      </c>
      <c r="F83" s="632"/>
      <c r="G83" s="632">
        <v>6</v>
      </c>
      <c r="H83" s="632">
        <v>80</v>
      </c>
      <c r="I83" s="630"/>
    </row>
    <row r="84" spans="1:9" x14ac:dyDescent="0.2">
      <c r="A84" s="610" t="s">
        <v>162</v>
      </c>
      <c r="B84" s="632">
        <v>5</v>
      </c>
      <c r="C84" s="632">
        <v>40</v>
      </c>
      <c r="D84" s="632">
        <v>45</v>
      </c>
      <c r="E84" s="632">
        <v>127</v>
      </c>
      <c r="F84" s="632">
        <v>3</v>
      </c>
      <c r="G84" s="632">
        <v>130</v>
      </c>
      <c r="H84" s="632">
        <v>175</v>
      </c>
      <c r="I84" s="630"/>
    </row>
    <row r="85" spans="1:9" x14ac:dyDescent="0.2">
      <c r="A85" s="610" t="s">
        <v>163</v>
      </c>
      <c r="B85" s="632">
        <v>241</v>
      </c>
      <c r="C85" s="632">
        <v>736</v>
      </c>
      <c r="D85" s="632">
        <v>977</v>
      </c>
      <c r="E85" s="632">
        <v>25</v>
      </c>
      <c r="F85" s="632">
        <v>25</v>
      </c>
      <c r="G85" s="632">
        <v>50</v>
      </c>
      <c r="H85" s="632">
        <v>1027</v>
      </c>
      <c r="I85" s="630"/>
    </row>
    <row r="86" spans="1:9" x14ac:dyDescent="0.2">
      <c r="A86" s="610" t="s">
        <v>164</v>
      </c>
      <c r="B86" s="632">
        <v>59</v>
      </c>
      <c r="C86" s="632">
        <v>40</v>
      </c>
      <c r="D86" s="632">
        <v>99</v>
      </c>
      <c r="E86" s="632">
        <v>7</v>
      </c>
      <c r="F86" s="632">
        <v>0</v>
      </c>
      <c r="G86" s="632">
        <v>7</v>
      </c>
      <c r="H86" s="632">
        <v>106</v>
      </c>
      <c r="I86" s="630"/>
    </row>
    <row r="87" spans="1:9" x14ac:dyDescent="0.2">
      <c r="A87" s="610" t="s">
        <v>367</v>
      </c>
      <c r="B87" s="632">
        <v>40</v>
      </c>
      <c r="C87" s="632">
        <v>260</v>
      </c>
      <c r="D87" s="632">
        <v>300</v>
      </c>
      <c r="E87" s="632">
        <v>4</v>
      </c>
      <c r="F87" s="632">
        <v>5</v>
      </c>
      <c r="G87" s="632">
        <v>9</v>
      </c>
      <c r="H87" s="632">
        <v>309</v>
      </c>
      <c r="I87" s="630"/>
    </row>
    <row r="88" spans="1:9" x14ac:dyDescent="0.2">
      <c r="A88" s="610" t="s">
        <v>165</v>
      </c>
      <c r="B88" s="632"/>
      <c r="C88" s="632">
        <v>4194</v>
      </c>
      <c r="D88" s="632">
        <v>4194</v>
      </c>
      <c r="E88" s="632">
        <v>115</v>
      </c>
      <c r="F88" s="632"/>
      <c r="G88" s="632">
        <v>115</v>
      </c>
      <c r="H88" s="632">
        <v>4309</v>
      </c>
      <c r="I88" s="630"/>
    </row>
    <row r="89" spans="1:9" x14ac:dyDescent="0.2">
      <c r="A89" s="610" t="s">
        <v>166</v>
      </c>
      <c r="B89" s="632">
        <v>235</v>
      </c>
      <c r="C89" s="632">
        <v>80</v>
      </c>
      <c r="D89" s="632">
        <v>315</v>
      </c>
      <c r="E89" s="632">
        <v>42</v>
      </c>
      <c r="F89" s="632"/>
      <c r="G89" s="632">
        <v>42</v>
      </c>
      <c r="H89" s="632">
        <v>357</v>
      </c>
      <c r="I89" s="630"/>
    </row>
    <row r="90" spans="1:9" x14ac:dyDescent="0.2">
      <c r="A90" s="610" t="s">
        <v>168</v>
      </c>
      <c r="B90" s="632">
        <v>45</v>
      </c>
      <c r="C90" s="632">
        <v>56</v>
      </c>
      <c r="D90" s="632">
        <v>101</v>
      </c>
      <c r="E90" s="632">
        <v>3</v>
      </c>
      <c r="F90" s="632">
        <v>2</v>
      </c>
      <c r="G90" s="632">
        <v>5</v>
      </c>
      <c r="H90" s="632">
        <v>106</v>
      </c>
      <c r="I90" s="630"/>
    </row>
    <row r="91" spans="1:9" x14ac:dyDescent="0.2">
      <c r="A91" s="610" t="s">
        <v>480</v>
      </c>
      <c r="B91" s="632">
        <v>9</v>
      </c>
      <c r="C91" s="632">
        <v>61</v>
      </c>
      <c r="D91" s="632">
        <v>70</v>
      </c>
      <c r="E91" s="632">
        <v>3</v>
      </c>
      <c r="F91" s="632">
        <v>1</v>
      </c>
      <c r="G91" s="632">
        <v>4</v>
      </c>
      <c r="H91" s="632">
        <v>74</v>
      </c>
      <c r="I91" s="630"/>
    </row>
    <row r="92" spans="1:9" x14ac:dyDescent="0.2">
      <c r="A92" s="610" t="s">
        <v>581</v>
      </c>
      <c r="B92" s="632">
        <v>261</v>
      </c>
      <c r="C92" s="632">
        <v>1560</v>
      </c>
      <c r="D92" s="632">
        <v>1821</v>
      </c>
      <c r="E92" s="632">
        <v>157</v>
      </c>
      <c r="F92" s="632">
        <v>15</v>
      </c>
      <c r="G92" s="632">
        <v>172</v>
      </c>
      <c r="H92" s="632">
        <v>1993</v>
      </c>
      <c r="I92" s="630"/>
    </row>
    <row r="93" spans="1:9" x14ac:dyDescent="0.2">
      <c r="A93" s="610" t="s">
        <v>122</v>
      </c>
      <c r="B93" s="632">
        <v>464</v>
      </c>
      <c r="C93" s="632">
        <v>748</v>
      </c>
      <c r="D93" s="632">
        <v>1212</v>
      </c>
      <c r="E93" s="632">
        <v>58</v>
      </c>
      <c r="F93" s="632">
        <v>22</v>
      </c>
      <c r="G93" s="632">
        <v>80</v>
      </c>
      <c r="H93" s="632">
        <v>1292</v>
      </c>
      <c r="I93" s="630"/>
    </row>
    <row r="94" spans="1:9" x14ac:dyDescent="0.2">
      <c r="A94" s="610" t="s">
        <v>151</v>
      </c>
      <c r="B94" s="632">
        <v>433</v>
      </c>
      <c r="C94" s="632">
        <v>449</v>
      </c>
      <c r="D94" s="632">
        <v>882</v>
      </c>
      <c r="E94" s="632">
        <v>31</v>
      </c>
      <c r="F94" s="632">
        <v>20</v>
      </c>
      <c r="G94" s="632">
        <v>51</v>
      </c>
      <c r="H94" s="632">
        <v>933</v>
      </c>
      <c r="I94" s="630"/>
    </row>
    <row r="95" spans="1:9" x14ac:dyDescent="0.2">
      <c r="A95" s="610" t="s">
        <v>171</v>
      </c>
      <c r="B95" s="632">
        <v>585</v>
      </c>
      <c r="C95" s="632">
        <v>1441</v>
      </c>
      <c r="D95" s="632">
        <v>2026</v>
      </c>
      <c r="E95" s="632" t="s">
        <v>627</v>
      </c>
      <c r="F95" s="632" t="s">
        <v>627</v>
      </c>
      <c r="G95" s="632">
        <v>160</v>
      </c>
      <c r="H95" s="632">
        <v>2186</v>
      </c>
      <c r="I95" s="630"/>
    </row>
    <row r="96" spans="1:9" x14ac:dyDescent="0.2">
      <c r="A96" s="610" t="s">
        <v>173</v>
      </c>
      <c r="B96" s="632">
        <v>17</v>
      </c>
      <c r="C96" s="632">
        <v>11</v>
      </c>
      <c r="D96" s="632">
        <v>28</v>
      </c>
      <c r="E96" s="632">
        <v>3</v>
      </c>
      <c r="F96" s="632"/>
      <c r="G96" s="632">
        <v>3</v>
      </c>
      <c r="H96" s="632">
        <v>31</v>
      </c>
      <c r="I96" s="630"/>
    </row>
    <row r="97" spans="1:13" x14ac:dyDescent="0.2">
      <c r="A97" s="610" t="s">
        <v>133</v>
      </c>
      <c r="B97" s="632">
        <v>136</v>
      </c>
      <c r="C97" s="632">
        <v>125</v>
      </c>
      <c r="D97" s="632">
        <v>261</v>
      </c>
      <c r="E97" s="632">
        <v>1</v>
      </c>
      <c r="F97" s="632">
        <v>8</v>
      </c>
      <c r="G97" s="632">
        <v>9</v>
      </c>
      <c r="H97" s="632">
        <v>270</v>
      </c>
      <c r="I97" s="630"/>
    </row>
    <row r="98" spans="1:13" x14ac:dyDescent="0.2">
      <c r="A98" s="610" t="s">
        <v>174</v>
      </c>
      <c r="B98" s="632">
        <v>628</v>
      </c>
      <c r="C98" s="632">
        <v>1115</v>
      </c>
      <c r="D98" s="632">
        <v>1743</v>
      </c>
      <c r="E98" s="632">
        <v>23</v>
      </c>
      <c r="F98" s="632">
        <v>22</v>
      </c>
      <c r="G98" s="632">
        <v>45</v>
      </c>
      <c r="H98" s="632">
        <v>1788</v>
      </c>
      <c r="I98" s="630"/>
    </row>
    <row r="99" spans="1:13" x14ac:dyDescent="0.2">
      <c r="A99" s="610" t="s">
        <v>179</v>
      </c>
      <c r="B99" s="632">
        <v>537</v>
      </c>
      <c r="C99" s="632">
        <v>1534</v>
      </c>
      <c r="D99" s="632">
        <v>2071</v>
      </c>
      <c r="E99" s="632">
        <v>49</v>
      </c>
      <c r="F99" s="632">
        <v>35</v>
      </c>
      <c r="G99" s="632">
        <v>84</v>
      </c>
      <c r="H99" s="632">
        <v>2155</v>
      </c>
      <c r="I99" s="630"/>
    </row>
    <row r="100" spans="1:13" x14ac:dyDescent="0.2">
      <c r="A100" s="610" t="s">
        <v>180</v>
      </c>
      <c r="B100" s="632">
        <v>416</v>
      </c>
      <c r="C100" s="632">
        <v>759</v>
      </c>
      <c r="D100" s="632">
        <v>1175</v>
      </c>
      <c r="E100" s="632">
        <v>95</v>
      </c>
      <c r="F100" s="632">
        <v>24</v>
      </c>
      <c r="G100" s="632">
        <v>119</v>
      </c>
      <c r="H100" s="632">
        <v>1294</v>
      </c>
      <c r="I100" s="630"/>
    </row>
    <row r="101" spans="1:13" x14ac:dyDescent="0.2">
      <c r="A101" s="610" t="s">
        <v>368</v>
      </c>
      <c r="B101" s="632">
        <v>113</v>
      </c>
      <c r="C101" s="632">
        <v>22</v>
      </c>
      <c r="D101" s="632">
        <v>135</v>
      </c>
      <c r="E101" s="632">
        <v>1</v>
      </c>
      <c r="F101" s="632">
        <v>2</v>
      </c>
      <c r="G101" s="632">
        <v>3</v>
      </c>
      <c r="H101" s="632">
        <v>138</v>
      </c>
      <c r="I101" s="630"/>
    </row>
    <row r="102" spans="1:13" x14ac:dyDescent="0.2">
      <c r="A102" s="610" t="s">
        <v>509</v>
      </c>
      <c r="B102" s="632">
        <v>34</v>
      </c>
      <c r="C102" s="632">
        <v>32</v>
      </c>
      <c r="D102" s="632">
        <v>66</v>
      </c>
      <c r="E102" s="632">
        <v>5</v>
      </c>
      <c r="F102" s="632"/>
      <c r="G102" s="632">
        <v>5</v>
      </c>
      <c r="H102" s="632">
        <v>71</v>
      </c>
      <c r="I102" s="630"/>
    </row>
    <row r="103" spans="1:13" x14ac:dyDescent="0.2">
      <c r="A103" s="610" t="s">
        <v>181</v>
      </c>
      <c r="B103" s="632">
        <v>124</v>
      </c>
      <c r="C103" s="632">
        <v>151</v>
      </c>
      <c r="D103" s="632">
        <v>275</v>
      </c>
      <c r="E103" s="632"/>
      <c r="F103" s="632"/>
      <c r="G103" s="632">
        <v>0</v>
      </c>
      <c r="H103" s="632">
        <v>275</v>
      </c>
      <c r="I103" s="630"/>
      <c r="J103" s="457"/>
      <c r="K103" s="457"/>
      <c r="L103" s="457"/>
      <c r="M103" s="457"/>
    </row>
    <row r="104" spans="1:13" s="457" customFormat="1" x14ac:dyDescent="0.2">
      <c r="A104" s="610" t="s">
        <v>182</v>
      </c>
      <c r="B104" s="632">
        <v>102</v>
      </c>
      <c r="C104" s="632">
        <v>251</v>
      </c>
      <c r="D104" s="632">
        <v>353</v>
      </c>
      <c r="E104" s="632">
        <v>47</v>
      </c>
      <c r="F104" s="632">
        <v>2</v>
      </c>
      <c r="G104" s="632">
        <v>49</v>
      </c>
      <c r="H104" s="632">
        <v>402</v>
      </c>
      <c r="I104" s="630"/>
      <c r="J104"/>
      <c r="K104"/>
      <c r="L104"/>
      <c r="M104"/>
    </row>
    <row r="105" spans="1:13" ht="11.25" customHeight="1" x14ac:dyDescent="0.2">
      <c r="A105" s="610" t="s">
        <v>138</v>
      </c>
      <c r="B105" s="632">
        <v>2</v>
      </c>
      <c r="C105" s="632">
        <v>49</v>
      </c>
      <c r="D105" s="632">
        <v>51</v>
      </c>
      <c r="E105" s="632">
        <v>3</v>
      </c>
      <c r="F105" s="632">
        <v>1</v>
      </c>
      <c r="G105" s="632">
        <v>4</v>
      </c>
      <c r="H105" s="632">
        <v>55</v>
      </c>
      <c r="I105" s="630"/>
      <c r="J105" s="505"/>
      <c r="K105" s="505"/>
      <c r="L105" s="505"/>
      <c r="M105" s="505"/>
    </row>
    <row r="106" spans="1:13" x14ac:dyDescent="0.2">
      <c r="A106" s="610" t="s">
        <v>185</v>
      </c>
      <c r="B106" s="632">
        <v>86</v>
      </c>
      <c r="C106" s="632">
        <v>286</v>
      </c>
      <c r="D106" s="632">
        <v>372</v>
      </c>
      <c r="E106" s="632">
        <v>2</v>
      </c>
      <c r="F106" s="632">
        <v>2</v>
      </c>
      <c r="G106" s="632">
        <v>4</v>
      </c>
      <c r="H106" s="632">
        <v>376</v>
      </c>
      <c r="I106" s="630"/>
      <c r="J106" s="620"/>
      <c r="K106" s="620"/>
      <c r="L106" s="620"/>
      <c r="M106" s="620"/>
    </row>
    <row r="107" spans="1:13" s="620" customFormat="1" x14ac:dyDescent="0.2">
      <c r="A107" s="610" t="s">
        <v>482</v>
      </c>
      <c r="B107" s="632">
        <v>1094</v>
      </c>
      <c r="C107" s="632">
        <v>2013</v>
      </c>
      <c r="D107" s="632">
        <v>3107</v>
      </c>
      <c r="E107" s="632"/>
      <c r="F107" s="632"/>
      <c r="G107" s="632">
        <v>0</v>
      </c>
      <c r="H107" s="632">
        <v>3107</v>
      </c>
      <c r="I107" s="630"/>
    </row>
    <row r="108" spans="1:13" s="620" customFormat="1" x14ac:dyDescent="0.2">
      <c r="A108" s="610" t="s">
        <v>147</v>
      </c>
      <c r="B108" s="632"/>
      <c r="C108" s="632"/>
      <c r="D108" s="632"/>
      <c r="E108" s="632">
        <v>59</v>
      </c>
      <c r="F108" s="632">
        <v>33</v>
      </c>
      <c r="G108" s="632">
        <v>92</v>
      </c>
      <c r="H108" s="632">
        <v>92</v>
      </c>
      <c r="I108" s="630"/>
    </row>
    <row r="109" spans="1:13" s="620" customFormat="1" x14ac:dyDescent="0.2">
      <c r="A109" s="610" t="s">
        <v>186</v>
      </c>
      <c r="B109" s="632">
        <v>1783</v>
      </c>
      <c r="C109" s="632">
        <v>3281</v>
      </c>
      <c r="D109" s="632">
        <v>5064</v>
      </c>
      <c r="E109" s="632">
        <v>190</v>
      </c>
      <c r="F109" s="632">
        <v>105</v>
      </c>
      <c r="G109" s="632">
        <v>295</v>
      </c>
      <c r="H109" s="632">
        <v>5359</v>
      </c>
      <c r="I109" s="630"/>
    </row>
    <row r="110" spans="1:13" s="620" customFormat="1" x14ac:dyDescent="0.2">
      <c r="A110" s="610" t="s">
        <v>188</v>
      </c>
      <c r="B110" s="632">
        <v>112</v>
      </c>
      <c r="C110" s="632">
        <v>239</v>
      </c>
      <c r="D110" s="632">
        <v>351</v>
      </c>
      <c r="E110" s="632">
        <v>12</v>
      </c>
      <c r="F110" s="632">
        <v>7</v>
      </c>
      <c r="G110" s="632">
        <v>19</v>
      </c>
      <c r="H110" s="632">
        <v>370</v>
      </c>
      <c r="I110" s="630"/>
    </row>
    <row r="111" spans="1:13" s="620" customFormat="1" x14ac:dyDescent="0.2">
      <c r="A111" s="610" t="s">
        <v>369</v>
      </c>
      <c r="B111" s="632">
        <v>171</v>
      </c>
      <c r="C111" s="632">
        <v>138</v>
      </c>
      <c r="D111" s="632">
        <v>309</v>
      </c>
      <c r="E111" s="632"/>
      <c r="F111" s="632">
        <v>15</v>
      </c>
      <c r="G111" s="632">
        <v>15</v>
      </c>
      <c r="H111" s="632">
        <v>324</v>
      </c>
      <c r="I111" s="630"/>
    </row>
    <row r="112" spans="1:13" s="620" customFormat="1" x14ac:dyDescent="0.2">
      <c r="A112" s="610" t="s">
        <v>189</v>
      </c>
      <c r="B112" s="632">
        <v>6</v>
      </c>
      <c r="C112" s="632">
        <v>38</v>
      </c>
      <c r="D112" s="632">
        <v>44</v>
      </c>
      <c r="E112" s="632">
        <v>9</v>
      </c>
      <c r="F112" s="632">
        <v>1</v>
      </c>
      <c r="G112" s="632">
        <v>10</v>
      </c>
      <c r="H112" s="632">
        <v>54</v>
      </c>
      <c r="I112" s="630"/>
    </row>
    <row r="113" spans="1:9" s="620" customFormat="1" x14ac:dyDescent="0.2">
      <c r="A113" s="610" t="s">
        <v>156</v>
      </c>
      <c r="B113" s="632">
        <v>403</v>
      </c>
      <c r="C113" s="632">
        <v>591</v>
      </c>
      <c r="D113" s="632">
        <v>994</v>
      </c>
      <c r="E113" s="632">
        <v>37</v>
      </c>
      <c r="F113" s="632">
        <v>43</v>
      </c>
      <c r="G113" s="632">
        <v>80</v>
      </c>
      <c r="H113" s="632">
        <v>1074</v>
      </c>
      <c r="I113" s="630"/>
    </row>
    <row r="114" spans="1:9" s="620" customFormat="1" x14ac:dyDescent="0.2">
      <c r="A114" s="610" t="s">
        <v>190</v>
      </c>
      <c r="B114" s="632">
        <v>321</v>
      </c>
      <c r="C114" s="632">
        <v>1162</v>
      </c>
      <c r="D114" s="632">
        <v>1483</v>
      </c>
      <c r="E114" s="632">
        <v>203</v>
      </c>
      <c r="F114" s="632">
        <v>23</v>
      </c>
      <c r="G114" s="632">
        <v>226</v>
      </c>
      <c r="H114" s="632">
        <v>1709</v>
      </c>
      <c r="I114" s="630"/>
    </row>
    <row r="115" spans="1:9" s="620" customFormat="1" x14ac:dyDescent="0.2">
      <c r="A115" s="610" t="s">
        <v>191</v>
      </c>
      <c r="B115" s="632">
        <v>545</v>
      </c>
      <c r="C115" s="632">
        <v>1204</v>
      </c>
      <c r="D115" s="632">
        <v>1749</v>
      </c>
      <c r="E115" s="632">
        <v>161</v>
      </c>
      <c r="F115" s="632">
        <v>27</v>
      </c>
      <c r="G115" s="632">
        <v>188</v>
      </c>
      <c r="H115" s="632">
        <v>1937</v>
      </c>
      <c r="I115" s="630"/>
    </row>
    <row r="116" spans="1:9" ht="15" customHeight="1" x14ac:dyDescent="0.2">
      <c r="A116" s="610" t="s">
        <v>193</v>
      </c>
      <c r="B116" s="632">
        <v>186</v>
      </c>
      <c r="C116" s="632">
        <v>131</v>
      </c>
      <c r="D116" s="632">
        <v>317</v>
      </c>
      <c r="E116" s="632">
        <v>15</v>
      </c>
      <c r="F116" s="632">
        <v>3</v>
      </c>
      <c r="G116" s="632">
        <v>18</v>
      </c>
      <c r="H116" s="632">
        <v>335</v>
      </c>
      <c r="I116" s="630"/>
    </row>
    <row r="117" spans="1:9" x14ac:dyDescent="0.2">
      <c r="A117" s="610" t="s">
        <v>195</v>
      </c>
      <c r="B117" s="632">
        <v>332</v>
      </c>
      <c r="C117" s="632">
        <v>496</v>
      </c>
      <c r="D117" s="632">
        <v>828</v>
      </c>
      <c r="E117" s="632">
        <v>116</v>
      </c>
      <c r="F117" s="632">
        <v>8</v>
      </c>
      <c r="G117" s="632">
        <v>124</v>
      </c>
      <c r="H117" s="632">
        <v>952</v>
      </c>
      <c r="I117" s="630"/>
    </row>
    <row r="118" spans="1:9" x14ac:dyDescent="0.2">
      <c r="A118" s="610" t="s">
        <v>158</v>
      </c>
      <c r="B118" s="632">
        <v>903</v>
      </c>
      <c r="C118" s="632">
        <v>1968</v>
      </c>
      <c r="D118" s="632">
        <v>2871</v>
      </c>
      <c r="E118" s="632">
        <v>63</v>
      </c>
      <c r="F118" s="632">
        <v>60</v>
      </c>
      <c r="G118" s="632">
        <v>123</v>
      </c>
      <c r="H118" s="632">
        <v>2994</v>
      </c>
      <c r="I118" s="630"/>
    </row>
    <row r="119" spans="1:9" x14ac:dyDescent="0.2">
      <c r="A119" s="610" t="s">
        <v>175</v>
      </c>
      <c r="B119" s="632">
        <v>87</v>
      </c>
      <c r="C119" s="632">
        <v>251</v>
      </c>
      <c r="D119" s="632">
        <v>338</v>
      </c>
      <c r="E119" s="632">
        <v>22</v>
      </c>
      <c r="F119" s="632">
        <v>7</v>
      </c>
      <c r="G119" s="632">
        <v>29</v>
      </c>
      <c r="H119" s="632">
        <v>367</v>
      </c>
      <c r="I119" s="630"/>
    </row>
    <row r="120" spans="1:9" x14ac:dyDescent="0.2">
      <c r="A120" s="610" t="s">
        <v>685</v>
      </c>
      <c r="B120" s="632">
        <v>349</v>
      </c>
      <c r="C120" s="632">
        <v>622</v>
      </c>
      <c r="D120" s="632">
        <v>971</v>
      </c>
      <c r="E120" s="632">
        <v>38</v>
      </c>
      <c r="F120" s="632">
        <v>10</v>
      </c>
      <c r="G120" s="632">
        <v>48</v>
      </c>
      <c r="H120" s="632">
        <v>1019</v>
      </c>
      <c r="I120" s="630"/>
    </row>
    <row r="121" spans="1:9" x14ac:dyDescent="0.2">
      <c r="A121" s="610" t="s">
        <v>684</v>
      </c>
      <c r="B121" s="632" t="s">
        <v>627</v>
      </c>
      <c r="C121" s="632" t="s">
        <v>627</v>
      </c>
      <c r="D121" s="632" t="s">
        <v>627</v>
      </c>
      <c r="E121" s="632" t="s">
        <v>627</v>
      </c>
      <c r="F121" s="632" t="s">
        <v>627</v>
      </c>
      <c r="G121" s="632" t="s">
        <v>627</v>
      </c>
      <c r="H121" s="632">
        <v>1543</v>
      </c>
      <c r="I121" s="630"/>
    </row>
    <row r="122" spans="1:9" x14ac:dyDescent="0.2">
      <c r="A122" s="457"/>
      <c r="B122" s="675"/>
      <c r="C122" s="675"/>
      <c r="D122" s="675"/>
      <c r="E122" s="675"/>
      <c r="F122" s="675"/>
      <c r="G122" s="675"/>
      <c r="H122" s="675"/>
      <c r="I122" s="630"/>
    </row>
    <row r="123" spans="1:9" x14ac:dyDescent="0.2">
      <c r="A123" s="637" t="s">
        <v>633</v>
      </c>
      <c r="B123" s="638">
        <v>47115</v>
      </c>
      <c r="C123" s="638">
        <v>93320</v>
      </c>
      <c r="D123" s="638">
        <v>141119</v>
      </c>
      <c r="E123" s="638">
        <v>6641</v>
      </c>
      <c r="F123" s="638">
        <v>2573</v>
      </c>
      <c r="G123" s="638">
        <v>9374</v>
      </c>
      <c r="H123" s="638">
        <f>SUM(H8:H121)</f>
        <v>152036</v>
      </c>
      <c r="I123" s="630"/>
    </row>
    <row r="124" spans="1:9" x14ac:dyDescent="0.2">
      <c r="B124" s="621"/>
      <c r="C124" s="621"/>
      <c r="D124" s="621"/>
      <c r="E124" s="621"/>
      <c r="F124" s="621"/>
      <c r="G124" s="621"/>
      <c r="H124" s="621"/>
      <c r="I124" s="630"/>
    </row>
    <row r="125" spans="1:9" x14ac:dyDescent="0.2">
      <c r="A125" s="620" t="s">
        <v>628</v>
      </c>
      <c r="B125" s="620"/>
      <c r="C125" s="620"/>
      <c r="D125" s="620"/>
      <c r="E125" s="620"/>
      <c r="F125" s="620"/>
      <c r="G125" s="620"/>
      <c r="H125" s="620"/>
      <c r="I125" s="630"/>
    </row>
    <row r="126" spans="1:9" ht="14.25" x14ac:dyDescent="0.2">
      <c r="A126" s="639" t="s">
        <v>634</v>
      </c>
      <c r="E126" s="457"/>
      <c r="I126" s="630"/>
    </row>
    <row r="127" spans="1:9" x14ac:dyDescent="0.2">
      <c r="E127" s="457"/>
      <c r="I127" s="630"/>
    </row>
    <row r="128" spans="1:9" x14ac:dyDescent="0.2">
      <c r="E128" s="457"/>
      <c r="I128" s="630"/>
    </row>
    <row r="129" spans="3:9" x14ac:dyDescent="0.2">
      <c r="E129" s="457"/>
      <c r="I129" s="630"/>
    </row>
    <row r="130" spans="3:9" x14ac:dyDescent="0.2">
      <c r="E130" s="457"/>
      <c r="I130" s="630"/>
    </row>
    <row r="131" spans="3:9" x14ac:dyDescent="0.2">
      <c r="E131" s="457"/>
      <c r="I131" s="630"/>
    </row>
    <row r="132" spans="3:9" x14ac:dyDescent="0.2">
      <c r="E132" s="457"/>
    </row>
    <row r="133" spans="3:9" x14ac:dyDescent="0.2">
      <c r="D133" s="457"/>
      <c r="E133" s="457"/>
    </row>
    <row r="134" spans="3:9" x14ac:dyDescent="0.2">
      <c r="E134" s="457"/>
    </row>
    <row r="135" spans="3:9" x14ac:dyDescent="0.2">
      <c r="C135" s="457"/>
      <c r="E135" s="457"/>
    </row>
    <row r="136" spans="3:9" x14ac:dyDescent="0.2">
      <c r="E136" s="457"/>
    </row>
    <row r="137" spans="3:9" x14ac:dyDescent="0.2">
      <c r="E137" s="457"/>
    </row>
    <row r="138" spans="3:9" x14ac:dyDescent="0.2">
      <c r="E138" s="457"/>
    </row>
    <row r="139" spans="3:9" x14ac:dyDescent="0.2">
      <c r="E139" s="457"/>
    </row>
    <row r="140" spans="3:9" x14ac:dyDescent="0.2">
      <c r="E140" s="457"/>
    </row>
    <row r="141" spans="3:9" x14ac:dyDescent="0.2">
      <c r="E141" s="457"/>
    </row>
    <row r="142" spans="3:9" x14ac:dyDescent="0.2">
      <c r="E142" s="457"/>
    </row>
    <row r="143" spans="3:9" x14ac:dyDescent="0.2">
      <c r="E143" s="457"/>
    </row>
    <row r="144" spans="3:9" x14ac:dyDescent="0.2">
      <c r="E144" s="457"/>
    </row>
    <row r="169" spans="3:5" x14ac:dyDescent="0.2">
      <c r="D169" s="457"/>
      <c r="E169" s="457"/>
    </row>
    <row r="171" spans="3:5" x14ac:dyDescent="0.2">
      <c r="C171" s="457"/>
    </row>
  </sheetData>
  <sortState ref="A8:H137">
    <sortCondition ref="A8:A137"/>
  </sortState>
  <mergeCells count="4">
    <mergeCell ref="H6:H7"/>
    <mergeCell ref="B6:D6"/>
    <mergeCell ref="E6:G6"/>
    <mergeCell ref="A2:H2"/>
  </mergeCells>
  <printOptions horizontalCentered="1"/>
  <pageMargins left="0.70866141732283472" right="0.70866141732283472" top="0.74803149606299213" bottom="0.74803149606299213" header="0.31496062992125984" footer="0.31496062992125984"/>
  <pageSetup paperSize="9" scale="67" firstPageNumber="53" fitToHeight="0" orientation="portrait" r:id="rId1"/>
  <headerFooter>
    <oddFooter>&amp;CPage &amp;P</oddFooter>
  </headerFooter>
  <rowBreaks count="1" manualBreakCount="1">
    <brk id="74"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5" tint="-0.249977111117893"/>
    <pageSetUpPr fitToPage="1"/>
  </sheetPr>
  <dimension ref="A2:R122"/>
  <sheetViews>
    <sheetView workbookViewId="0">
      <selection activeCell="P8" sqref="P8"/>
    </sheetView>
  </sheetViews>
  <sheetFormatPr baseColWidth="10" defaultRowHeight="12.75" x14ac:dyDescent="0.2"/>
  <cols>
    <col min="1" max="1" width="30.33203125" customWidth="1"/>
    <col min="2" max="2" width="12.33203125" customWidth="1"/>
    <col min="13" max="13" width="14.83203125" customWidth="1"/>
  </cols>
  <sheetData>
    <row r="2" spans="1:18" ht="30" customHeight="1" x14ac:dyDescent="0.2">
      <c r="A2" s="819" t="s">
        <v>666</v>
      </c>
      <c r="B2" s="819"/>
      <c r="C2" s="819"/>
      <c r="D2" s="819"/>
      <c r="E2" s="819"/>
      <c r="F2" s="819"/>
      <c r="G2" s="819"/>
      <c r="H2" s="819"/>
      <c r="I2" s="819"/>
      <c r="J2" s="819"/>
      <c r="K2" s="819"/>
      <c r="L2" s="819"/>
      <c r="M2" s="819"/>
    </row>
    <row r="6" spans="1:18" ht="14.25" x14ac:dyDescent="0.2">
      <c r="B6" s="857" t="s">
        <v>621</v>
      </c>
      <c r="C6" s="858"/>
      <c r="D6" s="858"/>
      <c r="E6" s="858"/>
      <c r="F6" s="852" t="s">
        <v>626</v>
      </c>
      <c r="G6" s="835"/>
      <c r="H6" s="835"/>
      <c r="I6" s="835"/>
      <c r="J6" s="859" t="s">
        <v>620</v>
      </c>
      <c r="K6" s="860"/>
      <c r="L6" s="860"/>
      <c r="M6" s="860"/>
    </row>
    <row r="7" spans="1:18" s="620" customFormat="1" ht="13.5" customHeight="1" x14ac:dyDescent="0.2">
      <c r="B7" s="853" t="s">
        <v>691</v>
      </c>
      <c r="C7" s="854"/>
      <c r="D7" s="854"/>
      <c r="E7" s="854"/>
      <c r="F7" s="854"/>
      <c r="G7" s="854"/>
      <c r="H7" s="854"/>
      <c r="I7" s="854"/>
      <c r="J7" s="855" t="s">
        <v>691</v>
      </c>
      <c r="K7" s="856"/>
      <c r="L7" s="856"/>
      <c r="M7" s="856"/>
    </row>
    <row r="8" spans="1:18" ht="31.5" customHeight="1" x14ac:dyDescent="0.2">
      <c r="A8" t="s">
        <v>630</v>
      </c>
      <c r="B8" s="417" t="s">
        <v>692</v>
      </c>
      <c r="C8" s="417" t="s">
        <v>693</v>
      </c>
      <c r="D8" s="417" t="s">
        <v>694</v>
      </c>
      <c r="E8" s="687" t="s">
        <v>631</v>
      </c>
      <c r="F8" s="861" t="s">
        <v>692</v>
      </c>
      <c r="G8" s="417" t="s">
        <v>693</v>
      </c>
      <c r="H8" s="417" t="s">
        <v>694</v>
      </c>
      <c r="I8" s="687" t="s">
        <v>631</v>
      </c>
      <c r="J8" s="862" t="s">
        <v>692</v>
      </c>
      <c r="K8" s="863" t="s">
        <v>693</v>
      </c>
      <c r="L8" s="863" t="s">
        <v>694</v>
      </c>
      <c r="M8" s="863" t="s">
        <v>631</v>
      </c>
    </row>
    <row r="9" spans="1:18" x14ac:dyDescent="0.2">
      <c r="A9" s="232" t="s">
        <v>112</v>
      </c>
      <c r="B9" s="631">
        <v>0</v>
      </c>
      <c r="C9" s="631">
        <v>13090</v>
      </c>
      <c r="D9" s="631">
        <v>0</v>
      </c>
      <c r="E9" s="837">
        <v>13090</v>
      </c>
      <c r="F9" s="838">
        <v>0</v>
      </c>
      <c r="G9" s="631">
        <v>575</v>
      </c>
      <c r="H9" s="631">
        <v>0</v>
      </c>
      <c r="I9" s="847">
        <v>575</v>
      </c>
      <c r="J9" s="838">
        <v>0</v>
      </c>
      <c r="K9" s="836">
        <v>13665</v>
      </c>
      <c r="L9" s="836">
        <v>0</v>
      </c>
      <c r="M9" s="836">
        <v>13665</v>
      </c>
      <c r="N9" s="621"/>
      <c r="O9" s="621"/>
      <c r="P9" s="621"/>
      <c r="Q9" s="621"/>
      <c r="R9" s="621"/>
    </row>
    <row r="10" spans="1:18" x14ac:dyDescent="0.2">
      <c r="A10" s="232" t="s">
        <v>111</v>
      </c>
      <c r="B10" s="631">
        <v>0</v>
      </c>
      <c r="C10" s="631">
        <v>199131</v>
      </c>
      <c r="D10" s="631">
        <v>0</v>
      </c>
      <c r="E10" s="839">
        <v>199131</v>
      </c>
      <c r="F10" s="840">
        <v>0</v>
      </c>
      <c r="G10" s="631">
        <v>12069</v>
      </c>
      <c r="H10" s="631">
        <v>0</v>
      </c>
      <c r="I10" s="847">
        <v>12069</v>
      </c>
      <c r="J10" s="840">
        <v>0</v>
      </c>
      <c r="K10" s="631">
        <v>211200</v>
      </c>
      <c r="L10" s="631">
        <v>0</v>
      </c>
      <c r="M10" s="631">
        <v>211200</v>
      </c>
      <c r="N10" s="621"/>
      <c r="O10" s="621"/>
      <c r="P10" s="621"/>
      <c r="Q10" s="621"/>
      <c r="R10" s="621"/>
    </row>
    <row r="11" spans="1:18" x14ac:dyDescent="0.2">
      <c r="A11" s="232" t="s">
        <v>568</v>
      </c>
      <c r="B11" s="631">
        <v>0</v>
      </c>
      <c r="C11" s="631">
        <v>7714</v>
      </c>
      <c r="D11" s="631">
        <v>0</v>
      </c>
      <c r="E11" s="839">
        <v>7714</v>
      </c>
      <c r="F11" s="840">
        <v>0</v>
      </c>
      <c r="G11" s="631">
        <v>84</v>
      </c>
      <c r="H11" s="631">
        <v>0</v>
      </c>
      <c r="I11" s="847">
        <v>84</v>
      </c>
      <c r="J11" s="840">
        <v>0</v>
      </c>
      <c r="K11" s="631">
        <v>7798</v>
      </c>
      <c r="L11" s="631">
        <v>0</v>
      </c>
      <c r="M11" s="631">
        <v>7798</v>
      </c>
      <c r="N11" s="621"/>
      <c r="O11" s="621"/>
      <c r="P11" s="621"/>
      <c r="Q11" s="621"/>
      <c r="R11" s="621"/>
    </row>
    <row r="12" spans="1:18" x14ac:dyDescent="0.2">
      <c r="A12" s="232" t="s">
        <v>580</v>
      </c>
      <c r="B12" s="631">
        <v>6646.5</v>
      </c>
      <c r="C12" s="631">
        <v>21128</v>
      </c>
      <c r="D12" s="631">
        <v>2874.6666666666665</v>
      </c>
      <c r="E12" s="839">
        <v>30649.166666666668</v>
      </c>
      <c r="F12" s="840">
        <v>91.5</v>
      </c>
      <c r="G12" s="631">
        <v>676.5</v>
      </c>
      <c r="H12" s="631">
        <v>37.333333333333329</v>
      </c>
      <c r="I12" s="847">
        <v>805.33333333333337</v>
      </c>
      <c r="J12" s="840">
        <v>6738</v>
      </c>
      <c r="K12" s="631">
        <v>21804.5</v>
      </c>
      <c r="L12" s="631">
        <v>2912</v>
      </c>
      <c r="M12" s="631">
        <v>31454.5</v>
      </c>
      <c r="N12" s="621"/>
      <c r="O12" s="621"/>
      <c r="P12" s="621"/>
      <c r="Q12" s="621"/>
      <c r="R12" s="621"/>
    </row>
    <row r="13" spans="1:18" x14ac:dyDescent="0.2">
      <c r="A13" s="232" t="s">
        <v>114</v>
      </c>
      <c r="B13" s="631">
        <v>17121.27</v>
      </c>
      <c r="C13" s="631">
        <v>56338.37</v>
      </c>
      <c r="D13" s="631">
        <v>4091.61</v>
      </c>
      <c r="E13" s="839">
        <v>77551.25</v>
      </c>
      <c r="F13" s="840">
        <v>0</v>
      </c>
      <c r="G13" s="631">
        <v>5733.88</v>
      </c>
      <c r="H13" s="631">
        <v>349.65</v>
      </c>
      <c r="I13" s="847">
        <v>6083.53</v>
      </c>
      <c r="J13" s="840">
        <v>17121.27</v>
      </c>
      <c r="K13" s="631">
        <v>62072.25</v>
      </c>
      <c r="L13" s="631">
        <v>4441.26</v>
      </c>
      <c r="M13" s="631">
        <v>83634.78</v>
      </c>
      <c r="N13" s="621"/>
      <c r="O13" s="621"/>
      <c r="P13" s="621"/>
      <c r="Q13" s="621"/>
      <c r="R13" s="621"/>
    </row>
    <row r="14" spans="1:18" x14ac:dyDescent="0.2">
      <c r="A14" s="232" t="s">
        <v>154</v>
      </c>
      <c r="B14" s="631">
        <v>15799</v>
      </c>
      <c r="C14" s="631">
        <v>38049</v>
      </c>
      <c r="D14" s="631">
        <v>8171</v>
      </c>
      <c r="E14" s="839">
        <v>62019</v>
      </c>
      <c r="F14" s="840">
        <v>581</v>
      </c>
      <c r="G14" s="631">
        <v>3374</v>
      </c>
      <c r="H14" s="631">
        <v>208</v>
      </c>
      <c r="I14" s="847">
        <v>4163</v>
      </c>
      <c r="J14" s="840">
        <v>16380</v>
      </c>
      <c r="K14" s="631">
        <v>41423</v>
      </c>
      <c r="L14" s="631">
        <v>8379</v>
      </c>
      <c r="M14" s="631">
        <v>66182</v>
      </c>
      <c r="N14" s="621"/>
      <c r="O14" s="621"/>
      <c r="P14" s="621"/>
      <c r="Q14" s="621"/>
      <c r="R14" s="621"/>
    </row>
    <row r="15" spans="1:18" x14ac:dyDescent="0.2">
      <c r="A15" s="232" t="s">
        <v>426</v>
      </c>
      <c r="B15" s="631">
        <v>0</v>
      </c>
      <c r="C15" s="631">
        <v>26225.010000000002</v>
      </c>
      <c r="D15" s="631">
        <v>0</v>
      </c>
      <c r="E15" s="839">
        <v>26225.010000000002</v>
      </c>
      <c r="F15" s="840">
        <v>0</v>
      </c>
      <c r="G15" s="631">
        <v>1010.8</v>
      </c>
      <c r="H15" s="631">
        <v>0</v>
      </c>
      <c r="I15" s="847">
        <v>1010.8</v>
      </c>
      <c r="J15" s="840">
        <v>0</v>
      </c>
      <c r="K15" s="631">
        <v>27235.81</v>
      </c>
      <c r="L15" s="631">
        <v>0</v>
      </c>
      <c r="M15" s="631">
        <v>27235.81</v>
      </c>
      <c r="N15" s="621"/>
      <c r="O15" s="621"/>
      <c r="P15" s="621"/>
      <c r="Q15" s="621"/>
      <c r="R15" s="621"/>
    </row>
    <row r="16" spans="1:18" x14ac:dyDescent="0.2">
      <c r="A16" s="232" t="s">
        <v>135</v>
      </c>
      <c r="B16" s="631">
        <v>3268</v>
      </c>
      <c r="C16" s="631">
        <v>49859</v>
      </c>
      <c r="D16" s="631">
        <v>2945</v>
      </c>
      <c r="E16" s="839">
        <v>56072</v>
      </c>
      <c r="F16" s="840">
        <v>89</v>
      </c>
      <c r="G16" s="631">
        <v>1483</v>
      </c>
      <c r="H16" s="631">
        <v>387</v>
      </c>
      <c r="I16" s="847">
        <v>1959</v>
      </c>
      <c r="J16" s="840">
        <v>3357</v>
      </c>
      <c r="K16" s="631">
        <v>51342</v>
      </c>
      <c r="L16" s="631">
        <v>3332</v>
      </c>
      <c r="M16" s="631">
        <v>58031</v>
      </c>
      <c r="N16" s="621"/>
      <c r="O16" s="621"/>
      <c r="P16" s="621"/>
      <c r="Q16" s="621"/>
      <c r="R16" s="621"/>
    </row>
    <row r="17" spans="1:18" x14ac:dyDescent="0.2">
      <c r="A17" s="232" t="s">
        <v>113</v>
      </c>
      <c r="B17" s="631">
        <v>4442.26</v>
      </c>
      <c r="C17" s="631">
        <v>22431.239999999998</v>
      </c>
      <c r="D17" s="631">
        <v>2601.25</v>
      </c>
      <c r="E17" s="839">
        <v>29474.75</v>
      </c>
      <c r="F17" s="840">
        <v>13.5</v>
      </c>
      <c r="G17" s="631">
        <v>1404.75</v>
      </c>
      <c r="H17" s="631">
        <v>164</v>
      </c>
      <c r="I17" s="847">
        <v>1582.25</v>
      </c>
      <c r="J17" s="840">
        <v>4455.76</v>
      </c>
      <c r="K17" s="631">
        <v>23835.989999999998</v>
      </c>
      <c r="L17" s="631">
        <v>2765.25</v>
      </c>
      <c r="M17" s="631">
        <v>31057</v>
      </c>
      <c r="N17" s="621"/>
      <c r="O17" s="621"/>
      <c r="P17" s="621"/>
      <c r="Q17" s="621"/>
      <c r="R17" s="621"/>
    </row>
    <row r="18" spans="1:18" x14ac:dyDescent="0.2">
      <c r="A18" s="232" t="s">
        <v>117</v>
      </c>
      <c r="B18" s="631">
        <v>2591.1</v>
      </c>
      <c r="C18" s="631">
        <v>3191.45</v>
      </c>
      <c r="D18" s="631">
        <v>1780</v>
      </c>
      <c r="E18" s="839">
        <v>7562.5499999999993</v>
      </c>
      <c r="F18" s="840">
        <v>48.370000000000005</v>
      </c>
      <c r="G18" s="631">
        <v>237.5</v>
      </c>
      <c r="H18" s="631">
        <v>710.67</v>
      </c>
      <c r="I18" s="847">
        <v>996.54</v>
      </c>
      <c r="J18" s="840">
        <v>2639.47</v>
      </c>
      <c r="K18" s="631">
        <v>3428.95</v>
      </c>
      <c r="L18" s="631">
        <v>2490.67</v>
      </c>
      <c r="M18" s="631">
        <v>8559.09</v>
      </c>
      <c r="N18" s="621"/>
      <c r="O18" s="621"/>
      <c r="P18" s="621"/>
      <c r="Q18" s="621"/>
      <c r="R18" s="621"/>
    </row>
    <row r="19" spans="1:18" s="620" customFormat="1" x14ac:dyDescent="0.2">
      <c r="A19" s="232" t="s">
        <v>116</v>
      </c>
      <c r="B19" s="631">
        <v>14424.30000025034</v>
      </c>
      <c r="C19" s="631">
        <v>42133.040000766487</v>
      </c>
      <c r="D19" s="631">
        <v>8381.3266694744525</v>
      </c>
      <c r="E19" s="839">
        <v>64938.666670491279</v>
      </c>
      <c r="F19" s="840">
        <v>453</v>
      </c>
      <c r="G19" s="631">
        <v>3562.75</v>
      </c>
      <c r="H19" s="631">
        <v>620</v>
      </c>
      <c r="I19" s="847">
        <v>4635.75</v>
      </c>
      <c r="J19" s="840">
        <v>14877.30000025034</v>
      </c>
      <c r="K19" s="631">
        <v>45695.790000766487</v>
      </c>
      <c r="L19" s="631">
        <v>9001.3266694744525</v>
      </c>
      <c r="M19" s="631">
        <v>69574.416670491279</v>
      </c>
      <c r="N19" s="621"/>
      <c r="O19" s="621"/>
      <c r="P19" s="621"/>
      <c r="Q19" s="621"/>
      <c r="R19" s="621"/>
    </row>
    <row r="20" spans="1:18" s="620" customFormat="1" x14ac:dyDescent="0.2">
      <c r="A20" s="232" t="s">
        <v>481</v>
      </c>
      <c r="B20" s="631">
        <v>691.5</v>
      </c>
      <c r="C20" s="631">
        <v>1045</v>
      </c>
      <c r="D20" s="631">
        <v>317.58</v>
      </c>
      <c r="E20" s="839">
        <v>2054.08</v>
      </c>
      <c r="F20" s="840">
        <v>12</v>
      </c>
      <c r="G20" s="631">
        <v>24</v>
      </c>
      <c r="H20" s="631">
        <v>151.84</v>
      </c>
      <c r="I20" s="847">
        <v>187.84</v>
      </c>
      <c r="J20" s="840">
        <v>703.5</v>
      </c>
      <c r="K20" s="631">
        <v>1069</v>
      </c>
      <c r="L20" s="631">
        <v>469.41999999999996</v>
      </c>
      <c r="M20" s="631">
        <v>2241.92</v>
      </c>
      <c r="N20" s="621"/>
      <c r="O20" s="621"/>
      <c r="P20" s="621"/>
      <c r="Q20" s="621"/>
      <c r="R20" s="621"/>
    </row>
    <row r="21" spans="1:18" s="620" customFormat="1" x14ac:dyDescent="0.2">
      <c r="A21" s="232" t="s">
        <v>118</v>
      </c>
      <c r="B21" s="631">
        <v>33131.49</v>
      </c>
      <c r="C21" s="631">
        <v>58869.42</v>
      </c>
      <c r="D21" s="631">
        <v>6473.6399999999994</v>
      </c>
      <c r="E21" s="839">
        <v>98474.55</v>
      </c>
      <c r="F21" s="840">
        <v>1298.83</v>
      </c>
      <c r="G21" s="631">
        <v>8258.2900000000009</v>
      </c>
      <c r="H21" s="631">
        <v>241.41000000000003</v>
      </c>
      <c r="I21" s="847">
        <v>9798.5300000000007</v>
      </c>
      <c r="J21" s="840">
        <v>34430.32</v>
      </c>
      <c r="K21" s="631">
        <v>67127.709999999992</v>
      </c>
      <c r="L21" s="631">
        <v>6715.0499999999993</v>
      </c>
      <c r="M21" s="631">
        <v>108273.08</v>
      </c>
      <c r="N21" s="621"/>
      <c r="O21" s="621"/>
      <c r="P21" s="621"/>
      <c r="Q21" s="621"/>
      <c r="R21" s="621"/>
    </row>
    <row r="22" spans="1:18" s="620" customFormat="1" x14ac:dyDescent="0.2">
      <c r="A22" s="232" t="s">
        <v>119</v>
      </c>
      <c r="B22" s="631">
        <v>0</v>
      </c>
      <c r="C22" s="631">
        <v>39777</v>
      </c>
      <c r="D22" s="631">
        <v>0</v>
      </c>
      <c r="E22" s="839">
        <v>39777</v>
      </c>
      <c r="F22" s="840">
        <v>0</v>
      </c>
      <c r="G22" s="631">
        <v>3020</v>
      </c>
      <c r="H22" s="631">
        <v>0</v>
      </c>
      <c r="I22" s="847">
        <v>3020</v>
      </c>
      <c r="J22" s="840">
        <v>0</v>
      </c>
      <c r="K22" s="631">
        <v>42797</v>
      </c>
      <c r="L22" s="631">
        <v>0</v>
      </c>
      <c r="M22" s="631">
        <v>42797</v>
      </c>
      <c r="N22" s="621"/>
      <c r="O22" s="621"/>
      <c r="P22" s="621"/>
      <c r="Q22" s="621"/>
      <c r="R22" s="621"/>
    </row>
    <row r="23" spans="1:18" s="620" customFormat="1" x14ac:dyDescent="0.2">
      <c r="A23" s="232" t="s">
        <v>121</v>
      </c>
      <c r="B23" s="631">
        <v>0</v>
      </c>
      <c r="C23" s="631">
        <v>13248</v>
      </c>
      <c r="D23" s="631">
        <v>0</v>
      </c>
      <c r="E23" s="839">
        <v>13248</v>
      </c>
      <c r="F23" s="840">
        <v>0</v>
      </c>
      <c r="G23" s="631">
        <v>1905</v>
      </c>
      <c r="H23" s="631">
        <v>0</v>
      </c>
      <c r="I23" s="847">
        <v>1905</v>
      </c>
      <c r="J23" s="840">
        <v>0</v>
      </c>
      <c r="K23" s="631">
        <v>15153</v>
      </c>
      <c r="L23" s="631">
        <v>0</v>
      </c>
      <c r="M23" s="631">
        <v>15153</v>
      </c>
      <c r="N23" s="621"/>
      <c r="O23" s="621"/>
      <c r="P23" s="621"/>
      <c r="Q23" s="621"/>
      <c r="R23" s="621"/>
    </row>
    <row r="24" spans="1:18" s="620" customFormat="1" x14ac:dyDescent="0.2">
      <c r="A24" s="232" t="s">
        <v>403</v>
      </c>
      <c r="B24" s="631" t="s">
        <v>627</v>
      </c>
      <c r="C24" s="631" t="s">
        <v>627</v>
      </c>
      <c r="D24" s="631" t="s">
        <v>627</v>
      </c>
      <c r="E24" s="839">
        <v>11028</v>
      </c>
      <c r="F24" s="840" t="s">
        <v>627</v>
      </c>
      <c r="G24" s="631" t="s">
        <v>627</v>
      </c>
      <c r="H24" s="631" t="s">
        <v>627</v>
      </c>
      <c r="I24" s="847">
        <v>744</v>
      </c>
      <c r="J24" s="840" t="s">
        <v>627</v>
      </c>
      <c r="K24" s="631" t="s">
        <v>627</v>
      </c>
      <c r="L24" s="631" t="s">
        <v>627</v>
      </c>
      <c r="M24" s="631">
        <v>11772</v>
      </c>
      <c r="N24" s="621"/>
      <c r="O24" s="621"/>
      <c r="P24" s="621"/>
      <c r="Q24" s="621"/>
      <c r="R24" s="621"/>
    </row>
    <row r="25" spans="1:18" s="620" customFormat="1" x14ac:dyDescent="0.2">
      <c r="A25" s="232" t="s">
        <v>176</v>
      </c>
      <c r="B25" s="631">
        <v>13235.490000000002</v>
      </c>
      <c r="C25" s="631">
        <v>37450.160000000003</v>
      </c>
      <c r="D25" s="631">
        <v>4907.25</v>
      </c>
      <c r="E25" s="839">
        <v>55592.900000000009</v>
      </c>
      <c r="F25" s="840">
        <v>518</v>
      </c>
      <c r="G25" s="631">
        <v>2805.63</v>
      </c>
      <c r="H25" s="631">
        <v>196.5</v>
      </c>
      <c r="I25" s="847">
        <v>3520.13</v>
      </c>
      <c r="J25" s="840">
        <v>13753.490000000002</v>
      </c>
      <c r="K25" s="631">
        <v>40255.79</v>
      </c>
      <c r="L25" s="631">
        <v>5103.75</v>
      </c>
      <c r="M25" s="631">
        <v>59113.030000000006</v>
      </c>
      <c r="N25" s="621"/>
      <c r="O25" s="621"/>
      <c r="P25" s="621"/>
      <c r="Q25" s="621"/>
      <c r="R25" s="621"/>
    </row>
    <row r="26" spans="1:18" s="620" customFormat="1" x14ac:dyDescent="0.2">
      <c r="A26" s="232" t="s">
        <v>177</v>
      </c>
      <c r="B26" s="631">
        <v>267.25</v>
      </c>
      <c r="C26" s="631">
        <v>1979.25</v>
      </c>
      <c r="D26" s="631">
        <v>201</v>
      </c>
      <c r="E26" s="839">
        <v>2447.5</v>
      </c>
      <c r="F26" s="840">
        <v>0</v>
      </c>
      <c r="G26" s="631">
        <v>0</v>
      </c>
      <c r="H26" s="631">
        <v>0</v>
      </c>
      <c r="I26" s="847">
        <v>0</v>
      </c>
      <c r="J26" s="840">
        <v>267.25</v>
      </c>
      <c r="K26" s="631">
        <v>1979.25</v>
      </c>
      <c r="L26" s="631">
        <v>201</v>
      </c>
      <c r="M26" s="631">
        <v>2447.5</v>
      </c>
      <c r="N26" s="621"/>
      <c r="O26" s="621"/>
      <c r="P26" s="621"/>
      <c r="Q26" s="621"/>
      <c r="R26" s="621"/>
    </row>
    <row r="27" spans="1:18" s="620" customFormat="1" x14ac:dyDescent="0.2">
      <c r="A27" s="232" t="s">
        <v>178</v>
      </c>
      <c r="B27" s="631">
        <v>0</v>
      </c>
      <c r="C27" s="631">
        <v>37493.18</v>
      </c>
      <c r="D27" s="631">
        <v>0</v>
      </c>
      <c r="E27" s="839">
        <v>37493.18</v>
      </c>
      <c r="F27" s="840">
        <v>0</v>
      </c>
      <c r="G27" s="631">
        <v>1366.25</v>
      </c>
      <c r="H27" s="631">
        <v>0</v>
      </c>
      <c r="I27" s="847">
        <v>1366.25</v>
      </c>
      <c r="J27" s="840">
        <v>0</v>
      </c>
      <c r="K27" s="631">
        <v>38859.43</v>
      </c>
      <c r="L27" s="631">
        <v>0</v>
      </c>
      <c r="M27" s="631">
        <v>38859.43</v>
      </c>
      <c r="N27" s="621"/>
      <c r="O27" s="621"/>
      <c r="P27" s="621"/>
      <c r="Q27" s="621"/>
      <c r="R27" s="621"/>
    </row>
    <row r="28" spans="1:18" s="620" customFormat="1" x14ac:dyDescent="0.2">
      <c r="A28" s="232" t="s">
        <v>123</v>
      </c>
      <c r="B28" s="631">
        <v>33011.441171351689</v>
      </c>
      <c r="C28" s="631">
        <v>49822.977196936365</v>
      </c>
      <c r="D28" s="631">
        <v>14671.751631711859</v>
      </c>
      <c r="E28" s="839">
        <v>97506.169999999911</v>
      </c>
      <c r="F28" s="840">
        <v>1488.0270529270249</v>
      </c>
      <c r="G28" s="631">
        <v>5678.4375902165202</v>
      </c>
      <c r="H28" s="631">
        <v>661.34535685645551</v>
      </c>
      <c r="I28" s="847">
        <v>7827.81</v>
      </c>
      <c r="J28" s="840">
        <v>34499.468224278717</v>
      </c>
      <c r="K28" s="631">
        <v>55501.414787152884</v>
      </c>
      <c r="L28" s="631">
        <v>15333.096988568315</v>
      </c>
      <c r="M28" s="631">
        <v>105333.97999999991</v>
      </c>
      <c r="N28" s="621"/>
      <c r="O28" s="621"/>
      <c r="P28" s="621"/>
      <c r="Q28" s="621"/>
      <c r="R28" s="621"/>
    </row>
    <row r="29" spans="1:18" s="620" customFormat="1" x14ac:dyDescent="0.2">
      <c r="A29" s="232" t="s">
        <v>439</v>
      </c>
      <c r="B29" s="631">
        <v>835.5</v>
      </c>
      <c r="C29" s="631">
        <v>2057.5</v>
      </c>
      <c r="D29" s="631">
        <v>266</v>
      </c>
      <c r="E29" s="839">
        <v>3159</v>
      </c>
      <c r="F29" s="840">
        <v>29</v>
      </c>
      <c r="G29" s="631">
        <v>294.5</v>
      </c>
      <c r="H29" s="631">
        <v>246.5</v>
      </c>
      <c r="I29" s="847">
        <v>570</v>
      </c>
      <c r="J29" s="840">
        <v>864.5</v>
      </c>
      <c r="K29" s="631">
        <v>2352</v>
      </c>
      <c r="L29" s="631">
        <v>512.5</v>
      </c>
      <c r="M29" s="631">
        <v>3729</v>
      </c>
      <c r="N29" s="621"/>
      <c r="O29" s="621"/>
      <c r="P29" s="621"/>
      <c r="Q29" s="621"/>
      <c r="R29" s="621"/>
    </row>
    <row r="30" spans="1:18" s="620" customFormat="1" x14ac:dyDescent="0.2">
      <c r="A30" s="232" t="s">
        <v>572</v>
      </c>
      <c r="B30" s="631">
        <v>2259</v>
      </c>
      <c r="C30" s="631">
        <v>8108.65</v>
      </c>
      <c r="D30" s="631">
        <v>253.33999999999997</v>
      </c>
      <c r="E30" s="839">
        <v>10620.99</v>
      </c>
      <c r="F30" s="840">
        <v>0</v>
      </c>
      <c r="G30" s="631">
        <v>0</v>
      </c>
      <c r="H30" s="631">
        <v>0</v>
      </c>
      <c r="I30" s="847">
        <v>0</v>
      </c>
      <c r="J30" s="840">
        <v>2259</v>
      </c>
      <c r="K30" s="631">
        <v>8108.65</v>
      </c>
      <c r="L30" s="631">
        <v>253.33999999999997</v>
      </c>
      <c r="M30" s="631">
        <v>10620.99</v>
      </c>
      <c r="N30" s="621"/>
      <c r="O30" s="621"/>
      <c r="P30" s="621"/>
      <c r="Q30" s="621"/>
      <c r="R30" s="621"/>
    </row>
    <row r="31" spans="1:18" s="620" customFormat="1" x14ac:dyDescent="0.2">
      <c r="A31" s="232" t="s">
        <v>409</v>
      </c>
      <c r="B31" s="631">
        <v>10270</v>
      </c>
      <c r="C31" s="631">
        <v>21344</v>
      </c>
      <c r="D31" s="631">
        <v>408</v>
      </c>
      <c r="E31" s="839">
        <v>32022</v>
      </c>
      <c r="F31" s="840">
        <v>977</v>
      </c>
      <c r="G31" s="631">
        <v>1441</v>
      </c>
      <c r="H31" s="631">
        <v>38</v>
      </c>
      <c r="I31" s="847">
        <v>2456</v>
      </c>
      <c r="J31" s="840">
        <v>11247</v>
      </c>
      <c r="K31" s="631">
        <v>22785</v>
      </c>
      <c r="L31" s="631">
        <v>446</v>
      </c>
      <c r="M31" s="631">
        <v>34478</v>
      </c>
      <c r="N31" s="621"/>
      <c r="O31" s="621"/>
      <c r="P31" s="621"/>
      <c r="Q31" s="621"/>
      <c r="R31" s="621"/>
    </row>
    <row r="32" spans="1:18" s="620" customFormat="1" x14ac:dyDescent="0.2">
      <c r="A32" s="232" t="s">
        <v>196</v>
      </c>
      <c r="B32" s="631">
        <v>709.5</v>
      </c>
      <c r="C32" s="631">
        <v>1970</v>
      </c>
      <c r="D32" s="631">
        <v>1421</v>
      </c>
      <c r="E32" s="839">
        <v>4100.5</v>
      </c>
      <c r="F32" s="840">
        <v>0</v>
      </c>
      <c r="G32" s="631">
        <v>168</v>
      </c>
      <c r="H32" s="631">
        <v>396</v>
      </c>
      <c r="I32" s="847">
        <v>564</v>
      </c>
      <c r="J32" s="840">
        <v>709.5</v>
      </c>
      <c r="K32" s="631">
        <v>2138</v>
      </c>
      <c r="L32" s="631">
        <v>1817</v>
      </c>
      <c r="M32" s="631">
        <v>4664.5</v>
      </c>
      <c r="N32" s="621"/>
      <c r="O32" s="621"/>
      <c r="P32" s="621"/>
      <c r="Q32" s="621"/>
      <c r="R32" s="621"/>
    </row>
    <row r="33" spans="1:18" s="620" customFormat="1" x14ac:dyDescent="0.2">
      <c r="A33" s="232" t="s">
        <v>129</v>
      </c>
      <c r="B33" s="631">
        <v>13625.48</v>
      </c>
      <c r="C33" s="631">
        <v>47180.81</v>
      </c>
      <c r="D33" s="631">
        <v>6644.7</v>
      </c>
      <c r="E33" s="839">
        <v>67450.989999999991</v>
      </c>
      <c r="F33" s="840">
        <v>528</v>
      </c>
      <c r="G33" s="631">
        <v>1675.1799999999998</v>
      </c>
      <c r="H33" s="631">
        <v>168.67000000000002</v>
      </c>
      <c r="I33" s="847">
        <v>2371.85</v>
      </c>
      <c r="J33" s="840">
        <v>14153.48</v>
      </c>
      <c r="K33" s="631">
        <v>48855.99</v>
      </c>
      <c r="L33" s="631">
        <v>6813.37</v>
      </c>
      <c r="M33" s="631">
        <v>69822.84</v>
      </c>
      <c r="N33" s="621"/>
      <c r="O33" s="621"/>
      <c r="P33" s="621"/>
      <c r="Q33" s="621"/>
      <c r="R33" s="621"/>
    </row>
    <row r="34" spans="1:18" s="620" customFormat="1" x14ac:dyDescent="0.2">
      <c r="A34" s="232" t="s">
        <v>440</v>
      </c>
      <c r="B34" s="631">
        <v>24896</v>
      </c>
      <c r="C34" s="631">
        <v>48183</v>
      </c>
      <c r="D34" s="631">
        <v>11572</v>
      </c>
      <c r="E34" s="839">
        <v>84651</v>
      </c>
      <c r="F34" s="840">
        <v>1675</v>
      </c>
      <c r="G34" s="631">
        <v>6760</v>
      </c>
      <c r="H34" s="631">
        <v>1217</v>
      </c>
      <c r="I34" s="847">
        <v>9652</v>
      </c>
      <c r="J34" s="840">
        <v>26571</v>
      </c>
      <c r="K34" s="631">
        <v>54943</v>
      </c>
      <c r="L34" s="631">
        <v>12789</v>
      </c>
      <c r="M34" s="631">
        <v>94303</v>
      </c>
      <c r="N34" s="621"/>
      <c r="O34" s="621"/>
      <c r="P34" s="621"/>
      <c r="Q34" s="621"/>
      <c r="R34" s="621"/>
    </row>
    <row r="35" spans="1:18" s="620" customFormat="1" x14ac:dyDescent="0.2">
      <c r="A35" s="232" t="s">
        <v>677</v>
      </c>
      <c r="B35" s="631">
        <v>1657.5</v>
      </c>
      <c r="C35" s="631">
        <v>3619</v>
      </c>
      <c r="D35" s="631">
        <v>1077.1300000000001</v>
      </c>
      <c r="E35" s="839">
        <v>6353.63</v>
      </c>
      <c r="F35" s="840">
        <v>15</v>
      </c>
      <c r="G35" s="631">
        <v>548.57000000000005</v>
      </c>
      <c r="H35" s="631">
        <v>116</v>
      </c>
      <c r="I35" s="847">
        <v>679.57</v>
      </c>
      <c r="J35" s="840">
        <v>1672.5</v>
      </c>
      <c r="K35" s="631">
        <v>4167.57</v>
      </c>
      <c r="L35" s="631">
        <v>1193.1300000000001</v>
      </c>
      <c r="M35" s="631">
        <v>7033.2</v>
      </c>
      <c r="N35" s="621"/>
      <c r="O35" s="621"/>
      <c r="P35" s="621"/>
      <c r="Q35" s="621"/>
      <c r="R35" s="621"/>
    </row>
    <row r="36" spans="1:18" s="620" customFormat="1" x14ac:dyDescent="0.2">
      <c r="A36" s="232" t="s">
        <v>115</v>
      </c>
      <c r="B36" s="631">
        <v>2070</v>
      </c>
      <c r="C36" s="631">
        <v>7914.5</v>
      </c>
      <c r="D36" s="631">
        <v>3505.8</v>
      </c>
      <c r="E36" s="839">
        <v>13490.3</v>
      </c>
      <c r="F36" s="840">
        <v>141.80000000000001</v>
      </c>
      <c r="G36" s="631">
        <v>958.8</v>
      </c>
      <c r="H36" s="631">
        <v>348.7</v>
      </c>
      <c r="I36" s="847">
        <v>1449.2</v>
      </c>
      <c r="J36" s="840">
        <v>2211.8000000000002</v>
      </c>
      <c r="K36" s="631">
        <v>8873.2999999999993</v>
      </c>
      <c r="L36" s="631">
        <v>3854.5</v>
      </c>
      <c r="M36" s="631">
        <v>14939.5</v>
      </c>
      <c r="N36" s="621"/>
      <c r="O36" s="621"/>
      <c r="P36" s="621"/>
      <c r="Q36" s="621"/>
      <c r="R36" s="621"/>
    </row>
    <row r="37" spans="1:18" s="620" customFormat="1" x14ac:dyDescent="0.2">
      <c r="A37" s="232" t="s">
        <v>124</v>
      </c>
      <c r="B37" s="631">
        <v>0</v>
      </c>
      <c r="C37" s="631">
        <v>36263.520000000004</v>
      </c>
      <c r="D37" s="631">
        <v>0</v>
      </c>
      <c r="E37" s="839">
        <v>36263.520000000004</v>
      </c>
      <c r="F37" s="840">
        <v>0</v>
      </c>
      <c r="G37" s="631">
        <v>3107.77</v>
      </c>
      <c r="H37" s="631">
        <v>0</v>
      </c>
      <c r="I37" s="847">
        <v>3107.77</v>
      </c>
      <c r="J37" s="840">
        <v>0</v>
      </c>
      <c r="K37" s="631">
        <v>39371.29</v>
      </c>
      <c r="L37" s="631">
        <v>0</v>
      </c>
      <c r="M37" s="631">
        <v>39371.29</v>
      </c>
      <c r="N37" s="621"/>
      <c r="O37" s="621"/>
      <c r="P37" s="621"/>
      <c r="Q37" s="621"/>
      <c r="R37" s="621"/>
    </row>
    <row r="38" spans="1:18" x14ac:dyDescent="0.2">
      <c r="A38" s="232" t="s">
        <v>574</v>
      </c>
      <c r="B38" s="631">
        <v>36003.509999999995</v>
      </c>
      <c r="C38" s="631">
        <v>50050.75</v>
      </c>
      <c r="D38" s="631">
        <v>7627</v>
      </c>
      <c r="E38" s="839">
        <v>93681.26</v>
      </c>
      <c r="F38" s="840">
        <v>3426.75</v>
      </c>
      <c r="G38" s="631">
        <v>9199.25</v>
      </c>
      <c r="H38" s="631">
        <v>2423.5</v>
      </c>
      <c r="I38" s="847">
        <v>15049.5</v>
      </c>
      <c r="J38" s="840">
        <v>39430.259999999995</v>
      </c>
      <c r="K38" s="631">
        <v>59250</v>
      </c>
      <c r="L38" s="631">
        <v>10050.5</v>
      </c>
      <c r="M38" s="631">
        <v>108730.76</v>
      </c>
      <c r="N38" s="621"/>
      <c r="O38" s="621"/>
      <c r="P38" s="621"/>
      <c r="Q38" s="621"/>
      <c r="R38" s="621"/>
    </row>
    <row r="39" spans="1:18" x14ac:dyDescent="0.2">
      <c r="A39" s="232" t="s">
        <v>641</v>
      </c>
      <c r="B39" s="631">
        <v>28861.170000000002</v>
      </c>
      <c r="C39" s="631">
        <v>38749.440000000002</v>
      </c>
      <c r="D39" s="631">
        <v>1043.71</v>
      </c>
      <c r="E39" s="839">
        <v>68654.320000000007</v>
      </c>
      <c r="F39" s="840">
        <v>1714.8899999999999</v>
      </c>
      <c r="G39" s="631">
        <v>3142.55</v>
      </c>
      <c r="H39" s="631">
        <v>28.680000000000003</v>
      </c>
      <c r="I39" s="847">
        <v>4886.1200000000008</v>
      </c>
      <c r="J39" s="840">
        <v>30576.06</v>
      </c>
      <c r="K39" s="631">
        <v>41891.990000000005</v>
      </c>
      <c r="L39" s="631">
        <v>1072.3900000000001</v>
      </c>
      <c r="M39" s="631">
        <v>73540.44</v>
      </c>
      <c r="N39" s="621"/>
      <c r="O39" s="621"/>
      <c r="P39" s="621"/>
      <c r="Q39" s="621"/>
      <c r="R39" s="621"/>
    </row>
    <row r="40" spans="1:18" x14ac:dyDescent="0.2">
      <c r="A40" s="232" t="s">
        <v>127</v>
      </c>
      <c r="B40" s="631">
        <v>22614.940000000002</v>
      </c>
      <c r="C40" s="631">
        <v>48158.13</v>
      </c>
      <c r="D40" s="631">
        <v>13551.970000000001</v>
      </c>
      <c r="E40" s="839">
        <v>84325.040000000008</v>
      </c>
      <c r="F40" s="840">
        <v>674.63</v>
      </c>
      <c r="G40" s="631">
        <v>4339.3</v>
      </c>
      <c r="H40" s="631">
        <v>879.65000000000009</v>
      </c>
      <c r="I40" s="847">
        <v>5893.58</v>
      </c>
      <c r="J40" s="840">
        <v>23289.570000000003</v>
      </c>
      <c r="K40" s="631">
        <v>52497.43</v>
      </c>
      <c r="L40" s="631">
        <v>14431.62</v>
      </c>
      <c r="M40" s="631">
        <v>90218.62000000001</v>
      </c>
      <c r="N40" s="621"/>
      <c r="O40" s="621"/>
      <c r="P40" s="621"/>
      <c r="Q40" s="621"/>
      <c r="R40" s="621"/>
    </row>
    <row r="41" spans="1:18" s="349" customFormat="1" x14ac:dyDescent="0.2">
      <c r="A41" s="232" t="s">
        <v>410</v>
      </c>
      <c r="B41" s="633">
        <v>0</v>
      </c>
      <c r="C41" s="633">
        <v>6898.0599999999995</v>
      </c>
      <c r="D41" s="633">
        <v>0</v>
      </c>
      <c r="E41" s="841">
        <v>6898.0599999999995</v>
      </c>
      <c r="F41" s="842">
        <v>0</v>
      </c>
      <c r="G41" s="633">
        <v>360.25</v>
      </c>
      <c r="H41" s="633">
        <v>0</v>
      </c>
      <c r="I41" s="848">
        <v>360.25</v>
      </c>
      <c r="J41" s="842">
        <v>0</v>
      </c>
      <c r="K41" s="633">
        <v>7258.3099999999995</v>
      </c>
      <c r="L41" s="633">
        <v>0</v>
      </c>
      <c r="M41" s="633">
        <v>7258.3099999999995</v>
      </c>
      <c r="N41" s="621"/>
      <c r="O41" s="621"/>
      <c r="P41" s="621"/>
      <c r="Q41" s="621"/>
      <c r="R41" s="621"/>
    </row>
    <row r="42" spans="1:18" x14ac:dyDescent="0.2">
      <c r="A42" s="232" t="s">
        <v>507</v>
      </c>
      <c r="B42" s="631">
        <v>505</v>
      </c>
      <c r="C42" s="631">
        <v>2654.3</v>
      </c>
      <c r="D42" s="631">
        <v>147.5</v>
      </c>
      <c r="E42" s="839">
        <v>3306.8</v>
      </c>
      <c r="F42" s="840">
        <v>0</v>
      </c>
      <c r="G42" s="631">
        <v>0</v>
      </c>
      <c r="H42" s="631">
        <v>0</v>
      </c>
      <c r="I42" s="847">
        <v>0</v>
      </c>
      <c r="J42" s="840">
        <v>505</v>
      </c>
      <c r="K42" s="631">
        <v>2654.3</v>
      </c>
      <c r="L42" s="631">
        <v>147.5</v>
      </c>
      <c r="M42" s="631">
        <v>3306.8</v>
      </c>
      <c r="N42" s="621"/>
      <c r="O42" s="621"/>
      <c r="P42" s="621"/>
      <c r="Q42" s="621"/>
      <c r="R42" s="621"/>
    </row>
    <row r="43" spans="1:18" x14ac:dyDescent="0.2">
      <c r="A43" s="232" t="s">
        <v>197</v>
      </c>
      <c r="B43" s="631">
        <v>10825.005182000001</v>
      </c>
      <c r="C43" s="631">
        <v>27368.337211999999</v>
      </c>
      <c r="D43" s="631">
        <v>7213.3676060000025</v>
      </c>
      <c r="E43" s="839">
        <v>45406.71</v>
      </c>
      <c r="F43" s="840">
        <v>0</v>
      </c>
      <c r="G43" s="631">
        <v>3147.48</v>
      </c>
      <c r="H43" s="631">
        <v>204.9</v>
      </c>
      <c r="I43" s="847">
        <v>3352.38</v>
      </c>
      <c r="J43" s="840">
        <v>10825.005182000001</v>
      </c>
      <c r="K43" s="631">
        <v>30515.817211999998</v>
      </c>
      <c r="L43" s="631">
        <v>7418.2676060000022</v>
      </c>
      <c r="M43" s="631">
        <v>48759.09</v>
      </c>
      <c r="N43" s="621"/>
      <c r="O43" s="621"/>
      <c r="P43" s="621"/>
      <c r="Q43" s="621"/>
      <c r="R43" s="621"/>
    </row>
    <row r="44" spans="1:18" x14ac:dyDescent="0.2">
      <c r="A44" s="232" t="s">
        <v>198</v>
      </c>
      <c r="B44" s="631">
        <v>0</v>
      </c>
      <c r="C44" s="631">
        <v>9139.5</v>
      </c>
      <c r="D44" s="631">
        <v>0</v>
      </c>
      <c r="E44" s="839">
        <v>9139.5</v>
      </c>
      <c r="F44" s="840">
        <v>0</v>
      </c>
      <c r="G44" s="631">
        <v>131.25</v>
      </c>
      <c r="H44" s="631">
        <v>0</v>
      </c>
      <c r="I44" s="847">
        <v>131.25</v>
      </c>
      <c r="J44" s="840">
        <v>0</v>
      </c>
      <c r="K44" s="631">
        <v>9270.75</v>
      </c>
      <c r="L44" s="631">
        <v>0</v>
      </c>
      <c r="M44" s="631">
        <v>9270.75</v>
      </c>
      <c r="N44" s="621"/>
      <c r="O44" s="621"/>
      <c r="P44" s="621"/>
      <c r="Q44" s="621"/>
      <c r="R44" s="621"/>
    </row>
    <row r="45" spans="1:18" x14ac:dyDescent="0.2">
      <c r="A45" s="232" t="s">
        <v>425</v>
      </c>
      <c r="B45" s="631">
        <v>40381.2575</v>
      </c>
      <c r="C45" s="631">
        <v>103289.01375000001</v>
      </c>
      <c r="D45" s="631">
        <v>13400.6</v>
      </c>
      <c r="E45" s="839">
        <v>157070.87125000003</v>
      </c>
      <c r="F45" s="840">
        <v>1619.375</v>
      </c>
      <c r="G45" s="631">
        <v>7231.9560000000019</v>
      </c>
      <c r="H45" s="631">
        <v>604</v>
      </c>
      <c r="I45" s="847">
        <v>9455.3310000000019</v>
      </c>
      <c r="J45" s="840">
        <v>42000.6325</v>
      </c>
      <c r="K45" s="631">
        <v>110520.96975000002</v>
      </c>
      <c r="L45" s="631">
        <v>14004.6</v>
      </c>
      <c r="M45" s="631">
        <v>166526.20225000003</v>
      </c>
      <c r="N45" s="621"/>
      <c r="O45" s="621"/>
      <c r="P45" s="621"/>
      <c r="Q45" s="621"/>
      <c r="R45" s="621"/>
    </row>
    <row r="46" spans="1:18" x14ac:dyDescent="0.2">
      <c r="A46" s="232" t="s">
        <v>131</v>
      </c>
      <c r="B46" s="631">
        <v>0</v>
      </c>
      <c r="C46" s="631">
        <v>28691.64</v>
      </c>
      <c r="D46" s="631">
        <v>0</v>
      </c>
      <c r="E46" s="839">
        <v>28691.64</v>
      </c>
      <c r="F46" s="840">
        <v>0</v>
      </c>
      <c r="G46" s="631">
        <v>150.25</v>
      </c>
      <c r="H46" s="631">
        <v>0</v>
      </c>
      <c r="I46" s="847">
        <v>150.25</v>
      </c>
      <c r="J46" s="840">
        <v>0</v>
      </c>
      <c r="K46" s="631">
        <v>28841.89</v>
      </c>
      <c r="L46" s="631">
        <v>0</v>
      </c>
      <c r="M46" s="631">
        <v>28841.89</v>
      </c>
      <c r="N46" s="621"/>
      <c r="O46" s="621"/>
      <c r="P46" s="621"/>
      <c r="Q46" s="621"/>
      <c r="R46" s="621"/>
    </row>
    <row r="47" spans="1:18" x14ac:dyDescent="0.2">
      <c r="A47" s="232" t="s">
        <v>570</v>
      </c>
      <c r="B47" s="631">
        <v>0</v>
      </c>
      <c r="C47" s="631">
        <v>87267</v>
      </c>
      <c r="D47" s="631">
        <v>0</v>
      </c>
      <c r="E47" s="839">
        <v>87267</v>
      </c>
      <c r="F47" s="840">
        <v>0</v>
      </c>
      <c r="G47" s="631">
        <v>3106</v>
      </c>
      <c r="H47" s="631">
        <v>0</v>
      </c>
      <c r="I47" s="847">
        <v>3106</v>
      </c>
      <c r="J47" s="840">
        <v>0</v>
      </c>
      <c r="K47" s="631">
        <v>90373</v>
      </c>
      <c r="L47" s="631">
        <v>0</v>
      </c>
      <c r="M47" s="631">
        <v>90373</v>
      </c>
      <c r="N47" s="621"/>
      <c r="O47" s="621"/>
      <c r="P47" s="621"/>
      <c r="Q47" s="621"/>
      <c r="R47" s="621"/>
    </row>
    <row r="48" spans="1:18" x14ac:dyDescent="0.2">
      <c r="A48" s="232" t="s">
        <v>428</v>
      </c>
      <c r="B48" s="631">
        <v>3027.5</v>
      </c>
      <c r="C48" s="631">
        <v>8586</v>
      </c>
      <c r="D48" s="631">
        <v>2047</v>
      </c>
      <c r="E48" s="839">
        <v>13660.5</v>
      </c>
      <c r="F48" s="840">
        <v>12</v>
      </c>
      <c r="G48" s="631">
        <v>216</v>
      </c>
      <c r="H48" s="631">
        <v>98</v>
      </c>
      <c r="I48" s="847">
        <v>326</v>
      </c>
      <c r="J48" s="840">
        <v>3039.5</v>
      </c>
      <c r="K48" s="631">
        <v>8802</v>
      </c>
      <c r="L48" s="631">
        <v>2145</v>
      </c>
      <c r="M48" s="631">
        <v>13986.5</v>
      </c>
      <c r="N48" s="621"/>
      <c r="O48" s="621"/>
      <c r="P48" s="621"/>
      <c r="Q48" s="621"/>
      <c r="R48" s="621"/>
    </row>
    <row r="49" spans="1:18" x14ac:dyDescent="0.2">
      <c r="A49" s="232" t="s">
        <v>134</v>
      </c>
      <c r="B49" s="631">
        <v>10092.43</v>
      </c>
      <c r="C49" s="631">
        <v>23653.93</v>
      </c>
      <c r="D49" s="631">
        <v>6328.5</v>
      </c>
      <c r="E49" s="839">
        <v>40074.86</v>
      </c>
      <c r="F49" s="840">
        <v>286</v>
      </c>
      <c r="G49" s="631">
        <v>1879.5900000000001</v>
      </c>
      <c r="H49" s="631">
        <v>623.5</v>
      </c>
      <c r="I49" s="847">
        <v>2789.09</v>
      </c>
      <c r="J49" s="840">
        <v>10378.43</v>
      </c>
      <c r="K49" s="631">
        <v>25533.52</v>
      </c>
      <c r="L49" s="631">
        <v>6952</v>
      </c>
      <c r="M49" s="631">
        <v>42863.95</v>
      </c>
      <c r="N49" s="621"/>
      <c r="O49" s="621"/>
      <c r="P49" s="621"/>
      <c r="Q49" s="621"/>
      <c r="R49" s="621"/>
    </row>
    <row r="50" spans="1:18" x14ac:dyDescent="0.2">
      <c r="A50" s="232" t="s">
        <v>172</v>
      </c>
      <c r="B50" s="631">
        <v>0</v>
      </c>
      <c r="C50" s="631">
        <v>30294.670000000006</v>
      </c>
      <c r="D50" s="631">
        <v>0</v>
      </c>
      <c r="E50" s="839">
        <v>30294.670000000006</v>
      </c>
      <c r="F50" s="840">
        <v>0</v>
      </c>
      <c r="G50" s="631">
        <v>0</v>
      </c>
      <c r="H50" s="631">
        <v>0</v>
      </c>
      <c r="I50" s="847">
        <v>0</v>
      </c>
      <c r="J50" s="840">
        <v>0</v>
      </c>
      <c r="K50" s="631">
        <v>30294.670000000006</v>
      </c>
      <c r="L50" s="631">
        <v>0</v>
      </c>
      <c r="M50" s="631">
        <v>30294.670000000006</v>
      </c>
      <c r="N50" s="621"/>
      <c r="O50" s="621"/>
      <c r="P50" s="621"/>
      <c r="Q50" s="621"/>
      <c r="R50" s="621"/>
    </row>
    <row r="51" spans="1:18" x14ac:dyDescent="0.2">
      <c r="A51" s="232" t="s">
        <v>184</v>
      </c>
      <c r="B51" s="631">
        <v>8535.7350000000006</v>
      </c>
      <c r="C51" s="631">
        <v>25141.899999999998</v>
      </c>
      <c r="D51" s="631">
        <v>4179.666666666667</v>
      </c>
      <c r="E51" s="839">
        <v>37857.301666666659</v>
      </c>
      <c r="F51" s="840">
        <v>219</v>
      </c>
      <c r="G51" s="631">
        <v>1275</v>
      </c>
      <c r="H51" s="631">
        <v>72</v>
      </c>
      <c r="I51" s="847">
        <v>1566</v>
      </c>
      <c r="J51" s="840">
        <v>8754.7350000000006</v>
      </c>
      <c r="K51" s="631">
        <v>26416.899999999998</v>
      </c>
      <c r="L51" s="631">
        <v>4251.666666666667</v>
      </c>
      <c r="M51" s="631">
        <v>39423.301666666659</v>
      </c>
      <c r="N51" s="621"/>
      <c r="O51" s="621"/>
      <c r="P51" s="621"/>
      <c r="Q51" s="621"/>
      <c r="R51" s="621"/>
    </row>
    <row r="52" spans="1:18" x14ac:dyDescent="0.2">
      <c r="A52" s="232" t="s">
        <v>155</v>
      </c>
      <c r="B52" s="631">
        <v>6403.8199999999979</v>
      </c>
      <c r="C52" s="631">
        <v>14092.14</v>
      </c>
      <c r="D52" s="631">
        <v>3409.25</v>
      </c>
      <c r="E52" s="839">
        <v>23905.21</v>
      </c>
      <c r="F52" s="840">
        <v>375.40000000000003</v>
      </c>
      <c r="G52" s="631">
        <v>1026.4000000000001</v>
      </c>
      <c r="H52" s="631">
        <v>196</v>
      </c>
      <c r="I52" s="847">
        <v>1597.8000000000002</v>
      </c>
      <c r="J52" s="840">
        <v>6779.2199999999975</v>
      </c>
      <c r="K52" s="631">
        <v>15118.539999999999</v>
      </c>
      <c r="L52" s="631">
        <v>3605.25</v>
      </c>
      <c r="M52" s="631">
        <v>25503.01</v>
      </c>
      <c r="N52" s="621"/>
      <c r="O52" s="621"/>
      <c r="P52" s="621"/>
      <c r="Q52" s="621"/>
      <c r="R52" s="621"/>
    </row>
    <row r="53" spans="1:18" x14ac:dyDescent="0.2">
      <c r="A53" s="232" t="s">
        <v>479</v>
      </c>
      <c r="B53" s="631" t="s">
        <v>627</v>
      </c>
      <c r="C53" s="631" t="s">
        <v>627</v>
      </c>
      <c r="D53" s="631" t="s">
        <v>627</v>
      </c>
      <c r="E53" s="839">
        <v>199160.75</v>
      </c>
      <c r="F53" s="840" t="s">
        <v>627</v>
      </c>
      <c r="G53" s="631" t="s">
        <v>627</v>
      </c>
      <c r="H53" s="631" t="s">
        <v>627</v>
      </c>
      <c r="I53" s="847">
        <v>17871</v>
      </c>
      <c r="J53" s="840" t="s">
        <v>627</v>
      </c>
      <c r="K53" s="631" t="s">
        <v>627</v>
      </c>
      <c r="L53" s="631" t="s">
        <v>627</v>
      </c>
      <c r="M53" s="631">
        <v>217031.75</v>
      </c>
      <c r="N53" s="621"/>
      <c r="O53" s="621"/>
      <c r="P53" s="621"/>
      <c r="Q53" s="621"/>
      <c r="R53" s="621"/>
    </row>
    <row r="54" spans="1:18" x14ac:dyDescent="0.2">
      <c r="A54" s="232" t="s">
        <v>136</v>
      </c>
      <c r="B54" s="631">
        <v>0</v>
      </c>
      <c r="C54" s="631">
        <v>21253.75</v>
      </c>
      <c r="D54" s="631">
        <v>0</v>
      </c>
      <c r="E54" s="839">
        <v>21253.75</v>
      </c>
      <c r="F54" s="840">
        <v>0</v>
      </c>
      <c r="G54" s="631">
        <v>549.5</v>
      </c>
      <c r="H54" s="631">
        <v>0</v>
      </c>
      <c r="I54" s="847">
        <v>549.5</v>
      </c>
      <c r="J54" s="840">
        <v>0</v>
      </c>
      <c r="K54" s="631">
        <v>21803.25</v>
      </c>
      <c r="L54" s="631">
        <v>0</v>
      </c>
      <c r="M54" s="631">
        <v>21803.25</v>
      </c>
      <c r="N54" s="621"/>
      <c r="O54" s="621"/>
      <c r="P54" s="621"/>
      <c r="Q54" s="621"/>
      <c r="R54" s="621"/>
    </row>
    <row r="55" spans="1:18" x14ac:dyDescent="0.2">
      <c r="A55" s="232" t="s">
        <v>139</v>
      </c>
      <c r="B55" s="631">
        <v>16854</v>
      </c>
      <c r="C55" s="631">
        <v>30002</v>
      </c>
      <c r="D55" s="631">
        <v>7528</v>
      </c>
      <c r="E55" s="839">
        <v>54384</v>
      </c>
      <c r="F55" s="840">
        <v>547</v>
      </c>
      <c r="G55" s="631">
        <v>1823</v>
      </c>
      <c r="H55" s="631">
        <v>124</v>
      </c>
      <c r="I55" s="847">
        <v>2494</v>
      </c>
      <c r="J55" s="840">
        <v>17401</v>
      </c>
      <c r="K55" s="631">
        <v>31825</v>
      </c>
      <c r="L55" s="631">
        <v>7652</v>
      </c>
      <c r="M55" s="631">
        <v>56878</v>
      </c>
      <c r="N55" s="621"/>
      <c r="O55" s="621"/>
      <c r="P55" s="621"/>
      <c r="Q55" s="621"/>
      <c r="R55" s="621"/>
    </row>
    <row r="56" spans="1:18" x14ac:dyDescent="0.2">
      <c r="A56" s="232" t="s">
        <v>137</v>
      </c>
      <c r="B56" s="631">
        <v>8345.76</v>
      </c>
      <c r="C56" s="631">
        <v>35638.160000000003</v>
      </c>
      <c r="D56" s="631">
        <v>4133.8099999999995</v>
      </c>
      <c r="E56" s="839">
        <v>48117.73</v>
      </c>
      <c r="F56" s="840">
        <v>430.5</v>
      </c>
      <c r="G56" s="631">
        <v>1629</v>
      </c>
      <c r="H56" s="631">
        <v>157.16</v>
      </c>
      <c r="I56" s="847">
        <v>2216.66</v>
      </c>
      <c r="J56" s="840">
        <v>8776.26</v>
      </c>
      <c r="K56" s="631">
        <v>37267.160000000003</v>
      </c>
      <c r="L56" s="631">
        <v>4290.9699999999993</v>
      </c>
      <c r="M56" s="631">
        <v>50334.39</v>
      </c>
      <c r="N56" s="621"/>
      <c r="O56" s="621"/>
      <c r="P56" s="621"/>
      <c r="Q56" s="621"/>
      <c r="R56" s="621"/>
    </row>
    <row r="57" spans="1:18" x14ac:dyDescent="0.2">
      <c r="A57" s="232" t="s">
        <v>152</v>
      </c>
      <c r="B57" s="631">
        <v>51422.625</v>
      </c>
      <c r="C57" s="631">
        <v>106110.29166859059</v>
      </c>
      <c r="D57" s="631">
        <v>25892.875</v>
      </c>
      <c r="E57" s="839">
        <v>183425.79166859059</v>
      </c>
      <c r="F57" s="840">
        <v>1174.875</v>
      </c>
      <c r="G57" s="631">
        <v>5703.66666678</v>
      </c>
      <c r="H57" s="631">
        <v>787.25</v>
      </c>
      <c r="I57" s="847">
        <v>7665.79166678</v>
      </c>
      <c r="J57" s="840">
        <v>52597.5</v>
      </c>
      <c r="K57" s="631">
        <v>111813.9583353706</v>
      </c>
      <c r="L57" s="631">
        <v>26680.125</v>
      </c>
      <c r="M57" s="631">
        <v>191091.58333537058</v>
      </c>
      <c r="N57" s="621"/>
      <c r="O57" s="621"/>
      <c r="P57" s="621"/>
      <c r="Q57" s="621"/>
      <c r="R57" s="621"/>
    </row>
    <row r="58" spans="1:18" x14ac:dyDescent="0.2">
      <c r="A58" s="232" t="s">
        <v>140</v>
      </c>
      <c r="B58" s="631">
        <v>23031.934999999998</v>
      </c>
      <c r="C58" s="631">
        <v>91603.49000000002</v>
      </c>
      <c r="D58" s="631">
        <v>11332.266666666663</v>
      </c>
      <c r="E58" s="839">
        <v>125967.69166666668</v>
      </c>
      <c r="F58" s="840">
        <v>713.5</v>
      </c>
      <c r="G58" s="631">
        <v>2231.3000000000002</v>
      </c>
      <c r="H58" s="631">
        <v>351.16666666666634</v>
      </c>
      <c r="I58" s="847">
        <v>3295.9666666666667</v>
      </c>
      <c r="J58" s="840">
        <v>23745.434999999998</v>
      </c>
      <c r="K58" s="631">
        <v>93834.790000000023</v>
      </c>
      <c r="L58" s="631">
        <v>11683.433333333329</v>
      </c>
      <c r="M58" s="631">
        <v>129263.65833333334</v>
      </c>
      <c r="N58" s="621"/>
      <c r="O58" s="621"/>
      <c r="P58" s="621"/>
      <c r="Q58" s="621"/>
      <c r="R58" s="621"/>
    </row>
    <row r="59" spans="1:18" x14ac:dyDescent="0.2">
      <c r="A59" s="232" t="s">
        <v>141</v>
      </c>
      <c r="B59" s="631">
        <v>10355</v>
      </c>
      <c r="C59" s="631">
        <v>82659</v>
      </c>
      <c r="D59" s="631">
        <v>0</v>
      </c>
      <c r="E59" s="839">
        <v>93014</v>
      </c>
      <c r="F59" s="840">
        <v>617</v>
      </c>
      <c r="G59" s="631">
        <v>7970</v>
      </c>
      <c r="H59" s="631">
        <v>0</v>
      </c>
      <c r="I59" s="847">
        <v>8587</v>
      </c>
      <c r="J59" s="840">
        <v>10972</v>
      </c>
      <c r="K59" s="631">
        <v>90630</v>
      </c>
      <c r="L59" s="631">
        <v>0</v>
      </c>
      <c r="M59" s="631">
        <v>101602</v>
      </c>
      <c r="N59" s="621"/>
      <c r="O59" s="621"/>
      <c r="P59" s="621"/>
      <c r="Q59" s="621"/>
      <c r="R59" s="621"/>
    </row>
    <row r="60" spans="1:18" x14ac:dyDescent="0.2">
      <c r="A60" s="232" t="s">
        <v>142</v>
      </c>
      <c r="B60" s="631">
        <v>40395</v>
      </c>
      <c r="C60" s="631">
        <v>51380.5</v>
      </c>
      <c r="D60" s="631">
        <v>18.760000000000002</v>
      </c>
      <c r="E60" s="839">
        <v>91794.26</v>
      </c>
      <c r="F60" s="840">
        <v>1503</v>
      </c>
      <c r="G60" s="631">
        <v>4579.5</v>
      </c>
      <c r="H60" s="631">
        <v>0</v>
      </c>
      <c r="I60" s="847">
        <v>6082.5</v>
      </c>
      <c r="J60" s="840">
        <v>41898</v>
      </c>
      <c r="K60" s="631">
        <v>55960</v>
      </c>
      <c r="L60" s="631">
        <v>18.760000000000002</v>
      </c>
      <c r="M60" s="631">
        <v>97876.76</v>
      </c>
      <c r="N60" s="621"/>
      <c r="O60" s="621"/>
      <c r="P60" s="621"/>
      <c r="Q60" s="621"/>
      <c r="R60" s="621"/>
    </row>
    <row r="61" spans="1:18" x14ac:dyDescent="0.2">
      <c r="A61" s="232" t="s">
        <v>505</v>
      </c>
      <c r="B61" s="631">
        <v>2079.8000000000002</v>
      </c>
      <c r="C61" s="631">
        <v>7884.9299999999994</v>
      </c>
      <c r="D61" s="631">
        <v>318.7</v>
      </c>
      <c r="E61" s="839">
        <v>10283.43</v>
      </c>
      <c r="F61" s="840">
        <v>0</v>
      </c>
      <c r="G61" s="631">
        <v>1800.7</v>
      </c>
      <c r="H61" s="631">
        <v>888</v>
      </c>
      <c r="I61" s="847">
        <v>2688.7</v>
      </c>
      <c r="J61" s="840">
        <v>2079.8000000000002</v>
      </c>
      <c r="K61" s="631">
        <v>9685.6299999999992</v>
      </c>
      <c r="L61" s="631">
        <v>1206.7</v>
      </c>
      <c r="M61" s="631">
        <v>12972.130000000001</v>
      </c>
      <c r="N61" s="621"/>
      <c r="O61" s="621"/>
      <c r="P61" s="621"/>
      <c r="Q61" s="621"/>
      <c r="R61" s="621"/>
    </row>
    <row r="62" spans="1:18" x14ac:dyDescent="0.2">
      <c r="A62" s="232" t="s">
        <v>143</v>
      </c>
      <c r="B62" s="631">
        <v>0</v>
      </c>
      <c r="C62" s="631">
        <v>0</v>
      </c>
      <c r="D62" s="631">
        <v>8081</v>
      </c>
      <c r="E62" s="839">
        <v>8081</v>
      </c>
      <c r="F62" s="840">
        <v>0</v>
      </c>
      <c r="G62" s="631">
        <v>0</v>
      </c>
      <c r="H62" s="631">
        <v>0</v>
      </c>
      <c r="I62" s="847">
        <v>0</v>
      </c>
      <c r="J62" s="840">
        <v>0</v>
      </c>
      <c r="K62" s="631">
        <v>0</v>
      </c>
      <c r="L62" s="631">
        <v>8081</v>
      </c>
      <c r="M62" s="631">
        <v>8081</v>
      </c>
      <c r="N62" s="621"/>
      <c r="O62" s="621"/>
      <c r="P62" s="621"/>
      <c r="Q62" s="621"/>
      <c r="R62" s="621"/>
    </row>
    <row r="63" spans="1:18" x14ac:dyDescent="0.2">
      <c r="A63" s="232" t="s">
        <v>266</v>
      </c>
      <c r="B63" s="631">
        <v>0</v>
      </c>
      <c r="C63" s="631">
        <v>10647.25</v>
      </c>
      <c r="D63" s="631">
        <v>0</v>
      </c>
      <c r="E63" s="839">
        <v>10647.25</v>
      </c>
      <c r="F63" s="840">
        <v>0</v>
      </c>
      <c r="G63" s="631">
        <v>0</v>
      </c>
      <c r="H63" s="631">
        <v>0</v>
      </c>
      <c r="I63" s="847">
        <v>0</v>
      </c>
      <c r="J63" s="840">
        <v>0</v>
      </c>
      <c r="K63" s="631">
        <v>10647.25</v>
      </c>
      <c r="L63" s="631">
        <v>0</v>
      </c>
      <c r="M63" s="631">
        <v>10647.25</v>
      </c>
      <c r="N63" s="621"/>
      <c r="O63" s="621"/>
      <c r="P63" s="621"/>
      <c r="Q63" s="621"/>
      <c r="R63" s="621"/>
    </row>
    <row r="64" spans="1:18" x14ac:dyDescent="0.2">
      <c r="A64" s="232" t="s">
        <v>144</v>
      </c>
      <c r="B64" s="631">
        <v>788</v>
      </c>
      <c r="C64" s="631">
        <v>655.34</v>
      </c>
      <c r="D64" s="631">
        <v>32.25</v>
      </c>
      <c r="E64" s="839">
        <v>1475.5900000000001</v>
      </c>
      <c r="F64" s="840">
        <v>0</v>
      </c>
      <c r="G64" s="631">
        <v>0</v>
      </c>
      <c r="H64" s="631">
        <v>0</v>
      </c>
      <c r="I64" s="847">
        <v>0</v>
      </c>
      <c r="J64" s="840">
        <v>788</v>
      </c>
      <c r="K64" s="631">
        <v>655.34</v>
      </c>
      <c r="L64" s="631">
        <v>32.25</v>
      </c>
      <c r="M64" s="631">
        <v>1475.5900000000001</v>
      </c>
      <c r="N64" s="621"/>
      <c r="O64" s="621"/>
      <c r="P64" s="621"/>
      <c r="Q64" s="621"/>
      <c r="R64" s="621"/>
    </row>
    <row r="65" spans="1:18" x14ac:dyDescent="0.2">
      <c r="A65" s="232" t="s">
        <v>146</v>
      </c>
      <c r="B65" s="631">
        <v>2446</v>
      </c>
      <c r="C65" s="631">
        <v>22959</v>
      </c>
      <c r="D65" s="631">
        <v>4739</v>
      </c>
      <c r="E65" s="839">
        <v>30144</v>
      </c>
      <c r="F65" s="840">
        <v>61.5</v>
      </c>
      <c r="G65" s="631">
        <v>1822</v>
      </c>
      <c r="H65" s="631">
        <v>1166</v>
      </c>
      <c r="I65" s="849">
        <v>3049.5</v>
      </c>
      <c r="J65" s="840">
        <v>2507.5</v>
      </c>
      <c r="K65" s="631">
        <v>24781</v>
      </c>
      <c r="L65" s="631">
        <v>5905</v>
      </c>
      <c r="M65" s="631">
        <v>33193.5</v>
      </c>
      <c r="N65" s="621"/>
      <c r="O65" s="621"/>
      <c r="P65" s="621"/>
      <c r="Q65" s="621"/>
      <c r="R65" s="621"/>
    </row>
    <row r="66" spans="1:18" x14ac:dyDescent="0.2">
      <c r="A66" s="232" t="s">
        <v>365</v>
      </c>
      <c r="B66" s="631">
        <v>1736</v>
      </c>
      <c r="C66" s="631">
        <v>3594</v>
      </c>
      <c r="D66" s="631">
        <v>0</v>
      </c>
      <c r="E66" s="839">
        <v>5330</v>
      </c>
      <c r="F66" s="840">
        <v>0</v>
      </c>
      <c r="G66" s="631">
        <v>0</v>
      </c>
      <c r="H66" s="631">
        <v>0</v>
      </c>
      <c r="I66" s="847">
        <v>0</v>
      </c>
      <c r="J66" s="840">
        <v>1736</v>
      </c>
      <c r="K66" s="631">
        <v>3594</v>
      </c>
      <c r="L66" s="631">
        <v>0</v>
      </c>
      <c r="M66" s="631">
        <v>5330</v>
      </c>
      <c r="N66" s="621"/>
      <c r="O66" s="621"/>
      <c r="P66" s="621"/>
      <c r="Q66" s="621"/>
      <c r="R66" s="621"/>
    </row>
    <row r="67" spans="1:18" x14ac:dyDescent="0.2">
      <c r="A67" s="232" t="s">
        <v>402</v>
      </c>
      <c r="B67" s="631" t="s">
        <v>627</v>
      </c>
      <c r="C67" s="631" t="s">
        <v>627</v>
      </c>
      <c r="D67" s="631" t="s">
        <v>627</v>
      </c>
      <c r="E67" s="839">
        <v>100983.34</v>
      </c>
      <c r="F67" s="840" t="s">
        <v>627</v>
      </c>
      <c r="G67" s="631" t="s">
        <v>627</v>
      </c>
      <c r="H67" s="631" t="s">
        <v>627</v>
      </c>
      <c r="I67" s="847">
        <v>4745.1000000000004</v>
      </c>
      <c r="J67" s="840" t="s">
        <v>627</v>
      </c>
      <c r="K67" s="631" t="s">
        <v>627</v>
      </c>
      <c r="L67" s="631" t="s">
        <v>627</v>
      </c>
      <c r="M67" s="631">
        <v>105728.44</v>
      </c>
      <c r="N67" s="621"/>
      <c r="O67" s="621"/>
      <c r="P67" s="621"/>
      <c r="Q67" s="621"/>
      <c r="R67" s="621"/>
    </row>
    <row r="68" spans="1:18" x14ac:dyDescent="0.2">
      <c r="A68" s="232" t="s">
        <v>148</v>
      </c>
      <c r="B68" s="631">
        <v>4842</v>
      </c>
      <c r="C68" s="631">
        <v>43047</v>
      </c>
      <c r="D68" s="631">
        <v>0</v>
      </c>
      <c r="E68" s="839">
        <v>47889</v>
      </c>
      <c r="F68" s="840">
        <v>206</v>
      </c>
      <c r="G68" s="631">
        <v>6483</v>
      </c>
      <c r="H68" s="631">
        <v>0</v>
      </c>
      <c r="I68" s="847">
        <v>6689</v>
      </c>
      <c r="J68" s="840">
        <v>5048</v>
      </c>
      <c r="K68" s="631">
        <v>49530</v>
      </c>
      <c r="L68" s="631">
        <v>0</v>
      </c>
      <c r="M68" s="631">
        <v>54578</v>
      </c>
      <c r="N68" s="621"/>
      <c r="O68" s="621"/>
      <c r="P68" s="621"/>
      <c r="Q68" s="621"/>
      <c r="R68" s="621"/>
    </row>
    <row r="69" spans="1:18" x14ac:dyDescent="0.2">
      <c r="A69" s="232" t="s">
        <v>149</v>
      </c>
      <c r="B69" s="631">
        <v>0</v>
      </c>
      <c r="C69" s="631">
        <v>2007</v>
      </c>
      <c r="D69" s="631">
        <v>0</v>
      </c>
      <c r="E69" s="839">
        <v>2007</v>
      </c>
      <c r="F69" s="840">
        <v>0</v>
      </c>
      <c r="G69" s="631">
        <v>0</v>
      </c>
      <c r="H69" s="631">
        <v>0</v>
      </c>
      <c r="I69" s="847">
        <v>0</v>
      </c>
      <c r="J69" s="840">
        <v>0</v>
      </c>
      <c r="K69" s="631">
        <v>2007</v>
      </c>
      <c r="L69" s="631">
        <v>0</v>
      </c>
      <c r="M69" s="631">
        <v>2007</v>
      </c>
      <c r="N69" s="621"/>
      <c r="O69" s="621"/>
      <c r="P69" s="621"/>
      <c r="Q69" s="621"/>
      <c r="R69" s="621"/>
    </row>
    <row r="70" spans="1:18" x14ac:dyDescent="0.2">
      <c r="A70" s="232" t="s">
        <v>187</v>
      </c>
      <c r="B70" s="631">
        <v>5024.95</v>
      </c>
      <c r="C70" s="631">
        <v>25190.989999999998</v>
      </c>
      <c r="D70" s="631">
        <v>5807.92</v>
      </c>
      <c r="E70" s="839">
        <v>36023.86</v>
      </c>
      <c r="F70" s="840">
        <v>44.5</v>
      </c>
      <c r="G70" s="631">
        <v>1349</v>
      </c>
      <c r="H70" s="631">
        <v>781.5</v>
      </c>
      <c r="I70" s="847">
        <v>2175</v>
      </c>
      <c r="J70" s="840">
        <v>5069.45</v>
      </c>
      <c r="K70" s="631">
        <v>26539.989999999998</v>
      </c>
      <c r="L70" s="631">
        <v>6589.42</v>
      </c>
      <c r="M70" s="631">
        <v>38198.86</v>
      </c>
      <c r="N70" s="621"/>
      <c r="O70" s="621"/>
      <c r="P70" s="621"/>
      <c r="Q70" s="621"/>
      <c r="R70" s="621"/>
    </row>
    <row r="71" spans="1:18" x14ac:dyDescent="0.2">
      <c r="A71" s="232" t="s">
        <v>153</v>
      </c>
      <c r="B71" s="631">
        <v>0</v>
      </c>
      <c r="C71" s="631">
        <v>101514</v>
      </c>
      <c r="D71" s="631">
        <v>0</v>
      </c>
      <c r="E71" s="839">
        <v>101514</v>
      </c>
      <c r="F71" s="840">
        <v>0</v>
      </c>
      <c r="G71" s="631">
        <v>7959</v>
      </c>
      <c r="H71" s="631">
        <v>0</v>
      </c>
      <c r="I71" s="847">
        <v>7959</v>
      </c>
      <c r="J71" s="840">
        <v>0</v>
      </c>
      <c r="K71" s="631">
        <v>109473</v>
      </c>
      <c r="L71" s="631">
        <v>0</v>
      </c>
      <c r="M71" s="631">
        <v>109473</v>
      </c>
      <c r="N71" s="621"/>
      <c r="O71" s="621"/>
      <c r="P71" s="621"/>
      <c r="Q71" s="621"/>
      <c r="R71" s="621"/>
    </row>
    <row r="72" spans="1:18" x14ac:dyDescent="0.2">
      <c r="A72" s="232" t="s">
        <v>150</v>
      </c>
      <c r="B72" s="631">
        <v>0</v>
      </c>
      <c r="C72" s="631">
        <v>0</v>
      </c>
      <c r="D72" s="631">
        <v>0</v>
      </c>
      <c r="E72" s="839">
        <v>0</v>
      </c>
      <c r="F72" s="840">
        <v>0</v>
      </c>
      <c r="G72" s="631">
        <v>0</v>
      </c>
      <c r="H72" s="631">
        <v>0</v>
      </c>
      <c r="I72" s="847">
        <v>0</v>
      </c>
      <c r="J72" s="840">
        <v>6134</v>
      </c>
      <c r="K72" s="631">
        <v>15234</v>
      </c>
      <c r="L72" s="631">
        <v>1564</v>
      </c>
      <c r="M72" s="631">
        <v>22932</v>
      </c>
      <c r="N72" s="621"/>
      <c r="O72" s="621"/>
      <c r="P72" s="621"/>
      <c r="Q72" s="621"/>
      <c r="R72" s="621"/>
    </row>
    <row r="73" spans="1:18" x14ac:dyDescent="0.2">
      <c r="A73" s="232" t="s">
        <v>132</v>
      </c>
      <c r="B73" s="631">
        <v>4978.84</v>
      </c>
      <c r="C73" s="631">
        <v>16358.439999999999</v>
      </c>
      <c r="D73" s="631">
        <v>4909</v>
      </c>
      <c r="E73" s="839">
        <v>26246.28</v>
      </c>
      <c r="F73" s="840">
        <v>0</v>
      </c>
      <c r="G73" s="631">
        <v>344</v>
      </c>
      <c r="H73" s="631">
        <v>378</v>
      </c>
      <c r="I73" s="847">
        <v>722</v>
      </c>
      <c r="J73" s="840">
        <v>4978.84</v>
      </c>
      <c r="K73" s="631">
        <v>16702.439999999999</v>
      </c>
      <c r="L73" s="631">
        <v>5287</v>
      </c>
      <c r="M73" s="631">
        <v>26968.28</v>
      </c>
      <c r="N73" s="621"/>
      <c r="O73" s="621"/>
      <c r="P73" s="621"/>
      <c r="Q73" s="621"/>
      <c r="R73" s="621"/>
    </row>
    <row r="74" spans="1:18" x14ac:dyDescent="0.2">
      <c r="A74" s="232" t="s">
        <v>157</v>
      </c>
      <c r="B74" s="631">
        <v>12807.764999999999</v>
      </c>
      <c r="C74" s="631">
        <v>37146.230000000003</v>
      </c>
      <c r="D74" s="631">
        <v>6747.16</v>
      </c>
      <c r="E74" s="839">
        <v>56701.154999999999</v>
      </c>
      <c r="F74" s="840">
        <v>568.875</v>
      </c>
      <c r="G74" s="631">
        <v>1710</v>
      </c>
      <c r="H74" s="631">
        <v>187.83</v>
      </c>
      <c r="I74" s="847">
        <v>2466.7049999999999</v>
      </c>
      <c r="J74" s="840">
        <v>13376.64</v>
      </c>
      <c r="K74" s="631">
        <v>38856.230000000003</v>
      </c>
      <c r="L74" s="631">
        <v>6934.99</v>
      </c>
      <c r="M74" s="631">
        <v>59167.86</v>
      </c>
      <c r="N74" s="621"/>
      <c r="O74" s="621"/>
      <c r="P74" s="621"/>
      <c r="Q74" s="621"/>
      <c r="R74" s="621"/>
    </row>
    <row r="75" spans="1:18" x14ac:dyDescent="0.2">
      <c r="A75" s="232" t="s">
        <v>576</v>
      </c>
      <c r="B75" s="631">
        <v>46725.375</v>
      </c>
      <c r="C75" s="631">
        <v>60534.75</v>
      </c>
      <c r="D75" s="631">
        <v>397.33333333333337</v>
      </c>
      <c r="E75" s="839">
        <v>107657</v>
      </c>
      <c r="F75" s="840">
        <v>1572.75</v>
      </c>
      <c r="G75" s="631">
        <v>13784.75</v>
      </c>
      <c r="H75" s="631">
        <v>0</v>
      </c>
      <c r="I75" s="847">
        <v>15357.5</v>
      </c>
      <c r="J75" s="840">
        <v>48298.125</v>
      </c>
      <c r="K75" s="631">
        <v>74319.5</v>
      </c>
      <c r="L75" s="631">
        <v>397.33333333333337</v>
      </c>
      <c r="M75" s="631">
        <v>123014.5</v>
      </c>
      <c r="N75" s="621"/>
      <c r="O75" s="621"/>
      <c r="P75" s="621"/>
      <c r="Q75" s="621"/>
      <c r="R75" s="621"/>
    </row>
    <row r="76" spans="1:18" x14ac:dyDescent="0.2">
      <c r="A76" s="232" t="s">
        <v>577</v>
      </c>
      <c r="B76" s="631">
        <v>14194.5</v>
      </c>
      <c r="C76" s="631">
        <v>17788.8</v>
      </c>
      <c r="D76" s="631">
        <v>0</v>
      </c>
      <c r="E76" s="839">
        <v>31983.3</v>
      </c>
      <c r="F76" s="840">
        <v>1293.75</v>
      </c>
      <c r="G76" s="631">
        <v>6303</v>
      </c>
      <c r="H76" s="631">
        <v>0</v>
      </c>
      <c r="I76" s="847">
        <v>7596.75</v>
      </c>
      <c r="J76" s="840">
        <v>15488.25</v>
      </c>
      <c r="K76" s="631">
        <v>24091.8</v>
      </c>
      <c r="L76" s="631">
        <v>0</v>
      </c>
      <c r="M76" s="631">
        <v>39580.050000000003</v>
      </c>
      <c r="N76" s="621"/>
      <c r="O76" s="621"/>
      <c r="P76" s="621"/>
      <c r="Q76" s="621"/>
      <c r="R76" s="621"/>
    </row>
    <row r="77" spans="1:18" x14ac:dyDescent="0.2">
      <c r="A77" s="232" t="s">
        <v>578</v>
      </c>
      <c r="B77" s="631">
        <v>0</v>
      </c>
      <c r="C77" s="631">
        <v>30876.99</v>
      </c>
      <c r="D77" s="631">
        <v>0</v>
      </c>
      <c r="E77" s="839">
        <v>30876.99</v>
      </c>
      <c r="F77" s="840">
        <v>0</v>
      </c>
      <c r="G77" s="631">
        <v>5751.75</v>
      </c>
      <c r="H77" s="631">
        <v>0</v>
      </c>
      <c r="I77" s="847">
        <v>5751.75</v>
      </c>
      <c r="J77" s="840">
        <v>0</v>
      </c>
      <c r="K77" s="631">
        <v>36628.740000000005</v>
      </c>
      <c r="L77" s="631">
        <v>0</v>
      </c>
      <c r="M77" s="631">
        <v>36628.740000000005</v>
      </c>
      <c r="N77" s="621"/>
      <c r="O77" s="621"/>
      <c r="P77" s="621"/>
      <c r="Q77" s="621"/>
      <c r="R77" s="621"/>
    </row>
    <row r="78" spans="1:18" x14ac:dyDescent="0.2">
      <c r="A78" s="232" t="s">
        <v>571</v>
      </c>
      <c r="B78" s="631">
        <v>5311.25</v>
      </c>
      <c r="C78" s="631">
        <v>57291.6</v>
      </c>
      <c r="D78" s="631">
        <v>1708.15</v>
      </c>
      <c r="E78" s="839">
        <v>64311</v>
      </c>
      <c r="F78" s="840">
        <v>312</v>
      </c>
      <c r="G78" s="631">
        <v>8041.6</v>
      </c>
      <c r="H78" s="631">
        <v>0</v>
      </c>
      <c r="I78" s="847">
        <v>8353.6</v>
      </c>
      <c r="J78" s="840">
        <v>5623.25</v>
      </c>
      <c r="K78" s="631">
        <v>65333.2</v>
      </c>
      <c r="L78" s="631">
        <v>1708.15</v>
      </c>
      <c r="M78" s="631">
        <v>72664.600000000006</v>
      </c>
      <c r="N78" s="621"/>
      <c r="O78" s="621"/>
      <c r="P78" s="621"/>
      <c r="Q78" s="621"/>
      <c r="R78" s="621"/>
    </row>
    <row r="79" spans="1:18" x14ac:dyDescent="0.2">
      <c r="A79" s="232" t="s">
        <v>199</v>
      </c>
      <c r="B79" s="631">
        <v>28959.870000000003</v>
      </c>
      <c r="C79" s="631">
        <v>55566.27</v>
      </c>
      <c r="D79" s="631">
        <v>4070</v>
      </c>
      <c r="E79" s="839">
        <v>88596.14</v>
      </c>
      <c r="F79" s="840">
        <v>1430.25</v>
      </c>
      <c r="G79" s="631">
        <v>8755.25</v>
      </c>
      <c r="H79" s="631">
        <v>257.45999999999998</v>
      </c>
      <c r="I79" s="847">
        <v>10442.959999999999</v>
      </c>
      <c r="J79" s="840">
        <v>30390.120000000003</v>
      </c>
      <c r="K79" s="631">
        <v>64321.52</v>
      </c>
      <c r="L79" s="631">
        <v>4327.46</v>
      </c>
      <c r="M79" s="631">
        <v>99039.1</v>
      </c>
      <c r="N79" s="621"/>
      <c r="O79" s="621"/>
      <c r="P79" s="621"/>
      <c r="Q79" s="621"/>
      <c r="R79" s="621"/>
    </row>
    <row r="80" spans="1:18" x14ac:dyDescent="0.2">
      <c r="A80" s="232" t="s">
        <v>125</v>
      </c>
      <c r="B80" s="631">
        <v>11457</v>
      </c>
      <c r="C80" s="631">
        <v>24509</v>
      </c>
      <c r="D80" s="631">
        <v>5522</v>
      </c>
      <c r="E80" s="839">
        <v>41488</v>
      </c>
      <c r="F80" s="840">
        <v>592</v>
      </c>
      <c r="G80" s="631">
        <v>3533</v>
      </c>
      <c r="H80" s="631">
        <v>550</v>
      </c>
      <c r="I80" s="847">
        <v>4675</v>
      </c>
      <c r="J80" s="840">
        <v>12049</v>
      </c>
      <c r="K80" s="631">
        <v>28042</v>
      </c>
      <c r="L80" s="631">
        <v>6072</v>
      </c>
      <c r="M80" s="631">
        <v>46163</v>
      </c>
      <c r="N80" s="621"/>
      <c r="O80" s="621"/>
      <c r="P80" s="621"/>
      <c r="Q80" s="621"/>
      <c r="R80" s="621"/>
    </row>
    <row r="81" spans="1:18" x14ac:dyDescent="0.2">
      <c r="A81" s="232" t="s">
        <v>126</v>
      </c>
      <c r="B81" s="631">
        <v>27896.92</v>
      </c>
      <c r="C81" s="631">
        <v>58909.820000000007</v>
      </c>
      <c r="D81" s="631">
        <v>4895.25</v>
      </c>
      <c r="E81" s="839">
        <v>91701.99</v>
      </c>
      <c r="F81" s="840">
        <v>0</v>
      </c>
      <c r="G81" s="631">
        <v>5319.06</v>
      </c>
      <c r="H81" s="631">
        <v>237.5</v>
      </c>
      <c r="I81" s="849">
        <v>5556.56</v>
      </c>
      <c r="J81" s="840">
        <v>27896.92</v>
      </c>
      <c r="K81" s="631">
        <v>64228.880000000005</v>
      </c>
      <c r="L81" s="631">
        <v>5132.75</v>
      </c>
      <c r="M81" s="631">
        <v>97258.55</v>
      </c>
      <c r="N81" s="621"/>
      <c r="O81" s="621"/>
      <c r="P81" s="621"/>
      <c r="Q81" s="621"/>
      <c r="R81" s="621"/>
    </row>
    <row r="82" spans="1:18" x14ac:dyDescent="0.2">
      <c r="A82" s="232" t="s">
        <v>160</v>
      </c>
      <c r="B82" s="631">
        <v>47938.500000000007</v>
      </c>
      <c r="C82" s="631">
        <v>134307.55999999971</v>
      </c>
      <c r="D82" s="631">
        <v>0</v>
      </c>
      <c r="E82" s="839">
        <v>182246.05999999971</v>
      </c>
      <c r="F82" s="840">
        <v>598.5</v>
      </c>
      <c r="G82" s="631">
        <v>2428.9000000000005</v>
      </c>
      <c r="H82" s="631">
        <v>0</v>
      </c>
      <c r="I82" s="847">
        <v>3027.4000000000005</v>
      </c>
      <c r="J82" s="840">
        <v>48537.000000000007</v>
      </c>
      <c r="K82" s="631">
        <v>136736.4599999997</v>
      </c>
      <c r="L82" s="631">
        <v>0</v>
      </c>
      <c r="M82" s="631">
        <v>185273.4599999997</v>
      </c>
      <c r="N82" s="621"/>
      <c r="O82" s="621"/>
      <c r="P82" s="621"/>
      <c r="Q82" s="621"/>
      <c r="R82" s="621"/>
    </row>
    <row r="83" spans="1:18" x14ac:dyDescent="0.2">
      <c r="A83" s="232" t="s">
        <v>658</v>
      </c>
      <c r="B83" s="631">
        <v>967</v>
      </c>
      <c r="C83" s="631">
        <v>11</v>
      </c>
      <c r="D83" s="631">
        <v>0</v>
      </c>
      <c r="E83" s="839">
        <v>978</v>
      </c>
      <c r="F83" s="840">
        <v>32</v>
      </c>
      <c r="G83" s="631">
        <v>0</v>
      </c>
      <c r="H83" s="631">
        <v>0</v>
      </c>
      <c r="I83" s="847">
        <v>32</v>
      </c>
      <c r="J83" s="840">
        <v>999</v>
      </c>
      <c r="K83" s="631">
        <v>11</v>
      </c>
      <c r="L83" s="631">
        <v>0</v>
      </c>
      <c r="M83" s="631">
        <v>1010</v>
      </c>
      <c r="N83" s="621"/>
      <c r="O83" s="621"/>
      <c r="P83" s="621"/>
      <c r="Q83" s="621"/>
      <c r="R83" s="621"/>
    </row>
    <row r="84" spans="1:18" x14ac:dyDescent="0.2">
      <c r="A84" s="232" t="s">
        <v>161</v>
      </c>
      <c r="B84" s="631">
        <v>1046</v>
      </c>
      <c r="C84" s="631">
        <v>0</v>
      </c>
      <c r="D84" s="631">
        <v>0</v>
      </c>
      <c r="E84" s="839">
        <v>1046</v>
      </c>
      <c r="F84" s="840">
        <v>108</v>
      </c>
      <c r="G84" s="631">
        <v>0</v>
      </c>
      <c r="H84" s="631">
        <v>0</v>
      </c>
      <c r="I84" s="849">
        <v>108</v>
      </c>
      <c r="J84" s="840">
        <v>1154</v>
      </c>
      <c r="K84" s="631">
        <v>0</v>
      </c>
      <c r="L84" s="631">
        <v>0</v>
      </c>
      <c r="M84" s="631">
        <v>1154</v>
      </c>
      <c r="N84" s="621"/>
      <c r="O84" s="621"/>
      <c r="P84" s="621"/>
      <c r="Q84" s="621"/>
      <c r="R84" s="621"/>
    </row>
    <row r="85" spans="1:18" x14ac:dyDescent="0.2">
      <c r="A85" s="232" t="s">
        <v>162</v>
      </c>
      <c r="B85" s="631">
        <v>201</v>
      </c>
      <c r="C85" s="631">
        <v>1239.5</v>
      </c>
      <c r="D85" s="631">
        <v>37</v>
      </c>
      <c r="E85" s="839">
        <v>1477.5</v>
      </c>
      <c r="F85" s="840">
        <v>1173</v>
      </c>
      <c r="G85" s="631">
        <v>1071.1500000000001</v>
      </c>
      <c r="H85" s="631">
        <v>246</v>
      </c>
      <c r="I85" s="847">
        <v>2490.15</v>
      </c>
      <c r="J85" s="840">
        <v>1374</v>
      </c>
      <c r="K85" s="631">
        <v>2310.65</v>
      </c>
      <c r="L85" s="631">
        <v>283</v>
      </c>
      <c r="M85" s="631">
        <v>3967.65</v>
      </c>
      <c r="N85" s="621"/>
      <c r="O85" s="621"/>
      <c r="P85" s="621"/>
      <c r="Q85" s="621"/>
      <c r="R85" s="621"/>
    </row>
    <row r="86" spans="1:18" x14ac:dyDescent="0.2">
      <c r="A86" s="232" t="s">
        <v>163</v>
      </c>
      <c r="B86" s="631">
        <v>14650</v>
      </c>
      <c r="C86" s="631">
        <v>24335.66663</v>
      </c>
      <c r="D86" s="631">
        <v>1287.0644</v>
      </c>
      <c r="E86" s="839">
        <v>40272.731030000003</v>
      </c>
      <c r="F86" s="840">
        <v>25.5</v>
      </c>
      <c r="G86" s="631">
        <v>883.16666699999996</v>
      </c>
      <c r="H86" s="631">
        <v>500.76617470000002</v>
      </c>
      <c r="I86" s="847">
        <v>1409.4328416999999</v>
      </c>
      <c r="J86" s="840">
        <v>14675.5</v>
      </c>
      <c r="K86" s="631">
        <v>25218.833297000001</v>
      </c>
      <c r="L86" s="631">
        <v>1787.8305746999999</v>
      </c>
      <c r="M86" s="631">
        <v>41682.163871700002</v>
      </c>
      <c r="N86" s="621"/>
      <c r="O86" s="621"/>
      <c r="P86" s="621"/>
      <c r="Q86" s="621"/>
      <c r="R86" s="621"/>
    </row>
    <row r="87" spans="1:18" x14ac:dyDescent="0.2">
      <c r="A87" s="232" t="s">
        <v>164</v>
      </c>
      <c r="B87" s="631">
        <v>1511</v>
      </c>
      <c r="C87" s="631">
        <v>258.5</v>
      </c>
      <c r="D87" s="631">
        <v>0</v>
      </c>
      <c r="E87" s="839">
        <v>1769.5</v>
      </c>
      <c r="F87" s="840">
        <v>182</v>
      </c>
      <c r="G87" s="631">
        <v>0</v>
      </c>
      <c r="H87" s="631">
        <v>0</v>
      </c>
      <c r="I87" s="847">
        <v>182</v>
      </c>
      <c r="J87" s="840">
        <v>1693</v>
      </c>
      <c r="K87" s="631">
        <v>258.5</v>
      </c>
      <c r="L87" s="631">
        <v>0</v>
      </c>
      <c r="M87" s="631">
        <v>1951.5</v>
      </c>
      <c r="N87" s="621"/>
      <c r="O87" s="621"/>
      <c r="P87" s="621"/>
      <c r="Q87" s="621"/>
      <c r="R87" s="621"/>
    </row>
    <row r="88" spans="1:18" s="426" customFormat="1" x14ac:dyDescent="0.2">
      <c r="A88" s="232" t="s">
        <v>165</v>
      </c>
      <c r="B88" s="636">
        <v>133.9</v>
      </c>
      <c r="C88" s="636">
        <v>0</v>
      </c>
      <c r="D88" s="636">
        <v>0</v>
      </c>
      <c r="E88" s="843">
        <v>133.9</v>
      </c>
      <c r="F88" s="844">
        <v>14.75</v>
      </c>
      <c r="G88" s="636">
        <v>0</v>
      </c>
      <c r="H88" s="636">
        <v>0</v>
      </c>
      <c r="I88" s="850">
        <v>14.75</v>
      </c>
      <c r="J88" s="844">
        <v>148.65</v>
      </c>
      <c r="K88" s="636">
        <v>0</v>
      </c>
      <c r="L88" s="636">
        <v>0</v>
      </c>
      <c r="M88" s="636">
        <v>148.65</v>
      </c>
      <c r="N88" s="621"/>
      <c r="O88" s="621"/>
      <c r="P88" s="621"/>
      <c r="Q88" s="621"/>
      <c r="R88" s="621"/>
    </row>
    <row r="89" spans="1:18" x14ac:dyDescent="0.2">
      <c r="A89" s="232" t="s">
        <v>166</v>
      </c>
      <c r="B89" s="631">
        <v>1312</v>
      </c>
      <c r="C89" s="631">
        <v>30</v>
      </c>
      <c r="D89" s="631">
        <v>12</v>
      </c>
      <c r="E89" s="839">
        <v>1354</v>
      </c>
      <c r="F89" s="840">
        <v>552</v>
      </c>
      <c r="G89" s="631">
        <v>65</v>
      </c>
      <c r="H89" s="631">
        <v>65</v>
      </c>
      <c r="I89" s="847">
        <v>682</v>
      </c>
      <c r="J89" s="840">
        <v>1864</v>
      </c>
      <c r="K89" s="631">
        <v>95</v>
      </c>
      <c r="L89" s="631">
        <v>77</v>
      </c>
      <c r="M89" s="631">
        <v>2036</v>
      </c>
      <c r="N89" s="621"/>
      <c r="O89" s="621"/>
      <c r="P89" s="621"/>
      <c r="Q89" s="621"/>
      <c r="R89" s="621"/>
    </row>
    <row r="90" spans="1:18" x14ac:dyDescent="0.2">
      <c r="A90" s="232" t="s">
        <v>168</v>
      </c>
      <c r="B90" s="631">
        <v>0</v>
      </c>
      <c r="C90" s="631">
        <v>2459</v>
      </c>
      <c r="D90" s="631">
        <v>0</v>
      </c>
      <c r="E90" s="839">
        <v>2459</v>
      </c>
      <c r="F90" s="840">
        <v>0</v>
      </c>
      <c r="G90" s="631">
        <v>123</v>
      </c>
      <c r="H90" s="631">
        <v>0</v>
      </c>
      <c r="I90" s="847">
        <v>123</v>
      </c>
      <c r="J90" s="840">
        <v>0</v>
      </c>
      <c r="K90" s="631">
        <v>2582</v>
      </c>
      <c r="L90" s="631">
        <v>0</v>
      </c>
      <c r="M90" s="631">
        <v>2582</v>
      </c>
      <c r="N90" s="621"/>
      <c r="O90" s="621"/>
      <c r="P90" s="621"/>
      <c r="Q90" s="621"/>
      <c r="R90" s="621"/>
    </row>
    <row r="91" spans="1:18" x14ac:dyDescent="0.2">
      <c r="A91" s="232" t="s">
        <v>480</v>
      </c>
      <c r="B91" s="631">
        <v>226</v>
      </c>
      <c r="C91" s="631">
        <v>3589</v>
      </c>
      <c r="D91" s="631">
        <v>84</v>
      </c>
      <c r="E91" s="839">
        <v>3899</v>
      </c>
      <c r="F91" s="840">
        <v>26</v>
      </c>
      <c r="G91" s="631">
        <v>38</v>
      </c>
      <c r="H91" s="631">
        <v>20</v>
      </c>
      <c r="I91" s="847">
        <v>84</v>
      </c>
      <c r="J91" s="840">
        <v>252</v>
      </c>
      <c r="K91" s="631">
        <v>3627</v>
      </c>
      <c r="L91" s="631">
        <v>104</v>
      </c>
      <c r="M91" s="631">
        <v>3983</v>
      </c>
      <c r="N91" s="621"/>
      <c r="O91" s="621"/>
      <c r="P91" s="621"/>
      <c r="Q91" s="621"/>
      <c r="R91" s="621"/>
    </row>
    <row r="92" spans="1:18" x14ac:dyDescent="0.2">
      <c r="A92" s="232" t="s">
        <v>122</v>
      </c>
      <c r="B92" s="631">
        <v>0</v>
      </c>
      <c r="C92" s="631">
        <v>48183.630000000005</v>
      </c>
      <c r="D92" s="631">
        <v>0</v>
      </c>
      <c r="E92" s="839">
        <v>48183.630000000005</v>
      </c>
      <c r="F92" s="840">
        <v>0</v>
      </c>
      <c r="G92" s="631">
        <v>3205.97</v>
      </c>
      <c r="H92" s="631">
        <v>0</v>
      </c>
      <c r="I92" s="847">
        <v>3205.97</v>
      </c>
      <c r="J92" s="840">
        <v>0</v>
      </c>
      <c r="K92" s="631">
        <v>51389.600000000006</v>
      </c>
      <c r="L92" s="631">
        <v>0</v>
      </c>
      <c r="M92" s="631">
        <v>51389.600000000006</v>
      </c>
      <c r="N92" s="621"/>
      <c r="O92" s="621"/>
      <c r="P92" s="621"/>
      <c r="Q92" s="621"/>
      <c r="R92" s="621"/>
    </row>
    <row r="93" spans="1:18" x14ac:dyDescent="0.2">
      <c r="A93" s="232" t="s">
        <v>151</v>
      </c>
      <c r="B93" s="631">
        <v>7878.6</v>
      </c>
      <c r="C93" s="631">
        <v>21992.5</v>
      </c>
      <c r="D93" s="631">
        <v>3740.85</v>
      </c>
      <c r="E93" s="839">
        <v>33611.949999999997</v>
      </c>
      <c r="F93" s="840">
        <v>223.25</v>
      </c>
      <c r="G93" s="631">
        <v>1166.0999999999999</v>
      </c>
      <c r="H93" s="631">
        <v>236.07</v>
      </c>
      <c r="I93" s="847">
        <v>1625.4199999999998</v>
      </c>
      <c r="J93" s="840">
        <v>8101.85</v>
      </c>
      <c r="K93" s="631">
        <v>23158.6</v>
      </c>
      <c r="L93" s="631">
        <v>3976.92</v>
      </c>
      <c r="M93" s="631">
        <v>35237.369999999995</v>
      </c>
      <c r="N93" s="621"/>
      <c r="O93" s="621"/>
      <c r="P93" s="621"/>
      <c r="Q93" s="621"/>
      <c r="R93" s="621"/>
    </row>
    <row r="94" spans="1:18" x14ac:dyDescent="0.2">
      <c r="A94" s="232" t="s">
        <v>171</v>
      </c>
      <c r="B94" s="631" t="s">
        <v>627</v>
      </c>
      <c r="C94" s="631" t="s">
        <v>627</v>
      </c>
      <c r="D94" s="631" t="s">
        <v>627</v>
      </c>
      <c r="E94" s="839">
        <v>49118</v>
      </c>
      <c r="F94" s="840" t="s">
        <v>627</v>
      </c>
      <c r="G94" s="631" t="s">
        <v>627</v>
      </c>
      <c r="H94" s="631" t="s">
        <v>627</v>
      </c>
      <c r="I94" s="847">
        <v>6084</v>
      </c>
      <c r="J94" s="840" t="s">
        <v>627</v>
      </c>
      <c r="K94" s="631" t="s">
        <v>627</v>
      </c>
      <c r="L94" s="631" t="s">
        <v>627</v>
      </c>
      <c r="M94" s="631">
        <v>55202</v>
      </c>
      <c r="N94" s="621"/>
      <c r="O94" s="621"/>
      <c r="P94" s="621"/>
      <c r="Q94" s="621"/>
      <c r="R94" s="621"/>
    </row>
    <row r="95" spans="1:18" x14ac:dyDescent="0.2">
      <c r="A95" s="232" t="s">
        <v>173</v>
      </c>
      <c r="B95" s="631">
        <v>1232.5</v>
      </c>
      <c r="C95" s="631">
        <v>556.85</v>
      </c>
      <c r="D95" s="631">
        <v>18</v>
      </c>
      <c r="E95" s="839">
        <v>1807.35</v>
      </c>
      <c r="F95" s="840">
        <v>18</v>
      </c>
      <c r="G95" s="631">
        <v>43.5</v>
      </c>
      <c r="H95" s="631">
        <v>90</v>
      </c>
      <c r="I95" s="847">
        <v>151.5</v>
      </c>
      <c r="J95" s="840">
        <v>1250.5</v>
      </c>
      <c r="K95" s="631">
        <v>600.35</v>
      </c>
      <c r="L95" s="631">
        <v>108</v>
      </c>
      <c r="M95" s="631">
        <v>1958.85</v>
      </c>
      <c r="N95" s="621"/>
      <c r="O95" s="621"/>
      <c r="P95" s="621"/>
      <c r="Q95" s="621"/>
      <c r="R95" s="621"/>
    </row>
    <row r="96" spans="1:18" x14ac:dyDescent="0.2">
      <c r="A96" s="232" t="s">
        <v>133</v>
      </c>
      <c r="B96" s="631">
        <v>1911.25</v>
      </c>
      <c r="C96" s="631">
        <v>7492.25</v>
      </c>
      <c r="D96" s="631">
        <v>928.32999999999993</v>
      </c>
      <c r="E96" s="839">
        <v>10331.83</v>
      </c>
      <c r="F96" s="840">
        <v>103.5</v>
      </c>
      <c r="G96" s="631">
        <v>250.5</v>
      </c>
      <c r="H96" s="631">
        <v>0</v>
      </c>
      <c r="I96" s="847">
        <v>354</v>
      </c>
      <c r="J96" s="840">
        <v>2014.75</v>
      </c>
      <c r="K96" s="631">
        <v>7742.75</v>
      </c>
      <c r="L96" s="631">
        <v>928.32999999999993</v>
      </c>
      <c r="M96" s="631">
        <v>10685.83</v>
      </c>
      <c r="N96" s="621"/>
      <c r="O96" s="621"/>
      <c r="P96" s="621"/>
      <c r="Q96" s="621"/>
      <c r="R96" s="621"/>
    </row>
    <row r="97" spans="1:18" x14ac:dyDescent="0.2">
      <c r="A97" s="232" t="s">
        <v>174</v>
      </c>
      <c r="B97" s="631">
        <v>12955.16</v>
      </c>
      <c r="C97" s="631">
        <v>50637.79</v>
      </c>
      <c r="D97" s="631">
        <v>7467.5</v>
      </c>
      <c r="E97" s="839">
        <f>SUM(B97:D97)</f>
        <v>71060.45</v>
      </c>
      <c r="F97" s="840">
        <v>0</v>
      </c>
      <c r="G97" s="631">
        <v>2205.67</v>
      </c>
      <c r="H97" s="631">
        <v>193.5</v>
      </c>
      <c r="I97" s="847">
        <v>2399.17</v>
      </c>
      <c r="J97" s="840">
        <v>12955.16</v>
      </c>
      <c r="K97" s="631">
        <v>52843.46</v>
      </c>
      <c r="L97" s="631">
        <v>7661</v>
      </c>
      <c r="M97" s="631">
        <v>73459.62</v>
      </c>
      <c r="N97" s="621"/>
      <c r="O97" s="621"/>
      <c r="P97" s="621"/>
      <c r="Q97" s="621"/>
      <c r="R97" s="621"/>
    </row>
    <row r="98" spans="1:18" x14ac:dyDescent="0.2">
      <c r="A98" s="232" t="s">
        <v>179</v>
      </c>
      <c r="B98" s="631">
        <v>26872.739999999998</v>
      </c>
      <c r="C98" s="631">
        <v>34688.14</v>
      </c>
      <c r="D98" s="631">
        <v>7254</v>
      </c>
      <c r="E98" s="839">
        <v>68814.880000000005</v>
      </c>
      <c r="F98" s="840">
        <v>333.75</v>
      </c>
      <c r="G98" s="631">
        <v>2996.75</v>
      </c>
      <c r="H98" s="631">
        <v>268</v>
      </c>
      <c r="I98" s="847">
        <v>3598.5</v>
      </c>
      <c r="J98" s="840">
        <v>27206.489999999998</v>
      </c>
      <c r="K98" s="631">
        <v>37684.89</v>
      </c>
      <c r="L98" s="631">
        <v>7522</v>
      </c>
      <c r="M98" s="631">
        <v>72413.38</v>
      </c>
      <c r="N98" s="621"/>
      <c r="O98" s="621"/>
      <c r="P98" s="621"/>
      <c r="Q98" s="621"/>
      <c r="R98" s="621"/>
    </row>
    <row r="99" spans="1:18" x14ac:dyDescent="0.2">
      <c r="A99" s="232" t="s">
        <v>180</v>
      </c>
      <c r="B99" s="631">
        <v>2827</v>
      </c>
      <c r="C99" s="631">
        <v>16335.25</v>
      </c>
      <c r="D99" s="631">
        <v>1210.7</v>
      </c>
      <c r="E99" s="839">
        <v>20372.95</v>
      </c>
      <c r="F99" s="840">
        <v>37.5</v>
      </c>
      <c r="G99" s="631">
        <v>2882.25</v>
      </c>
      <c r="H99" s="631">
        <v>215</v>
      </c>
      <c r="I99" s="847">
        <v>3134.75</v>
      </c>
      <c r="J99" s="840">
        <v>2864.5</v>
      </c>
      <c r="K99" s="631">
        <v>19217.5</v>
      </c>
      <c r="L99" s="631">
        <v>1425.7</v>
      </c>
      <c r="M99" s="631">
        <v>23507.7</v>
      </c>
      <c r="N99" s="621"/>
      <c r="O99" s="621"/>
      <c r="P99" s="621"/>
      <c r="Q99" s="621"/>
      <c r="R99" s="621"/>
    </row>
    <row r="100" spans="1:18" x14ac:dyDescent="0.2">
      <c r="A100" s="232" t="s">
        <v>368</v>
      </c>
      <c r="B100" s="631">
        <v>0</v>
      </c>
      <c r="C100" s="631">
        <v>3950.02</v>
      </c>
      <c r="D100" s="631">
        <v>0</v>
      </c>
      <c r="E100" s="839">
        <v>3950.02</v>
      </c>
      <c r="F100" s="840">
        <v>0</v>
      </c>
      <c r="G100" s="631">
        <v>76.25</v>
      </c>
      <c r="H100" s="631">
        <v>0</v>
      </c>
      <c r="I100" s="847">
        <v>76.25</v>
      </c>
      <c r="J100" s="840">
        <v>0</v>
      </c>
      <c r="K100" s="631">
        <v>4026.27</v>
      </c>
      <c r="L100" s="631">
        <v>0</v>
      </c>
      <c r="M100" s="631">
        <v>4026.27</v>
      </c>
      <c r="N100" s="621"/>
      <c r="O100" s="621"/>
      <c r="P100" s="621"/>
      <c r="Q100" s="621"/>
      <c r="R100" s="621"/>
    </row>
    <row r="101" spans="1:18" x14ac:dyDescent="0.2">
      <c r="A101" s="232" t="s">
        <v>509</v>
      </c>
      <c r="B101" s="631" t="s">
        <v>627</v>
      </c>
      <c r="C101" s="631" t="s">
        <v>627</v>
      </c>
      <c r="D101" s="631" t="s">
        <v>627</v>
      </c>
      <c r="E101" s="839">
        <v>2293</v>
      </c>
      <c r="F101" s="840" t="s">
        <v>627</v>
      </c>
      <c r="G101" s="631" t="s">
        <v>627</v>
      </c>
      <c r="H101" s="631" t="s">
        <v>627</v>
      </c>
      <c r="I101" s="847">
        <v>320</v>
      </c>
      <c r="J101" s="840" t="s">
        <v>627</v>
      </c>
      <c r="K101" s="631" t="s">
        <v>627</v>
      </c>
      <c r="L101" s="631" t="s">
        <v>627</v>
      </c>
      <c r="M101" s="631">
        <v>2613</v>
      </c>
      <c r="N101" s="621"/>
      <c r="O101" s="621"/>
      <c r="P101" s="621"/>
      <c r="Q101" s="621"/>
      <c r="R101" s="621"/>
    </row>
    <row r="102" spans="1:18" x14ac:dyDescent="0.2">
      <c r="A102" s="232" t="s">
        <v>182</v>
      </c>
      <c r="B102" s="631">
        <v>1622.27</v>
      </c>
      <c r="C102" s="631">
        <v>8422.4500000000007</v>
      </c>
      <c r="D102" s="631">
        <v>3102.9</v>
      </c>
      <c r="E102" s="839">
        <v>13147.62</v>
      </c>
      <c r="F102" s="840">
        <v>22</v>
      </c>
      <c r="G102" s="631">
        <v>978</v>
      </c>
      <c r="H102" s="631">
        <v>955.5</v>
      </c>
      <c r="I102" s="847">
        <v>1955.5</v>
      </c>
      <c r="J102" s="840">
        <v>1644.27</v>
      </c>
      <c r="K102" s="631">
        <v>9400.4500000000007</v>
      </c>
      <c r="L102" s="631">
        <v>4058.4</v>
      </c>
      <c r="M102" s="631">
        <v>15103.12</v>
      </c>
      <c r="N102" s="621"/>
      <c r="O102" s="621"/>
      <c r="P102" s="621"/>
      <c r="Q102" s="621"/>
      <c r="R102" s="621"/>
    </row>
    <row r="103" spans="1:18" x14ac:dyDescent="0.2">
      <c r="A103" s="232" t="s">
        <v>138</v>
      </c>
      <c r="B103" s="631">
        <v>1863.69</v>
      </c>
      <c r="C103" s="631">
        <v>0</v>
      </c>
      <c r="D103" s="631">
        <v>0</v>
      </c>
      <c r="E103" s="839">
        <v>1863.69</v>
      </c>
      <c r="F103" s="840">
        <v>185.47</v>
      </c>
      <c r="G103" s="631">
        <v>0</v>
      </c>
      <c r="H103" s="631">
        <v>0</v>
      </c>
      <c r="I103" s="847">
        <v>185.47</v>
      </c>
      <c r="J103" s="840">
        <v>2049.16</v>
      </c>
      <c r="K103" s="631">
        <v>0</v>
      </c>
      <c r="L103" s="631">
        <v>0</v>
      </c>
      <c r="M103" s="631">
        <v>2049.16</v>
      </c>
      <c r="N103" s="621"/>
      <c r="O103" s="621"/>
      <c r="P103" s="621"/>
      <c r="Q103" s="621"/>
      <c r="R103" s="621"/>
    </row>
    <row r="104" spans="1:18" x14ac:dyDescent="0.2">
      <c r="A104" s="232" t="s">
        <v>185</v>
      </c>
      <c r="B104" s="631">
        <v>3703.5</v>
      </c>
      <c r="C104" s="631">
        <v>9425.5</v>
      </c>
      <c r="D104" s="631">
        <v>1189.5</v>
      </c>
      <c r="E104" s="839">
        <v>14318.5</v>
      </c>
      <c r="F104" s="840">
        <v>18</v>
      </c>
      <c r="G104" s="631">
        <v>31.5</v>
      </c>
      <c r="H104" s="631">
        <v>12</v>
      </c>
      <c r="I104" s="847">
        <v>61.5</v>
      </c>
      <c r="J104" s="840">
        <v>3721.5</v>
      </c>
      <c r="K104" s="631">
        <v>9457</v>
      </c>
      <c r="L104" s="631">
        <v>1201.5</v>
      </c>
      <c r="M104" s="631">
        <v>14380</v>
      </c>
      <c r="N104" s="621"/>
      <c r="O104" s="621"/>
      <c r="P104" s="621"/>
      <c r="Q104" s="621"/>
      <c r="R104" s="621"/>
    </row>
    <row r="105" spans="1:18" x14ac:dyDescent="0.2">
      <c r="A105" s="232" t="s">
        <v>186</v>
      </c>
      <c r="B105" s="631">
        <v>66545.929999999993</v>
      </c>
      <c r="C105" s="631">
        <v>73341.77</v>
      </c>
      <c r="D105" s="631">
        <v>13641.5</v>
      </c>
      <c r="E105" s="839">
        <v>153529.19999999998</v>
      </c>
      <c r="F105" s="840">
        <v>3450.68</v>
      </c>
      <c r="G105" s="631">
        <v>6422.05</v>
      </c>
      <c r="H105" s="631">
        <v>986.71</v>
      </c>
      <c r="I105" s="847">
        <v>10859.44</v>
      </c>
      <c r="J105" s="840">
        <v>69996.609999999986</v>
      </c>
      <c r="K105" s="631">
        <v>79763.820000000007</v>
      </c>
      <c r="L105" s="631">
        <v>14628.21</v>
      </c>
      <c r="M105" s="631">
        <v>164388.63999999998</v>
      </c>
      <c r="N105" s="621"/>
      <c r="O105" s="621"/>
      <c r="P105" s="621"/>
      <c r="Q105" s="621"/>
      <c r="R105" s="621"/>
    </row>
    <row r="106" spans="1:18" x14ac:dyDescent="0.2">
      <c r="A106" s="232" t="s">
        <v>188</v>
      </c>
      <c r="B106" s="631">
        <v>0</v>
      </c>
      <c r="C106" s="631">
        <v>13010.5</v>
      </c>
      <c r="D106" s="631">
        <v>0</v>
      </c>
      <c r="E106" s="839">
        <v>13010.5</v>
      </c>
      <c r="F106" s="840">
        <v>0</v>
      </c>
      <c r="G106" s="631">
        <v>955.4</v>
      </c>
      <c r="H106" s="631">
        <v>0</v>
      </c>
      <c r="I106" s="847">
        <v>955.4</v>
      </c>
      <c r="J106" s="840">
        <v>0</v>
      </c>
      <c r="K106" s="631">
        <v>13965.9</v>
      </c>
      <c r="L106" s="631">
        <v>0</v>
      </c>
      <c r="M106" s="631">
        <v>13965.9</v>
      </c>
      <c r="N106" s="621"/>
      <c r="O106" s="621"/>
      <c r="P106" s="621"/>
      <c r="Q106" s="621"/>
      <c r="R106" s="621"/>
    </row>
    <row r="107" spans="1:18" x14ac:dyDescent="0.2">
      <c r="A107" s="232" t="s">
        <v>369</v>
      </c>
      <c r="B107" s="631">
        <v>291</v>
      </c>
      <c r="C107" s="631">
        <v>2089.5</v>
      </c>
      <c r="D107" s="631">
        <v>0</v>
      </c>
      <c r="E107" s="839">
        <v>2380.5</v>
      </c>
      <c r="F107" s="840">
        <v>12</v>
      </c>
      <c r="G107" s="631">
        <v>124</v>
      </c>
      <c r="H107" s="631">
        <v>0</v>
      </c>
      <c r="I107" s="847">
        <v>136</v>
      </c>
      <c r="J107" s="840">
        <v>303</v>
      </c>
      <c r="K107" s="631">
        <v>2213.5</v>
      </c>
      <c r="L107" s="631">
        <v>0</v>
      </c>
      <c r="M107" s="631">
        <v>2516.5</v>
      </c>
      <c r="N107" s="621"/>
      <c r="O107" s="621"/>
      <c r="P107" s="621"/>
      <c r="Q107" s="621"/>
      <c r="R107" s="621"/>
    </row>
    <row r="108" spans="1:18" x14ac:dyDescent="0.2">
      <c r="A108" s="232" t="s">
        <v>189</v>
      </c>
      <c r="B108" s="631">
        <v>479.08000000000004</v>
      </c>
      <c r="C108" s="631">
        <v>461</v>
      </c>
      <c r="D108" s="631">
        <v>358</v>
      </c>
      <c r="E108" s="839">
        <v>1298.08</v>
      </c>
      <c r="F108" s="840">
        <v>0</v>
      </c>
      <c r="G108" s="631">
        <v>158</v>
      </c>
      <c r="H108" s="631">
        <v>302.65999999999997</v>
      </c>
      <c r="I108" s="847">
        <v>460.65999999999997</v>
      </c>
      <c r="J108" s="840">
        <v>479.08000000000004</v>
      </c>
      <c r="K108" s="631">
        <v>619</v>
      </c>
      <c r="L108" s="631">
        <v>660.66</v>
      </c>
      <c r="M108" s="631">
        <v>1758.7399999999998</v>
      </c>
      <c r="N108" s="621"/>
      <c r="O108" s="621"/>
      <c r="P108" s="621"/>
      <c r="Q108" s="621"/>
      <c r="R108" s="621"/>
    </row>
    <row r="109" spans="1:18" x14ac:dyDescent="0.2">
      <c r="A109" s="232" t="s">
        <v>156</v>
      </c>
      <c r="B109" s="631">
        <v>0</v>
      </c>
      <c r="C109" s="631">
        <v>52271.109999999979</v>
      </c>
      <c r="D109" s="631">
        <v>0</v>
      </c>
      <c r="E109" s="839">
        <v>52271.109999999979</v>
      </c>
      <c r="F109" s="840">
        <v>0</v>
      </c>
      <c r="G109" s="631">
        <v>3753.2299999999996</v>
      </c>
      <c r="H109" s="631">
        <v>0</v>
      </c>
      <c r="I109" s="847">
        <v>3753.2299999999996</v>
      </c>
      <c r="J109" s="840">
        <v>0</v>
      </c>
      <c r="K109" s="631">
        <v>56024.339999999982</v>
      </c>
      <c r="L109" s="631">
        <v>0</v>
      </c>
      <c r="M109" s="631">
        <v>56024.339999999982</v>
      </c>
      <c r="N109" s="621"/>
      <c r="O109" s="621"/>
      <c r="P109" s="621"/>
      <c r="Q109" s="621"/>
      <c r="R109" s="621"/>
    </row>
    <row r="110" spans="1:18" x14ac:dyDescent="0.2">
      <c r="A110" s="232" t="s">
        <v>190</v>
      </c>
      <c r="B110" s="631">
        <v>0</v>
      </c>
      <c r="C110" s="631">
        <v>51643.81</v>
      </c>
      <c r="D110" s="631">
        <v>0</v>
      </c>
      <c r="E110" s="839">
        <v>51643.81</v>
      </c>
      <c r="F110" s="840">
        <v>0</v>
      </c>
      <c r="G110" s="631">
        <v>9425.3799999999992</v>
      </c>
      <c r="H110" s="631">
        <v>0</v>
      </c>
      <c r="I110" s="847">
        <v>9425.3799999999992</v>
      </c>
      <c r="J110" s="840">
        <v>0</v>
      </c>
      <c r="K110" s="631">
        <v>61069.189999999995</v>
      </c>
      <c r="L110" s="631">
        <v>0</v>
      </c>
      <c r="M110" s="631">
        <v>61069.189999999995</v>
      </c>
      <c r="N110" s="621"/>
      <c r="O110" s="621"/>
      <c r="P110" s="621"/>
      <c r="Q110" s="621"/>
      <c r="R110" s="621"/>
    </row>
    <row r="111" spans="1:18" x14ac:dyDescent="0.2">
      <c r="A111" s="232" t="s">
        <v>191</v>
      </c>
      <c r="B111" s="631">
        <v>5324</v>
      </c>
      <c r="C111" s="631">
        <v>58630.27</v>
      </c>
      <c r="D111" s="631">
        <v>361</v>
      </c>
      <c r="E111" s="839">
        <v>64315.27</v>
      </c>
      <c r="F111" s="840">
        <v>1009.71</v>
      </c>
      <c r="G111" s="631">
        <v>7415</v>
      </c>
      <c r="H111" s="631">
        <v>0</v>
      </c>
      <c r="I111" s="847">
        <v>8424.7099999999991</v>
      </c>
      <c r="J111" s="840">
        <v>6333.71</v>
      </c>
      <c r="K111" s="631">
        <v>66045.26999999999</v>
      </c>
      <c r="L111" s="631">
        <v>361</v>
      </c>
      <c r="M111" s="631">
        <v>72739.98</v>
      </c>
      <c r="N111" s="621"/>
      <c r="O111" s="621"/>
      <c r="P111" s="621"/>
      <c r="Q111" s="621"/>
      <c r="R111" s="621"/>
    </row>
    <row r="112" spans="1:18" x14ac:dyDescent="0.2">
      <c r="A112" s="232" t="s">
        <v>195</v>
      </c>
      <c r="B112" s="631">
        <v>0</v>
      </c>
      <c r="C112" s="631">
        <v>22168</v>
      </c>
      <c r="D112" s="631">
        <v>0</v>
      </c>
      <c r="E112" s="839">
        <v>22168</v>
      </c>
      <c r="F112" s="840">
        <v>0</v>
      </c>
      <c r="G112" s="631">
        <v>2917</v>
      </c>
      <c r="H112" s="631">
        <v>0</v>
      </c>
      <c r="I112" s="847">
        <v>2917</v>
      </c>
      <c r="J112" s="840">
        <v>0</v>
      </c>
      <c r="K112" s="631">
        <v>25085</v>
      </c>
      <c r="L112" s="631">
        <v>0</v>
      </c>
      <c r="M112" s="631">
        <v>25085</v>
      </c>
      <c r="N112" s="621"/>
      <c r="O112" s="621"/>
      <c r="P112" s="621"/>
      <c r="Q112" s="621"/>
      <c r="R112" s="621"/>
    </row>
    <row r="113" spans="1:18" x14ac:dyDescent="0.2">
      <c r="A113" s="232" t="s">
        <v>158</v>
      </c>
      <c r="B113" s="631">
        <v>17521.84</v>
      </c>
      <c r="C113" s="631">
        <v>31093.320000000007</v>
      </c>
      <c r="D113" s="631">
        <v>4511.3400000000011</v>
      </c>
      <c r="E113" s="839">
        <v>53126.500000000007</v>
      </c>
      <c r="F113" s="840">
        <v>537.75</v>
      </c>
      <c r="G113" s="631">
        <v>2920.09</v>
      </c>
      <c r="H113" s="631">
        <v>312.76</v>
      </c>
      <c r="I113" s="847">
        <v>3770.6000000000004</v>
      </c>
      <c r="J113" s="840">
        <v>18059.59</v>
      </c>
      <c r="K113" s="631">
        <v>34013.410000000003</v>
      </c>
      <c r="L113" s="631">
        <v>4824.1000000000013</v>
      </c>
      <c r="M113" s="631">
        <v>56897.100000000006</v>
      </c>
      <c r="N113" s="621"/>
      <c r="O113" s="621"/>
      <c r="P113" s="621"/>
      <c r="Q113" s="621"/>
      <c r="R113" s="621"/>
    </row>
    <row r="114" spans="1:18" x14ac:dyDescent="0.2">
      <c r="A114" s="232" t="s">
        <v>175</v>
      </c>
      <c r="B114" s="631">
        <v>1980.33</v>
      </c>
      <c r="C114" s="631">
        <v>5513.1900000000005</v>
      </c>
      <c r="D114" s="631">
        <v>3801</v>
      </c>
      <c r="E114" s="839">
        <v>11294.52</v>
      </c>
      <c r="F114" s="840">
        <v>0</v>
      </c>
      <c r="G114" s="631">
        <v>728.5</v>
      </c>
      <c r="H114" s="631">
        <v>441</v>
      </c>
      <c r="I114" s="847">
        <v>1169.5</v>
      </c>
      <c r="J114" s="840">
        <v>1980.33</v>
      </c>
      <c r="K114" s="631">
        <v>6241.6900000000005</v>
      </c>
      <c r="L114" s="631">
        <v>4242</v>
      </c>
      <c r="M114" s="631">
        <v>12464.02</v>
      </c>
      <c r="N114" s="621"/>
      <c r="O114" s="621"/>
      <c r="P114" s="621"/>
      <c r="Q114" s="621"/>
      <c r="R114" s="621"/>
    </row>
    <row r="115" spans="1:18" x14ac:dyDescent="0.2">
      <c r="A115" s="232" t="s">
        <v>685</v>
      </c>
      <c r="B115" s="631">
        <v>15080</v>
      </c>
      <c r="C115" s="631">
        <v>26738</v>
      </c>
      <c r="D115" s="631">
        <v>3735</v>
      </c>
      <c r="E115" s="839">
        <v>45553</v>
      </c>
      <c r="F115" s="840">
        <v>528</v>
      </c>
      <c r="G115" s="631">
        <v>1102</v>
      </c>
      <c r="H115" s="631">
        <v>229</v>
      </c>
      <c r="I115" s="847">
        <v>1859</v>
      </c>
      <c r="J115" s="840">
        <v>15608</v>
      </c>
      <c r="K115" s="631">
        <v>27840</v>
      </c>
      <c r="L115" s="631">
        <v>3964</v>
      </c>
      <c r="M115" s="631">
        <v>47412</v>
      </c>
      <c r="N115" s="621"/>
      <c r="O115" s="621"/>
      <c r="P115" s="621"/>
      <c r="Q115" s="621"/>
      <c r="R115" s="621"/>
    </row>
    <row r="116" spans="1:18" x14ac:dyDescent="0.2">
      <c r="A116" s="232" t="s">
        <v>684</v>
      </c>
      <c r="B116" s="631">
        <v>0</v>
      </c>
      <c r="C116" s="631">
        <v>0</v>
      </c>
      <c r="D116" s="631">
        <v>0</v>
      </c>
      <c r="E116" s="839">
        <v>0</v>
      </c>
      <c r="F116" s="840">
        <v>0</v>
      </c>
      <c r="G116" s="631">
        <v>0</v>
      </c>
      <c r="H116" s="631">
        <v>0</v>
      </c>
      <c r="I116" s="849">
        <v>0</v>
      </c>
      <c r="J116" s="840">
        <v>21847.200000000001</v>
      </c>
      <c r="K116" s="631">
        <v>34912.25</v>
      </c>
      <c r="L116" s="631">
        <v>4353.7</v>
      </c>
      <c r="M116" s="631">
        <v>61113.149999999994</v>
      </c>
      <c r="N116" s="621"/>
      <c r="O116" s="621"/>
      <c r="P116" s="621"/>
      <c r="Q116" s="621"/>
      <c r="R116" s="621"/>
    </row>
    <row r="117" spans="1:18" s="32" customFormat="1" x14ac:dyDescent="0.2">
      <c r="N117" s="158"/>
      <c r="O117" s="158"/>
      <c r="P117" s="158"/>
      <c r="Q117" s="158"/>
      <c r="R117" s="158"/>
    </row>
    <row r="118" spans="1:18" x14ac:dyDescent="0.2">
      <c r="A118" s="637" t="s">
        <v>635</v>
      </c>
      <c r="B118" s="638">
        <v>923929.82885360194</v>
      </c>
      <c r="C118" s="638">
        <v>3099654.5664582923</v>
      </c>
      <c r="D118" s="638">
        <v>290385.76864051976</v>
      </c>
      <c r="E118" s="845">
        <v>4676552.7956190808</v>
      </c>
      <c r="F118" s="846">
        <v>36545.932052927019</v>
      </c>
      <c r="G118" s="638">
        <v>255236.31692399655</v>
      </c>
      <c r="H118" s="638">
        <v>22328.681531556449</v>
      </c>
      <c r="I118" s="851">
        <v>343874.93050847994</v>
      </c>
      <c r="J118" s="846">
        <v>988456.96090652887</v>
      </c>
      <c r="K118" s="638">
        <v>3405038.1333822892</v>
      </c>
      <c r="L118" s="638">
        <v>318632.15017207613</v>
      </c>
      <c r="M118" s="638">
        <v>5104473.8761275606</v>
      </c>
      <c r="N118" s="621"/>
      <c r="O118" s="621"/>
      <c r="P118" s="621"/>
      <c r="Q118" s="621"/>
      <c r="R118" s="621"/>
    </row>
    <row r="119" spans="1:18" x14ac:dyDescent="0.2">
      <c r="B119" s="621"/>
      <c r="C119" s="621"/>
      <c r="D119" s="621"/>
      <c r="E119" s="621"/>
      <c r="F119" s="621"/>
      <c r="G119" s="621"/>
      <c r="H119" s="621"/>
      <c r="I119" s="621"/>
      <c r="J119" s="621"/>
      <c r="K119" s="621"/>
      <c r="L119" s="621"/>
      <c r="M119" s="621"/>
      <c r="N119" s="621"/>
      <c r="O119" s="621"/>
      <c r="P119" s="621"/>
      <c r="Q119" s="621"/>
      <c r="R119" s="621"/>
    </row>
    <row r="120" spans="1:18" x14ac:dyDescent="0.2">
      <c r="B120" s="621"/>
      <c r="C120" s="621"/>
      <c r="D120" s="621"/>
      <c r="E120" s="621"/>
      <c r="F120" s="621"/>
      <c r="G120" s="621"/>
      <c r="H120" s="621"/>
      <c r="I120" s="621"/>
      <c r="J120" s="621"/>
      <c r="K120" s="621"/>
      <c r="L120" s="621"/>
      <c r="M120" s="621"/>
      <c r="N120" s="621"/>
      <c r="O120" s="621"/>
      <c r="P120" s="621"/>
      <c r="Q120" s="621"/>
      <c r="R120" s="621"/>
    </row>
    <row r="121" spans="1:18" x14ac:dyDescent="0.2">
      <c r="A121" t="s">
        <v>628</v>
      </c>
      <c r="B121" s="621"/>
      <c r="C121" s="621"/>
      <c r="D121" s="621"/>
      <c r="E121" s="621"/>
      <c r="F121" s="621"/>
      <c r="G121" s="621"/>
      <c r="H121" s="621"/>
      <c r="I121" s="621"/>
      <c r="J121" s="621"/>
      <c r="K121" s="621"/>
      <c r="L121" s="621"/>
      <c r="M121" s="621"/>
      <c r="N121" s="621"/>
      <c r="O121" s="621"/>
      <c r="P121" s="621"/>
      <c r="Q121" s="621"/>
      <c r="R121" s="621"/>
    </row>
    <row r="122" spans="1:18" x14ac:dyDescent="0.2">
      <c r="A122" s="640" t="s">
        <v>632</v>
      </c>
      <c r="N122" s="621"/>
      <c r="O122" s="621"/>
      <c r="P122" s="621"/>
      <c r="Q122" s="621"/>
      <c r="R122" s="621"/>
    </row>
  </sheetData>
  <mergeCells count="6">
    <mergeCell ref="B6:E6"/>
    <mergeCell ref="F6:I6"/>
    <mergeCell ref="J6:M6"/>
    <mergeCell ref="A2:M2"/>
    <mergeCell ref="B7:I7"/>
    <mergeCell ref="J7:M7"/>
  </mergeCells>
  <pageMargins left="0.7" right="0.7" top="0.75" bottom="0.75" header="0.3" footer="0.3"/>
  <pageSetup paperSize="9" scale="55"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5" tint="-0.249977111117893"/>
    <pageSetUpPr fitToPage="1"/>
  </sheetPr>
  <dimension ref="A1:K40"/>
  <sheetViews>
    <sheetView showGridLines="0" zoomScaleNormal="100" workbookViewId="0">
      <selection activeCell="N25" sqref="N25"/>
    </sheetView>
  </sheetViews>
  <sheetFormatPr baseColWidth="10" defaultRowHeight="12.75" x14ac:dyDescent="0.2"/>
  <cols>
    <col min="1" max="1" width="30.83203125" customWidth="1"/>
    <col min="2" max="3" width="18.33203125" customWidth="1"/>
    <col min="4" max="4" width="9.83203125" bestFit="1" customWidth="1"/>
    <col min="5" max="5" width="6" bestFit="1" customWidth="1"/>
    <col min="6" max="6" width="3.6640625" customWidth="1"/>
    <col min="7" max="7" width="9.83203125" bestFit="1" customWidth="1"/>
    <col min="8" max="8" width="10.6640625" bestFit="1" customWidth="1"/>
    <col min="9" max="9" width="6.33203125" bestFit="1" customWidth="1"/>
    <col min="10" max="10" width="12.6640625" customWidth="1"/>
    <col min="11" max="11" width="14" customWidth="1"/>
  </cols>
  <sheetData>
    <row r="1" spans="1:11" ht="9" customHeight="1" x14ac:dyDescent="0.2"/>
    <row r="2" spans="1:11" ht="60" customHeight="1" x14ac:dyDescent="0.2">
      <c r="A2" s="707" t="s">
        <v>667</v>
      </c>
      <c r="B2" s="707"/>
      <c r="C2" s="707"/>
      <c r="D2" s="106"/>
      <c r="E2" s="106"/>
      <c r="F2" s="106"/>
      <c r="G2" s="106"/>
      <c r="H2" s="106"/>
      <c r="I2" s="106"/>
      <c r="J2" s="228"/>
      <c r="K2" s="228"/>
    </row>
    <row r="3" spans="1:11" ht="7.5" customHeight="1" x14ac:dyDescent="0.2">
      <c r="J3" s="489"/>
      <c r="K3" s="490"/>
    </row>
    <row r="4" spans="1:11" ht="4.5" customHeight="1" x14ac:dyDescent="0.2">
      <c r="J4" s="489"/>
      <c r="K4" s="490"/>
    </row>
    <row r="5" spans="1:11" x14ac:dyDescent="0.2">
      <c r="I5" s="469"/>
      <c r="J5" s="468"/>
      <c r="K5" s="457"/>
    </row>
    <row r="6" spans="1:11" x14ac:dyDescent="0.2">
      <c r="I6" s="469"/>
      <c r="J6" s="468"/>
      <c r="K6" s="457"/>
    </row>
    <row r="7" spans="1:11" x14ac:dyDescent="0.2">
      <c r="I7" s="469"/>
      <c r="J7" s="468"/>
      <c r="K7" s="457"/>
    </row>
    <row r="8" spans="1:11" x14ac:dyDescent="0.2">
      <c r="I8" s="469"/>
      <c r="J8" s="468"/>
      <c r="K8" s="457"/>
    </row>
    <row r="9" spans="1:11" x14ac:dyDescent="0.2">
      <c r="I9" s="469"/>
      <c r="J9" s="468"/>
      <c r="K9" s="457"/>
    </row>
    <row r="10" spans="1:11" ht="15" x14ac:dyDescent="0.2">
      <c r="A10" s="635"/>
      <c r="B10" s="417" t="s">
        <v>621</v>
      </c>
      <c r="C10" s="417" t="s">
        <v>626</v>
      </c>
      <c r="I10" s="469"/>
      <c r="J10" s="468"/>
      <c r="K10" s="457"/>
    </row>
    <row r="11" spans="1:11" x14ac:dyDescent="0.2">
      <c r="A11" s="232" t="s">
        <v>686</v>
      </c>
      <c r="B11" s="632">
        <v>12351</v>
      </c>
      <c r="C11" s="632">
        <v>1521</v>
      </c>
      <c r="I11" s="469"/>
      <c r="J11" s="468"/>
      <c r="K11" s="457"/>
    </row>
    <row r="12" spans="1:11" x14ac:dyDescent="0.2">
      <c r="A12" s="232" t="s">
        <v>687</v>
      </c>
      <c r="B12" s="632">
        <v>18651</v>
      </c>
      <c r="C12" s="632">
        <v>890</v>
      </c>
      <c r="I12" s="469"/>
      <c r="J12" s="468"/>
    </row>
    <row r="13" spans="1:11" x14ac:dyDescent="0.2">
      <c r="A13" s="232" t="s">
        <v>688</v>
      </c>
      <c r="B13" s="632">
        <v>28369</v>
      </c>
      <c r="C13" s="632">
        <v>2360</v>
      </c>
      <c r="I13" s="469"/>
      <c r="J13" s="468"/>
    </row>
    <row r="14" spans="1:11" x14ac:dyDescent="0.2">
      <c r="A14" s="232" t="s">
        <v>689</v>
      </c>
      <c r="B14" s="632">
        <v>24912</v>
      </c>
      <c r="C14" s="632">
        <v>1652</v>
      </c>
      <c r="I14" s="469"/>
      <c r="J14" s="468"/>
    </row>
    <row r="15" spans="1:11" x14ac:dyDescent="0.2">
      <c r="A15" s="232" t="s">
        <v>629</v>
      </c>
      <c r="B15" s="632">
        <v>7345</v>
      </c>
      <c r="C15" s="632">
        <v>350</v>
      </c>
      <c r="I15" s="469"/>
      <c r="J15" s="468"/>
    </row>
    <row r="16" spans="1:11" x14ac:dyDescent="0.2">
      <c r="A16" s="232" t="s">
        <v>315</v>
      </c>
      <c r="B16" s="632">
        <v>4900</v>
      </c>
      <c r="C16" s="632">
        <v>167</v>
      </c>
      <c r="I16" s="469"/>
      <c r="J16" s="468"/>
    </row>
    <row r="17" spans="1:10" x14ac:dyDescent="0.2">
      <c r="A17" s="634" t="s">
        <v>376</v>
      </c>
      <c r="B17" s="632">
        <v>24032</v>
      </c>
      <c r="C17" s="632">
        <v>1203</v>
      </c>
      <c r="I17" s="469"/>
      <c r="J17" s="468"/>
    </row>
    <row r="18" spans="1:10" s="620" customFormat="1" x14ac:dyDescent="0.2">
      <c r="I18" s="469"/>
      <c r="J18" s="468"/>
    </row>
    <row r="19" spans="1:10" x14ac:dyDescent="0.2">
      <c r="A19" s="637" t="s">
        <v>639</v>
      </c>
      <c r="B19" s="643">
        <f>SUM(B11:B17)</f>
        <v>120560</v>
      </c>
      <c r="C19" s="643">
        <f>SUM(C11:C17)</f>
        <v>8143</v>
      </c>
      <c r="I19" s="469"/>
      <c r="J19" s="468"/>
    </row>
    <row r="20" spans="1:10" x14ac:dyDescent="0.2">
      <c r="I20" s="469"/>
      <c r="J20" s="468"/>
    </row>
    <row r="21" spans="1:10" ht="48" customHeight="1" x14ac:dyDescent="0.2">
      <c r="A21" s="820" t="s">
        <v>640</v>
      </c>
      <c r="B21" s="820"/>
      <c r="C21" s="820"/>
      <c r="I21" s="469"/>
      <c r="J21" s="468"/>
    </row>
    <row r="22" spans="1:10" x14ac:dyDescent="0.2">
      <c r="I22" s="469"/>
      <c r="J22" s="468"/>
    </row>
    <row r="23" spans="1:10" x14ac:dyDescent="0.2">
      <c r="I23" s="469"/>
      <c r="J23" s="468"/>
    </row>
    <row r="24" spans="1:10" x14ac:dyDescent="0.2">
      <c r="I24" s="469"/>
      <c r="J24" s="468"/>
    </row>
    <row r="25" spans="1:10" x14ac:dyDescent="0.2">
      <c r="I25" s="469"/>
      <c r="J25" s="468"/>
    </row>
    <row r="26" spans="1:10" x14ac:dyDescent="0.2">
      <c r="I26" s="469"/>
      <c r="J26" s="468"/>
    </row>
    <row r="27" spans="1:10" x14ac:dyDescent="0.2">
      <c r="I27" s="469"/>
      <c r="J27" s="468"/>
    </row>
    <row r="28" spans="1:10" x14ac:dyDescent="0.2">
      <c r="I28" s="469"/>
      <c r="J28" s="468"/>
    </row>
    <row r="29" spans="1:10" x14ac:dyDescent="0.2">
      <c r="I29" s="469"/>
      <c r="J29" s="468"/>
    </row>
    <row r="30" spans="1:10" x14ac:dyDescent="0.2">
      <c r="I30" s="469"/>
      <c r="J30" s="468"/>
    </row>
    <row r="31" spans="1:10" x14ac:dyDescent="0.2">
      <c r="I31" s="469"/>
      <c r="J31" s="468"/>
    </row>
    <row r="32" spans="1:10" x14ac:dyDescent="0.2">
      <c r="I32" s="469"/>
      <c r="J32" s="468"/>
    </row>
    <row r="33" spans="9:10" x14ac:dyDescent="0.2">
      <c r="I33" s="469"/>
      <c r="J33" s="468"/>
    </row>
    <row r="34" spans="9:10" x14ac:dyDescent="0.2">
      <c r="I34" s="469"/>
      <c r="J34" s="468"/>
    </row>
    <row r="35" spans="9:10" x14ac:dyDescent="0.2">
      <c r="I35" s="469"/>
      <c r="J35" s="468"/>
    </row>
    <row r="36" spans="9:10" x14ac:dyDescent="0.2">
      <c r="I36" s="469"/>
      <c r="J36" s="468"/>
    </row>
    <row r="37" spans="9:10" x14ac:dyDescent="0.2">
      <c r="I37" s="469"/>
      <c r="J37" s="468"/>
    </row>
    <row r="38" spans="9:10" x14ac:dyDescent="0.2">
      <c r="I38" s="469"/>
      <c r="J38" s="468"/>
    </row>
    <row r="39" spans="9:10" x14ac:dyDescent="0.2">
      <c r="I39" s="469"/>
      <c r="J39" s="468"/>
    </row>
    <row r="40" spans="9:10" x14ac:dyDescent="0.2">
      <c r="I40" s="469"/>
      <c r="J40" s="468"/>
    </row>
  </sheetData>
  <mergeCells count="2">
    <mergeCell ref="A2:C2"/>
    <mergeCell ref="A21:C21"/>
  </mergeCells>
  <printOptions horizontalCentered="1"/>
  <pageMargins left="0.70866141732283472" right="0.70866141732283472" top="0.74803149606299213" bottom="0.74803149606299213" header="0.31496062992125984" footer="0.31496062992125984"/>
  <pageSetup paperSize="9" firstPageNumber="56" fitToHeight="0" orientation="portrait" r:id="rId1"/>
  <headerFoot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rgb="FF00B0F0"/>
    <pageSetUpPr fitToPage="1"/>
  </sheetPr>
  <dimension ref="B1:J802"/>
  <sheetViews>
    <sheetView showGridLines="0" showZeros="0" showWhiteSpace="0" topLeftCell="A3"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8" t="s">
        <v>267</v>
      </c>
      <c r="C27" s="689"/>
      <c r="D27" s="689"/>
      <c r="E27" s="689"/>
      <c r="F27" s="689"/>
      <c r="G27" s="689"/>
      <c r="H27" s="689"/>
      <c r="I27" s="690"/>
    </row>
    <row r="28" spans="2:9" ht="19.5" customHeight="1" x14ac:dyDescent="0.2">
      <c r="B28" s="691"/>
      <c r="C28" s="692"/>
      <c r="D28" s="692"/>
      <c r="E28" s="692"/>
      <c r="F28" s="692"/>
      <c r="G28" s="692"/>
      <c r="H28" s="692"/>
      <c r="I28" s="693"/>
    </row>
    <row r="29" spans="2:9" ht="30" customHeight="1" thickBot="1" x14ac:dyDescent="0.25">
      <c r="B29" s="694"/>
      <c r="C29" s="695"/>
      <c r="D29" s="695"/>
      <c r="E29" s="695"/>
      <c r="F29" s="695"/>
      <c r="G29" s="695"/>
      <c r="H29" s="695"/>
      <c r="I29" s="696"/>
    </row>
    <row r="30" spans="2:9" ht="13.5" thickTop="1" x14ac:dyDescent="0.2">
      <c r="B30" s="3"/>
      <c r="C30" s="3"/>
      <c r="D30" s="3"/>
    </row>
    <row r="31" spans="2:9" x14ac:dyDescent="0.2">
      <c r="B31" s="3"/>
      <c r="C31" s="3"/>
      <c r="D31" s="3"/>
    </row>
    <row r="32" spans="2:9" x14ac:dyDescent="0.2">
      <c r="B32" s="3"/>
      <c r="C32" s="3"/>
      <c r="D32" s="3"/>
    </row>
    <row r="33" spans="2:9" ht="15.75" x14ac:dyDescent="0.2">
      <c r="B33" s="697" t="s">
        <v>642</v>
      </c>
      <c r="C33" s="697"/>
      <c r="D33" s="697"/>
      <c r="E33" s="697"/>
      <c r="F33" s="697"/>
      <c r="G33" s="697"/>
      <c r="H33" s="697"/>
      <c r="I33" s="697"/>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8" t="s">
        <v>514</v>
      </c>
      <c r="C52" s="699"/>
      <c r="D52" s="699"/>
      <c r="E52" s="699"/>
      <c r="F52" s="699"/>
      <c r="G52" s="699"/>
      <c r="H52" s="699"/>
      <c r="I52" s="699"/>
    </row>
    <row r="53" spans="2:10" ht="16.5" customHeight="1" x14ac:dyDescent="0.2">
      <c r="B53" s="699"/>
      <c r="C53" s="699"/>
      <c r="D53" s="699"/>
      <c r="E53" s="699"/>
      <c r="F53" s="699"/>
      <c r="G53" s="699"/>
      <c r="H53" s="699"/>
      <c r="I53" s="699"/>
    </row>
    <row r="54" spans="2:10" ht="16.5" customHeight="1" x14ac:dyDescent="0.2">
      <c r="B54" s="699"/>
      <c r="C54" s="699"/>
      <c r="D54" s="699"/>
      <c r="E54" s="699"/>
      <c r="F54" s="699"/>
      <c r="G54" s="699"/>
      <c r="H54" s="699"/>
      <c r="I54" s="699"/>
    </row>
    <row r="55" spans="2:10" ht="16.5" customHeight="1" x14ac:dyDescent="0.2">
      <c r="B55" s="699"/>
      <c r="C55" s="699"/>
      <c r="D55" s="699"/>
      <c r="E55" s="699"/>
      <c r="F55" s="699"/>
      <c r="G55" s="699"/>
      <c r="H55" s="699"/>
      <c r="I55" s="699"/>
    </row>
    <row r="56" spans="2:10" x14ac:dyDescent="0.2">
      <c r="B56" s="699"/>
      <c r="C56" s="699"/>
      <c r="D56" s="699"/>
      <c r="E56" s="699"/>
      <c r="F56" s="699"/>
      <c r="G56" s="699"/>
      <c r="H56" s="699"/>
      <c r="I56" s="699"/>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8" fitToHeight="0" orientation="portrait" r:id="rId1"/>
  <headerFooter>
    <oddFooter>&amp;CPage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7030A0"/>
    <pageSetUpPr fitToPage="1"/>
  </sheetPr>
  <dimension ref="A2:E67"/>
  <sheetViews>
    <sheetView showGridLines="0" showZeros="0" showWhiteSpace="0" topLeftCell="A26" zoomScaleNormal="100" workbookViewId="0">
      <selection activeCell="N25" sqref="N25"/>
    </sheetView>
  </sheetViews>
  <sheetFormatPr baseColWidth="10" defaultColWidth="12" defaultRowHeight="12.75" x14ac:dyDescent="0.2"/>
  <cols>
    <col min="1" max="1" width="14.33203125" style="2" customWidth="1"/>
    <col min="2" max="2" width="12" style="2"/>
    <col min="3" max="3" width="18.83203125" style="2" customWidth="1"/>
    <col min="4" max="4" width="12" style="2"/>
    <col min="5" max="5" width="87" style="2" customWidth="1"/>
    <col min="6" max="16384" width="12" style="2"/>
  </cols>
  <sheetData>
    <row r="2" spans="1:5" ht="6.75" customHeight="1" x14ac:dyDescent="0.2"/>
    <row r="3" spans="1:5" ht="16.5" customHeight="1" x14ac:dyDescent="0.2">
      <c r="A3" s="707" t="s">
        <v>268</v>
      </c>
      <c r="B3" s="707"/>
      <c r="C3" s="707"/>
      <c r="D3" s="707"/>
      <c r="E3" s="707"/>
    </row>
    <row r="4" spans="1:5" ht="6.75" customHeight="1" x14ac:dyDescent="0.2"/>
    <row r="5" spans="1:5" ht="11.25" customHeight="1" x14ac:dyDescent="0.2"/>
    <row r="6" spans="1:5" ht="25.5" x14ac:dyDescent="0.2">
      <c r="A6" s="207" t="s">
        <v>269</v>
      </c>
      <c r="B6" s="207" t="s">
        <v>270</v>
      </c>
      <c r="C6" s="207" t="s">
        <v>271</v>
      </c>
      <c r="D6" s="207" t="s">
        <v>272</v>
      </c>
      <c r="E6" s="207" t="s">
        <v>273</v>
      </c>
    </row>
    <row r="7" spans="1:5" x14ac:dyDescent="0.2">
      <c r="A7" s="207"/>
      <c r="B7" s="207"/>
      <c r="C7" s="207"/>
      <c r="D7" s="207"/>
      <c r="E7" s="207"/>
    </row>
    <row r="8" spans="1:5" x14ac:dyDescent="0.2">
      <c r="A8" s="832" t="s">
        <v>3</v>
      </c>
      <c r="B8" s="833">
        <v>1</v>
      </c>
      <c r="C8" s="834" t="s">
        <v>274</v>
      </c>
      <c r="D8" s="213" t="s">
        <v>4</v>
      </c>
      <c r="E8" s="214" t="s">
        <v>275</v>
      </c>
    </row>
    <row r="9" spans="1:5" x14ac:dyDescent="0.2">
      <c r="A9" s="832"/>
      <c r="B9" s="829"/>
      <c r="C9" s="821"/>
      <c r="D9" s="210" t="s">
        <v>5</v>
      </c>
      <c r="E9" s="208" t="s">
        <v>276</v>
      </c>
    </row>
    <row r="10" spans="1:5" x14ac:dyDescent="0.2">
      <c r="A10" s="832"/>
      <c r="B10" s="829"/>
      <c r="C10" s="821"/>
      <c r="D10" s="210" t="s">
        <v>6</v>
      </c>
      <c r="E10" s="208" t="s">
        <v>277</v>
      </c>
    </row>
    <row r="11" spans="1:5" x14ac:dyDescent="0.2">
      <c r="A11" s="832"/>
      <c r="B11" s="830"/>
      <c r="C11" s="821"/>
      <c r="D11" s="210" t="s">
        <v>7</v>
      </c>
      <c r="E11" s="208" t="s">
        <v>278</v>
      </c>
    </row>
    <row r="12" spans="1:5" x14ac:dyDescent="0.2">
      <c r="A12" s="832"/>
      <c r="B12" s="822">
        <v>2</v>
      </c>
      <c r="C12" s="821" t="s">
        <v>279</v>
      </c>
      <c r="D12" s="210" t="s">
        <v>9</v>
      </c>
      <c r="E12" s="208" t="s">
        <v>280</v>
      </c>
    </row>
    <row r="13" spans="1:5" x14ac:dyDescent="0.2">
      <c r="A13" s="832"/>
      <c r="B13" s="822"/>
      <c r="C13" s="821"/>
      <c r="D13" s="210" t="s">
        <v>10</v>
      </c>
      <c r="E13" s="208" t="s">
        <v>281</v>
      </c>
    </row>
    <row r="14" spans="1:5" x14ac:dyDescent="0.2">
      <c r="A14" s="831" t="s">
        <v>442</v>
      </c>
      <c r="B14" s="822" t="s">
        <v>282</v>
      </c>
      <c r="C14" s="821" t="s">
        <v>283</v>
      </c>
      <c r="D14" s="210" t="s">
        <v>14</v>
      </c>
      <c r="E14" s="208" t="s">
        <v>284</v>
      </c>
    </row>
    <row r="15" spans="1:5" x14ac:dyDescent="0.2">
      <c r="A15" s="831"/>
      <c r="B15" s="822"/>
      <c r="C15" s="821"/>
      <c r="D15" s="210" t="s">
        <v>15</v>
      </c>
      <c r="E15" s="208" t="s">
        <v>285</v>
      </c>
    </row>
    <row r="16" spans="1:5" x14ac:dyDescent="0.2">
      <c r="A16" s="831"/>
      <c r="B16" s="822"/>
      <c r="C16" s="821"/>
      <c r="D16" s="210" t="s">
        <v>16</v>
      </c>
      <c r="E16" s="208" t="s">
        <v>286</v>
      </c>
    </row>
    <row r="17" spans="1:5" x14ac:dyDescent="0.2">
      <c r="A17" s="831"/>
      <c r="B17" s="822"/>
      <c r="C17" s="821"/>
      <c r="D17" s="211">
        <v>10</v>
      </c>
      <c r="E17" s="208" t="s">
        <v>287</v>
      </c>
    </row>
    <row r="18" spans="1:5" x14ac:dyDescent="0.2">
      <c r="A18" s="831"/>
      <c r="B18" s="822" t="s">
        <v>288</v>
      </c>
      <c r="C18" s="821" t="s">
        <v>289</v>
      </c>
      <c r="D18" s="211">
        <v>11</v>
      </c>
      <c r="E18" s="208" t="s">
        <v>290</v>
      </c>
    </row>
    <row r="19" spans="1:5" x14ac:dyDescent="0.2">
      <c r="A19" s="831"/>
      <c r="B19" s="822"/>
      <c r="C19" s="821"/>
      <c r="D19" s="211">
        <v>12</v>
      </c>
      <c r="E19" s="208" t="s">
        <v>291</v>
      </c>
    </row>
    <row r="20" spans="1:5" x14ac:dyDescent="0.2">
      <c r="A20" s="831"/>
      <c r="B20" s="822"/>
      <c r="C20" s="821"/>
      <c r="D20" s="211">
        <v>13</v>
      </c>
      <c r="E20" s="208" t="s">
        <v>292</v>
      </c>
    </row>
    <row r="21" spans="1:5" ht="25.5" x14ac:dyDescent="0.2">
      <c r="A21" s="831"/>
      <c r="B21" s="822"/>
      <c r="C21" s="821"/>
      <c r="D21" s="211">
        <v>14</v>
      </c>
      <c r="E21" s="208" t="s">
        <v>293</v>
      </c>
    </row>
    <row r="22" spans="1:5" ht="25.5" x14ac:dyDescent="0.2">
      <c r="A22" s="831"/>
      <c r="B22" s="822"/>
      <c r="C22" s="821"/>
      <c r="D22" s="211">
        <v>15</v>
      </c>
      <c r="E22" s="208" t="s">
        <v>294</v>
      </c>
    </row>
    <row r="23" spans="1:5" x14ac:dyDescent="0.2">
      <c r="A23" s="831"/>
      <c r="B23" s="822" t="s">
        <v>295</v>
      </c>
      <c r="C23" s="821" t="s">
        <v>296</v>
      </c>
      <c r="D23" s="211">
        <v>16</v>
      </c>
      <c r="E23" s="208" t="s">
        <v>297</v>
      </c>
    </row>
    <row r="24" spans="1:5" x14ac:dyDescent="0.2">
      <c r="A24" s="831"/>
      <c r="B24" s="822"/>
      <c r="C24" s="821"/>
      <c r="D24" s="211">
        <v>17</v>
      </c>
      <c r="E24" s="208" t="s">
        <v>298</v>
      </c>
    </row>
    <row r="25" spans="1:5" ht="38.25" x14ac:dyDescent="0.2">
      <c r="A25" s="831"/>
      <c r="B25" s="822"/>
      <c r="C25" s="821"/>
      <c r="D25" s="211">
        <v>18</v>
      </c>
      <c r="E25" s="208" t="s">
        <v>299</v>
      </c>
    </row>
    <row r="26" spans="1:5" x14ac:dyDescent="0.2">
      <c r="A26" s="831"/>
      <c r="B26" s="822"/>
      <c r="C26" s="821"/>
      <c r="D26" s="211">
        <v>19</v>
      </c>
      <c r="E26" s="208" t="s">
        <v>300</v>
      </c>
    </row>
    <row r="27" spans="1:5" x14ac:dyDescent="0.2">
      <c r="A27" s="831"/>
      <c r="B27" s="822"/>
      <c r="C27" s="821"/>
      <c r="D27" s="211">
        <v>20</v>
      </c>
      <c r="E27" s="208" t="s">
        <v>301</v>
      </c>
    </row>
    <row r="28" spans="1:5" ht="25.5" x14ac:dyDescent="0.2">
      <c r="A28" s="831"/>
      <c r="B28" s="822" t="s">
        <v>302</v>
      </c>
      <c r="C28" s="821" t="s">
        <v>303</v>
      </c>
      <c r="D28" s="211">
        <v>21</v>
      </c>
      <c r="E28" s="208" t="s">
        <v>304</v>
      </c>
    </row>
    <row r="29" spans="1:5" ht="25.5" x14ac:dyDescent="0.2">
      <c r="A29" s="831"/>
      <c r="B29" s="822"/>
      <c r="C29" s="821"/>
      <c r="D29" s="211">
        <v>22</v>
      </c>
      <c r="E29" s="208" t="s">
        <v>305</v>
      </c>
    </row>
    <row r="30" spans="1:5" x14ac:dyDescent="0.2">
      <c r="A30" s="831"/>
      <c r="B30" s="822"/>
      <c r="C30" s="821"/>
      <c r="D30" s="211">
        <v>23</v>
      </c>
      <c r="E30" s="208" t="s">
        <v>306</v>
      </c>
    </row>
    <row r="31" spans="1:5" x14ac:dyDescent="0.2">
      <c r="A31" s="831"/>
      <c r="B31" s="822"/>
      <c r="C31" s="821"/>
      <c r="D31" s="211">
        <v>24</v>
      </c>
      <c r="E31" s="208" t="s">
        <v>307</v>
      </c>
    </row>
    <row r="32" spans="1:5" x14ac:dyDescent="0.2">
      <c r="A32" s="831"/>
      <c r="B32" s="822" t="s">
        <v>308</v>
      </c>
      <c r="C32" s="821" t="s">
        <v>309</v>
      </c>
      <c r="D32" s="211">
        <v>70</v>
      </c>
      <c r="E32" s="208" t="s">
        <v>310</v>
      </c>
    </row>
    <row r="33" spans="1:5" x14ac:dyDescent="0.2">
      <c r="A33" s="831"/>
      <c r="B33" s="822"/>
      <c r="C33" s="821"/>
      <c r="D33" s="211">
        <v>71</v>
      </c>
      <c r="E33" s="208" t="s">
        <v>311</v>
      </c>
    </row>
    <row r="34" spans="1:5" x14ac:dyDescent="0.2">
      <c r="A34" s="831"/>
      <c r="B34" s="822"/>
      <c r="C34" s="821"/>
      <c r="D34" s="211">
        <v>72</v>
      </c>
      <c r="E34" s="208" t="s">
        <v>312</v>
      </c>
    </row>
    <row r="35" spans="1:5" x14ac:dyDescent="0.2">
      <c r="A35" s="831"/>
      <c r="B35" s="822"/>
      <c r="C35" s="821"/>
      <c r="D35" s="211">
        <v>73</v>
      </c>
      <c r="E35" s="208" t="s">
        <v>313</v>
      </c>
    </row>
    <row r="36" spans="1:5" x14ac:dyDescent="0.2">
      <c r="A36" s="831"/>
      <c r="B36" s="216" t="s">
        <v>314</v>
      </c>
      <c r="C36" s="209" t="s">
        <v>315</v>
      </c>
      <c r="D36" s="211">
        <v>74</v>
      </c>
      <c r="E36" s="208" t="s">
        <v>316</v>
      </c>
    </row>
    <row r="37" spans="1:5" x14ac:dyDescent="0.2">
      <c r="A37" s="831"/>
      <c r="B37" s="216">
        <v>20</v>
      </c>
      <c r="C37" s="209" t="s">
        <v>37</v>
      </c>
      <c r="D37" s="211">
        <v>75</v>
      </c>
      <c r="E37" s="208" t="s">
        <v>317</v>
      </c>
    </row>
    <row r="38" spans="1:5" x14ac:dyDescent="0.2">
      <c r="A38" s="831" t="s">
        <v>443</v>
      </c>
      <c r="B38" s="822" t="s">
        <v>318</v>
      </c>
      <c r="C38" s="821" t="s">
        <v>319</v>
      </c>
      <c r="D38" s="211">
        <v>25</v>
      </c>
      <c r="E38" s="208" t="s">
        <v>319</v>
      </c>
    </row>
    <row r="39" spans="1:5" x14ac:dyDescent="0.2">
      <c r="A39" s="831"/>
      <c r="B39" s="822"/>
      <c r="C39" s="821"/>
      <c r="D39" s="211">
        <v>26</v>
      </c>
      <c r="E39" s="208" t="s">
        <v>320</v>
      </c>
    </row>
    <row r="40" spans="1:5" x14ac:dyDescent="0.2">
      <c r="A40" s="831"/>
      <c r="B40" s="216" t="s">
        <v>321</v>
      </c>
      <c r="C40" s="209" t="s">
        <v>322</v>
      </c>
      <c r="D40" s="211">
        <v>27</v>
      </c>
      <c r="E40" s="208" t="s">
        <v>322</v>
      </c>
    </row>
    <row r="41" spans="1:5" x14ac:dyDescent="0.2">
      <c r="A41" s="831"/>
      <c r="B41" s="822">
        <v>6</v>
      </c>
      <c r="C41" s="821" t="s">
        <v>323</v>
      </c>
      <c r="D41" s="211">
        <v>28</v>
      </c>
      <c r="E41" s="208" t="s">
        <v>324</v>
      </c>
    </row>
    <row r="42" spans="1:5" x14ac:dyDescent="0.2">
      <c r="A42" s="831"/>
      <c r="B42" s="822"/>
      <c r="C42" s="821"/>
      <c r="D42" s="211">
        <v>29</v>
      </c>
      <c r="E42" s="208" t="s">
        <v>325</v>
      </c>
    </row>
    <row r="43" spans="1:5" x14ac:dyDescent="0.2">
      <c r="A43" s="831"/>
      <c r="B43" s="822"/>
      <c r="C43" s="821"/>
      <c r="D43" s="211">
        <v>30</v>
      </c>
      <c r="E43" s="208" t="s">
        <v>326</v>
      </c>
    </row>
    <row r="44" spans="1:5" x14ac:dyDescent="0.2">
      <c r="A44" s="831"/>
      <c r="B44" s="822">
        <v>7</v>
      </c>
      <c r="C44" s="821" t="s">
        <v>327</v>
      </c>
      <c r="D44" s="211">
        <v>31</v>
      </c>
      <c r="E44" s="208" t="s">
        <v>328</v>
      </c>
    </row>
    <row r="45" spans="1:5" x14ac:dyDescent="0.2">
      <c r="A45" s="831"/>
      <c r="B45" s="822"/>
      <c r="C45" s="821"/>
      <c r="D45" s="211">
        <v>32</v>
      </c>
      <c r="E45" s="208" t="s">
        <v>329</v>
      </c>
    </row>
    <row r="46" spans="1:5" x14ac:dyDescent="0.2">
      <c r="A46" s="831"/>
      <c r="B46" s="822"/>
      <c r="C46" s="821"/>
      <c r="D46" s="211">
        <v>33</v>
      </c>
      <c r="E46" s="208" t="s">
        <v>330</v>
      </c>
    </row>
    <row r="47" spans="1:5" x14ac:dyDescent="0.2">
      <c r="A47" s="831"/>
      <c r="B47" s="828">
        <v>8</v>
      </c>
      <c r="C47" s="821" t="s">
        <v>331</v>
      </c>
      <c r="D47" s="211">
        <v>34</v>
      </c>
      <c r="E47" s="208" t="s">
        <v>332</v>
      </c>
    </row>
    <row r="48" spans="1:5" x14ac:dyDescent="0.2">
      <c r="A48" s="831"/>
      <c r="B48" s="829"/>
      <c r="C48" s="821"/>
      <c r="D48" s="211">
        <v>35</v>
      </c>
      <c r="E48" s="208" t="s">
        <v>333</v>
      </c>
    </row>
    <row r="49" spans="1:5" x14ac:dyDescent="0.2">
      <c r="A49" s="831"/>
      <c r="B49" s="829"/>
      <c r="C49" s="821"/>
      <c r="D49" s="211">
        <v>36</v>
      </c>
      <c r="E49" s="208" t="s">
        <v>334</v>
      </c>
    </row>
    <row r="50" spans="1:5" x14ac:dyDescent="0.2">
      <c r="A50" s="831"/>
      <c r="B50" s="830"/>
      <c r="C50" s="821"/>
      <c r="D50" s="211">
        <v>37</v>
      </c>
      <c r="E50" s="208" t="s">
        <v>690</v>
      </c>
    </row>
    <row r="51" spans="1:5" x14ac:dyDescent="0.2">
      <c r="A51" s="831"/>
      <c r="B51" s="822">
        <v>9</v>
      </c>
      <c r="C51" s="821" t="s">
        <v>335</v>
      </c>
      <c r="D51" s="211">
        <v>60</v>
      </c>
      <c r="E51" s="208" t="s">
        <v>336</v>
      </c>
    </row>
    <row r="52" spans="1:5" x14ac:dyDescent="0.2">
      <c r="A52" s="831"/>
      <c r="B52" s="822"/>
      <c r="C52" s="821"/>
      <c r="D52" s="211">
        <v>61</v>
      </c>
      <c r="E52" s="208" t="s">
        <v>337</v>
      </c>
    </row>
    <row r="53" spans="1:5" x14ac:dyDescent="0.2">
      <c r="A53" s="831"/>
      <c r="B53" s="822"/>
      <c r="C53" s="821"/>
      <c r="D53" s="211">
        <v>62</v>
      </c>
      <c r="E53" s="208" t="s">
        <v>338</v>
      </c>
    </row>
    <row r="54" spans="1:5" x14ac:dyDescent="0.2">
      <c r="A54" s="831"/>
      <c r="B54" s="822"/>
      <c r="C54" s="821"/>
      <c r="D54" s="211">
        <v>63</v>
      </c>
      <c r="E54" s="208" t="s">
        <v>339</v>
      </c>
    </row>
    <row r="55" spans="1:5" x14ac:dyDescent="0.2">
      <c r="A55" s="831"/>
      <c r="B55" s="828">
        <v>10</v>
      </c>
      <c r="C55" s="821" t="s">
        <v>340</v>
      </c>
      <c r="D55" s="211">
        <v>64</v>
      </c>
      <c r="E55" s="208" t="s">
        <v>341</v>
      </c>
    </row>
    <row r="56" spans="1:5" x14ac:dyDescent="0.2">
      <c r="A56" s="831"/>
      <c r="B56" s="829"/>
      <c r="C56" s="821"/>
      <c r="D56" s="211">
        <v>65</v>
      </c>
      <c r="E56" s="208" t="s">
        <v>342</v>
      </c>
    </row>
    <row r="57" spans="1:5" x14ac:dyDescent="0.2">
      <c r="A57" s="831"/>
      <c r="B57" s="829"/>
      <c r="C57" s="821"/>
      <c r="D57" s="211">
        <v>66</v>
      </c>
      <c r="E57" s="208" t="s">
        <v>343</v>
      </c>
    </row>
    <row r="58" spans="1:5" x14ac:dyDescent="0.2">
      <c r="A58" s="831"/>
      <c r="B58" s="829"/>
      <c r="C58" s="821"/>
      <c r="D58" s="211">
        <v>67</v>
      </c>
      <c r="E58" s="208" t="s">
        <v>344</v>
      </c>
    </row>
    <row r="59" spans="1:5" x14ac:dyDescent="0.2">
      <c r="A59" s="831"/>
      <c r="B59" s="829"/>
      <c r="C59" s="821"/>
      <c r="D59" s="211">
        <v>68</v>
      </c>
      <c r="E59" s="208" t="s">
        <v>345</v>
      </c>
    </row>
    <row r="60" spans="1:5" x14ac:dyDescent="0.2">
      <c r="A60" s="831"/>
      <c r="B60" s="830"/>
      <c r="C60" s="821"/>
      <c r="D60" s="211">
        <v>69</v>
      </c>
      <c r="E60" s="208" t="s">
        <v>346</v>
      </c>
    </row>
    <row r="61" spans="1:5" x14ac:dyDescent="0.2">
      <c r="A61" s="825" t="s">
        <v>584</v>
      </c>
      <c r="B61" s="822">
        <v>11</v>
      </c>
      <c r="C61" s="821" t="s">
        <v>72</v>
      </c>
      <c r="D61" s="211">
        <v>85</v>
      </c>
      <c r="E61" s="208" t="s">
        <v>347</v>
      </c>
    </row>
    <row r="62" spans="1:5" x14ac:dyDescent="0.2">
      <c r="A62" s="826"/>
      <c r="B62" s="822"/>
      <c r="C62" s="821"/>
      <c r="D62" s="211">
        <v>86</v>
      </c>
      <c r="E62" s="208" t="s">
        <v>348</v>
      </c>
    </row>
    <row r="63" spans="1:5" x14ac:dyDescent="0.2">
      <c r="A63" s="826"/>
      <c r="B63" s="823"/>
      <c r="C63" s="824"/>
      <c r="D63" s="212">
        <v>87</v>
      </c>
      <c r="E63" s="215" t="s">
        <v>349</v>
      </c>
    </row>
    <row r="64" spans="1:5" x14ac:dyDescent="0.2">
      <c r="A64" s="826"/>
      <c r="B64" s="822">
        <v>13</v>
      </c>
      <c r="C64" s="821" t="s">
        <v>595</v>
      </c>
      <c r="D64" s="211">
        <v>90</v>
      </c>
      <c r="E64" s="208" t="s">
        <v>596</v>
      </c>
    </row>
    <row r="65" spans="1:5" x14ac:dyDescent="0.2">
      <c r="A65" s="826"/>
      <c r="B65" s="822"/>
      <c r="C65" s="821"/>
      <c r="D65" s="211">
        <v>91</v>
      </c>
      <c r="E65" s="208" t="s">
        <v>597</v>
      </c>
    </row>
    <row r="66" spans="1:5" x14ac:dyDescent="0.2">
      <c r="A66" s="827"/>
      <c r="B66" s="823"/>
      <c r="C66" s="824"/>
      <c r="D66" s="212">
        <v>92</v>
      </c>
      <c r="E66" s="215" t="s">
        <v>598</v>
      </c>
    </row>
    <row r="67" spans="1:5" ht="6.75" customHeight="1" x14ac:dyDescent="0.2"/>
  </sheetData>
  <mergeCells count="35">
    <mergeCell ref="A3:E3"/>
    <mergeCell ref="A8:A13"/>
    <mergeCell ref="A14:A37"/>
    <mergeCell ref="C44:C46"/>
    <mergeCell ref="C47:C50"/>
    <mergeCell ref="B18:B22"/>
    <mergeCell ref="B23:B27"/>
    <mergeCell ref="B28:B31"/>
    <mergeCell ref="B32:B35"/>
    <mergeCell ref="B38:B39"/>
    <mergeCell ref="B41:B43"/>
    <mergeCell ref="B44:B46"/>
    <mergeCell ref="B47:B50"/>
    <mergeCell ref="C14:C17"/>
    <mergeCell ref="B8:B11"/>
    <mergeCell ref="C8:C11"/>
    <mergeCell ref="A61:A66"/>
    <mergeCell ref="B14:B17"/>
    <mergeCell ref="C51:C54"/>
    <mergeCell ref="B51:B54"/>
    <mergeCell ref="C18:C22"/>
    <mergeCell ref="C23:C27"/>
    <mergeCell ref="C28:C31"/>
    <mergeCell ref="C32:C35"/>
    <mergeCell ref="C38:C39"/>
    <mergeCell ref="C41:C43"/>
    <mergeCell ref="B55:B60"/>
    <mergeCell ref="C55:C60"/>
    <mergeCell ref="A38:A60"/>
    <mergeCell ref="C61:C63"/>
    <mergeCell ref="C12:C13"/>
    <mergeCell ref="B64:B66"/>
    <mergeCell ref="C64:C66"/>
    <mergeCell ref="B61:B63"/>
    <mergeCell ref="B12:B13"/>
  </mergeCells>
  <printOptions horizontalCentered="1"/>
  <pageMargins left="0.70866141732283472" right="0.70866141732283472" top="0.74803149606299213" bottom="0.74803149606299213" header="0.31496062992125984" footer="0.31496062992125984"/>
  <pageSetup paperSize="9" scale="67" firstPageNumber="59" fitToHeight="0" orientation="portrait"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39</vt:i4>
      </vt:variant>
    </vt:vector>
  </HeadingPairs>
  <TitlesOfParts>
    <vt:vector size="70" baseType="lpstr">
      <vt:lpstr>PG_0</vt:lpstr>
      <vt:lpstr>TAB_MAT</vt:lpstr>
      <vt:lpstr>PG_1</vt:lpstr>
      <vt:lpstr>TAB_1</vt:lpstr>
      <vt:lpstr>TAB_2</vt:lpstr>
      <vt:lpstr>TAB_3</vt:lpstr>
      <vt:lpstr>PG_2</vt:lpstr>
      <vt:lpstr>TAB_4</vt:lpstr>
      <vt:lpstr>TAB_5</vt:lpstr>
      <vt:lpstr>Page</vt:lpstr>
      <vt:lpstr>TAB_6</vt:lpstr>
      <vt:lpstr>TAB_7</vt:lpstr>
      <vt:lpstr>TAB_8</vt:lpstr>
      <vt:lpstr>TAB_9</vt:lpstr>
      <vt:lpstr>TAB_10_1</vt:lpstr>
      <vt:lpstr>TAB_10_2</vt:lpstr>
      <vt:lpstr>PG_3</vt:lpstr>
      <vt:lpstr>TAB_11</vt:lpstr>
      <vt:lpstr>TAB_12</vt:lpstr>
      <vt:lpstr>TAB_13</vt:lpstr>
      <vt:lpstr>PG_4</vt:lpstr>
      <vt:lpstr>TAB_14</vt:lpstr>
      <vt:lpstr>TAB_15</vt:lpstr>
      <vt:lpstr>PG_5</vt:lpstr>
      <vt:lpstr>TAB_16</vt:lpstr>
      <vt:lpstr>PG_6</vt:lpstr>
      <vt:lpstr>TAB_17</vt:lpstr>
      <vt:lpstr>TAB_18</vt:lpstr>
      <vt:lpstr>TAB_19</vt:lpstr>
      <vt:lpstr>PG_7</vt:lpstr>
      <vt:lpstr>CNU</vt:lpstr>
      <vt:lpstr>TAB_11!Impression_des_titres</vt:lpstr>
      <vt:lpstr>TAB_16!Impression_des_titres</vt:lpstr>
      <vt:lpstr>TAB_17!Impression_des_titres</vt:lpstr>
      <vt:lpstr>TAB_2!Impression_des_titres</vt:lpstr>
      <vt:lpstr>TAB_3!Impression_des_titres</vt:lpstr>
      <vt:lpstr>TAB_4!Impression_des_titres</vt:lpstr>
      <vt:lpstr>TAB_5!Impression_des_titres</vt:lpstr>
      <vt:lpstr>TAB_8!Impression_des_titres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TAB_10_1!Zone_d_impression</vt:lpstr>
      <vt:lpstr>TAB_10_2!Zone_d_impression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2023-07-05T17:20:50Z</cp:lastPrinted>
  <dcterms:created xsi:type="dcterms:W3CDTF">2014-10-10T11:03:44Z</dcterms:created>
  <dcterms:modified xsi:type="dcterms:W3CDTF">2024-01-08T14:03:01Z</dcterms:modified>
</cp:coreProperties>
</file>