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M:\str-dgesip-dgri-a2-1-recherche\Administration\Enquêtes adm\Enquêtes DoRAd\Questionnaires excel\Campagne 2025 M2024\"/>
    </mc:Choice>
  </mc:AlternateContent>
  <bookViews>
    <workbookView xWindow="0" yWindow="0" windowWidth="23040" windowHeight="9192" tabRatio="885"/>
  </bookViews>
  <sheets>
    <sheet name="1ERE PAGE" sheetId="1" r:id="rId1"/>
    <sheet name="A1-INFORMATIONS GENERALES" sheetId="3" r:id="rId2"/>
    <sheet name="A2-CONTACTS" sheetId="2" r:id="rId3"/>
    <sheet name="A1-Financeur" sheetId="4" state="hidden" r:id="rId4"/>
    <sheet name="B2-Opérateurs" sheetId="5" r:id="rId5"/>
    <sheet name="C1-DIRD_Nature" sheetId="6" r:id="rId6"/>
    <sheet name="C2-DIRD_Régions" sheetId="7" r:id="rId7"/>
    <sheet name="C3-DIRD_Type" sheetId="8" r:id="rId8"/>
    <sheet name="D1.1a-Militaire" sheetId="9" state="hidden" r:id="rId9"/>
    <sheet name="D1.1b-Civil" sheetId="10" r:id="rId10"/>
    <sheet name="D1.2-ESR" sheetId="11" r:id="rId11"/>
    <sheet name="D1.3-Associations" sheetId="12" r:id="rId12"/>
    <sheet name="D1.4-Entreprises" sheetId="13" r:id="rId13"/>
    <sheet name="D1.5-Etranger" sheetId="14" r:id="rId14"/>
    <sheet name="D2-Total DERD n+1" sheetId="15" r:id="rId15"/>
    <sheet name="D-Synthèse" sheetId="16" r:id="rId16"/>
    <sheet name="E1-Dotations" sheetId="17" r:id="rId17"/>
    <sheet name="E2-Ress propres" sheetId="18" r:id="rId18"/>
    <sheet name="E3.1-Militaire" sheetId="19" state="hidden" r:id="rId19"/>
    <sheet name="E3.1-Administration" sheetId="20" r:id="rId20"/>
    <sheet name="E3.1-Org Publics" sheetId="21" r:id="rId21"/>
    <sheet name="E3.2-ESR" sheetId="22" r:id="rId22"/>
    <sheet name="E3.3-Associations" sheetId="23" r:id="rId23"/>
    <sheet name="E3.4-Entreprises" sheetId="24" r:id="rId24"/>
    <sheet name="E3.5-Etranger" sheetId="25" r:id="rId25"/>
    <sheet name="E-Synthèse" sheetId="26" r:id="rId26"/>
    <sheet name="G01234-Effectifs PP" sheetId="27" r:id="rId27"/>
    <sheet name="G5-Age (onglet H)" sheetId="28" r:id="rId28"/>
    <sheet name="G5-Age (onglet F)" sheetId="29" r:id="rId29"/>
    <sheet name="G5-Age (onglet T)" sheetId="30" r:id="rId30"/>
    <sheet name="G6-Disciplines" sheetId="31" r:id="rId31"/>
    <sheet name="H0-ETPR rémunération" sheetId="32" state="hidden" r:id="rId32"/>
    <sheet name="H1-ETPR lieu" sheetId="33" r:id="rId33"/>
    <sheet name="H2-ETPR Région" sheetId="34" r:id="rId34"/>
    <sheet name="I-Tiers PP" sheetId="35" r:id="rId35"/>
    <sheet name="J-Tiers ETPR" sheetId="36" r:id="rId36"/>
    <sheet name="ChargeEnquêté" sheetId="37" r:id="rId37"/>
  </sheets>
  <definedNames>
    <definedName name="AUTRE_100_FE">'G5-Age (onglet F)'!$E$17</definedName>
    <definedName name="AUTRE_100_HO">'G5-Age (onglet H)'!$E$18</definedName>
    <definedName name="AUTRE_25_FE">'G5-Age (onglet F)'!$E$6</definedName>
    <definedName name="AUTRE_25_HO">'G5-Age (onglet H)'!$E$7</definedName>
    <definedName name="AUTRE_29_FE">'G5-Age (onglet F)'!$E$7</definedName>
    <definedName name="AUTRE_29_HO">'G5-Age (onglet H)'!$E$8</definedName>
    <definedName name="AUTRE_34_FE">'G5-Age (onglet F)'!$E$8</definedName>
    <definedName name="AUTRE_34_HO">'G5-Age (onglet H)'!$E$9</definedName>
    <definedName name="AUTRE_39_FE">'G5-Age (onglet F)'!$E$9</definedName>
    <definedName name="AUTRE_39_HO">'G5-Age (onglet H)'!$E$10</definedName>
    <definedName name="AUTRE_44_FE">'G5-Age (onglet F)'!$E$10</definedName>
    <definedName name="AUTRE_44_HO">'G5-Age (onglet H)'!$E$11</definedName>
    <definedName name="AUTRE_49_FE">'G5-Age (onglet F)'!$E$11</definedName>
    <definedName name="AUTRE_49_HO">'G5-Age (onglet H)'!$E$12</definedName>
    <definedName name="AUTRE_54_FE">'G5-Age (onglet F)'!$E$12</definedName>
    <definedName name="AUTRE_54_HO">'G5-Age (onglet H)'!$E$13</definedName>
    <definedName name="AUTRE_59_FE">'G5-Age (onglet F)'!$E$13</definedName>
    <definedName name="AUTRE_59_HO">'G5-Age (onglet H)'!$E$14</definedName>
    <definedName name="AUTRE_62_FE">'G5-Age (onglet F)'!$E$14</definedName>
    <definedName name="AUTRE_62_HO">'G5-Age (onglet H)'!$E$15</definedName>
    <definedName name="AUTRE_64_FE">'G5-Age (onglet F)'!$E$15</definedName>
    <definedName name="AUTRE_64_HO">'G5-Age (onglet H)'!$E$16</definedName>
    <definedName name="AUTRE_67_FE">'G5-Age (onglet F)'!$E$16</definedName>
    <definedName name="AUTRE_67_HO">'G5-Age (onglet H)'!$E$17</definedName>
    <definedName name="AUTRE_AGE">'G5-Age (onglet T)'!$E$7</definedName>
    <definedName name="AUTRE_AGE_FE">'G5-Age (onglet F)'!$E$18</definedName>
    <definedName name="AUTRE_AGE_HO">'G5-Age (onglet H)'!$E$19</definedName>
    <definedName name="AUTRE_Als">'H2-ETPR Région'!$F$16</definedName>
    <definedName name="AUTRE_AOM">'H2-ETPR Région'!$F$34</definedName>
    <definedName name="AUTRE_Aqu">'H2-ETPR Région'!$F$21</definedName>
    <definedName name="AUTRE_Auv">'H2-ETPR Région'!$F$25</definedName>
    <definedName name="AUTRE_BN">'H2-ETPR Région'!$F$12</definedName>
    <definedName name="AUTRE_Bourg">'H2-ETPR Région'!$F$13</definedName>
    <definedName name="AUTRE_Bret">'H2-ETPR Région'!$F$19</definedName>
    <definedName name="AUTRE_CA">'H2-ETPR Région'!$F$8</definedName>
    <definedName name="AUTRE_CD">'G01234-Effectifs PP'!$F$13</definedName>
    <definedName name="AUTRE_CDD">'G01234-Effectifs PP'!$F$10</definedName>
    <definedName name="AUTRE_CDD_A">'G01234-Effectifs PP'!$F$12</definedName>
    <definedName name="AUTRE_CDD_L">'G01234-Effectifs PP'!$F$11</definedName>
    <definedName name="AUTRE_CDI">'G01234-Effectifs PP'!$F$9</definedName>
    <definedName name="AUTRE_Cors">'H2-ETPR Région'!$F$28</definedName>
    <definedName name="AUTRE_CVdL">'H2-ETPR Région'!$F$11</definedName>
    <definedName name="AUTRE_FC">'H2-ETPR Région'!$F$17</definedName>
    <definedName name="AUTRE_FE">'G01234-Effectifs PP'!$F$17</definedName>
    <definedName name="AUTRE_Guad">'H2-ETPR Région'!$F$29</definedName>
    <definedName name="AUTRE_Guya">'H2-ETPR Région'!$F$31</definedName>
    <definedName name="AUTRE_HN">'H2-ETPR Région'!$F$10</definedName>
    <definedName name="AUTRE_HO">'G01234-Effectifs PP'!$F$16</definedName>
    <definedName name="AUTRE_IdF">'H2-ETPR Région'!$F$7</definedName>
    <definedName name="AUTRE_IN_ETP">'H1-ETPR lieu'!$F$8</definedName>
    <definedName name="AUTRE_IN_PP">'G01234-Effectifs PP'!$F$23</definedName>
    <definedName name="AUTRE_LIEU_ETP">'H1-ETPR lieu'!$F$10</definedName>
    <definedName name="AUTRE_LIEU_PP">'G01234-Effectifs PP'!$F$25</definedName>
    <definedName name="AUTRE_Lim">'H2-ETPR Région'!$F$23</definedName>
    <definedName name="AUTRE_Lorr">'H2-ETPR Région'!$F$15</definedName>
    <definedName name="AUTRE_LR">'H2-ETPR Région'!$F$26</definedName>
    <definedName name="AUTRE_LRe">'H2-ETPR Région'!$F$32</definedName>
    <definedName name="AUTRE_Marti">'H2-ETPR Région'!$F$30</definedName>
    <definedName name="AUTRE_Mayo">'H2-ETPR Région'!$F$33</definedName>
    <definedName name="AUTRE_MP">'H2-ETPR Région'!$F$22</definedName>
    <definedName name="AUTRE_NPdC">'H2-ETPR Région'!$F$14</definedName>
    <definedName name="AUTRE_NVOUT_PP">'G01234-Effectifs PP'!$F$24</definedName>
    <definedName name="AUTRE_OUT_ETP">'H1-ETPR lieu'!$F$9</definedName>
    <definedName name="AUTRE_PACA">'H2-ETPR Région'!$F$27</definedName>
    <definedName name="AUTRE_PC">'H2-ETPR Région'!$F$20</definedName>
    <definedName name="AUTRE_PdL">'H2-ETPR Région'!$F$18</definedName>
    <definedName name="AUTRE_Pic">'H2-ETPR Région'!$F$9</definedName>
    <definedName name="AUTRE_RA">'H2-ETPR Région'!$F$24</definedName>
    <definedName name="AUTRE_REG">'H2-ETPR Région'!$F$36</definedName>
    <definedName name="AUTRE_REG_ETR">'H2-ETPR Région'!$F$35</definedName>
    <definedName name="AUTRE_REM_ETP">'H0-ETPR rémunération'!$G$11</definedName>
    <definedName name="AUTRE_REMA_ETP">'H0-ETPR rémunération'!$G$10</definedName>
    <definedName name="AUTRE_REMP_ETP">'H0-ETPR rémunération'!$G$9</definedName>
    <definedName name="AUTRE_SE">'G01234-Effectifs PP'!$F$18</definedName>
    <definedName name="AUTRE_T_ETP">'J-Tiers ETPR'!$F$9</definedName>
    <definedName name="AUTRE_T_PP">'I-Tiers PP'!$F$9</definedName>
    <definedName name="AUTRE_TNV_ETP">'J-Tiers ETPR'!$F$8</definedName>
    <definedName name="AUTRE_TNV_PP">'I-Tiers PP'!$F$8</definedName>
    <definedName name="BUDGET_TOTAL">'A1-INFORMATIONS GENERALES'!$B$23</definedName>
    <definedName name="CAT_DEV_EXP">'C3-DIRD_Type'!$B$7</definedName>
    <definedName name="CAT_RECH_APP">'C3-DIRD_Type'!$B$6</definedName>
    <definedName name="CAT_RECH_FOND">'C3-DIRD_Type'!$B$5</definedName>
    <definedName name="CAT_TOT">'C3-DIRD_Type'!$B$8</definedName>
    <definedName name="COMMENTAIRE_ANOMALIES">ChargeEnquêté!$A$13</definedName>
    <definedName name="COMMENTAIRE_CHARGE">ChargeEnquêté!$A$9</definedName>
    <definedName name="COMMENTAIRE_INFO_G">'A1-INFORMATIONS GENERALES'!$B$25</definedName>
    <definedName name="COMMENTAIRE1">'B2-Opérateurs'!$A$10</definedName>
    <definedName name="COMMENTAIRE2">'B2-Opérateurs'!$A$5</definedName>
    <definedName name="CORR1_MAIL">'A2-CONTACTS'!$B$10</definedName>
    <definedName name="CORR1_NOM">'A2-CONTACTS'!$B$7</definedName>
    <definedName name="CORR1_SERVICE">'A2-CONTACTS'!$B$8</definedName>
    <definedName name="CORR1_TEL">'A2-CONTACTS'!$B$9</definedName>
    <definedName name="CORR2_MAIL">'A2-CONTACTS'!$B$18</definedName>
    <definedName name="CORR2_NOM">'A2-CONTACTS'!$B$14</definedName>
    <definedName name="CORR2_QUEST">'A2-CONTACTS'!$B$15</definedName>
    <definedName name="CORR2_SERVICE">'A2-CONTACTS'!$B$16</definedName>
    <definedName name="CORR2_TEL">'A2-CONTACTS'!$B$17</definedName>
    <definedName name="CORR3_MAIL">'A2-CONTACTS'!$B$26</definedName>
    <definedName name="CORR3_NOM">'A2-CONTACTS'!$B$22</definedName>
    <definedName name="CORR3_QUEST">'A2-CONTACTS'!$B$23</definedName>
    <definedName name="CORR3_SERVICE">'A2-CONTACTS'!$B$24</definedName>
    <definedName name="CORR3_TEL">'A2-CONTACTS'!$B$25</definedName>
    <definedName name="CR_100_FE">'G5-Age (onglet F)'!$C$17</definedName>
    <definedName name="CR_100_HO">'G5-Age (onglet H)'!$C$18</definedName>
    <definedName name="CR_25_FE">'G5-Age (onglet F)'!$C$6</definedName>
    <definedName name="CR_25_HO">'G5-Age (onglet H)'!$C$7</definedName>
    <definedName name="CR_29_FE">'G5-Age (onglet F)'!$C$7</definedName>
    <definedName name="CR_29_HO">'G5-Age (onglet H)'!$C$8</definedName>
    <definedName name="CR_34_FE">'G5-Age (onglet F)'!$C$8</definedName>
    <definedName name="CR_34_HO">'G5-Age (onglet H)'!$C$9</definedName>
    <definedName name="CR_39_FE">'G5-Age (onglet F)'!$C$9</definedName>
    <definedName name="CR_39_HO">'G5-Age (onglet H)'!$C$10</definedName>
    <definedName name="CR_44_FE">'G5-Age (onglet F)'!$C$10</definedName>
    <definedName name="CR_44_HO">'G5-Age (onglet H)'!$C$11</definedName>
    <definedName name="CR_49_FE">'G5-Age (onglet F)'!$C$11</definedName>
    <definedName name="CR_49_HO">'G5-Age (onglet H)'!$C$12</definedName>
    <definedName name="CR_54_FE">'G5-Age (onglet F)'!$C$12</definedName>
    <definedName name="CR_54_HO">'G5-Age (onglet H)'!$C$13</definedName>
    <definedName name="CR_59_FE">'G5-Age (onglet F)'!$C$13</definedName>
    <definedName name="CR_59_HO">'G5-Age (onglet H)'!$C$14</definedName>
    <definedName name="CR_62_FE">'G5-Age (onglet F)'!$C$14</definedName>
    <definedName name="CR_62_HO">'G5-Age (onglet H)'!$C$15</definedName>
    <definedName name="CR_64_FE">'G5-Age (onglet F)'!$C$15</definedName>
    <definedName name="CR_64_HO">'G5-Age (onglet H)'!$C$16</definedName>
    <definedName name="CR_67_FE">'G5-Age (onglet F)'!$C$16</definedName>
    <definedName name="CR_67_HO">'G5-Age (onglet H)'!$C$17</definedName>
    <definedName name="CR_AGE">'G5-Age (onglet T)'!$C$7</definedName>
    <definedName name="CR_AGE_FE">'G5-Age (onglet F)'!$C$18</definedName>
    <definedName name="CR_AGE_HO">'G5-Age (onglet H)'!$C$19</definedName>
    <definedName name="CR_Als">'H2-ETPR Région'!$C$16</definedName>
    <definedName name="CR_AOM">'H2-ETPR Région'!$C$34</definedName>
    <definedName name="CR_Aqu">'H2-ETPR Région'!$C$21</definedName>
    <definedName name="CR_Auv">'H2-ETPR Région'!$C$25</definedName>
    <definedName name="CR_BN">'H2-ETPR Région'!$C$12</definedName>
    <definedName name="CR_Bourg">'H2-ETPR Région'!$C$13</definedName>
    <definedName name="CR_Bret">'H2-ETPR Région'!$C$19</definedName>
    <definedName name="CR_CA">'H2-ETPR Région'!$C$8</definedName>
    <definedName name="CR_CD">'G01234-Effectifs PP'!$C$13</definedName>
    <definedName name="CR_CDD">'G01234-Effectifs PP'!$C$10</definedName>
    <definedName name="CR_CDD_A">'G01234-Effectifs PP'!$C$12</definedName>
    <definedName name="CR_CDD_L">'G01234-Effectifs PP'!$C$11</definedName>
    <definedName name="CR_CDI">'G01234-Effectifs PP'!$C$9</definedName>
    <definedName name="CR_Cors">'H2-ETPR Région'!$C$28</definedName>
    <definedName name="CR_CVdL">'H2-ETPR Région'!$C$11</definedName>
    <definedName name="CR_FC">'H2-ETPR Région'!$C$17</definedName>
    <definedName name="CR_FE">'G01234-Effectifs PP'!$C$17</definedName>
    <definedName name="CR_Guad">'H2-ETPR Région'!$C$29</definedName>
    <definedName name="CR_Guya">'H2-ETPR Région'!$C$31</definedName>
    <definedName name="CR_HN">'H2-ETPR Région'!$C$10</definedName>
    <definedName name="CR_HO">'G01234-Effectifs PP'!$C$16</definedName>
    <definedName name="CR_IdF">'H2-ETPR Région'!$C$7</definedName>
    <definedName name="CR_IN_ETP">'H1-ETPR lieu'!$C$8</definedName>
    <definedName name="CR_IN_PP">'G01234-Effectifs PP'!$C$23</definedName>
    <definedName name="CR_LIEU_ETP">'H1-ETPR lieu'!$C$10</definedName>
    <definedName name="CR_LIEU_PP">'G01234-Effectifs PP'!$C$25</definedName>
    <definedName name="CR_Lim">'H2-ETPR Région'!$C$23</definedName>
    <definedName name="CR_Lorr">'H2-ETPR Région'!$C$15</definedName>
    <definedName name="CR_LR">'H2-ETPR Région'!$C$26</definedName>
    <definedName name="CR_LRe">'H2-ETPR Région'!$C$32</definedName>
    <definedName name="CR_Marti">'H2-ETPR Région'!$C$30</definedName>
    <definedName name="CR_Mayo">'H2-ETPR Région'!$C$33</definedName>
    <definedName name="CR_MP">'H2-ETPR Région'!$C$22</definedName>
    <definedName name="CR_NPdC">'H2-ETPR Région'!$C$14</definedName>
    <definedName name="CR_NVOUT_PP">'G01234-Effectifs PP'!$C$24</definedName>
    <definedName name="CR_OUT_ETP">'H1-ETPR lieu'!$C$9</definedName>
    <definedName name="CR_PACA">'H2-ETPR Région'!$C$27</definedName>
    <definedName name="CR_PC">'H2-ETPR Région'!$C$20</definedName>
    <definedName name="CR_PdL">'H2-ETPR Région'!$C$18</definedName>
    <definedName name="CR_Pic">'H2-ETPR Région'!$C$9</definedName>
    <definedName name="CR_RA">'H2-ETPR Région'!$C$24</definedName>
    <definedName name="CR_REG">'H2-ETPR Région'!$C$36</definedName>
    <definedName name="CR_REG_ETR">'H2-ETPR Région'!$C$35</definedName>
    <definedName name="CR_REM_ETP">'H0-ETPR rémunération'!$C$11</definedName>
    <definedName name="CR_REMA_ETP">'H0-ETPR rémunération'!$C$10</definedName>
    <definedName name="CR_REMP_ETP">'H0-ETPR rémunération'!$C$9</definedName>
    <definedName name="CR_SE">'G01234-Effectifs PP'!$C$18</definedName>
    <definedName name="CR_T_ETP">'J-Tiers ETPR'!$C$9</definedName>
    <definedName name="CR_T_PP">'I-Tiers PP'!$C$9</definedName>
    <definedName name="CR_TNV_ETP">'J-Tiers ETPR'!$C$8</definedName>
    <definedName name="CR_TNV_PP">'I-Tiers PP'!$C$8</definedName>
    <definedName name="D_SYNTHESE_DE_TOTALE">'D-Synthèse'!$B$7</definedName>
    <definedName name="D_SYNTHESE_DE_TOTALE_PREV">'D-Synthèse'!$C$7</definedName>
    <definedName name="D_SYNTHESE_DI_TOTALE">'D-Synthèse'!$B$6</definedName>
    <definedName name="D_SYNTHESE_DI_TOTALE_PREV">'D-Synthèse'!$C$6</definedName>
    <definedName name="DE_C_CNRS">'D1.1b-Civil'!$B$6</definedName>
    <definedName name="DE_C_INSERM">'D1.1b-Civil'!$B$7</definedName>
    <definedName name="DE_C_NV">'D1.1b-Civil'!$B$8</definedName>
    <definedName name="DE_C_TOTAL">'D1.1b-Civil'!$B$9</definedName>
    <definedName name="DE_EE_NV">'D1.5-Etranger'!$B$15</definedName>
    <definedName name="DE_EE_TOTAL">'D1.5-Etranger'!$B$16</definedName>
    <definedName name="DE_ENTR_TOTAL">'D1.4-Entreprises'!$C$8</definedName>
    <definedName name="DE_ENTRA_NOM">'D1.4-Entreprises'!$B$7</definedName>
    <definedName name="DE_ENTRA_VAL">'D1.4-Entreprises'!$C$7</definedName>
    <definedName name="DE_ES_NV">'D1.2-ESR'!$B$7</definedName>
    <definedName name="DE_ES_TOTAL">'D1.2-ESR'!$B$14</definedName>
    <definedName name="DE_ESC_CHU">'D1.2-ESR'!$B$10</definedName>
    <definedName name="DE_ESC_CLCC">'D1.2-ESR'!$B$11</definedName>
    <definedName name="DE_ESC_TOTAL">'D1.2-ESR'!$B$12</definedName>
    <definedName name="DE_ESE_NV">'D1.5-Etranger'!$B$10</definedName>
    <definedName name="DE_ESE_TOTAL">'D1.5-Etranger'!$B$11</definedName>
    <definedName name="DE_ETR_TOTAL">'D1.5-Etranger'!$B$19</definedName>
    <definedName name="DE_I_NV">'D1.3-Associations'!$B$6</definedName>
    <definedName name="DE_I_TOTAL">'D1.3-Associations'!$B$7</definedName>
    <definedName name="DE_M_Autre">'D1.1a-Militaire'!$B$17</definedName>
    <definedName name="DE_M_CEA">'D1.1a-Militaire'!$B$6</definedName>
    <definedName name="DE_M_CERAH">'D1.1a-Militaire'!$B$7</definedName>
    <definedName name="DE_M_Commentaire">'D1.1a-Militaire'!$B$18</definedName>
    <definedName name="DE_M_CTSA">'D1.1a-Militaire'!$B$8</definedName>
    <definedName name="DE_M_DGA">'D1.1a-Militaire'!$B$9</definedName>
    <definedName name="DE_M_IRBA">'D1.1a-Militaire'!$B$10</definedName>
    <definedName name="DE_M_IREN">'D1.1a-Militaire'!$B$11</definedName>
    <definedName name="DE_M_IRSEM">'D1.1a-Militaire'!$B$12</definedName>
    <definedName name="DE_M_ISL">'D1.1a-Militaire'!$B$13</definedName>
    <definedName name="DE_M_MINDEF">'D1.1a-Militaire'!$B$16</definedName>
    <definedName name="DE_M_ONERA">'D1.1a-Militaire'!$B$14</definedName>
    <definedName name="DE_M_SHOM">'D1.1a-Militaire'!$B$15</definedName>
    <definedName name="DE_M_TOTAL">'D1.1a-Militaire'!$B$19</definedName>
    <definedName name="DE_OI_NV">'D1.5-Etranger'!$B$6</definedName>
    <definedName name="DE_OI_TOTAL">'D1.5-Etranger'!$B$7</definedName>
    <definedName name="DE_TOTALE">'D2-Total DERD n+1'!$B$6</definedName>
    <definedName name="DE_TOTALE_PREV">'D2-Total DERD n+1'!$B$14</definedName>
    <definedName name="DEP_TOTALE">'D-Synthèse'!$B$8</definedName>
    <definedName name="DEP_TOTALE_PREV">'D-Synthèse'!$C$8</definedName>
    <definedName name="DI_Als">'C2-DIRD_Régions'!$B$16</definedName>
    <definedName name="DI_AOM">'C2-DIRD_Régions'!$B$34</definedName>
    <definedName name="DI_Aqu">'C2-DIRD_Régions'!$B$21</definedName>
    <definedName name="DI_Auv">'C2-DIRD_Régions'!$B$25</definedName>
    <definedName name="DI_BN">'C2-DIRD_Régions'!$B$12</definedName>
    <definedName name="DI_Bourg">'C2-DIRD_Régions'!$B$13</definedName>
    <definedName name="DI_Bret">'C2-DIRD_Régions'!$B$19</definedName>
    <definedName name="DI_CA">'C2-DIRD_Régions'!$B$8</definedName>
    <definedName name="DI_Cors">'C2-DIRD_Régions'!$B$28</definedName>
    <definedName name="DI_CVdL">'C2-DIRD_Régions'!$B$11</definedName>
    <definedName name="DI_EQU">'C1-DIRD_Nature'!$B$9</definedName>
    <definedName name="DI_FC">'C2-DIRD_Régions'!$B$17</definedName>
    <definedName name="DI_FONC">'C1-DIRD_Nature'!$B$7</definedName>
    <definedName name="DI_Guad">'C2-DIRD_Régions'!$B$29</definedName>
    <definedName name="DI_Guya">'C2-DIRD_Régions'!$B$31</definedName>
    <definedName name="DI_HN">'C2-DIRD_Régions'!$B$10</definedName>
    <definedName name="DI_IdF">'C2-DIRD_Régions'!$B$7</definedName>
    <definedName name="DI_IMM">'C1-DIRD_Nature'!$B$10</definedName>
    <definedName name="DI_Lim">'C2-DIRD_Régions'!$B$23</definedName>
    <definedName name="DI_Lorr">'C2-DIRD_Régions'!$B$15</definedName>
    <definedName name="DI_LR">'C2-DIRD_Régions'!$B$26</definedName>
    <definedName name="DI_LRe">'C2-DIRD_Régions'!$B$32</definedName>
    <definedName name="DI_Marti">'C2-DIRD_Régions'!$B$30</definedName>
    <definedName name="DI_Mayo">'C2-DIRD_Régions'!$B$33</definedName>
    <definedName name="DI_MP">'C2-DIRD_Régions'!$B$22</definedName>
    <definedName name="DI_NPdC">'C2-DIRD_Régions'!$B$14</definedName>
    <definedName name="DI_PACA">'C2-DIRD_Régions'!$B$27</definedName>
    <definedName name="DI_PC">'C2-DIRD_Régions'!$B$20</definedName>
    <definedName name="DI_PdL">'C2-DIRD_Régions'!$B$18</definedName>
    <definedName name="DI_PERS">'C1-DIRD_Nature'!$B$6</definedName>
    <definedName name="DI_Pic">'C2-DIRD_Régions'!$B$9</definedName>
    <definedName name="DI_RA">'C2-DIRD_Régions'!$B$24</definedName>
    <definedName name="DI_TOT_REG">'C2-DIRD_Régions'!$B$35</definedName>
    <definedName name="DI_TOT_REG_PERCENT">'C2-DIRD_Régions'!$C$35</definedName>
    <definedName name="DI_TOTALE">'C1-DIRD_Nature'!$B$12</definedName>
    <definedName name="DI_TOTALE_PREV">'C1-DIRD_Nature'!$C$12</definedName>
    <definedName name="DOC_AGRI">'G6-Disciplines'!$E$13</definedName>
    <definedName name="DOC_Als">'H2-ETPR Région'!$D$16</definedName>
    <definedName name="DOC_AOM">'H2-ETPR Région'!$D$34</definedName>
    <definedName name="DOC_Aqu">'H2-ETPR Région'!$D$21</definedName>
    <definedName name="DOC_Auv">'H2-ETPR Région'!$D$25</definedName>
    <definedName name="DOC_BN">'H2-ETPR Région'!$D$12</definedName>
    <definedName name="DOC_Bourg">'H2-ETPR Région'!$D$13</definedName>
    <definedName name="DOC_Bret">'H2-ETPR Région'!$D$19</definedName>
    <definedName name="DOC_CA">'H2-ETPR Région'!$D$8</definedName>
    <definedName name="DOC_CD">'G01234-Effectifs PP'!$D$13</definedName>
    <definedName name="DOC_CDD">'G01234-Effectifs PP'!$D$10</definedName>
    <definedName name="DOC_CDD_A">'G01234-Effectifs PP'!$D$12</definedName>
    <definedName name="DOC_CDD_L">'G01234-Effectifs PP'!$D$11</definedName>
    <definedName name="DOC_CDI">'G01234-Effectifs PP'!$D$9</definedName>
    <definedName name="DOC_CHIM">'G6-Disciplines'!$E$9</definedName>
    <definedName name="DOC_Cors">'H2-ETPR Région'!$D$28</definedName>
    <definedName name="DOC_CVdL">'H2-ETPR Région'!$D$11</definedName>
    <definedName name="DOC_FC">'H2-ETPR Région'!$D$17</definedName>
    <definedName name="DOC_FE">'G01234-Effectifs PP'!$D$17</definedName>
    <definedName name="DOC_GES">'G6-Disciplines'!$E$18</definedName>
    <definedName name="DOC_Guad">'H2-ETPR Région'!$D$29</definedName>
    <definedName name="DOC_Guya">'H2-ETPR Région'!$D$31</definedName>
    <definedName name="DOC_HN">'H2-ETPR Région'!$D$10</definedName>
    <definedName name="DOC_HO">'G01234-Effectifs PP'!$D$16</definedName>
    <definedName name="DOC_IdF">'H2-ETPR Région'!$D$7</definedName>
    <definedName name="DOC_IN_ETP">'H1-ETPR lieu'!$D$8</definedName>
    <definedName name="DOC_IN_PP">'G01234-Effectifs PP'!$D$23</definedName>
    <definedName name="DOC_LIEU_ETP">'H1-ETPR lieu'!$D$10</definedName>
    <definedName name="DOC_LIEU_PP">'G01234-Effectifs PP'!$D$25</definedName>
    <definedName name="DOC_Lim">'H2-ETPR Région'!$D$23</definedName>
    <definedName name="DOC_Lorr">'H2-ETPR Région'!$D$15</definedName>
    <definedName name="DOC_LR">'H2-ETPR Région'!$D$26</definedName>
    <definedName name="DOC_LRe">'H2-ETPR Région'!$D$32</definedName>
    <definedName name="DOC_Marti">'H2-ETPR Région'!$D$30</definedName>
    <definedName name="DOC_MATH">'G6-Disciplines'!$E$7</definedName>
    <definedName name="DOC_Mayo">'H2-ETPR Région'!$D$33</definedName>
    <definedName name="DOC_MECA">'G6-Disciplines'!$E$11</definedName>
    <definedName name="DOC_MED">'G6-Disciplines'!$E$15</definedName>
    <definedName name="DOC_MP">'H2-ETPR Région'!$D$22</definedName>
    <definedName name="DOC_NATU">'G6-Disciplines'!$E$12</definedName>
    <definedName name="DOC_NPdC">'H2-ETPR Région'!$D$14</definedName>
    <definedName name="DOC_NVOUT_PP">'G01234-Effectifs PP'!$D$24</definedName>
    <definedName name="DOC_OUT_ETP">'H1-ETPR lieu'!$D$9</definedName>
    <definedName name="DOC_PACA">'H2-ETPR Région'!$D$27</definedName>
    <definedName name="DOC_PC">'H2-ETPR Région'!$D$20</definedName>
    <definedName name="DOC_PdL">'H2-ETPR Région'!$D$18</definedName>
    <definedName name="DOC_PHYS">'G6-Disciplines'!$E$8</definedName>
    <definedName name="DOC_Pic">'H2-ETPR Région'!$D$9</definedName>
    <definedName name="DOC_RA">'H2-ETPR Région'!$D$24</definedName>
    <definedName name="DOC_REG">'H2-ETPR Région'!$D$36</definedName>
    <definedName name="DOC_REG_ETR">'H2-ETPR Région'!$D$35</definedName>
    <definedName name="DOC_REM_ETP">'H0-ETPR rémunération'!$E$11</definedName>
    <definedName name="DOC_REMA_ETP">'H0-ETPR rémunération'!$E$10</definedName>
    <definedName name="DOC_REMP_ETP">'H0-ETPR rémunération'!$E$9</definedName>
    <definedName name="DOC_SE">'G01234-Effectifs PP'!$D$18</definedName>
    <definedName name="DOC_SH">'G6-Disciplines'!$E$17</definedName>
    <definedName name="DOC_SS">'G6-Disciplines'!$E$16</definedName>
    <definedName name="DOC_STIC">'G6-Disciplines'!$E$10</definedName>
    <definedName name="DOC_SV">'G6-Disciplines'!$E$14</definedName>
    <definedName name="DOC_T_ETP">'J-Tiers ETPR'!$D$9</definedName>
    <definedName name="DOC_T_PP">'I-Tiers PP'!$D$9</definedName>
    <definedName name="DOC_TNV_ETP">'J-Tiers ETPR'!$D$8</definedName>
    <definedName name="DOC_TNV_PP">'I-Tiers PP'!$D$8</definedName>
    <definedName name="DR_100_FE">'G5-Age (onglet F)'!$B$17</definedName>
    <definedName name="DR_100_HO">'G5-Age (onglet H)'!$B$18</definedName>
    <definedName name="DR_25_FE">'G5-Age (onglet F)'!$B$6</definedName>
    <definedName name="DR_25_HO">'G5-Age (onglet H)'!$B$7</definedName>
    <definedName name="DR_29_FE">'G5-Age (onglet F)'!$B$7</definedName>
    <definedName name="DR_29_HO">'G5-Age (onglet H)'!$B$8</definedName>
    <definedName name="DR_34_FE">'G5-Age (onglet F)'!$B$8</definedName>
    <definedName name="DR_34_HO">'G5-Age (onglet H)'!$B$9</definedName>
    <definedName name="DR_39_FE">'G5-Age (onglet F)'!$B$9</definedName>
    <definedName name="DR_39_HO">'G5-Age (onglet H)'!$B$10</definedName>
    <definedName name="DR_44_FE">'G5-Age (onglet F)'!$B$10</definedName>
    <definedName name="DR_44_HO">'G5-Age (onglet H)'!$B$11</definedName>
    <definedName name="DR_49_FE">'G5-Age (onglet F)'!$B$11</definedName>
    <definedName name="DR_49_HO">'G5-Age (onglet H)'!$B$12</definedName>
    <definedName name="DR_54_FE">'G5-Age (onglet F)'!$B$12</definedName>
    <definedName name="DR_54_HO">'G5-Age (onglet H)'!$B$13</definedName>
    <definedName name="DR_59_FE">'G5-Age (onglet F)'!$B$13</definedName>
    <definedName name="DR_59_HO">'G5-Age (onglet H)'!$B$14</definedName>
    <definedName name="DR_62_FE">'G5-Age (onglet F)'!$B$14</definedName>
    <definedName name="DR_62_HO">'G5-Age (onglet H)'!$B$15</definedName>
    <definedName name="DR_64_FE">'G5-Age (onglet F)'!$B$15</definedName>
    <definedName name="DR_64_HO">'G5-Age (onglet H)'!$B$16</definedName>
    <definedName name="DR_67_FE">'G5-Age (onglet F)'!$B$16</definedName>
    <definedName name="DR_67_HO">'G5-Age (onglet H)'!$B$17</definedName>
    <definedName name="DR_AGE">'G5-Age (onglet T)'!$B$7</definedName>
    <definedName name="DR_AGE_FE">'G5-Age (onglet F)'!$B$18</definedName>
    <definedName name="DR_AGE_HO">'G5-Age (onglet H)'!$B$19</definedName>
    <definedName name="DR_Als">'H2-ETPR Région'!$B$16</definedName>
    <definedName name="DR_AOM">'H2-ETPR Région'!$B$34</definedName>
    <definedName name="DR_Aqu">'H2-ETPR Région'!$B$21</definedName>
    <definedName name="DR_Auv">'H2-ETPR Région'!$B$25</definedName>
    <definedName name="DR_BN">'H2-ETPR Région'!$B$12</definedName>
    <definedName name="DR_Bourg">'H2-ETPR Région'!$B$13</definedName>
    <definedName name="DR_Bret">'H2-ETPR Région'!$B$19</definedName>
    <definedName name="DR_CA">'H2-ETPR Région'!$B$8</definedName>
    <definedName name="DR_CD">'G01234-Effectifs PP'!$B$13</definedName>
    <definedName name="DR_CDD">'G01234-Effectifs PP'!$B$10</definedName>
    <definedName name="DR_CDD_A">'G01234-Effectifs PP'!$B$12</definedName>
    <definedName name="DR_CDD_L">'G01234-Effectifs PP'!$B$11</definedName>
    <definedName name="DR_CDI">'G01234-Effectifs PP'!$B$9</definedName>
    <definedName name="DR_Cors">'H2-ETPR Région'!$B$28</definedName>
    <definedName name="DR_CVdL">'H2-ETPR Région'!$B$11</definedName>
    <definedName name="DR_FC">'H2-ETPR Région'!$B$17</definedName>
    <definedName name="DR_FE">'G01234-Effectifs PP'!$B$17</definedName>
    <definedName name="DR_Guad">'H2-ETPR Région'!$B$29</definedName>
    <definedName name="DR_Guya">'H2-ETPR Région'!$B$31</definedName>
    <definedName name="DR_HN">'H2-ETPR Région'!$B$10</definedName>
    <definedName name="DR_HO">'G01234-Effectifs PP'!$B$16</definedName>
    <definedName name="DR_IdF">'H2-ETPR Région'!$B$7</definedName>
    <definedName name="DR_IN_ETP">'H1-ETPR lieu'!$B$8</definedName>
    <definedName name="DR_IN_PP">'G01234-Effectifs PP'!$B$23</definedName>
    <definedName name="DR_LIEU_ETP">'H1-ETPR lieu'!$B$10</definedName>
    <definedName name="DR_LIEU_PP">'G01234-Effectifs PP'!$B$25</definedName>
    <definedName name="DR_Lim">'H2-ETPR Région'!$B$23</definedName>
    <definedName name="DR_Lorr">'H2-ETPR Région'!$B$15</definedName>
    <definedName name="DR_LR">'H2-ETPR Région'!$B$26</definedName>
    <definedName name="DR_LRe">'H2-ETPR Région'!$B$32</definedName>
    <definedName name="DR_Marti">'H2-ETPR Région'!$B$30</definedName>
    <definedName name="DR_Mayo">'H2-ETPR Région'!$B$33</definedName>
    <definedName name="DR_MP">'H2-ETPR Région'!$B$22</definedName>
    <definedName name="DR_NPdC">'H2-ETPR Région'!$B$14</definedName>
    <definedName name="DR_NVOUT_PP">'G01234-Effectifs PP'!$B$24</definedName>
    <definedName name="DR_OUT_ETP">'H1-ETPR lieu'!$B$9</definedName>
    <definedName name="DR_PACA">'H2-ETPR Région'!$B$27</definedName>
    <definedName name="DR_PC">'H2-ETPR Région'!$B$20</definedName>
    <definedName name="DR_PdL">'H2-ETPR Région'!$B$18</definedName>
    <definedName name="DR_Pic">'H2-ETPR Région'!$B$9</definedName>
    <definedName name="DR_RA">'H2-ETPR Région'!$B$24</definedName>
    <definedName name="DR_REG">'H2-ETPR Région'!$B$36</definedName>
    <definedName name="DR_REG_ETR">'H2-ETPR Région'!$B$35</definedName>
    <definedName name="DR_REM_ETP">'H0-ETPR rémunération'!$B$11</definedName>
    <definedName name="DR_REMA_ETP">'H0-ETPR rémunération'!$B$10</definedName>
    <definedName name="DR_REMP_ETP">'H0-ETPR rémunération'!$B$9</definedName>
    <definedName name="DR_SE">'G01234-Effectifs PP'!$B$18</definedName>
    <definedName name="DR_T_ETP">'J-Tiers ETPR'!$B$9</definedName>
    <definedName name="DR_T_PP">'I-Tiers PP'!$B$9</definedName>
    <definedName name="DR_TNV_ETP">'J-Tiers ETPR'!$B$8</definedName>
    <definedName name="DR_TNV_PP">'I-Tiers PP'!$B$8</definedName>
    <definedName name="E_SYNTHESE_DEP_TOTALE">'E-Synthèse'!$B$16</definedName>
    <definedName name="E_SYNTHESE_DEP_TOTALE_PREV">'E-Synthèse'!$C$16</definedName>
    <definedName name="EFFECTIF_TOTAL">'A1-INFORMATIONS GENERALES'!$B$21</definedName>
    <definedName name="ENTITY_TYPE">'A1-INFORMATIONS GENERALES'!$B$5</definedName>
    <definedName name="ENTITY_TYPE_SIGNATORY">'1ERE PAGE'!$C$37</definedName>
    <definedName name="F_AGRI">'G6-Disciplines'!$G$13</definedName>
    <definedName name="F_CHIM">'G6-Disciplines'!$G$9</definedName>
    <definedName name="F_GES">'G6-Disciplines'!$G$18</definedName>
    <definedName name="F_MATH">'G6-Disciplines'!$G$7</definedName>
    <definedName name="F_MECA">'G6-Disciplines'!$G$11</definedName>
    <definedName name="F_MED">'G6-Disciplines'!$G$15</definedName>
    <definedName name="F_NATU">'G6-Disciplines'!$G$12</definedName>
    <definedName name="F_PHYS">'G6-Disciplines'!$G$8</definedName>
    <definedName name="F_SH">'G6-Disciplines'!$G$17</definedName>
    <definedName name="F_SS">'G6-Disciplines'!$G$16</definedName>
    <definedName name="F_STIC">'G6-Disciplines'!$G$10</definedName>
    <definedName name="F_SV">'G6-Disciplines'!$G$14</definedName>
    <definedName name="FIN_1_DEST">'A1-Financeur'!$E$8</definedName>
    <definedName name="FIN_1_MONTANT">'A1-Financeur'!$A$8</definedName>
    <definedName name="FIN_1_PROV">'A1-Financeur'!$C$8</definedName>
    <definedName name="HEURE_CHARGE">ChargeEnquêté!$B$4</definedName>
    <definedName name="IDENT_ADRESSE">'A1-INFORMATIONS GENERALES'!$B$12</definedName>
    <definedName name="IDENT_COMPL_ADR">'A1-INFORMATIONS GENERALES'!$B$13</definedName>
    <definedName name="IDENT_CP">'A1-INFORMATIONS GENERALES'!$B$14</definedName>
    <definedName name="IDENT_NOM">'A1-INFORMATIONS GENERALES'!$B$8</definedName>
    <definedName name="IDENT_SIGLE">'A1-INFORMATIONS GENERALES'!$B$10</definedName>
    <definedName name="IDENT_VILLE">'A1-INFORMATIONS GENERALES'!$B$15</definedName>
    <definedName name="IE_100_FE">'G5-Age (onglet F)'!$D$17</definedName>
    <definedName name="IE_100_HO">'G5-Age (onglet H)'!$D$18</definedName>
    <definedName name="IE_25_FE">'G5-Age (onglet F)'!$D$6</definedName>
    <definedName name="IE_25_HO">'G5-Age (onglet H)'!$D$7</definedName>
    <definedName name="IE_29_FE">'G5-Age (onglet F)'!$D$7</definedName>
    <definedName name="IE_29_HO">'G5-Age (onglet H)'!$D$8</definedName>
    <definedName name="IE_34_FE">'G5-Age (onglet F)'!$D$8</definedName>
    <definedName name="IE_34_HO">'G5-Age (onglet H)'!$D$9</definedName>
    <definedName name="IE_39_FE">'G5-Age (onglet F)'!$D$9</definedName>
    <definedName name="IE_39_HO">'G5-Age (onglet H)'!$D$10</definedName>
    <definedName name="IE_44_FE">'G5-Age (onglet F)'!$D$10</definedName>
    <definedName name="IE_44_HO">'G5-Age (onglet H)'!$D$11</definedName>
    <definedName name="IE_49_FE">'G5-Age (onglet F)'!$D$11</definedName>
    <definedName name="IE_49_HO">'G5-Age (onglet H)'!$D$12</definedName>
    <definedName name="IE_54_FE">'G5-Age (onglet F)'!$D$12</definedName>
    <definedName name="IE_54_HO">'G5-Age (onglet H)'!$D$13</definedName>
    <definedName name="IE_59_FE">'G5-Age (onglet F)'!$D$13</definedName>
    <definedName name="IE_59_HO">'G5-Age (onglet H)'!$D$14</definedName>
    <definedName name="IE_62_FE">'G5-Age (onglet F)'!$D$14</definedName>
    <definedName name="IE_62_HO">'G5-Age (onglet H)'!$D$15</definedName>
    <definedName name="IE_64_FE">'G5-Age (onglet F)'!$D$15</definedName>
    <definedName name="IE_64_HO">'G5-Age (onglet H)'!$D$16</definedName>
    <definedName name="IE_67_FE">'G5-Age (onglet F)'!$D$16</definedName>
    <definedName name="IE_67_HO">'G5-Age (onglet H)'!$D$17</definedName>
    <definedName name="IE_AGE">'G5-Age (onglet T)'!$D$7</definedName>
    <definedName name="IE_AGE_FE">'G5-Age (onglet F)'!$D$18</definedName>
    <definedName name="IE_AGE_HO">'G5-Age (onglet H)'!$D$19</definedName>
    <definedName name="IE_Als">'H2-ETPR Région'!$E$16</definedName>
    <definedName name="IE_AOM">'H2-ETPR Région'!$E$34</definedName>
    <definedName name="IE_Aqu">'H2-ETPR Région'!$E$21</definedName>
    <definedName name="IE_Auv">'H2-ETPR Région'!$E$25</definedName>
    <definedName name="IE_BN">'H2-ETPR Région'!$E$12</definedName>
    <definedName name="IE_Bourg">'H2-ETPR Région'!$E$13</definedName>
    <definedName name="IE_Bret">'H2-ETPR Région'!$E$19</definedName>
    <definedName name="IE_CA">'H2-ETPR Région'!$E$8</definedName>
    <definedName name="IE_CD">'G01234-Effectifs PP'!$E$13</definedName>
    <definedName name="IE_CDD">'G01234-Effectifs PP'!$E$10</definedName>
    <definedName name="IE_CDD_A">'G01234-Effectifs PP'!$E$12</definedName>
    <definedName name="IE_CDD_L">'G01234-Effectifs PP'!$E$11</definedName>
    <definedName name="IE_CDI">'G01234-Effectifs PP'!$E$9</definedName>
    <definedName name="IE_Cors">'H2-ETPR Région'!$E$28</definedName>
    <definedName name="IE_CVdL">'H2-ETPR Région'!$E$11</definedName>
    <definedName name="IE_FC">'H2-ETPR Région'!$E$17</definedName>
    <definedName name="IE_FE">'G01234-Effectifs PP'!$E$17</definedName>
    <definedName name="IE_Guad">'H2-ETPR Région'!$E$29</definedName>
    <definedName name="IE_Guya">'H2-ETPR Région'!$E$31</definedName>
    <definedName name="IE_HN">'H2-ETPR Région'!$E$10</definedName>
    <definedName name="IE_HO">'G01234-Effectifs PP'!$E$16</definedName>
    <definedName name="IE_IdF">'H2-ETPR Région'!$E$7</definedName>
    <definedName name="IE_IN_ETP">'H1-ETPR lieu'!$E$8</definedName>
    <definedName name="IE_IN_PP">'G01234-Effectifs PP'!$E$23</definedName>
    <definedName name="IE_LIEU_ETP">'H1-ETPR lieu'!$E$10</definedName>
    <definedName name="IE_LIEU_PP">'G01234-Effectifs PP'!$E$25</definedName>
    <definedName name="IE_Lim">'H2-ETPR Région'!$E$23</definedName>
    <definedName name="IE_Lorr">'H2-ETPR Région'!$E$15</definedName>
    <definedName name="IE_LR">'H2-ETPR Région'!$E$26</definedName>
    <definedName name="IE_LRe">'H2-ETPR Région'!$E$32</definedName>
    <definedName name="IE_Marti">'H2-ETPR Région'!$E$30</definedName>
    <definedName name="IE_Mayo">'H2-ETPR Région'!$E$33</definedName>
    <definedName name="IE_MP">'H2-ETPR Région'!$E$22</definedName>
    <definedName name="IE_NPdC">'H2-ETPR Région'!$E$14</definedName>
    <definedName name="IE_NVOUT_PP">'G01234-Effectifs PP'!$E$24</definedName>
    <definedName name="IE_OUT_ETP">'H1-ETPR lieu'!$E$9</definedName>
    <definedName name="IE_PACA">'H2-ETPR Région'!$E$27</definedName>
    <definedName name="IE_PC">'H2-ETPR Région'!$E$20</definedName>
    <definedName name="IE_PdL">'H2-ETPR Région'!$E$18</definedName>
    <definedName name="IE_Pic">'H2-ETPR Région'!$E$9</definedName>
    <definedName name="IE_RA">'H2-ETPR Région'!$E$24</definedName>
    <definedName name="IE_REG">'H2-ETPR Région'!$E$36</definedName>
    <definedName name="IE_REG_ETR">'H2-ETPR Région'!$E$35</definedName>
    <definedName name="IE_REM_ETP">'H0-ETPR rémunération'!$F$11</definedName>
    <definedName name="IE_REMA_ETP">'H0-ETPR rémunération'!$F$10</definedName>
    <definedName name="IE_REMP_ETP">'H0-ETPR rémunération'!$F$9</definedName>
    <definedName name="IE_SE">'G01234-Effectifs PP'!$E$18</definedName>
    <definedName name="IE_T_ETP">'J-Tiers ETPR'!$E$9</definedName>
    <definedName name="IE_T_PP">'I-Tiers PP'!$E$9</definedName>
    <definedName name="IE_TNV_ETP">'J-Tiers ETPR'!$E$8</definedName>
    <definedName name="IE_TNV_PP">'I-Tiers PP'!$E$8</definedName>
    <definedName name="MIN_CHARGE">ChargeEnquêté!$D$4</definedName>
    <definedName name="NTI_AGRI">'G6-Disciplines'!$C$13</definedName>
    <definedName name="NTI_CHIM">'G6-Disciplines'!$C$9</definedName>
    <definedName name="NTI_DISC">'G6-Disciplines'!$C$19</definedName>
    <definedName name="NTI_GES">'G6-Disciplines'!$C$18</definedName>
    <definedName name="NTI_MATH">'G6-Disciplines'!$C$7</definedName>
    <definedName name="NTI_MECA">'G6-Disciplines'!$C$11</definedName>
    <definedName name="NTI_MED">'G6-Disciplines'!$C$15</definedName>
    <definedName name="NTI_NATU">'G6-Disciplines'!$C$12</definedName>
    <definedName name="NTI_NDOC_AGRI">'G6-Disciplines'!$D$13</definedName>
    <definedName name="NTI_NDOC_CHIM">'G6-Disciplines'!$D$9</definedName>
    <definedName name="NTI_NDOC_GES">'G6-Disciplines'!$D$18</definedName>
    <definedName name="NTI_NDOC_MATH">'G6-Disciplines'!$D$7</definedName>
    <definedName name="NTI_NDOC_MECA">'G6-Disciplines'!$D$11</definedName>
    <definedName name="NTI_NDOC_MED">'G6-Disciplines'!$D$15</definedName>
    <definedName name="NTI_NDOC_NATU">'G6-Disciplines'!$D$12</definedName>
    <definedName name="NTI_NDOC_PHYS">'G6-Disciplines'!$D$8</definedName>
    <definedName name="NTI_NDOC_SH">'G6-Disciplines'!$D$17</definedName>
    <definedName name="NTI_NDOC_SS">'G6-Disciplines'!$D$16</definedName>
    <definedName name="NTI_NDOC_STIC">'G6-Disciplines'!$D$10</definedName>
    <definedName name="NTI_NDOC_SV">'G6-Disciplines'!$D$14</definedName>
    <definedName name="NTI_PHYS">'G6-Disciplines'!$C$8</definedName>
    <definedName name="NTI_SH">'G6-Disciplines'!$C$17</definedName>
    <definedName name="NTI_SS">'G6-Disciplines'!$C$16</definedName>
    <definedName name="NTI_STIC">'G6-Disciplines'!$C$10</definedName>
    <definedName name="NTI_SV">'G6-Disciplines'!$C$14</definedName>
    <definedName name="RESS_BUDGT_PREV">'E1-Dotations'!$C$9</definedName>
    <definedName name="RESS_BUDGT_TOTAL">'E1-Dotations'!$B$9</definedName>
    <definedName name="RESS_C_CEA">'E3.1-Org Publics'!$B$6</definedName>
    <definedName name="RESS_C_CNRS">'E3.1-Org Publics'!$B$7</definedName>
    <definedName name="RESS_C_INSERM">'E3.1-Org Publics'!$B$8</definedName>
    <definedName name="RESS_C_NV">'E3.1-Org Publics'!$B$9</definedName>
    <definedName name="RESS_C_TOTAL">'E3.1-Org Publics'!$B$10</definedName>
    <definedName name="RESS_CONTRAT_PREV">'E-Synthèse'!$C$6</definedName>
    <definedName name="RESS_CONTRAT_TOTAL">'E-Synthèse'!$B$6</definedName>
    <definedName name="RESS_CT_CR">'E3.1-Administration'!$B$11</definedName>
    <definedName name="RESS_CT_NV">'E3.1-Administration'!$B$12</definedName>
    <definedName name="RESS_CT_TOTAL">'E3.1-Administration'!$B$13</definedName>
    <definedName name="RESS_DONS_LEGS">'E2-Ress propres'!$B$8</definedName>
    <definedName name="RESS_EE_NV">'E3.5-Etranger'!$B$22</definedName>
    <definedName name="RESS_EE_TOTAL">'E3.5-Etranger'!$B$23</definedName>
    <definedName name="RESS_ENTR_TOTAL">'E3.4-Entreprises'!$C$8</definedName>
    <definedName name="RESS_ENTRA_NOM">'E3.4-Entreprises'!$B$7</definedName>
    <definedName name="RESS_ENTRA_VAL">'E3.4-Entreprises'!$C$7</definedName>
    <definedName name="RESS_ES_TOTAL">'E3.2-ESR'!$B$18</definedName>
    <definedName name="RESS_ESC_CHU">'E3.2-ESR'!$B$8</definedName>
    <definedName name="RESS_ESC_CLCC">'E3.2-ESR'!$B$9</definedName>
    <definedName name="RESS_ESC_COMUE">'E3.2-ESR'!$B$7</definedName>
    <definedName name="RESS_ESC_TOTAL">'E3.2-ESR'!$B$10</definedName>
    <definedName name="RESS_ESC_UNIV">'E3.2-ESR'!$B$6</definedName>
    <definedName name="RESS_ESE_NV">'E3.5-Etranger'!$B$17</definedName>
    <definedName name="RESS_ESE_TOTAL">'E3.5-Etranger'!$B$18</definedName>
    <definedName name="RESS_ESH_NV">'E3.2-ESR'!$B$14</definedName>
    <definedName name="RESS_ESH_TOTAL">'E3.2-ESR'!$B$15</definedName>
    <definedName name="RESS_ETR_TOTAL">'E3.5-Etranger'!$B$26</definedName>
    <definedName name="RESS_F_ADEME">'E3.1-Org Publics'!$B$13</definedName>
    <definedName name="RESS_F_ANR">'E3.1-Org Publics'!$B$14</definedName>
    <definedName name="RESS_F_ANRS">'E3.1-Org Publics'!$B$17</definedName>
    <definedName name="RESS_F_Autres">'E3.1-Org Publics'!$B$18</definedName>
    <definedName name="RESS_F_BPI">'E3.1-Org Publics'!$B$15</definedName>
    <definedName name="RESS_F_INCA">'E3.1-Org Publics'!$B$16</definedName>
    <definedName name="RESS_F_TOTAL">'E3.1-Org Publics'!$B$19</definedName>
    <definedName name="RESS_GOV_TOTAL">'E3.1-Org Publics'!$B$23</definedName>
    <definedName name="RESS_HORS_MIRES">'E1-Dotations'!$B$7</definedName>
    <definedName name="RESS_HORS_MIRES_PREV">'E1-Dotations'!$C$7</definedName>
    <definedName name="RESS_I_NV">'E3.3-Associations'!$B$6</definedName>
    <definedName name="RESS_I_TOTAL">'E3.3-Associations'!$B$7</definedName>
    <definedName name="RESS_M_CEA">'E3.1-Militaire'!$B$6</definedName>
    <definedName name="RESS_M_CERAH">'E3.1-Militaire'!$B$7</definedName>
    <definedName name="RESS_M_CTSA">'E3.1-Militaire'!$B$8</definedName>
    <definedName name="RESS_M_DGA">'E3.1-Militaire'!$B$9</definedName>
    <definedName name="RESS_M_IRBA">'E3.1-Militaire'!$B$10</definedName>
    <definedName name="RESS_M_IREN">'E3.1-Militaire'!$B$11</definedName>
    <definedName name="RESS_M_IRSEM">'E3.1-Militaire'!$B$12</definedName>
    <definedName name="RESS_M_ISL">'E3.1-Militaire'!$B$13</definedName>
    <definedName name="RESS_M_MINDEF">'E3.1-Militaire'!$B$16</definedName>
    <definedName name="RESS_M_ONERA">'E3.1-Militaire'!$B$14</definedName>
    <definedName name="RESS_M_SHOM">'E3.1-Militaire'!$B$15</definedName>
    <definedName name="RESS_MESRI">'E3.1-Administration'!$B$6</definedName>
    <definedName name="RESS_Mil_Autre">'E3.1-Militaire'!$B$17</definedName>
    <definedName name="RESS_Mil_Commentaire">'E3.1-Militaire'!$B$18</definedName>
    <definedName name="RESS_Mil_TOTAL">'E3.1-Militaire'!$B$19</definedName>
    <definedName name="RESS_Min_NV">'E3.1-Administration'!$B$7</definedName>
    <definedName name="RESS_Min_TOTAL">'E3.1-Administration'!$B$8</definedName>
    <definedName name="RESS_MIRES">'E1-Dotations'!$B$6</definedName>
    <definedName name="RESS_MIRES_PREV">'E1-Dotations'!$C$6</definedName>
    <definedName name="RESS_OI_HE_NV">'E3.5-Etranger'!$B$13</definedName>
    <definedName name="RESS_OI_HE_TOTAL">'E3.5-Etranger'!$B$14</definedName>
    <definedName name="RESS_OI_UE_Autre">'E3.5-Etranger'!$B$8</definedName>
    <definedName name="RESS_OI_UE_commentaire">'E3.5-Etranger'!$B$9</definedName>
    <definedName name="RESS_OI_UE_FS">'E3.5-Etranger'!$B$7</definedName>
    <definedName name="RESS_OI_UE_PCRD">'E3.5-Etranger'!$B$6</definedName>
    <definedName name="RESS_OI_UE_TOTAL">'E3.5-Etranger'!$B$10</definedName>
    <definedName name="RESS_PREST_SERVICES">'E2-Ress propres'!$B$7</definedName>
    <definedName name="RESS_PRO_AUTRES">'E2-Ress propres'!$B$9</definedName>
    <definedName name="RESS_PROPRES_PREV">'E2-Ress propres'!$C$10</definedName>
    <definedName name="RESS_PROPRES_TOTAL">'E2-Ress propres'!$B$10</definedName>
    <definedName name="RESS_REC">'E1-Dotations'!$B$8</definedName>
    <definedName name="RESS_REC_PREV">'E1-Dotations'!$C$8</definedName>
    <definedName name="RESS_REDEVANCES">'E2-Ress propres'!$B$6</definedName>
    <definedName name="RESS_TOTALE">'E-Synthèse'!$B$9</definedName>
    <definedName name="RESS_TOTALE_2">'E-Synthèse'!$B$13</definedName>
    <definedName name="RESS_TOTALE_2_PREV">'E-Synthèse'!$C$13</definedName>
    <definedName name="RESS_TOTALE_PREV">'E-Synthèse'!$C$9</definedName>
    <definedName name="RetD_annee">'A1-INFORMATIONS GENERALES'!$B$30</definedName>
    <definedName name="RetD_après">'A1-INFORMATIONS GENERALES'!$B$36</definedName>
    <definedName name="RetD_avant">'A1-INFORMATIONS GENERALES'!$B$34</definedName>
    <definedName name="SIREN">'A1-INFORMATIONS GENERALES'!$B$6</definedName>
    <definedName name="STATUT_JUR">'A1-INFORMATIONS GENERALES'!$B$17</definedName>
    <definedName name="SURVEY_ENDDATE">'1ERE PAGE'!$G$33</definedName>
    <definedName name="SURVEY_YEAR">'A1-INFORMATIONS GENERALES'!$B$4</definedName>
    <definedName name="TI_AGRI">'G6-Disciplines'!$B$13</definedName>
    <definedName name="TI_CHIM">'G6-Disciplines'!$B$9</definedName>
    <definedName name="TI_DISC">'G6-Disciplines'!$B$19</definedName>
    <definedName name="TI_GES">'G6-Disciplines'!$B$18</definedName>
    <definedName name="TI_MATH">'G6-Disciplines'!$B$7</definedName>
    <definedName name="TI_MECA">'G6-Disciplines'!$B$11</definedName>
    <definedName name="TI_MED">'G6-Disciplines'!$B$15</definedName>
    <definedName name="TI_NATU">'G6-Disciplines'!$B$12</definedName>
    <definedName name="TI_PHYS">'G6-Disciplines'!$B$8</definedName>
    <definedName name="TI_SH">'G6-Disciplines'!$B$17</definedName>
    <definedName name="TI_SS">'G6-Disciplines'!$B$16</definedName>
    <definedName name="TI_STIC">'G6-Disciplines'!$B$10</definedName>
    <definedName name="TI_SV">'G6-Disciplines'!$B$14</definedName>
    <definedName name="TOT_100_FE">'G5-Age (onglet F)'!$F$17</definedName>
    <definedName name="TOT_100_HO">'G5-Age (onglet H)'!$F$18</definedName>
    <definedName name="TOT_25_FE">'G5-Age (onglet F)'!$F$6</definedName>
    <definedName name="TOT_25_HO">'G5-Age (onglet H)'!$F$7</definedName>
    <definedName name="TOT_29_FE">'G5-Age (onglet F)'!$F$7</definedName>
    <definedName name="TOT_29_HO">'G5-Age (onglet H)'!$F$8</definedName>
    <definedName name="TOT_34_FE">'G5-Age (onglet F)'!$F$8</definedName>
    <definedName name="TOT_34_HO">'G5-Age (onglet H)'!$F$9</definedName>
    <definedName name="TOT_39_FE">'G5-Age (onglet F)'!$F$9</definedName>
    <definedName name="TOT_39_HO">'G5-Age (onglet H)'!$F$10</definedName>
    <definedName name="TOT_44_FE">'G5-Age (onglet F)'!$F$10</definedName>
    <definedName name="TOT_44_HO">'G5-Age (onglet H)'!$F$11</definedName>
    <definedName name="TOT_49_FE">'G5-Age (onglet F)'!$F$11</definedName>
    <definedName name="TOT_49_HO">'G5-Age (onglet H)'!$F$12</definedName>
    <definedName name="TOT_54_FE">'G5-Age (onglet F)'!$F$12</definedName>
    <definedName name="TOT_54_HO">'G5-Age (onglet H)'!$F$13</definedName>
    <definedName name="TOT_59_FE">'G5-Age (onglet F)'!$F$13</definedName>
    <definedName name="TOT_59_HO">'G5-Age (onglet H)'!$F$14</definedName>
    <definedName name="TOT_62_FE">'G5-Age (onglet F)'!$F$14</definedName>
    <definedName name="TOT_62_HO">'G5-Age (onglet H)'!$F$15</definedName>
    <definedName name="TOT_64_FE">'G5-Age (onglet F)'!$F$15</definedName>
    <definedName name="TOT_64_HO">'G5-Age (onglet H)'!$F$16</definedName>
    <definedName name="TOT_67_FE">'G5-Age (onglet F)'!$F$16</definedName>
    <definedName name="TOT_67_HO">'G5-Age (onglet H)'!$F$17</definedName>
    <definedName name="TOT_AGE">'G5-Age (onglet T)'!$F$7</definedName>
    <definedName name="TOT_AGE_FE">'G5-Age (onglet F)'!$F$18</definedName>
    <definedName name="TOT_AGE_HO">'G5-Age (onglet H)'!$F$19</definedName>
    <definedName name="TOT_AGRI">'G6-Disciplines'!$F$13</definedName>
    <definedName name="TOT_Als">'H2-ETPR Région'!$G$16</definedName>
    <definedName name="TOT_AOM">'H2-ETPR Région'!$G$34</definedName>
    <definedName name="TOT_Aqu">'H2-ETPR Région'!$G$21</definedName>
    <definedName name="TOT_Auv">'H2-ETPR Région'!$G$25</definedName>
    <definedName name="TOT_BN">'H2-ETPR Région'!$G$12</definedName>
    <definedName name="TOT_Bourg">'H2-ETPR Région'!$G$13</definedName>
    <definedName name="TOT_Bret">'H2-ETPR Région'!$G$19</definedName>
    <definedName name="TOT_CA">'H2-ETPR Région'!$G$8</definedName>
    <definedName name="TOT_CD">'G01234-Effectifs PP'!$G$13</definedName>
    <definedName name="TOT_CDD">'G01234-Effectifs PP'!$G$10</definedName>
    <definedName name="TOT_CDD_A">'G01234-Effectifs PP'!$G$12</definedName>
    <definedName name="TOT_CDD_L">'G01234-Effectifs PP'!$G$11</definedName>
    <definedName name="TOT_CDI">'G01234-Effectifs PP'!$G$9</definedName>
    <definedName name="TOT_CHIM">'G6-Disciplines'!$F$9</definedName>
    <definedName name="TOT_Cors">'H2-ETPR Région'!$G$28</definedName>
    <definedName name="TOT_CVdL">'H2-ETPR Région'!$G$11</definedName>
    <definedName name="TOT_FC">'H2-ETPR Région'!$G$17</definedName>
    <definedName name="TOT_FE">'G01234-Effectifs PP'!$G$17</definedName>
    <definedName name="TOT_GES">'G6-Disciplines'!$F$18</definedName>
    <definedName name="TOT_Guad">'H2-ETPR Région'!$G$29</definedName>
    <definedName name="TOT_Guya">'H2-ETPR Région'!$G$31</definedName>
    <definedName name="TOT_HN">'H2-ETPR Région'!$G$10</definedName>
    <definedName name="TOT_HO">'G01234-Effectifs PP'!$G$16</definedName>
    <definedName name="TOT_IdF">'H2-ETPR Région'!$G$7</definedName>
    <definedName name="TOT_IN_ETP">'H1-ETPR lieu'!$G$8</definedName>
    <definedName name="TOT_IN_PP">'G01234-Effectifs PP'!$G$23</definedName>
    <definedName name="TOT_LIEU_ETP">'H1-ETPR lieu'!$G$10</definedName>
    <definedName name="TOT_LIEU_PP">'G01234-Effectifs PP'!$G$25</definedName>
    <definedName name="TOT_Lim">'H2-ETPR Région'!$G$23</definedName>
    <definedName name="TOT_Lorr">'H2-ETPR Région'!$G$15</definedName>
    <definedName name="TOT_LR">'H2-ETPR Région'!$G$26</definedName>
    <definedName name="TOT_LRe">'H2-ETPR Région'!$G$32</definedName>
    <definedName name="TOT_Marti">'H2-ETPR Région'!$G$30</definedName>
    <definedName name="TOT_MATH">'G6-Disciplines'!$F$7</definedName>
    <definedName name="TOT_Mayo">'H2-ETPR Région'!$G$33</definedName>
    <definedName name="TOT_MECA">'G6-Disciplines'!$F$11</definedName>
    <definedName name="TOT_MED">'G6-Disciplines'!$F$15</definedName>
    <definedName name="TOT_MP">'H2-ETPR Région'!$G$22</definedName>
    <definedName name="TOT_NATU">'G6-Disciplines'!$F$12</definedName>
    <definedName name="TOT_NPdC">'H2-ETPR Région'!$G$14</definedName>
    <definedName name="TOT_NVOUT_PP">'G01234-Effectifs PP'!$G$24</definedName>
    <definedName name="TOT_OUT_ETP">'H1-ETPR lieu'!$G$9</definedName>
    <definedName name="TOT_PACA">'H2-ETPR Région'!$G$27</definedName>
    <definedName name="TOT_PC">'H2-ETPR Région'!$G$20</definedName>
    <definedName name="TOT_PdL">'H2-ETPR Région'!$G$18</definedName>
    <definedName name="TOT_PHYS">'G6-Disciplines'!$F$8</definedName>
    <definedName name="TOT_Pic">'H2-ETPR Région'!$G$9</definedName>
    <definedName name="TOT_RA">'H2-ETPR Région'!$G$24</definedName>
    <definedName name="TOT_REG">'H2-ETPR Région'!$G$36</definedName>
    <definedName name="TOT_REG_ETR">'H2-ETPR Région'!$G$35</definedName>
    <definedName name="TOT_REM_ETP">'H0-ETPR rémunération'!$H$11</definedName>
    <definedName name="TOT_REMA_ETP">'H0-ETPR rémunération'!$H$10</definedName>
    <definedName name="TOT_REMP_ETP">'H0-ETPR rémunération'!$H$9</definedName>
    <definedName name="TOT_SE">'G01234-Effectifs PP'!$G$18</definedName>
    <definedName name="TOT_SH">'G6-Disciplines'!$F$17</definedName>
    <definedName name="TOT_SS">'G6-Disciplines'!$F$16</definedName>
    <definedName name="TOT_STIC">'G6-Disciplines'!$F$10</definedName>
    <definedName name="TOT_SV">'G6-Disciplines'!$F$14</definedName>
    <definedName name="TOT_T_ETP">'J-Tiers ETPR'!$G$9</definedName>
    <definedName name="TOT_T_PP">'I-Tiers PP'!$G$9</definedName>
    <definedName name="TOT_TNV_ETP">'J-Tiers ETPR'!$G$8</definedName>
    <definedName name="TOT_TNV_PP">'I-Tiers PP'!$G$8</definedName>
    <definedName name="TUTELLE">'A1-INFORMATIONS GENERALES'!$B$19</definedName>
    <definedName name="_xlnm.Print_Area" localSheetId="5">'C1-DIRD_Nature'!$A$2:$C$13</definedName>
    <definedName name="_xlnm.Print_Area" localSheetId="34">'I-Tiers PP'!$A$2:$G$11</definedName>
    <definedName name="_xlnm.Print_Area" localSheetId="35">'J-Tiers ETPR'!$A$2:$G$9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6" i="3" l="1"/>
  <c r="C34" i="3"/>
  <c r="C30" i="3"/>
  <c r="G8" i="35" l="1"/>
  <c r="G7" i="34"/>
  <c r="G8" i="33" l="1"/>
  <c r="D8" i="16" l="1"/>
  <c r="D7" i="16"/>
  <c r="D6" i="16"/>
  <c r="B16" i="15"/>
  <c r="C34" i="7" l="1"/>
  <c r="C33" i="7"/>
  <c r="C32" i="7"/>
  <c r="C31" i="7"/>
  <c r="C30" i="7"/>
  <c r="C29" i="7"/>
  <c r="C28" i="7"/>
  <c r="C27" i="7"/>
  <c r="C26" i="7"/>
  <c r="C25" i="7"/>
  <c r="C24" i="7"/>
  <c r="C23" i="7"/>
  <c r="C22" i="7"/>
  <c r="C21" i="7"/>
  <c r="C20" i="7"/>
  <c r="C19" i="7"/>
  <c r="C18" i="7"/>
  <c r="C17" i="7"/>
  <c r="C16" i="7"/>
  <c r="C15" i="7"/>
  <c r="C14" i="7"/>
  <c r="C13" i="7"/>
  <c r="C12" i="7"/>
  <c r="C11" i="7"/>
  <c r="C10" i="7"/>
  <c r="C9" i="7"/>
  <c r="C8" i="7"/>
  <c r="C7" i="7"/>
  <c r="C35" i="7" s="1"/>
  <c r="B10" i="18" l="1"/>
  <c r="C9" i="17" l="1"/>
  <c r="B9" i="17"/>
  <c r="B35" i="7" l="1"/>
  <c r="H23" i="31" l="1"/>
  <c r="G23" i="31"/>
  <c r="D23" i="31"/>
  <c r="E23" i="31"/>
  <c r="H19" i="31"/>
  <c r="G19" i="31"/>
  <c r="F19" i="31"/>
  <c r="E19" i="31"/>
  <c r="D19" i="31"/>
  <c r="C19" i="31"/>
  <c r="B19" i="31"/>
  <c r="C18" i="31"/>
  <c r="C17" i="31"/>
  <c r="C16" i="31"/>
  <c r="C15" i="31"/>
  <c r="C14" i="31"/>
  <c r="C13" i="31"/>
  <c r="C12" i="31"/>
  <c r="C11" i="31"/>
  <c r="C10" i="31"/>
  <c r="F10" i="31" s="1"/>
  <c r="H10" i="31" s="1"/>
  <c r="C9" i="31"/>
  <c r="F9" i="31" s="1"/>
  <c r="H9" i="31" s="1"/>
  <c r="C8" i="31"/>
  <c r="F8" i="31" s="1"/>
  <c r="H8" i="31" s="1"/>
  <c r="C7" i="31"/>
  <c r="F18" i="31"/>
  <c r="H18" i="31" s="1"/>
  <c r="F17" i="31"/>
  <c r="H17" i="31" s="1"/>
  <c r="F16" i="31"/>
  <c r="H16" i="31" s="1"/>
  <c r="F15" i="31"/>
  <c r="H15" i="31" s="1"/>
  <c r="F14" i="31"/>
  <c r="H14" i="31" s="1"/>
  <c r="F13" i="31"/>
  <c r="H13" i="31" s="1"/>
  <c r="F12" i="31"/>
  <c r="H12" i="31" s="1"/>
  <c r="F11" i="31"/>
  <c r="H11" i="31" s="1"/>
  <c r="F7" i="31"/>
  <c r="H7" i="31" l="1"/>
  <c r="F10" i="30" l="1"/>
  <c r="F36" i="34" l="1"/>
  <c r="E36" i="34"/>
  <c r="D36" i="34"/>
  <c r="C36" i="34"/>
  <c r="B36" i="34" l="1"/>
  <c r="G35" i="34" l="1"/>
  <c r="G36" i="34" s="1"/>
  <c r="D18" i="29" l="1"/>
  <c r="A9" i="8" l="1"/>
  <c r="C13" i="1" l="1"/>
  <c r="F9" i="36" l="1"/>
  <c r="E9" i="36"/>
  <c r="D9" i="36"/>
  <c r="C9" i="36"/>
  <c r="B9" i="36"/>
  <c r="G8" i="36"/>
  <c r="G9" i="36" s="1"/>
  <c r="F9" i="35"/>
  <c r="E9" i="35"/>
  <c r="D9" i="35"/>
  <c r="C9" i="35"/>
  <c r="B9" i="35"/>
  <c r="G9" i="35"/>
  <c r="A4" i="35"/>
  <c r="G34" i="34"/>
  <c r="G33" i="34"/>
  <c r="G32" i="34"/>
  <c r="G31" i="34"/>
  <c r="G30" i="34"/>
  <c r="G29" i="34"/>
  <c r="G28" i="34"/>
  <c r="G27" i="34"/>
  <c r="G26" i="34"/>
  <c r="G25" i="34"/>
  <c r="G24" i="34"/>
  <c r="G23" i="34"/>
  <c r="G22" i="34"/>
  <c r="G21" i="34"/>
  <c r="G20" i="34"/>
  <c r="G19" i="34"/>
  <c r="G18" i="34"/>
  <c r="G17" i="34"/>
  <c r="G16" i="34"/>
  <c r="G15" i="34"/>
  <c r="G14" i="34"/>
  <c r="G13" i="34"/>
  <c r="G12" i="34"/>
  <c r="G11" i="34"/>
  <c r="G10" i="34"/>
  <c r="G9" i="34"/>
  <c r="G8" i="34"/>
  <c r="G9" i="33"/>
  <c r="G10" i="33"/>
  <c r="A12" i="33" s="1"/>
  <c r="F10" i="33"/>
  <c r="F40" i="34" s="1"/>
  <c r="E10" i="33"/>
  <c r="E40" i="34" s="1"/>
  <c r="D10" i="33"/>
  <c r="D40" i="34" s="1"/>
  <c r="C10" i="33"/>
  <c r="C40" i="34" s="1"/>
  <c r="B10" i="33"/>
  <c r="B40" i="34" s="1"/>
  <c r="B23" i="31"/>
  <c r="A24" i="31" s="1"/>
  <c r="A4" i="31"/>
  <c r="E10" i="30"/>
  <c r="D10" i="30"/>
  <c r="C10" i="30"/>
  <c r="B10" i="30"/>
  <c r="A2" i="29"/>
  <c r="F17" i="29"/>
  <c r="F16" i="29"/>
  <c r="F15" i="29"/>
  <c r="F14" i="29"/>
  <c r="F13" i="29"/>
  <c r="F12" i="29"/>
  <c r="F11" i="29"/>
  <c r="F10" i="29"/>
  <c r="F9" i="29"/>
  <c r="F8" i="29"/>
  <c r="F7" i="29"/>
  <c r="F6" i="29"/>
  <c r="E18" i="29"/>
  <c r="E7" i="30" s="1"/>
  <c r="C18" i="29"/>
  <c r="B18" i="29"/>
  <c r="A3" i="29"/>
  <c r="F18" i="28"/>
  <c r="F17" i="28"/>
  <c r="F16" i="28"/>
  <c r="F15" i="28"/>
  <c r="F14" i="28"/>
  <c r="F13" i="28"/>
  <c r="F12" i="28"/>
  <c r="F11" i="28"/>
  <c r="F10" i="28"/>
  <c r="F9" i="28"/>
  <c r="F8" i="28"/>
  <c r="F7" i="28"/>
  <c r="E19" i="28"/>
  <c r="D19" i="28"/>
  <c r="D7" i="30" s="1"/>
  <c r="C19" i="28"/>
  <c r="C7" i="30" s="1"/>
  <c r="B19" i="28"/>
  <c r="B7" i="30" s="1"/>
  <c r="A2" i="28"/>
  <c r="A3" i="28"/>
  <c r="F25" i="27"/>
  <c r="E25" i="27"/>
  <c r="D25" i="27"/>
  <c r="C25" i="27"/>
  <c r="B25" i="27"/>
  <c r="G24" i="27"/>
  <c r="G23" i="27"/>
  <c r="G25" i="27" s="1"/>
  <c r="G17" i="27"/>
  <c r="G16" i="27"/>
  <c r="F18" i="27"/>
  <c r="E18" i="27"/>
  <c r="D18" i="27"/>
  <c r="C18" i="27"/>
  <c r="B18" i="27"/>
  <c r="D13" i="27"/>
  <c r="G12" i="27"/>
  <c r="G11" i="27"/>
  <c r="G9" i="27"/>
  <c r="F10" i="27"/>
  <c r="F13" i="27" s="1"/>
  <c r="E10" i="27"/>
  <c r="E13" i="27" s="1"/>
  <c r="D10" i="27"/>
  <c r="C10" i="27"/>
  <c r="C13" i="27" s="1"/>
  <c r="B10" i="27"/>
  <c r="G10" i="27" s="1"/>
  <c r="G13" i="27" s="1"/>
  <c r="C9" i="26"/>
  <c r="C13" i="26" s="1"/>
  <c r="A12" i="26"/>
  <c r="A8" i="26"/>
  <c r="D5" i="26"/>
  <c r="B23" i="25"/>
  <c r="B18" i="25"/>
  <c r="B14" i="25"/>
  <c r="E13" i="30" l="1"/>
  <c r="D13" i="30"/>
  <c r="C13" i="30"/>
  <c r="A26" i="27"/>
  <c r="B13" i="30"/>
  <c r="A38" i="34"/>
  <c r="G18" i="27"/>
  <c r="A27" i="27" s="1"/>
  <c r="F18" i="29"/>
  <c r="B13" i="27"/>
  <c r="C23" i="31"/>
  <c r="A25" i="31" s="1"/>
  <c r="A19" i="27"/>
  <c r="F19" i="28"/>
  <c r="G40" i="34"/>
  <c r="B10" i="25"/>
  <c r="B26" i="25" s="1"/>
  <c r="C8" i="24"/>
  <c r="F7" i="30" l="1"/>
  <c r="F13" i="30" s="1"/>
  <c r="A15" i="30" s="1"/>
  <c r="B7" i="23"/>
  <c r="B15" i="22" l="1"/>
  <c r="B10" i="22"/>
  <c r="B18" i="22" s="1"/>
  <c r="B19" i="21"/>
  <c r="B10" i="21"/>
  <c r="B13" i="20"/>
  <c r="B8" i="20"/>
  <c r="B23" i="21" s="1"/>
  <c r="B6" i="26" s="1"/>
  <c r="D6" i="26" s="1"/>
  <c r="B9" i="26" l="1"/>
  <c r="A12" i="18"/>
  <c r="D9" i="17"/>
  <c r="A10" i="17" s="1"/>
  <c r="D8" i="17"/>
  <c r="D7" i="17"/>
  <c r="D6" i="17"/>
  <c r="D4" i="17"/>
  <c r="B13" i="26" l="1"/>
  <c r="D9" i="26"/>
  <c r="A10" i="26" s="1"/>
  <c r="C7" i="16"/>
  <c r="C6" i="16"/>
  <c r="D5" i="16"/>
  <c r="C8" i="16" l="1"/>
  <c r="C16" i="26" s="1"/>
  <c r="A15" i="26" s="1"/>
  <c r="A16" i="15"/>
  <c r="A14" i="15"/>
  <c r="A6" i="15"/>
  <c r="A2" i="15"/>
  <c r="B12" i="11"/>
  <c r="B14" i="11" s="1"/>
  <c r="B8" i="15" s="1"/>
  <c r="B9" i="10"/>
  <c r="B7" i="15" s="1"/>
  <c r="B8" i="8"/>
  <c r="B12" i="6"/>
  <c r="B6" i="16" s="1"/>
  <c r="A11" i="16" l="1"/>
  <c r="B37" i="7"/>
  <c r="A36" i="7" s="1"/>
  <c r="C14" i="6"/>
  <c r="A15" i="6" s="1"/>
  <c r="B7" i="12" l="1"/>
  <c r="B9" i="15" s="1"/>
  <c r="C8" i="13"/>
  <c r="B10" i="15" s="1"/>
  <c r="B16" i="14"/>
  <c r="B11" i="14"/>
  <c r="B7" i="14"/>
  <c r="B19" i="14" s="1"/>
  <c r="B11" i="15" s="1"/>
  <c r="B6" i="15" l="1"/>
  <c r="A18" i="28"/>
  <c r="A17" i="28"/>
  <c r="A16" i="28"/>
  <c r="A15" i="28"/>
  <c r="A14" i="28"/>
  <c r="A13" i="28"/>
  <c r="A12" i="28"/>
  <c r="A11" i="28"/>
  <c r="A10" i="28"/>
  <c r="A9" i="28"/>
  <c r="A8" i="28"/>
  <c r="A17" i="29"/>
  <c r="A16" i="29"/>
  <c r="A15" i="29"/>
  <c r="A14" i="29"/>
  <c r="A13" i="29"/>
  <c r="A12" i="29"/>
  <c r="A11" i="29"/>
  <c r="A10" i="29"/>
  <c r="A9" i="29"/>
  <c r="A8" i="29"/>
  <c r="A7" i="29"/>
  <c r="A2" i="36"/>
  <c r="A2" i="35"/>
  <c r="A2" i="34"/>
  <c r="A2" i="33"/>
  <c r="A2" i="32"/>
  <c r="A2" i="31"/>
  <c r="A2" i="30"/>
  <c r="A6" i="29"/>
  <c r="A7" i="28"/>
  <c r="A21" i="27"/>
  <c r="A15" i="27"/>
  <c r="A8" i="27"/>
  <c r="A4" i="27"/>
  <c r="A2" i="27"/>
  <c r="A6" i="26"/>
  <c r="C5" i="26"/>
  <c r="B5" i="26"/>
  <c r="A2" i="26"/>
  <c r="A2" i="25"/>
  <c r="A2" i="24"/>
  <c r="A2" i="23"/>
  <c r="A2" i="22"/>
  <c r="A2" i="21"/>
  <c r="A2" i="20"/>
  <c r="A2" i="19"/>
  <c r="C4" i="18"/>
  <c r="B4" i="18"/>
  <c r="A2" i="18"/>
  <c r="C4" i="17"/>
  <c r="B4" i="17"/>
  <c r="A2" i="17"/>
  <c r="C5" i="16"/>
  <c r="B5" i="16"/>
  <c r="A2" i="16"/>
  <c r="A2" i="14"/>
  <c r="A2" i="13"/>
  <c r="A2" i="12"/>
  <c r="A2" i="11"/>
  <c r="A2" i="10"/>
  <c r="A2" i="9"/>
  <c r="A2" i="8"/>
  <c r="A2" i="7"/>
  <c r="C11" i="6"/>
  <c r="A2" i="6"/>
  <c r="A8" i="5"/>
  <c r="A2" i="5"/>
  <c r="A3" i="4"/>
  <c r="A2" i="4"/>
  <c r="A36" i="3"/>
  <c r="A34" i="3"/>
  <c r="A30" i="3"/>
  <c r="A23" i="3"/>
  <c r="A21" i="3"/>
  <c r="B7" i="16" l="1"/>
  <c r="A17" i="15"/>
  <c r="C12" i="18"/>
  <c r="A14" i="18" s="1"/>
  <c r="B8" i="16" l="1"/>
  <c r="B16" i="26" l="1"/>
  <c r="A14" i="26" s="1"/>
  <c r="A10" i="16"/>
</calcChain>
</file>

<file path=xl/sharedStrings.xml><?xml version="1.0" encoding="utf-8"?>
<sst xmlns="http://schemas.openxmlformats.org/spreadsheetml/2006/main" count="583" uniqueCount="394">
  <si>
    <t xml:space="preserve">Direction générale </t>
  </si>
  <si>
    <t xml:space="preserve">de la recherche </t>
  </si>
  <si>
    <t xml:space="preserve">et l’innovation </t>
  </si>
  <si>
    <t>Direction générale de</t>
  </si>
  <si>
    <t>l’enseignement supérieur</t>
  </si>
  <si>
    <t>et l’insertion professionnelle</t>
  </si>
  <si>
    <t>Questionnaire général</t>
  </si>
  <si>
    <t>Service de la coordination</t>
  </si>
  <si>
    <t>des stratégies de l’enseignement supérieur et de la recherche</t>
  </si>
  <si>
    <t xml:space="preserve">
Cette enquête a pour objectif d’évaluer la part des organismes publics dans le potentiel national des moyens humains et financiers consacrés à la recherche et au développement expérimental (R&amp;D).
Menée chaque année dans le cadre d’une investigation européenne, elle permet de recueillir des points de repère et de comparaison importants pour l’orientation de l’action publique.
Ce questionnaire s'adresse à votre organisme. Il peut concerner plusieurs responsables de la direction générale ou du service R&amp;D.</t>
  </si>
  <si>
    <t>Sous-direction des</t>
  </si>
  <si>
    <t>Systèmes d’information 
et études statistiques</t>
  </si>
  <si>
    <t>Département des</t>
  </si>
  <si>
    <t>Études statistiques</t>
  </si>
  <si>
    <t>de la recherche</t>
  </si>
  <si>
    <t>1 rue Descartes</t>
  </si>
  <si>
    <t>75231 Paris cedex 05</t>
  </si>
  <si>
    <t>Réponse attendue avant le</t>
  </si>
  <si>
    <t>CONTACTS</t>
  </si>
  <si>
    <t>Correspondant principal</t>
  </si>
  <si>
    <t>Correspondant principal ou responsable de la coordination des réponses à ce questionnaire :</t>
  </si>
  <si>
    <t xml:space="preserve">Nom et prénom :  </t>
  </si>
  <si>
    <t xml:space="preserve">Fonction et service :  </t>
  </si>
  <si>
    <t xml:space="preserve">Téléphone :  </t>
  </si>
  <si>
    <t xml:space="preserve">Mèl :  </t>
  </si>
  <si>
    <t>Correspondant financier</t>
  </si>
  <si>
    <t>Responsable de la coordination des réponses de la partie financière</t>
  </si>
  <si>
    <t>Partie du questionnaire qui vous concerne :</t>
  </si>
  <si>
    <t>Correspondant personnels R&amp;D</t>
  </si>
  <si>
    <t>Responsable de la coordination des réponses de la partie relative aux personnels R&amp;D</t>
  </si>
  <si>
    <t>INFORMATIONS GÉNÉRALES</t>
  </si>
  <si>
    <t>ANNEE D'EXERCICE</t>
  </si>
  <si>
    <t>TYPE ETABLISSEMENT</t>
  </si>
  <si>
    <t>SIREN ETABLISSEMENT</t>
  </si>
  <si>
    <t xml:space="preserve">Nom </t>
  </si>
  <si>
    <t xml:space="preserve">Sigle </t>
  </si>
  <si>
    <t>Adresse postale</t>
  </si>
  <si>
    <t>complément d'adresse</t>
  </si>
  <si>
    <t>code postal</t>
  </si>
  <si>
    <t>ville</t>
  </si>
  <si>
    <t xml:space="preserve">Statut juridique de l’organisme </t>
  </si>
  <si>
    <t>Rattachement administratif ou tutelle</t>
  </si>
  <si>
    <t>Commentaire</t>
  </si>
  <si>
    <t>Faites-vous de la R&amp;D ?</t>
  </si>
  <si>
    <t>si non, merci de répondre aux 2 questions suivantes, puis seulement à la question charge pour terminer</t>
  </si>
  <si>
    <t>Il ne s'agit ici ni d'achats de R&amp;D ni de financements de travaux de recherche donnés en sous-traitance.</t>
  </si>
  <si>
    <t>Montants HT en milliers d'euros</t>
  </si>
  <si>
    <t>en provenance de…</t>
  </si>
  <si>
    <t>à destination de …</t>
  </si>
  <si>
    <t>Ces montants ne sont pas à comptabiliser dans le reste du questionnaire.</t>
  </si>
  <si>
    <t>Merci de nous signaler les changements éventuels de mode de réponse ainsi que les principaux événements qui expliquent les variations importantes de l’année et de joindre tout document explicatif.</t>
  </si>
  <si>
    <t>Le reste du questionnaire se rapporte  à cette  seule activité d'opérateur.</t>
  </si>
  <si>
    <t>Dépenses réelles engagées pour les travaux de R&amp;D exécutés par votre organisme 
(pour votre propre compte ou pour le compte d'un tiers)</t>
  </si>
  <si>
    <t>Dépenses courantes de R&amp;D hors amortissements</t>
  </si>
  <si>
    <t>Montants HT en K€</t>
  </si>
  <si>
    <t>Dépenses de personnel de R&amp;D (y.c. charges sociales et fiscales)</t>
  </si>
  <si>
    <t>Dépenses de fonctionnement</t>
  </si>
  <si>
    <t>Équipements propres à la R&amp;D</t>
  </si>
  <si>
    <t xml:space="preserve">Opérations immobilières propres à la R&amp;D </t>
  </si>
  <si>
    <t>Total des dépenses intérieures de R&amp;D hors amortissements</t>
  </si>
  <si>
    <t>Montant HT en K€</t>
  </si>
  <si>
    <t>%</t>
  </si>
  <si>
    <t>Île-de-France</t>
  </si>
  <si>
    <t>Champagne-Ardenne</t>
  </si>
  <si>
    <t>Picardie</t>
  </si>
  <si>
    <t>Haute-Normandie</t>
  </si>
  <si>
    <t>Centre</t>
  </si>
  <si>
    <t>Basse-Normandie</t>
  </si>
  <si>
    <t>Bourgogne</t>
  </si>
  <si>
    <t>Nord-Pas-de-Calais</t>
  </si>
  <si>
    <t>Lorraine</t>
  </si>
  <si>
    <t>Alsace</t>
  </si>
  <si>
    <t>Franche-Comté</t>
  </si>
  <si>
    <t>Pays de la Loire</t>
  </si>
  <si>
    <t>Bretagne</t>
  </si>
  <si>
    <t>Poitou-Charentes</t>
  </si>
  <si>
    <t>Aquitaine</t>
  </si>
  <si>
    <t>Midi-Pyrénées</t>
  </si>
  <si>
    <t>Limousin</t>
  </si>
  <si>
    <t>Rhône-Alpes</t>
  </si>
  <si>
    <t>Auvergne</t>
  </si>
  <si>
    <t>Languedoc-Roussillon</t>
  </si>
  <si>
    <t>Provence-Alpes-Côte d’Azur</t>
  </si>
  <si>
    <t>Corse</t>
  </si>
  <si>
    <t>Guadeloupe</t>
  </si>
  <si>
    <t>Martinique</t>
  </si>
  <si>
    <t>Guyane</t>
  </si>
  <si>
    <t>Réunion</t>
  </si>
  <si>
    <t>Mayotte</t>
  </si>
  <si>
    <t>Autres outre-mer</t>
  </si>
  <si>
    <t>Montant HT en %</t>
  </si>
  <si>
    <t xml:space="preserve">Recherche fondamentale </t>
  </si>
  <si>
    <t>Recherche appliquée</t>
  </si>
  <si>
    <t>Développement expérimental</t>
  </si>
  <si>
    <t>Dépenses engagées pour les travaux de R&amp;D financés par votre organisme et exécutés par un tiers (Sous-traitances, y compris collaborations)
Ces dépenses doivent forcément être à destination d'un exécutant de R&amp;D.</t>
  </si>
  <si>
    <t>Secteur militaire de l'État et des organismes publics</t>
  </si>
  <si>
    <t>CEA - DAM (commissariat à l'énergie atomique et aux énergies alternatives - direction des applications militaires)</t>
  </si>
  <si>
    <t>CERAH / INI (centre d'études et de recherche sur l'appareillage des handicapés - Institution nationale des invalides)</t>
  </si>
  <si>
    <t>CTSA (centre de transfusion sanguine des armées)</t>
  </si>
  <si>
    <t>DGA (direction générale de l'armement)</t>
  </si>
  <si>
    <t>IRBA (institut de recherche biomédicale des armées)</t>
  </si>
  <si>
    <t>IRENav (institut de recherche de l'école navale)</t>
  </si>
  <si>
    <t>IRSEM (institut de recherche stratégique de l'école militaire)</t>
  </si>
  <si>
    <t>ISL (institut de recherches de Saint-Louis)</t>
  </si>
  <si>
    <t>ONERA (office national d'études et de recherches aérospatiales)</t>
  </si>
  <si>
    <t>SHOM (service hydrographique et océanographique de la marine)</t>
  </si>
  <si>
    <t xml:space="preserve">Ministère de la défense - hors DGA </t>
  </si>
  <si>
    <t>Autres</t>
  </si>
  <si>
    <t>préciser :</t>
  </si>
  <si>
    <t>Total des dépenses extérieures de R&amp;D :
État, organismes publics - Secteur militaire</t>
  </si>
  <si>
    <t>Secteur civil de l'État et des organismes publics</t>
  </si>
  <si>
    <t>CEA civil</t>
  </si>
  <si>
    <t xml:space="preserve">CNRS </t>
  </si>
  <si>
    <t>INSERM</t>
  </si>
  <si>
    <t>Total des dépenses extérieures de R&amp;D :
État, organismes publics - Secteur civil</t>
  </si>
  <si>
    <t>Total des dépenses extérieures de R&amp;D exécutées dans le secteur de l'État et des organismes publics</t>
  </si>
  <si>
    <t>Les Établissements d'ESR implantés en France (y. c. outre-mer)</t>
  </si>
  <si>
    <t>Etablissements d'enseignement supérieur (universités, grandes écoles, Comue)</t>
  </si>
  <si>
    <t>Les Établissements d'ESR sous contrat avec le Ministère en charge de l'enseignement supérieur et de la recherche</t>
  </si>
  <si>
    <t>COMUE (communautés d'universités et établissements)</t>
  </si>
  <si>
    <t>CHU et CHRU (centre hospitalier [régional] universitaire)</t>
  </si>
  <si>
    <t>CLCC (centre de lutte contre le cancer)</t>
  </si>
  <si>
    <t>Total des dépenses extérieures de R&amp;D exécutées par 
Établissements d'enseignement supérieur et de recherche sous contrat avec le Ministère en charge de l'ESR</t>
  </si>
  <si>
    <t>Autres établissements d'enseignement supérieur et de recherche</t>
  </si>
  <si>
    <t>Total des dépenses extérieures de R&amp;D exécutées dans le secteur de l'enseignement supérieur (en France)</t>
  </si>
  <si>
    <t>Les Associations, les Fondations et les GIP implantées en France (y compris outre-mer)</t>
  </si>
  <si>
    <t>Associations, Fondations et GIP</t>
  </si>
  <si>
    <t>Total des dépenses extérieures de R&amp;D exécutées dans le secteur des Associations (en France)</t>
  </si>
  <si>
    <t>La somme des montants détaillés doit couvrir au moins 75 % des dépenses vers les entreprises ou au minimum 30 entreprises.</t>
  </si>
  <si>
    <t>Les entreprises implantées en France (y compris outre-mer)</t>
  </si>
  <si>
    <t>Raison sociale</t>
  </si>
  <si>
    <t>Total des dépenses extérieures de R&amp;D exécutées dans le secteur des entreprises (en France)</t>
  </si>
  <si>
    <t>Organisations internationales (y compris celles présentes sur le territoire national)</t>
  </si>
  <si>
    <t>préciser:</t>
  </si>
  <si>
    <t>Organisations Internationales</t>
  </si>
  <si>
    <t>Total des dépenses extérieures de R&amp;D : Organisations internationales</t>
  </si>
  <si>
    <t>Établissements d'enseignement supérieur et organismes d’État implantés à l'étranger</t>
  </si>
  <si>
    <t>Etablissements d'ESR et organismes d'Etat</t>
  </si>
  <si>
    <t>Total des dépenses extérieures de R&amp;D : Établissements d'enseignement supérieur et organismes d’État implantés à l'étranger</t>
  </si>
  <si>
    <t>Entreprises implantées à l'étranger</t>
  </si>
  <si>
    <t>Entreprises à l'étranger</t>
  </si>
  <si>
    <t>Total des dépenses extérieures de R&amp;D : Entreprises implantées à l'étranger</t>
  </si>
  <si>
    <t>Total des dépenses extérieures de R&amp;D exécutées par le secteur des organisations internationales et de l'étranger</t>
  </si>
  <si>
    <t>Dépenses consacrées/affectées aux travaux de R&amp;D exécutés en interne ou sous-traités</t>
  </si>
  <si>
    <t>Il s'agit maintenant de recenser les ressources correspondantes aux dépenses intérieures et extérieures de R&amp;D de votre organisme, et leurs provenances</t>
  </si>
  <si>
    <t xml:space="preserve"> Les montants correspondant à l'activité de financeur de votre organisme ne sont pas comptabilisés ici.
 Ils sont inscrits uniquement dans le volet "Financeur".</t>
  </si>
  <si>
    <t>Dotations budgétaires autres (des CCI, organismes consulaires, collectivités territoriales…)</t>
  </si>
  <si>
    <t xml:space="preserve"> Total des dotations budgétaires</t>
  </si>
  <si>
    <t xml:space="preserve">Redevances sur titres de propriété intellectuelle
(brevets, licences, certificats d’obtention végétale ou animale, etc.) </t>
  </si>
  <si>
    <t>Prestations de services, d'expertises</t>
  </si>
  <si>
    <t>Dons, legs et cotisations volontaires</t>
  </si>
  <si>
    <t xml:space="preserve"> Total des ressources propres</t>
  </si>
  <si>
    <t>Ressources externes reçues par votre organisme et affectées à la R&amp;D</t>
  </si>
  <si>
    <t>CEA - DAM</t>
  </si>
  <si>
    <t>CERAH / INI</t>
  </si>
  <si>
    <t>CTSA</t>
  </si>
  <si>
    <t>DGA</t>
  </si>
  <si>
    <t>IRBA</t>
  </si>
  <si>
    <t>IRENav</t>
  </si>
  <si>
    <t>IRSEM</t>
  </si>
  <si>
    <t>ISL</t>
  </si>
  <si>
    <t>ONERA</t>
  </si>
  <si>
    <t>SHOM</t>
  </si>
  <si>
    <t>Total des ressources pour travaux de R&amp;D en provenance du secteur de l'État, les organismes publics et les organismes financeurs : Secteur militaire</t>
  </si>
  <si>
    <t>-&gt; Ministères en charge :</t>
  </si>
  <si>
    <t>- de l'enseignement supérieur de la recherche</t>
  </si>
  <si>
    <t>Total des ressources pour travaux de R&amp;D en provenance du secteur de l'État, les organismes publics et les organismes financeurs : Secteur civil</t>
  </si>
  <si>
    <r>
      <t>-&gt; Collectivités territoriales</t>
    </r>
    <r>
      <rPr>
        <sz val="10"/>
        <color rgb="FF000000"/>
        <rFont val="Arial"/>
        <family val="2"/>
      </rPr>
      <t/>
    </r>
  </si>
  <si>
    <t>Conseils régionaux</t>
  </si>
  <si>
    <t>Autres collectivités territoriales</t>
  </si>
  <si>
    <t>Total des ressources pour travaux de R&amp;D en provenance du secteur de l'État, les organismes publics et les organismes financeurs : Collectivités territoriales</t>
  </si>
  <si>
    <t>-&gt; Organismes publics</t>
  </si>
  <si>
    <t>Total des ressources pour travaux de R&amp;D en provenance du secteur de  L'État, les organismes publics et les organismes financeurs : Organismes publics de recherche</t>
  </si>
  <si>
    <t>-&gt; Organismes financeurs</t>
  </si>
  <si>
    <t>ADEME (agence de l'environnement et de la maîtrise de l'énergie)</t>
  </si>
  <si>
    <t>ANR (agence nationale de la recherche)</t>
  </si>
  <si>
    <t>Bpifrance</t>
  </si>
  <si>
    <t>INCA (institut national du cancer)</t>
  </si>
  <si>
    <t>INSERM/ANRS (agence nationale de recherche sur le sida et les hépatites virales)</t>
  </si>
  <si>
    <t>Total des ressources pour travaux de R&amp;D en provenance du secteur de  L'État, les organismes publics et les organismes financeurs : Organismes financeurs</t>
  </si>
  <si>
    <t>Universités publiques, grandes écoles et grands établissements</t>
  </si>
  <si>
    <t>Total des ressources pour travaux de R&amp;D en provenance des établissements d'enseignement supérieur sous contrat sous contrat avec le Ministère en charge de l'ESR</t>
  </si>
  <si>
    <t>Autres établissements d'enseignement supérieur</t>
  </si>
  <si>
    <t>Total des ressources pour travaux de R&amp;D en provenance d'autres établissements d'enseignement supérieur et de recherche</t>
  </si>
  <si>
    <t>Total des ressources pour travaux de R&amp;D en provenance du secteur de l'enseignement supérieur (en France)</t>
  </si>
  <si>
    <t>Total des ressources pour travaux de R&amp;D en provenance du secteur des ISBL (en France)</t>
  </si>
  <si>
    <t>Montant HT
en K€</t>
  </si>
  <si>
    <t>Total des ressources extérieures de R&amp;D en provenance des entreprises implantées en France</t>
  </si>
  <si>
    <t>Fonds de l'Union européenne</t>
  </si>
  <si>
    <t>PCRD (programme cadre de recherche et développement)</t>
  </si>
  <si>
    <t>Fonds structurels (FEDER, etc.)</t>
  </si>
  <si>
    <t>Total des ressources pour travaux de R&amp;D en provenance du Fonds de l'Union européenne</t>
  </si>
  <si>
    <t>Total des ressources pour travaux de R&amp;D en provenance des organisations internationales</t>
  </si>
  <si>
    <t>Total des ressources pour travaux de R&amp;D en provenance des Établissements d'ens. sup. et organismes d’État implantés à l'étranger</t>
  </si>
  <si>
    <t>Total des ressources pour travaux de R&amp;D en provenance des entreprises implantées à l'étranger</t>
  </si>
  <si>
    <t>Total des ressources pour travaux de R&amp;D en provenance du secteur des organisations internationales et de l'étranger</t>
  </si>
  <si>
    <t xml:space="preserve">       Total des ressources consacrées à la R&amp;D</t>
  </si>
  <si>
    <t xml:space="preserve">               Écart par rapport aux dépenses de R&amp;D (en %)</t>
  </si>
  <si>
    <t xml:space="preserve">        RAPPEL : TOTAL DES DÉPENSES DE R&amp;D</t>
  </si>
  <si>
    <t>Inclut tout le personnel rémunéré, que celui-ci travaille à l'intérieur ou à l'extérieur de votre organisme</t>
  </si>
  <si>
    <t>Classification EPIC et ISBL</t>
  </si>
  <si>
    <t>Chercheur :
Ingénieur et cadre confirmé</t>
  </si>
  <si>
    <t>Chercheur :
Ingénieur et cadre non confirmé</t>
  </si>
  <si>
    <t>Doctorant bénéficiant d'un financement pour conduire une thèse</t>
  </si>
  <si>
    <t>Personnel de soutien technique</t>
  </si>
  <si>
    <t>Personnel de soutien administratif et de service</t>
  </si>
  <si>
    <t>Total</t>
  </si>
  <si>
    <t>Personnel rémunéré par l'établissement</t>
  </si>
  <si>
    <t>Personnel rémunéré par le Ministère en charge de l'Agriculture</t>
  </si>
  <si>
    <t>Total personnes physiques</t>
  </si>
  <si>
    <t>Personnel travaillant dans l'hôpital et rémunéré sur un budget recherche clinique identifié</t>
  </si>
  <si>
    <t>Autre personnel hospitalier participant aux activités de recherche</t>
  </si>
  <si>
    <t>Effectif rémunéré sur ressources propres (MSU)</t>
  </si>
  <si>
    <t>Effectif rémunéré sur plafond État* (MSE)</t>
  </si>
  <si>
    <t>Titulaire (fonctionnaires, CDI)</t>
  </si>
  <si>
    <t>Non titulaire (CDD, contractuel, vacataire, post-doc)</t>
  </si>
  <si>
    <t>nouvelles formes de contrats créées par la LPR</t>
  </si>
  <si>
    <t>autre non titulaire</t>
  </si>
  <si>
    <t>Homme</t>
  </si>
  <si>
    <t>Femme</t>
  </si>
  <si>
    <t>en personne physique *</t>
  </si>
  <si>
    <t>Personnel travaillant dans l’organisme</t>
  </si>
  <si>
    <t>Personnel travaillant à l'extérieur de l’organisme :</t>
  </si>
  <si>
    <t>Entreprises</t>
  </si>
  <si>
    <t>Total femmes titulaires (personnes physiques)</t>
  </si>
  <si>
    <t>Total hommes + femmes titulaires
(Personnes Physiques)</t>
  </si>
  <si>
    <t xml:space="preserve">Mathématiques et informatique (conception de logiciel) </t>
  </si>
  <si>
    <t xml:space="preserve">Sciences physiques </t>
  </si>
  <si>
    <t xml:space="preserve">Chimie </t>
  </si>
  <si>
    <t>Sciences des milieux naturels ou de l’univers (terre, océan, atmosphère, espace)</t>
  </si>
  <si>
    <t xml:space="preserve">Sciences de l’agriculture et alimentation </t>
  </si>
  <si>
    <t xml:space="preserve">Sciences de la vie et biologie fondamentale </t>
  </si>
  <si>
    <t>Sciences médicales et odontologie</t>
  </si>
  <si>
    <t>Sciences sociales : sociologie, démographie, ethnologie, géographie, aménagement de l'espace, économie et gestion, sciences politiques et juridiques, psychologie</t>
  </si>
  <si>
    <t>Sciences humaines : philosophie, histoire, archéologie, anthropologie, littérature, linguistique, langues, sciences de l'art</t>
  </si>
  <si>
    <t>Gestion de la R&amp;D : fonction de gestion et d'encadrement des activités de R&amp;D exclusivement</t>
  </si>
  <si>
    <t>Total personnel de recherche (personnes physiques)</t>
  </si>
  <si>
    <t>En équivalent temps plein recherche (ETPR)*</t>
  </si>
  <si>
    <t>Répartition selon rémunération</t>
  </si>
  <si>
    <t>Total (ETPR)</t>
  </si>
  <si>
    <r>
      <t xml:space="preserve">DR_REMP2_ETP </t>
    </r>
    <r>
      <rPr>
        <sz val="10"/>
        <color rgb="FF000000"/>
        <rFont val="Arial"/>
        <family val="2"/>
      </rPr>
      <t>réel</t>
    </r>
  </si>
  <si>
    <t xml:space="preserve">CR_REMP2_ETP  </t>
  </si>
  <si>
    <t xml:space="preserve">IR_REMP2_ETP  </t>
  </si>
  <si>
    <t xml:space="preserve">DOC_REMP2_ETP  </t>
  </si>
  <si>
    <t xml:space="preserve">IE_REMP2_ETP  </t>
  </si>
  <si>
    <t xml:space="preserve">AUTRE_REMP2_ETP  </t>
  </si>
  <si>
    <r>
      <t xml:space="preserve">TOT_REMP2_ETP  
</t>
    </r>
    <r>
      <rPr>
        <sz val="10"/>
        <color rgb="FF000000"/>
        <rFont val="Arial"/>
        <family val="2"/>
      </rPr>
      <t>=Somme(LEFT)</t>
    </r>
  </si>
  <si>
    <t xml:space="preserve">DR_REMA2_ETP  </t>
  </si>
  <si>
    <t xml:space="preserve">CR_REMA2_ETP  </t>
  </si>
  <si>
    <t xml:space="preserve">IR_REMA2_ETP  </t>
  </si>
  <si>
    <t xml:space="preserve">DOC_REMA2_ETP  </t>
  </si>
  <si>
    <t xml:space="preserve">IE_REMA2_ETP  </t>
  </si>
  <si>
    <t xml:space="preserve">AUTRE_REMA2_ETP  </t>
  </si>
  <si>
    <r>
      <t xml:space="preserve">TOT_REMA2_ETP    
</t>
    </r>
    <r>
      <rPr>
        <sz val="10"/>
        <color rgb="FF000000"/>
        <rFont val="Arial"/>
        <family val="2"/>
      </rPr>
      <t>=Somme(LEFT)</t>
    </r>
  </si>
  <si>
    <r>
      <t xml:space="preserve">DR_REM2_ETP
</t>
    </r>
    <r>
      <rPr>
        <sz val="10"/>
        <color rgb="FF000000"/>
        <rFont val="Arial"/>
        <family val="2"/>
      </rPr>
      <t xml:space="preserve">=Somme(UP) </t>
    </r>
    <r>
      <rPr>
        <sz val="10"/>
        <color rgb="FF748C42"/>
        <rFont val="Arial"/>
        <family val="2"/>
      </rPr>
      <t xml:space="preserve"> </t>
    </r>
  </si>
  <si>
    <r>
      <t xml:space="preserve">CR_REM2_ETP  
</t>
    </r>
    <r>
      <rPr>
        <sz val="10"/>
        <color rgb="FF000000"/>
        <rFont val="Arial"/>
        <family val="2"/>
      </rPr>
      <t>=Somme(UP)</t>
    </r>
  </si>
  <si>
    <r>
      <t xml:space="preserve">IR_REM2_ETP  
</t>
    </r>
    <r>
      <rPr>
        <sz val="10"/>
        <color rgb="FF000000"/>
        <rFont val="Arial"/>
        <family val="2"/>
      </rPr>
      <t>=Somme(UP)</t>
    </r>
  </si>
  <si>
    <r>
      <t xml:space="preserve">DOC_REM2_ETP  
</t>
    </r>
    <r>
      <rPr>
        <sz val="10"/>
        <color rgb="FF000000"/>
        <rFont val="Arial"/>
        <family val="2"/>
      </rPr>
      <t>=Somme(UP)</t>
    </r>
  </si>
  <si>
    <r>
      <t xml:space="preserve">IE_REM2_ETP  
</t>
    </r>
    <r>
      <rPr>
        <sz val="10"/>
        <color rgb="FF000000"/>
        <rFont val="Arial"/>
        <family val="2"/>
      </rPr>
      <t>=Somme(UP)</t>
    </r>
  </si>
  <si>
    <r>
      <t xml:space="preserve">AUTRE_REM2_ETP  
</t>
    </r>
    <r>
      <rPr>
        <sz val="10"/>
        <color rgb="FF000000"/>
        <rFont val="Arial"/>
        <family val="2"/>
      </rPr>
      <t>=Somme(UP)</t>
    </r>
  </si>
  <si>
    <r>
      <t xml:space="preserve">TOT_REM2_ETP  
</t>
    </r>
    <r>
      <rPr>
        <sz val="10"/>
        <color rgb="FF000000"/>
        <rFont val="Arial"/>
        <family val="2"/>
      </rPr>
      <t>=Somme(UP)</t>
    </r>
  </si>
  <si>
    <r>
      <t xml:space="preserve">DR_REMP3_ETP </t>
    </r>
    <r>
      <rPr>
        <sz val="10"/>
        <color rgb="FF000000"/>
        <rFont val="Arial"/>
        <family val="2"/>
      </rPr>
      <t>réel</t>
    </r>
  </si>
  <si>
    <t xml:space="preserve">CR_REMP3_ETP  </t>
  </si>
  <si>
    <t xml:space="preserve">IR_REMP3_ETP  </t>
  </si>
  <si>
    <t xml:space="preserve">DOC_REMP3_ETP  </t>
  </si>
  <si>
    <t xml:space="preserve">IE_REMP3_ETP  </t>
  </si>
  <si>
    <t xml:space="preserve">AUTRE_REMP3_ETP  </t>
  </si>
  <si>
    <r>
      <t xml:space="preserve">TOT_REMP3_ETP  
</t>
    </r>
    <r>
      <rPr>
        <sz val="10"/>
        <color rgb="FF000000"/>
        <rFont val="Arial"/>
        <family val="2"/>
      </rPr>
      <t>=Somme(LEFT)</t>
    </r>
  </si>
  <si>
    <t xml:space="preserve">DR_REMA3_ETP  </t>
  </si>
  <si>
    <t xml:space="preserve">CR_REMA3_ETP  </t>
  </si>
  <si>
    <t xml:space="preserve">IR_REMA3_ETP  </t>
  </si>
  <si>
    <t xml:space="preserve">DOC_REMA3_ETP  </t>
  </si>
  <si>
    <t xml:space="preserve">IE_REMA3_ETP  </t>
  </si>
  <si>
    <t xml:space="preserve">AUTRE_REMA3_ETP  </t>
  </si>
  <si>
    <r>
      <t xml:space="preserve">TOT_REMA3_ETP    
</t>
    </r>
    <r>
      <rPr>
        <sz val="10"/>
        <color rgb="FF000000"/>
        <rFont val="Arial"/>
        <family val="2"/>
      </rPr>
      <t>=Somme(LEFT)</t>
    </r>
  </si>
  <si>
    <r>
      <t xml:space="preserve">DR_REM3_ETP
</t>
    </r>
    <r>
      <rPr>
        <sz val="10"/>
        <color rgb="FF000000"/>
        <rFont val="Arial"/>
        <family val="2"/>
      </rPr>
      <t xml:space="preserve">=Somme(UP) </t>
    </r>
    <r>
      <rPr>
        <sz val="10"/>
        <color rgb="FF748C42"/>
        <rFont val="Arial"/>
        <family val="2"/>
      </rPr>
      <t xml:space="preserve"> </t>
    </r>
  </si>
  <si>
    <r>
      <t xml:space="preserve">CR_REM3_ETP  
</t>
    </r>
    <r>
      <rPr>
        <sz val="10"/>
        <color rgb="FF000000"/>
        <rFont val="Arial"/>
        <family val="2"/>
      </rPr>
      <t>=Somme(UP)</t>
    </r>
  </si>
  <si>
    <r>
      <t xml:space="preserve">IR_REM3_ETP  
</t>
    </r>
    <r>
      <rPr>
        <sz val="10"/>
        <color rgb="FF000000"/>
        <rFont val="Arial"/>
        <family val="2"/>
      </rPr>
      <t>=Somme(UP)</t>
    </r>
  </si>
  <si>
    <r>
      <t xml:space="preserve">DOC_REM3_ETP  
</t>
    </r>
    <r>
      <rPr>
        <sz val="10"/>
        <color rgb="FF000000"/>
        <rFont val="Arial"/>
        <family val="2"/>
      </rPr>
      <t>=Somme(UP)</t>
    </r>
  </si>
  <si>
    <r>
      <t xml:space="preserve">IE_REM3_ETP  
</t>
    </r>
    <r>
      <rPr>
        <sz val="10"/>
        <color rgb="FF000000"/>
        <rFont val="Arial"/>
        <family val="2"/>
      </rPr>
      <t>=Somme(UP)</t>
    </r>
  </si>
  <si>
    <r>
      <t xml:space="preserve">AUTRE_REM3_ETP  
</t>
    </r>
    <r>
      <rPr>
        <sz val="10"/>
        <color rgb="FF000000"/>
        <rFont val="Arial"/>
        <family val="2"/>
      </rPr>
      <t>=Somme(UP)</t>
    </r>
  </si>
  <si>
    <r>
      <t xml:space="preserve">TOT_REM3_ETP  
</t>
    </r>
    <r>
      <rPr>
        <sz val="10"/>
        <color rgb="FF000000"/>
        <rFont val="Arial"/>
        <family val="2"/>
      </rPr>
      <t>=Somme(UP)</t>
    </r>
  </si>
  <si>
    <t>H1. Répartition par lieu de travail</t>
  </si>
  <si>
    <t>Personnel travaillant dans l’établissement</t>
  </si>
  <si>
    <t>Personnel travaillant à l'extérieur de l’établissement</t>
  </si>
  <si>
    <t>Ile-de-France</t>
  </si>
  <si>
    <t>Autres Outre-mer</t>
  </si>
  <si>
    <t>Le personnel rémunéré par un tiers correspond au personnel dont la fiche de paye est établie par un autre organisme/établissement que le vôtre.</t>
  </si>
  <si>
    <t>personnel rémunéré par un tiers</t>
  </si>
  <si>
    <t>Total  (PP)</t>
  </si>
  <si>
    <t>Total  ETPR</t>
  </si>
  <si>
    <t>Afin de mesurer la charge pesant sur vous, veuillez indiquer approximativement le temps pris pour répondre à ce questionnaire (collecte des informations et remplissage du questionnaire)</t>
  </si>
  <si>
    <t>Heures</t>
  </si>
  <si>
    <t>Minutes</t>
  </si>
  <si>
    <t>Nous vous remercions de votre collaboration</t>
  </si>
  <si>
    <t>Merci de nous faire part de vos remarques ici</t>
  </si>
  <si>
    <t>Commentaires sur les erreurs</t>
  </si>
  <si>
    <r>
      <t xml:space="preserve">Dépenses en capital de R&amp;D </t>
    </r>
    <r>
      <rPr>
        <b/>
        <u/>
        <sz val="12"/>
        <color rgb="FF000000"/>
        <rFont val="Helvetica"/>
        <family val="2"/>
      </rPr>
      <t>avant amortissements</t>
    </r>
  </si>
  <si>
    <t>Les amortissements des dépenses en capital ne doivent pas être pris en compte dans le calcul des dépenses intérieures de R&amp;D dans les autres rubriques du questionnaire.</t>
  </si>
  <si>
    <t xml:space="preserve">Contrôle : évolution total des dépenses </t>
  </si>
  <si>
    <t>Rappel : Total des dépenses intérieures de R&amp;D hors amortissements (onglet C1-DIRD_Nature)</t>
  </si>
  <si>
    <t>Aide (?)</t>
  </si>
  <si>
    <r>
      <rPr>
        <b/>
        <sz val="12"/>
        <color rgb="FF2F4077"/>
        <rFont val="Helvetica"/>
        <family val="2"/>
      </rPr>
      <t>La recherche fondamentale</t>
    </r>
    <r>
      <rPr>
        <sz val="12"/>
        <color rgb="FF2F4077"/>
        <rFont val="Helvetica"/>
        <family val="2"/>
      </rPr>
      <t xml:space="preserve"> consiste en des travaux de recherche expérimentaux ou théoriques entrepris en vue d’acquérir de nouvelles connaissances sur les fondements des phénomènes et des faits observables, sans envisager une application ou une utilisation particulière.</t>
    </r>
  </si>
  <si>
    <r>
      <rPr>
        <b/>
        <sz val="12"/>
        <color rgb="FF2F4077"/>
        <rFont val="Helvetica"/>
        <family val="2"/>
      </rPr>
      <t>La recherche appliquée</t>
    </r>
    <r>
      <rPr>
        <sz val="12"/>
        <color rgb="FF2F4077"/>
        <rFont val="Helvetica"/>
        <family val="2"/>
      </rPr>
      <t xml:space="preserve"> consiste en des travaux de recherche originaux entrepris en vue d’acquérir de nouvelles connaissances et dirigés principalement vers un but ou un objectif pratique déterminé. Elle est entreprise pour déterminer les utilisations possibles des résultats de la recherche fondamentale, ou pour établir des méthodes ou modalités nouvelles permettant d’atteindre des objectifs précis et déterminés à l’avance. Elle implique de prendre en compte les connaissances existantes et de les approfondir afin de résoudre des problèmes concrets. Les résultats de la recherche appliquée sont censés, en premier lieu, pouvoir être appliqués à des produits, opérations, méthodes ou systèmes. La recherche appliquée permet la mise en forme opérationnelle d’idées. Les applications des connaissances ainsi obtenues peuvent être protégées par les instruments de propriété intellectuelle.</t>
    </r>
  </si>
  <si>
    <r>
      <rPr>
        <b/>
        <sz val="12"/>
        <color rgb="FF2F4077"/>
        <rFont val="Helvetica"/>
        <family val="2"/>
      </rPr>
      <t xml:space="preserve">Le développement expérimental </t>
    </r>
    <r>
      <rPr>
        <sz val="12"/>
        <color rgb="FF2F4077"/>
        <rFont val="Helvetica"/>
        <family val="2"/>
      </rPr>
      <t>consiste en des travaux systématiques – fondés sur les connaissances tirées de la recherche et l’expérience pratique et produisant de nouvelles connaissances techniques – visant à déboucher sur de nouveaux produits ou procédés ou à améliorer les produits ou procédés existants. La mise au point de nouveaux produits ou procédés est qualifiée de développement expérimental dès lors qu’elle satisfait aux critères qui caractérisent une activité de R&amp;D.</t>
    </r>
  </si>
  <si>
    <r>
      <rPr>
        <b/>
        <sz val="12"/>
        <color rgb="FF2F4077"/>
        <rFont val="Helvetica"/>
        <family val="2"/>
      </rPr>
      <t>Elles comprennent :</t>
    </r>
    <r>
      <rPr>
        <sz val="12"/>
        <color rgb="FF2F4077"/>
        <rFont val="Helvetica"/>
        <family val="2"/>
      </rPr>
      <t xml:space="preserve">
• les sous-traitances de recherche sur le territoire national : paiements effectués pour des travaux de R&amp;D exécutés à l'extérieur de l’organisme (hormis dans les unités de recherche associées) sur le territoire national et n'entrant pas dans les catégories de la dépense intérieure ;
• les dépenses de recherche effectuées à l'extérieur du territoire national (exemples : les recherches effectuées à l'étranger par les chercheurs de l’IRD et du CIRAD ainsi que la sous-traitance de travaux de recherche à l’étranger)
</t>
    </r>
    <r>
      <rPr>
        <b/>
        <sz val="12"/>
        <color rgb="FF2F4077"/>
        <rFont val="Helvetica"/>
        <family val="2"/>
      </rPr>
      <t xml:space="preserve">Elles ne comprennent pas </t>
    </r>
    <r>
      <rPr>
        <sz val="12"/>
        <color rgb="FF2F4077"/>
        <rFont val="Helvetica"/>
        <family val="2"/>
      </rPr>
      <t>les prestations de services en informatique, expertises, études, etc. ayant pour but de promouvoir des travaux intérieurs de R&amp;D, mais que l'exécutant (le sous-traitant) ne pourra considérer comme une dépense de recherche ne sont pas des dépenses extérieures de R&amp;D. Ce sont des dépenses intérieures de fonctionnement.</t>
    </r>
  </si>
  <si>
    <r>
      <rPr>
        <b/>
        <sz val="12"/>
        <color rgb="FF2F4077"/>
        <rFont val="Helvetica"/>
        <family val="2"/>
      </rPr>
      <t xml:space="preserve">GIP : 
</t>
    </r>
    <r>
      <rPr>
        <sz val="12"/>
        <color rgb="FF2F4077"/>
        <rFont val="Helvetica"/>
        <family val="2"/>
      </rPr>
      <t>Groupement d'intérêt public</t>
    </r>
  </si>
  <si>
    <r>
      <rPr>
        <b/>
        <sz val="12"/>
        <color rgb="FF2F4077"/>
        <rFont val="Helvetica"/>
        <family val="2"/>
      </rPr>
      <t>Entreprises :</t>
    </r>
    <r>
      <rPr>
        <sz val="12"/>
        <color rgb="FF2F4077"/>
        <rFont val="Helvetica"/>
        <family val="2"/>
      </rPr>
      <t xml:space="preserve">
Il s'agit des entreprises privées et publiques ainsi que des centres techniques professionnels.
</t>
    </r>
    <r>
      <rPr>
        <b/>
        <sz val="12"/>
        <color rgb="FF2F4077"/>
        <rFont val="Helvetica"/>
        <family val="2"/>
      </rPr>
      <t xml:space="preserve">
Les dépenses extérieures de R&amp;D  comprennent :</t>
    </r>
    <r>
      <rPr>
        <sz val="12"/>
        <color rgb="FF2F4077"/>
        <rFont val="Helvetica"/>
        <family val="2"/>
      </rPr>
      <t xml:space="preserve">
• les sous-traitances de recherche sur le territoire national : paiements effectués pour des travaux de R&amp;D exécutés à l'extérieur de l’organisme (hormis dans les unités de recherche associées) sur le territoire national et n'entrant pas dans les catégories de la dépense intérieure ;
• les dépenses de recherche effectuées à l'extérieur du territoire national (exemples : les recherches effectuées à l'étranger par les chercheurs de l’IRD et du CIRAD ainsi que la sous-traitance de travaux de recherche à l’étranger)
</t>
    </r>
    <r>
      <rPr>
        <b/>
        <sz val="12"/>
        <color rgb="FF2F4077"/>
        <rFont val="Helvetica"/>
        <family val="2"/>
      </rPr>
      <t>Elles ne comprennent pas</t>
    </r>
    <r>
      <rPr>
        <sz val="12"/>
        <color rgb="FF2F4077"/>
        <rFont val="Helvetica"/>
        <family val="2"/>
      </rPr>
      <t xml:space="preserve"> les prestations de services en informatique, expertises, études, etc. ayant pour but de promouvoir des travaux intérieurs de R&amp;D, mais que l'exécutant (le sous-traitant) ne pourra considérer comme une dépense de recherche ne sont pas des dépenses extérieures de R&amp;D. Ce sont des dépenses intérieures de fonctionnement.</t>
    </r>
  </si>
  <si>
    <r>
      <rPr>
        <b/>
        <sz val="12"/>
        <color rgb="FF2F4077"/>
        <rFont val="Helvetica"/>
        <family val="2"/>
      </rPr>
      <t>Les dépenses extérieures de R&amp;D  comprennent :</t>
    </r>
    <r>
      <rPr>
        <sz val="12"/>
        <color rgb="FF2F4077"/>
        <rFont val="Helvetica"/>
        <family val="2"/>
      </rPr>
      <t xml:space="preserve">
• les sous-traitances de recherche sur le territoire national : paiements effectués pour des travaux de R&amp;D exécutés à l'extérieur de l’organisme (hormis dans les unités de recherche associées) sur le territoire national et n'entrant pas dans les catégories de la dépense intérieure ;
• les dépenses de recherche effectuées à l'extérieur du territoire national (exemples : les recherches effectuées à l'étranger par les chercheurs de l’IRD et du CIRAD ainsi que la sous-traitance de travaux de recherche à l’étranger)
</t>
    </r>
    <r>
      <rPr>
        <b/>
        <sz val="12"/>
        <color rgb="FF2F4077"/>
        <rFont val="Helvetica"/>
        <family val="2"/>
      </rPr>
      <t>Elles ne comprennent pas</t>
    </r>
    <r>
      <rPr>
        <sz val="12"/>
        <color rgb="FF2F4077"/>
        <rFont val="Helvetica"/>
        <family val="2"/>
      </rPr>
      <t xml:space="preserve"> les prestations de services en informatique, expertises, études, etc. ayant pour but de promouvoir des travaux intérieurs de R&amp;D, mais que l'exécutant (le sous-traitant) ne pourra considérer comme une dépense de recherche ne sont pas des dépenses extérieures de R&amp;D. Ce sont des dépenses intérieures de fonctionnement.</t>
    </r>
  </si>
  <si>
    <t>Rappel et synthèse des onglets précédents</t>
  </si>
  <si>
    <t>Veuillez saisir l'estimation pour 2023</t>
  </si>
  <si>
    <r>
      <t xml:space="preserve">        Total des dépenses</t>
    </r>
    <r>
      <rPr>
        <b/>
        <sz val="12"/>
        <color rgb="FF2F4077"/>
        <rFont val="Helvetica"/>
        <family val="2"/>
      </rPr>
      <t xml:space="preserve"> intérieures</t>
    </r>
    <r>
      <rPr>
        <sz val="12"/>
        <color rgb="FF2F4077"/>
        <rFont val="Helvetica"/>
        <family val="2"/>
      </rPr>
      <t xml:space="preserve"> de R&amp;D ……………..</t>
    </r>
  </si>
  <si>
    <r>
      <t xml:space="preserve">        Total des dépenses </t>
    </r>
    <r>
      <rPr>
        <b/>
        <sz val="12"/>
        <color rgb="FF2F4077"/>
        <rFont val="Helvetica"/>
        <family val="2"/>
      </rPr>
      <t>extérieures</t>
    </r>
    <r>
      <rPr>
        <sz val="12"/>
        <color rgb="FF2F4077"/>
        <rFont val="Helvetica"/>
        <family val="2"/>
      </rPr>
      <t xml:space="preserve"> de R&amp;D …………….</t>
    </r>
  </si>
  <si>
    <r>
      <t xml:space="preserve">        TOTAL DES DÉPENSES DE R&amp;D</t>
    </r>
    <r>
      <rPr>
        <sz val="12"/>
        <color rgb="FF2F4077"/>
        <rFont val="Helvetica"/>
        <family val="2"/>
      </rPr>
      <t xml:space="preserve"> …….………………</t>
    </r>
  </si>
  <si>
    <r>
      <t xml:space="preserve">Dotations budgétaires d'exploitation et d'investissement (crédits de paiement) inscrites au budget de l’État au titre de la </t>
    </r>
    <r>
      <rPr>
        <u/>
        <sz val="12"/>
        <color rgb="FF000000"/>
        <rFont val="Helvetica"/>
        <family val="2"/>
      </rPr>
      <t xml:space="preserve">MIRES
</t>
    </r>
    <r>
      <rPr>
        <sz val="12"/>
        <color rgb="FF000000"/>
        <rFont val="Helvetica"/>
        <family val="2"/>
      </rPr>
      <t>(Mission Interministérielle Recherche et Enseignement Supérieur)</t>
    </r>
  </si>
  <si>
    <r>
      <t xml:space="preserve">Dotations budgétaires d'exploitation et d'investissement (crédits de paiement) inscrites au budget de l’État </t>
    </r>
    <r>
      <rPr>
        <u/>
        <sz val="12"/>
        <color rgb="FF000000"/>
        <rFont val="Helvetica"/>
        <family val="2"/>
      </rPr>
      <t>hors MIRES</t>
    </r>
  </si>
  <si>
    <r>
      <rPr>
        <b/>
        <sz val="12"/>
        <color rgb="FF2F4077"/>
        <rFont val="Helvetica"/>
        <family val="2"/>
      </rPr>
      <t>Définition de la part de l'activité de R&amp;D dans l’organisme :</t>
    </r>
    <r>
      <rPr>
        <sz val="12"/>
        <color rgb="FF2F4077"/>
        <rFont val="Helvetica"/>
        <family val="2"/>
      </rPr>
      <t xml:space="preserve">
Si l'activité de votre organisme n'est pas exclusivement consacrée à la R&amp;D, indiquez la part R&amp;D et les critères qui vous permettent d'estimer cette part dans l'ensemble de votre budget (effectifs de R&amp;D, service et budget individualisés, programmation, etc.).</t>
    </r>
  </si>
  <si>
    <r>
      <rPr>
        <sz val="12"/>
        <color rgb="FF2F4077"/>
        <rFont val="Helvetica"/>
        <family val="2"/>
      </rPr>
      <t xml:space="preserve">La </t>
    </r>
    <r>
      <rPr>
        <b/>
        <sz val="12"/>
        <color rgb="FF2F4077"/>
        <rFont val="Helvetica"/>
        <family val="2"/>
      </rPr>
      <t>recherche et le développement expérimental</t>
    </r>
    <r>
      <rPr>
        <sz val="12"/>
        <color rgb="FF2F4077"/>
        <rFont val="Helvetica"/>
        <family val="2"/>
      </rPr>
      <t xml:space="preserve"> englobent les activités créatives et systématiques entreprises en vue d’accroître la somme des connaissances – y compris la connaissance de l’humanité, de la culture et de la société – et de concevoir de nouvelles applications à partir des connaissances disponibles. Les travaux de création se définissent non par la nature des activités mais par l'objectif poursuivi : obtention de connaissances nouvelles, élaboration, mise au point de procédés nouveaux, amélioration de procédés ou produits existant déjà. Les travaux entrepris de façon "systématique" impliquent un minimum d'organisation et de moyens.
Le critère le plus général permettant de distinguer la R&amp;D des activités connexes est l'existence d'une capacité créative fondée sur des méthodes scientifiques et techniques.</t>
    </r>
  </si>
  <si>
    <t>Ne reporter que les montants effectivement affectés aux travaux de R&amp;D.
Les dotations budgétaires comprennent les crédits attribués depuis le budget de l’État, pour charges de service public et/ou dotations en fonds propres.
Votre organisme relève d’un ou de plusieurs programmes de la Mission Interministérielle Recherche et Enseignement supérieur (MIRES).
Il peut également relever en partie ou en totalité d’autres missions du budget de l'État (dotations budgétaires hors MIRES).
Il peut aussi bénéficier d'autres dotations budgétaires.</t>
  </si>
  <si>
    <t>en %</t>
  </si>
  <si>
    <t>Ne reporter que les montants effectivements affectés aux travaux de R&amp;D
Elles comprennent les produits de l'établissement (ventes de publications, produits des laboratoires de services, redevances et recettes provenant de l'exploitation d'inventions), les dons et legs non affectés mais utilisés pour les travaux de R&amp;D, les ventes de déchets, les produits accessoires (revenus d'immeubles, prestations de services, expertises, etc.), les produits financiers (intérêts des prêts), la taxe d’apprentissage, ou encore une quote-part des frais de scolarité affectés à la R&amp;D.</t>
  </si>
  <si>
    <t>Autres (locations immobilières, cessions d’actifs, etc.)</t>
  </si>
  <si>
    <r>
      <t xml:space="preserve">Ressources externes reçues par votre organisme et affectées à la R&amp;D
</t>
    </r>
    <r>
      <rPr>
        <b/>
        <sz val="12"/>
        <color rgb="FF2F4077"/>
        <rFont val="Helvetica"/>
        <family val="2"/>
      </rPr>
      <t>Administration :</t>
    </r>
    <r>
      <rPr>
        <sz val="12"/>
        <color rgb="FF2F4077"/>
        <rFont val="Helvetica"/>
        <family val="2"/>
      </rPr>
      <t xml:space="preserve">
Ministères, collectivités territoriales, organismes consulaires, Agences de l'eau, CNOUS/CROUS, ONF, Parcs nationaux et régionaux, CCI (chambres de commerce et d'industrie), Autres administrations et chambres/organismes consulaires
</t>
    </r>
    <r>
      <rPr>
        <b/>
        <sz val="12"/>
        <color rgb="FF2F4077"/>
        <rFont val="Helvetica"/>
        <family val="2"/>
      </rPr>
      <t>Ressources externes :</t>
    </r>
    <r>
      <rPr>
        <sz val="12"/>
        <color rgb="FF2F4077"/>
        <rFont val="Helvetica"/>
        <family val="2"/>
      </rPr>
      <t xml:space="preserve">
Elles sont constituées par les fonds acquis au titre des contrats, conventions, subventions, ou toutes catégories de ressources qui obligent l'exécutant à respecter un programme de recherche, ou à construire un équipement donné. Les ressources externes pour travaux de R&amp;D doivent être réparties selon leur origine par secteur institutionnel.</t>
    </r>
  </si>
  <si>
    <t>Ressources externes reçues par votre organisme et affectées à la R&amp;D
Organismes publics :
- Établissement Public à caractère Industriel et Commercial (EPIC), 
- Établissement Public à caractère Scientifique et Technologique (EPST) 
- Établissement Public à caractère Administratif (EPA)
- CNRS.
Ressources externes :
Elles sont constituées par les fonds acquis au titre des contrats, conventions, subventions, ou toutes catégories de ressources qui obligent l'exécutant à respecter un programme de recherche, ou à construire un équipement donné. Les ressources externes pour travaux de R&amp;D doivent être réparties selon leur origine par secteur institutionnel.</t>
  </si>
  <si>
    <t>Total des ressources pour travaux de R&amp;D en provenance du secteur de l'État, des organismes publics et des organismes financeurs</t>
  </si>
  <si>
    <r>
      <rPr>
        <sz val="12"/>
        <color rgb="FF2F4077"/>
        <rFont val="Helvetica"/>
        <family val="2"/>
      </rPr>
      <t>Sont inclus :</t>
    </r>
    <r>
      <rPr>
        <u/>
        <sz val="12"/>
        <color rgb="FF2F4077"/>
        <rFont val="Helvetica"/>
        <family val="2"/>
      </rPr>
      <t xml:space="preserve">
</t>
    </r>
    <r>
      <rPr>
        <sz val="12"/>
        <color rgb="FF2F4077"/>
        <rFont val="Helvetica"/>
        <family val="2"/>
      </rPr>
      <t>- les ressources reçues directement d'un organisme financeur ;
- les ressources reçues d'un organisme financeur par l'intermédiaire d'un organisme support ; 
- les ressources reçues au titre des rémunérations pour la gestion de projet (ne concerne que les structures support).</t>
    </r>
    <r>
      <rPr>
        <u/>
        <sz val="12"/>
        <color rgb="FF2F4077"/>
        <rFont val="Helvetica"/>
        <family val="2"/>
      </rPr>
      <t xml:space="preserve">
</t>
    </r>
    <r>
      <rPr>
        <sz val="12"/>
        <color rgb="FF2F4077"/>
        <rFont val="Helvetica"/>
        <family val="2"/>
      </rPr>
      <t>Ne sont pas inclus :</t>
    </r>
    <r>
      <rPr>
        <u/>
        <sz val="12"/>
        <color rgb="FF2F4077"/>
        <rFont val="Helvetica"/>
        <family val="2"/>
      </rPr>
      <t xml:space="preserve">
</t>
    </r>
    <r>
      <rPr>
        <sz val="12"/>
        <color rgb="FF2F4077"/>
        <rFont val="Helvetica"/>
        <family val="2"/>
      </rPr>
      <t>- les fonds reçus en tant que structure support et redistribués à un organisme tiers</t>
    </r>
  </si>
  <si>
    <t>Si vous recevez des financements en provenance d'un organisme (exemple le CNRS) agissant en tant que structure support d’un appel à projet (exemple l'ANR), vous ne devez pas reporter cette somme sur la ligne CNRS dans le tableau "Organismes publics". Ces montants doivent être inscrits dans le tableau "Organismes financeurs" sur la ligne ANR.</t>
  </si>
  <si>
    <t>Ressources externes reçues par votre organisme et affectées à la R&amp;D
Ressources externes :
Elles sont constituées par les fonds acquis au titre des contrats, conventions, subventions, ou toutes catégories de ressources qui obligent l'exécutant à respecter un programme de recherche, ou à construire un équipement donné. Les ressources externes pour travaux de R&amp;D doivent être réparties selon leur origine par secteur institutionnel.</t>
  </si>
  <si>
    <r>
      <t xml:space="preserve">Ressources externes reçues par votre organisme et affectées à la R&amp;D
</t>
    </r>
    <r>
      <rPr>
        <b/>
        <sz val="12"/>
        <color rgb="FF2F4077"/>
        <rFont val="Helvetica"/>
        <family val="2"/>
      </rPr>
      <t>GIP</t>
    </r>
    <r>
      <rPr>
        <sz val="12"/>
        <color rgb="FF2F4077"/>
        <rFont val="Helvetica"/>
        <family val="2"/>
      </rPr>
      <t xml:space="preserve"> : Groupement d'intérêt public
</t>
    </r>
    <r>
      <rPr>
        <b/>
        <sz val="12"/>
        <color rgb="FF2F4077"/>
        <rFont val="Helvetica"/>
        <family val="2"/>
      </rPr>
      <t>Ressources externes :</t>
    </r>
    <r>
      <rPr>
        <sz val="12"/>
        <color rgb="FF2F4077"/>
        <rFont val="Helvetica"/>
        <family val="2"/>
      </rPr>
      <t xml:space="preserve">
Elles sont constituées par les fonds acquis au titre des contrats, conventions, subventions, ou toutes catégories de ressources qui obligent l'exécutant à respecter un programme de recherche, ou à construire un équipement donné. Les ressources externes pour travaux de R&amp;D doivent être réparties selon leur origine par secteur institutionnel.</t>
    </r>
  </si>
  <si>
    <r>
      <t xml:space="preserve">Ressources externes reçues par votre organisme et affectées à la R&amp;D
</t>
    </r>
    <r>
      <rPr>
        <b/>
        <sz val="12"/>
        <color rgb="FF2F4077"/>
        <rFont val="Helvetica"/>
        <family val="2"/>
      </rPr>
      <t xml:space="preserve">Entreprises : </t>
    </r>
    <r>
      <rPr>
        <sz val="12"/>
        <color rgb="FF2F4077"/>
        <rFont val="Helvetica"/>
        <family val="2"/>
      </rPr>
      <t xml:space="preserve">
Il s'agit des entreprises privées et publiques ainsi que des centres techniques professionnels.
</t>
    </r>
    <r>
      <rPr>
        <b/>
        <sz val="12"/>
        <color rgb="FF2F4077"/>
        <rFont val="Helvetica"/>
        <family val="2"/>
      </rPr>
      <t>Ressources externes :</t>
    </r>
    <r>
      <rPr>
        <sz val="12"/>
        <color rgb="FF2F4077"/>
        <rFont val="Helvetica"/>
        <family val="2"/>
      </rPr>
      <t xml:space="preserve">
Elles sont constituées par les fonds acquis au titre des contrats, conventions, subventions, ou toutes catégories de ressources qui obligent l'exécutant à respecter un programme de recherche, ou à construire un équipement donné. Les ressources externes pour travaux de R&amp;D doivent être réparties selon leur origine par secteur institutionnel.</t>
    </r>
  </si>
  <si>
    <t>Autres entreprises</t>
  </si>
  <si>
    <t>Ressources externes reçues par votre organisme et affectées à la R&amp;D
Ressources externes
Elles sont constituées par les fonds acquis au titre des contrats, conventions, subventions, ou toutes catégories de ressources qui obligent l'exécutant à respecter un programme de recherche, ou à construire un équipement donné. Les ressources externes pour travaux de R&amp;D doivent être réparties selon leur origine par secteur institutionnel.</t>
  </si>
  <si>
    <t>Organisations internationales hors fonds de l'Union européenne</t>
  </si>
  <si>
    <r>
      <rPr>
        <b/>
        <sz val="12"/>
        <color rgb="FF2F4077"/>
        <rFont val="Helvetica"/>
        <family val="2"/>
      </rPr>
      <t xml:space="preserve">Effectifs de R&amp;D rémunérés par votre organisme: </t>
    </r>
    <r>
      <rPr>
        <sz val="12"/>
        <color rgb="FF2F4077"/>
        <rFont val="Helvetica"/>
        <family val="2"/>
      </rPr>
      <t xml:space="preserve">Il s'agit de comptabiliser tout le personnel directement affecté à la R&amp;D ainsi que les personnes qui fournissent des services associés aux travaux de R&amp;D, comme les cadres, les personnels administratifs et le personnel de service. Ces effectifs incluent l’ensemble du personnel rémunéré, y compris :
- les personnes n’ayant pas travaillé à plein temps (ou n’ayant consacré qu’une partie de leur temps à la R&amp;D) qui seront comptabilisées en personnes physiques pour 1 ;
- les agents travaillant à l'intérieur ou à l'extérieur de l’organisme.
</t>
    </r>
    <r>
      <rPr>
        <b/>
        <sz val="12"/>
        <color rgb="FF2F4077"/>
        <rFont val="Helvetica"/>
        <family val="2"/>
      </rPr>
      <t xml:space="preserve">Personnes Physiques: </t>
    </r>
    <r>
      <rPr>
        <sz val="12"/>
        <color rgb="FF2F4077"/>
        <rFont val="Helvetica"/>
        <family val="2"/>
      </rPr>
      <t>toute personne présente au 31 décembre et participant à des travaux de R&amp;D, que ce soit exclusivement ou partiellement (y compris les personnes n’ayant pas travaillé à plein temps ou n’ayant consacré qu’une partie de leur temps à la R&amp;D), compte pour 1</t>
    </r>
  </si>
  <si>
    <r>
      <rPr>
        <b/>
        <sz val="12"/>
        <color rgb="FF2F4077"/>
        <rFont val="Helvetica"/>
        <family val="2"/>
      </rPr>
      <t>Répartition titulaire/non titulaire :</t>
    </r>
    <r>
      <rPr>
        <sz val="12"/>
        <color rgb="FF2F4077"/>
        <rFont val="Helvetica"/>
        <family val="2"/>
      </rPr>
      <t xml:space="preserve">
les agents en contrat à durée indéterminée (CDI) sont comptabilisés dans la rubrique Titulaire, la rubrique Non titulaire regroupant les agents en contrat à durée déterminée (CDD), les agents contractuels, les vacataires, ainsi que les post doc.</t>
    </r>
  </si>
  <si>
    <t>Répartition par lieu de travail : 
Doivent être distingués les personnels rémunérés par l'établissement travaillant dans l’établissement et les personnels rémunérés par l’établissement, mais travaillant dans un autre établissement ou dans une autre structure.</t>
  </si>
  <si>
    <t>Article du Code de la recherche</t>
  </si>
  <si>
    <t>Qui est concerné</t>
  </si>
  <si>
    <t xml:space="preserve">Contrat de projet ou d’opération de recherche </t>
  </si>
  <si>
    <t>L431-4</t>
  </si>
  <si>
    <t>EPIC, fondations reconnues d'utilité publique ayant pour activité principale la recherche publique</t>
  </si>
  <si>
    <t>Contrat doctoral de droit privé</t>
  </si>
  <si>
    <t>L412-3</t>
  </si>
  <si>
    <t>Contrat postdoctoral à durée déterminée (contrat à objet défini de recherche)</t>
  </si>
  <si>
    <t>L431-5</t>
  </si>
  <si>
    <t>EPIC, fondations reconnues d'utilité publique ayant pour activité principale la recherche publique, établissements d'enseignement supérieur privés d'intérêt général</t>
  </si>
  <si>
    <t>Contrat de mission scientifique de droit public</t>
  </si>
  <si>
    <t>L431-6</t>
  </si>
  <si>
    <t>établissements publics de recherche, établissements publics d'enseignement supérieur, établissements publics dont les statuts prévoient une mission de recherche</t>
  </si>
  <si>
    <t>Contrat postdoctoral de droit public</t>
  </si>
  <si>
    <t>L412-4</t>
  </si>
  <si>
    <t>établissements publics d'enseignement supérieur, établissements publics à caractère scientifique et technologique, autres établissements publics à caractère administratif dont les statuts prévoient une mission de recherche</t>
  </si>
  <si>
    <t>Chaire de professeur junior</t>
  </si>
  <si>
    <t>L422-3</t>
  </si>
  <si>
    <t xml:space="preserve">établissement public de recherche ou d'enseignement supérieur </t>
  </si>
  <si>
    <t>Intitulé contrat LPR</t>
  </si>
  <si>
    <t>Total hommes CDI (personnes physiques)</t>
  </si>
  <si>
    <r>
      <rPr>
        <b/>
        <sz val="12"/>
        <color rgb="FF2F4077"/>
        <rFont val="Helvetica"/>
        <family val="2"/>
      </rPr>
      <t xml:space="preserve">Répartition des personnels CDI par année de naissance et par sexe : 
</t>
    </r>
    <r>
      <rPr>
        <sz val="12"/>
        <color rgb="FF2F4077"/>
        <rFont val="Helvetica"/>
        <family val="2"/>
      </rPr>
      <t xml:space="preserve">Il convient, pour les seules personnes physiques CDI, de répondre en </t>
    </r>
    <r>
      <rPr>
        <b/>
        <sz val="12"/>
        <color rgb="FF2F4077"/>
        <rFont val="Helvetica"/>
        <family val="2"/>
      </rPr>
      <t>nombre d'individus et non en pourcentage</t>
    </r>
    <r>
      <rPr>
        <sz val="12"/>
        <color rgb="FF2F4077"/>
        <rFont val="Helvetica"/>
        <family val="2"/>
      </rPr>
      <t xml:space="preserve">
Le total Hommes + Femmes doit donc impérativement correspondre à la ligne Titulaire (fonctionnaires, CDI) du tableau de répartition titulaire/non titulaire</t>
    </r>
    <r>
      <rPr>
        <b/>
        <sz val="12"/>
        <color rgb="FF2F4077"/>
        <rFont val="Helvetica"/>
        <family val="2"/>
      </rPr>
      <t xml:space="preserve">
Personnes Physiques:</t>
    </r>
    <r>
      <rPr>
        <sz val="12"/>
        <color rgb="FF2F4077"/>
        <rFont val="Helvetica"/>
        <family val="2"/>
      </rPr>
      <t xml:space="preserve"> toute personne présente au 31 décembre et participant à des travaux de R&amp;D, que ce soit exclusivement ou partiellement (y compris les personnes n’ayant pas travaillé à plein temps ou n’ayant consacré qu’une partie de leur temps à la R&amp;D), compte pour 1</t>
    </r>
  </si>
  <si>
    <t>Répartition des personnels titulaires par année de naissance et par sexe : 
Il convient, pour les seules personnes physiques titulaires, de répondre en nombre d'individus et non en pourcentage
Le total Hommes + Femmes doit donc impérativement correspondre à la ligne titulaire du tableau de répartition titulaire/non titulaire</t>
  </si>
  <si>
    <t>Rappel de la ligne Titulaires du tableau onglet G01234-Effectifs PP</t>
  </si>
  <si>
    <t>Ecart entre les deux lignes</t>
  </si>
  <si>
    <t>Total hommes + femmes titulaires
(Personnes Physiques) - Titulaire (fonctionnaires, CDI)</t>
  </si>
  <si>
    <r>
      <t xml:space="preserve">Chercheurs 
</t>
    </r>
    <r>
      <rPr>
        <b/>
        <sz val="10"/>
        <color rgb="FF000000"/>
        <rFont val="Arial"/>
        <family val="2"/>
      </rPr>
      <t>CDI</t>
    </r>
  </si>
  <si>
    <r>
      <t xml:space="preserve">Chercheurs 
</t>
    </r>
    <r>
      <rPr>
        <b/>
        <sz val="10"/>
        <color rgb="FF000000"/>
        <rFont val="Arial"/>
        <family val="2"/>
      </rPr>
      <t>non CDI (y compris doctorants)</t>
    </r>
  </si>
  <si>
    <t>Discipline suivant la nomenclature Frascati</t>
  </si>
  <si>
    <t>Rappel : totaux du tableau Répartition titulaire/non titulaire, colonnes regroupées, onglet G01234-Effectifs PP</t>
  </si>
  <si>
    <t>Chercheur : Ingénieur et cadre confirmé + Ingénieur et cadre non confirmé  + Doctorant bénéficiant d'un financement pour conduire une thèse</t>
  </si>
  <si>
    <t>En équivalent temps plein recherche (ETPR) = au prorata du temps consacré aux activités de R&amp;D.
Exemples :
 - 2 personnes à plein temps qui consacrent 100 % de leur temps de travail à la R&amp;D sur l’année : 2 x 1,00 -&gt; 2,00 ETP (et 2 PP)
 - 1 personne à mi-temps qui consacre 25 % de son temps de travail à la R&amp;D sur l’année : 1 x 0,50 x 0,25 -&gt; 0,125 ETP (et 1 PP)
 - 4 personnes à plein temps qui consacrent 50 % de leur temps de travail à la R&amp;D pendant 3 mois : 4 x 0,50 x 3/12 -&gt; 0,5 ETP (et 4 PP)</t>
  </si>
  <si>
    <t>Inclut tout le personnel rémunéré, que celui-ci travaille à l'intérieur ou à l'extérieur de votre organisme
Décomposition des personnels ETPR par lieu d'exercice (régions), travaillant ou non dans l'établissement.
La ligne "TOTAL ETPR" doit donc impérativement correspondre à la ligne "TOTAL ETPR" du tableau de répartition par lieu de travail</t>
  </si>
  <si>
    <t>En équivalent temps plein recherche (ETP) = au prorata du temps consacré aux activités de R&amp;D.
Exemples :
 - 2 personnes à plein temps qui consacrent 100 % de leur temps de travail à la R&amp;D sur l’année : 2 x 1,00 -&gt; 2,00 ETP (et 2 PP)
 - 1 personne à mi-temps qui consacre 25 % de son temps de travail à la R&amp;D sur l’année : 1 x 0,50 x 0,25 -&gt; 0,125 ETP (et 1 PP)
 - 4 personnes à plein temps qui consacrent 50 % de leur temps de travail à la R&amp;D pendant 3 mois : 4 x 0,50 x 3/12 -&gt; 0,5 ETP (et 4 PP)</t>
  </si>
  <si>
    <t>Rappel Total (ETPR) de l'onglet H1-ETPR lieu</t>
  </si>
  <si>
    <r>
      <rPr>
        <b/>
        <sz val="12"/>
        <color rgb="FF2F4077"/>
        <rFont val="Helvetica"/>
        <family val="2"/>
      </rPr>
      <t>Aide</t>
    </r>
    <r>
      <rPr>
        <sz val="12"/>
        <color rgb="FF2F4077"/>
        <rFont val="Helvetica"/>
        <family val="2"/>
      </rPr>
      <t xml:space="preserve"> : La répartition des dépenses intérieures par région doit en principe être conforme à celle des effectifs. En effet, il ne peut y avoir de dépenses dans une région où ne figure aucun personnel de recherche puisque ces dépenses intérieures sont liées aux activités engagées au titre de la R&amp;D. Toutefois, en cas de création d'un nouveau centre de recherche, cette nouvelle implantation peut entraîner des dépenses en capital engagées pour la construction ou l'installation de l’unité de recherche non encore opérationnelle. Ces dépenses en capital, et uniquement celles-ci, pourront être localisées dans une nouvelle région.
</t>
    </r>
    <r>
      <rPr>
        <b/>
        <sz val="12"/>
        <color rgb="FF2F4077"/>
        <rFont val="Helvetica"/>
        <family val="2"/>
      </rPr>
      <t xml:space="preserve">Ne répartissez pas </t>
    </r>
    <r>
      <rPr>
        <sz val="12"/>
        <color rgb="FF2F4077"/>
        <rFont val="Helvetica"/>
        <family val="2"/>
      </rPr>
      <t>les dépenses de recherche par région des fournisseurs, mais bien par région dans laquelle travaillent les chercheurs.
NB : Le découpage est relatif aux anciennes régions administratives, car il correspond au niveau NUTS2 demandé par Eurostat.</t>
    </r>
  </si>
  <si>
    <t>Personnes Physiques: toute personne présente au 31 décembre et participant à des travaux de R&amp;D, que ce soit exclusivement ou partiellement (y compris les personnes n’ayant pas travaillé à plein temps ou n’ayant consacré qu’une partie de leur temps à la R&amp;D), compte pour 1</t>
  </si>
  <si>
    <r>
      <t xml:space="preserve">Le questionnaire doit être renseigné </t>
    </r>
    <r>
      <rPr>
        <b/>
        <sz val="10"/>
        <color rgb="FF002060"/>
        <rFont val="Helvetica"/>
        <family val="2"/>
      </rPr>
      <t>en MILLIERS d'EUROS</t>
    </r>
    <r>
      <rPr>
        <sz val="10"/>
        <color rgb="FF002060"/>
        <rFont val="Helvetica"/>
        <family val="2"/>
      </rPr>
      <t xml:space="preserve"> : saisir un nombre entier arrondi au millier d'euros le plus proche.</t>
    </r>
  </si>
  <si>
    <r>
      <rPr>
        <b/>
        <sz val="12"/>
        <color rgb="FF2F4077"/>
        <rFont val="Helvetica"/>
        <family val="2"/>
      </rPr>
      <t>Aide</t>
    </r>
    <r>
      <rPr>
        <sz val="12"/>
        <color rgb="FF2F4077"/>
        <rFont val="Helvetica"/>
        <family val="2"/>
      </rPr>
      <t xml:space="preserve"> : Vous ne pouvez mettre qu'une seule adresse mail valide par champ Mèl. Ce champ sert à envoyer un mail d'accusé de réception.</t>
    </r>
  </si>
  <si>
    <t>Association, fondation, GIP</t>
  </si>
  <si>
    <t>Il s'agit des effectifs totaux de votre organisme, recherche et hors recherche, comptés en personne physique au 31/12</t>
  </si>
  <si>
    <t>Il s'agit du budget total dont dispose votre organisme, recherche et hors recherche, pour l'année, en milliers d'euros</t>
  </si>
  <si>
    <t>Indiquer le nom du Ministère, de la Direction ou de l'Organisme pour l'année enquêtée si vous avez une tutelle</t>
  </si>
  <si>
    <r>
      <t>Pour plus de renseignements</t>
    </r>
    <r>
      <rPr>
        <sz val="10"/>
        <color rgb="FF000000"/>
        <rFont val="Helvetica"/>
        <family val="2"/>
      </rPr>
      <t>, vous pouvez contacter :</t>
    </r>
    <r>
      <rPr>
        <u/>
        <sz val="10"/>
        <color rgb="FF000000"/>
        <rFont val="Helvetica"/>
        <family val="2"/>
      </rPr>
      <t/>
    </r>
  </si>
  <si>
    <t xml:space="preserve">Sciences de l'ingénieur 1 : informatique, automatique, traitement du signal, électronique, photonique, optronique, génie électrique </t>
  </si>
  <si>
    <t>Sciences de l'ingénieur 2 : mécanique, génie des matériaux, acoustique, génie civil, mécanique des milieux fluides, thermique, énergétique, génie des procédés, ingénierie liée au nucléaire (inclut sûreté sécurité nucléaire)</t>
  </si>
  <si>
    <r>
      <t xml:space="preserve">personnel </t>
    </r>
    <r>
      <rPr>
        <u/>
        <sz val="12"/>
        <color rgb="FF000000"/>
        <rFont val="Arial"/>
        <family val="2"/>
      </rPr>
      <t>r</t>
    </r>
    <r>
      <rPr>
        <u/>
        <sz val="12"/>
        <color rgb="FF000000"/>
        <rFont val="Helvetica"/>
        <family val="2"/>
      </rPr>
      <t>émunéré directement</t>
    </r>
    <r>
      <rPr>
        <sz val="12"/>
        <color rgb="FF000000"/>
        <rFont val="Helvetica"/>
        <family val="2"/>
      </rPr>
      <t xml:space="preserve"> par :</t>
    </r>
  </si>
  <si>
    <r>
      <t xml:space="preserve">personnel </t>
    </r>
    <r>
      <rPr>
        <u/>
        <sz val="12"/>
        <color rgb="FF000000"/>
        <rFont val="Helvetica"/>
        <family val="2"/>
      </rPr>
      <t>rémunéré directement</t>
    </r>
    <r>
      <rPr>
        <sz val="12"/>
        <color rgb="FF000000"/>
        <rFont val="Helvetica"/>
        <family val="2"/>
      </rPr>
      <t xml:space="preserve"> par :</t>
    </r>
  </si>
  <si>
    <t>Etranger hors Outre-mer</t>
  </si>
  <si>
    <r>
      <t xml:space="preserve"> Chercheurs 
</t>
    </r>
    <r>
      <rPr>
        <b/>
        <sz val="12"/>
        <rFont val="Helvetica"/>
        <family val="2"/>
      </rPr>
      <t>non titulaires</t>
    </r>
    <r>
      <rPr>
        <sz val="12"/>
        <rFont val="Helvetica"/>
        <family val="2"/>
      </rPr>
      <t xml:space="preserve"> hors Doctorants</t>
    </r>
  </si>
  <si>
    <t>Doctorants bénéficiant d’un financement</t>
  </si>
  <si>
    <t>Ensemble chercheurs</t>
  </si>
  <si>
    <t>Femmes chercheures, yc doctorantes</t>
  </si>
  <si>
    <t>Hommes chercheurs, yc doctorants</t>
  </si>
  <si>
    <t>Sont exclues les Associations qui sont rattachées à d'autres secteurs du fait principalement de l'origine de leurs ressources :
- celles qui travaillent au bénéfice d'un groupe d'entreprises, comme les centres techniques professionnels, classées dans le secteur des entreprises ;
- celles qui sont principalement financées par l'État classées dans le secteur de l'État ;
- celles qui offrent des services d'enseignement supérieur et classées dans le secteur de l'enseignement supérieur.</t>
  </si>
  <si>
    <r>
      <t xml:space="preserve">Ce tableau concerne uniquement le personnel de recherche
</t>
    </r>
    <r>
      <rPr>
        <b/>
        <sz val="12"/>
        <rFont val="Helvetica"/>
        <family val="2"/>
      </rPr>
      <t xml:space="preserve">Personnel de recherche :  </t>
    </r>
    <r>
      <rPr>
        <sz val="12"/>
        <rFont val="Helvetica"/>
        <family val="2"/>
      </rPr>
      <t>ingénieur et cadre (confirmé et non confirmé) + doctorant bénéficiant d'un financement pour conduire une thèse</t>
    </r>
  </si>
  <si>
    <r>
      <rPr>
        <b/>
        <sz val="12"/>
        <color theme="1"/>
        <rFont val="Helvetica"/>
        <family val="2"/>
      </rPr>
      <t xml:space="preserve">Personnes Physiques: </t>
    </r>
    <r>
      <rPr>
        <sz val="12"/>
        <color theme="1"/>
        <rFont val="Helvetica"/>
        <family val="2"/>
      </rPr>
      <t>toute personne présente au 31 décembre et participant à des travaux de R&amp;D, que ce soit exclusivement ou partiellement (y compris les personnes n’ayant pas travaillé à plein temps ou n’ayant consacré qu’une partie de leur temps à la R&amp;D), compte pour 1</t>
    </r>
  </si>
  <si>
    <t>1 pour Oui, 0 pour Non ; bien respecter ces choix pour que l'import fonctionne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</si>
</sst>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F_-;\-* #,##0\ _F_-;_-* &quot;-&quot;??\ _F_-;_-@_-"/>
    <numFmt numFmtId="165" formatCode="000,000,000"/>
    <numFmt numFmtId="166" formatCode="0.0%"/>
    <numFmt numFmtId="167" formatCode="0_\&quot;%&quot;"/>
    <numFmt numFmtId="168" formatCode="_-* #,##0.00\ _F_-;\-* #,##0.00\ _F_-;_-* &quot;-&quot;??\ _F_-;_-@_-"/>
    <numFmt numFmtId="169" formatCode="#,##0.00_ ;\-#,##0.00\ "/>
    <numFmt numFmtId="170" formatCode="###,###,###"/>
  </numFmts>
  <fonts count="79" x14ac:knownFonts="1">
    <font>
      <sz val="11"/>
      <color rgb="FF000000"/>
      <name val="Calibri"/>
    </font>
    <font>
      <b/>
      <sz val="10"/>
      <color rgb="FF000000"/>
      <name val="Arial"/>
      <family val="2"/>
    </font>
    <font>
      <sz val="10"/>
      <color rgb="FF000000"/>
      <name val="Arial"/>
      <family val="2"/>
    </font>
    <font>
      <i/>
      <sz val="10"/>
      <color rgb="FF000000"/>
      <name val="Arial"/>
      <family val="2"/>
    </font>
    <font>
      <sz val="9"/>
      <color rgb="FF000000"/>
      <name val="Arial"/>
      <family val="2"/>
    </font>
    <font>
      <b/>
      <sz val="16"/>
      <color rgb="FF000000"/>
      <name val="Arial"/>
      <family val="2"/>
    </font>
    <font>
      <sz val="8"/>
      <color rgb="FFB97034"/>
      <name val="Arial"/>
      <family val="2"/>
    </font>
    <font>
      <i/>
      <sz val="9"/>
      <color rgb="FF000000"/>
      <name val="Arial"/>
      <family val="2"/>
    </font>
    <font>
      <i/>
      <sz val="9"/>
      <color rgb="FF17365D"/>
      <name val="Arial"/>
      <family val="2"/>
    </font>
    <font>
      <sz val="10"/>
      <color rgb="FF748C42"/>
      <name val="Arial"/>
      <family val="2"/>
    </font>
    <font>
      <b/>
      <sz val="10"/>
      <color rgb="FFFF0000"/>
      <name val="Arial"/>
      <family val="2"/>
    </font>
    <font>
      <sz val="10"/>
      <color rgb="FFB97034"/>
      <name val="Arial"/>
      <family val="2"/>
    </font>
    <font>
      <sz val="8"/>
      <color rgb="FF000000"/>
      <name val="Arial"/>
      <family val="2"/>
    </font>
    <font>
      <b/>
      <sz val="10"/>
      <color rgb="FF748C42"/>
      <name val="Arial"/>
      <family val="2"/>
    </font>
    <font>
      <sz val="10"/>
      <color rgb="FFFF0000"/>
      <name val="Arial"/>
      <family val="2"/>
    </font>
    <font>
      <b/>
      <sz val="11"/>
      <color rgb="FFFF0000"/>
      <name val="Arial"/>
      <family val="2"/>
    </font>
    <font>
      <b/>
      <sz val="11"/>
      <color rgb="FF000000"/>
      <name val="Arial"/>
      <family val="2"/>
    </font>
    <font>
      <sz val="11"/>
      <color rgb="FF000000"/>
      <name val="Arial"/>
      <family val="2"/>
    </font>
    <font>
      <b/>
      <sz val="8"/>
      <color rgb="FF000000"/>
      <name val="Arial"/>
      <family val="2"/>
    </font>
    <font>
      <sz val="11"/>
      <color rgb="FF17365D"/>
      <name val="Arial"/>
      <family val="2"/>
    </font>
    <font>
      <b/>
      <sz val="10"/>
      <color rgb="FF17365D"/>
      <name val="Arial"/>
      <family val="2"/>
    </font>
    <font>
      <b/>
      <sz val="12"/>
      <color rgb="FF000000"/>
      <name val="Arial"/>
      <family val="2"/>
    </font>
    <font>
      <sz val="6"/>
      <color rgb="FF000000"/>
      <name val="Arial"/>
      <family val="2"/>
    </font>
    <font>
      <b/>
      <i/>
      <sz val="10"/>
      <color rgb="FF000000"/>
      <name val="Arial"/>
      <family val="2"/>
    </font>
    <font>
      <sz val="10"/>
      <color rgb="FFF79646"/>
      <name val="Arial"/>
      <family val="2"/>
    </font>
    <font>
      <b/>
      <sz val="12"/>
      <color rgb="FF0070C0"/>
      <name val="Arial"/>
      <family val="2"/>
    </font>
    <font>
      <b/>
      <u/>
      <sz val="10"/>
      <color rgb="FF0070C0"/>
      <name val="Arial"/>
      <family val="2"/>
    </font>
    <font>
      <i/>
      <sz val="10"/>
      <color rgb="FF0070C0"/>
      <name val="Arial"/>
      <family val="2"/>
    </font>
    <font>
      <b/>
      <sz val="12"/>
      <color rgb="FF002060"/>
      <name val="Arial"/>
      <family val="2"/>
    </font>
    <font>
      <sz val="10"/>
      <color rgb="FF0070C0"/>
      <name val="Arial"/>
      <family val="2"/>
    </font>
    <font>
      <sz val="11"/>
      <color rgb="FF000000"/>
      <name val="Calibri"/>
      <family val="2"/>
    </font>
    <font>
      <sz val="11"/>
      <color rgb="FF000000"/>
      <name val="Calibri"/>
      <family val="2"/>
    </font>
    <font>
      <sz val="11"/>
      <color rgb="FFFF0000"/>
      <name val="Calibri"/>
      <family val="2"/>
      <scheme val="minor"/>
    </font>
    <font>
      <sz val="10"/>
      <name val="Arial"/>
      <family val="2"/>
    </font>
    <font>
      <b/>
      <sz val="12"/>
      <color rgb="FF2F4077"/>
      <name val="Helvetica"/>
      <family val="2"/>
    </font>
    <font>
      <b/>
      <sz val="12"/>
      <name val="Helvetica"/>
      <family val="2"/>
    </font>
    <font>
      <b/>
      <sz val="12"/>
      <color rgb="FF000000"/>
      <name val="Helvetica"/>
      <family val="2"/>
    </font>
    <font>
      <sz val="12"/>
      <color rgb="FF000000"/>
      <name val="Helvetica"/>
      <family val="2"/>
    </font>
    <font>
      <b/>
      <u/>
      <sz val="12"/>
      <color rgb="FF000000"/>
      <name val="Helvetica"/>
      <family val="2"/>
    </font>
    <font>
      <sz val="12"/>
      <color rgb="FF748C42"/>
      <name val="Helvetica"/>
      <family val="2"/>
    </font>
    <font>
      <i/>
      <sz val="12"/>
      <color rgb="FF000000"/>
      <name val="Helvetica"/>
      <family val="2"/>
    </font>
    <font>
      <sz val="12"/>
      <name val="Helvetica"/>
      <family val="2"/>
    </font>
    <font>
      <b/>
      <sz val="14"/>
      <color theme="0"/>
      <name val="Helvetica"/>
      <family val="2"/>
    </font>
    <font>
      <sz val="12"/>
      <color theme="0"/>
      <name val="Helvetica"/>
      <family val="2"/>
    </font>
    <font>
      <b/>
      <sz val="12"/>
      <color rgb="FFFF0000"/>
      <name val="Helvetica"/>
      <family val="2"/>
    </font>
    <font>
      <sz val="12"/>
      <color rgb="FFFF0000"/>
      <name val="Helvetica"/>
      <family val="2"/>
    </font>
    <font>
      <sz val="12"/>
      <color rgb="FF2F4077"/>
      <name val="Helvetica"/>
      <family val="2"/>
    </font>
    <font>
      <sz val="12"/>
      <color rgb="FF002060"/>
      <name val="Helvetica"/>
      <family val="2"/>
    </font>
    <font>
      <sz val="12"/>
      <color rgb="FFB97034"/>
      <name val="Helvetica"/>
      <family val="2"/>
    </font>
    <font>
      <i/>
      <sz val="12"/>
      <name val="Helvetica"/>
      <family val="2"/>
    </font>
    <font>
      <sz val="12"/>
      <color theme="1"/>
      <name val="Helvetica"/>
      <family val="2"/>
    </font>
    <font>
      <b/>
      <sz val="12"/>
      <color theme="1"/>
      <name val="Helvetica"/>
      <family val="2"/>
    </font>
    <font>
      <b/>
      <sz val="14"/>
      <name val="Helvetica"/>
      <family val="2"/>
    </font>
    <font>
      <u/>
      <sz val="12"/>
      <color rgb="FF000000"/>
      <name val="Helvetica"/>
      <family val="2"/>
    </font>
    <font>
      <sz val="12"/>
      <color theme="3" tint="-0.249977111117893"/>
      <name val="Helvetica"/>
      <family val="2"/>
    </font>
    <font>
      <b/>
      <sz val="12"/>
      <color theme="3" tint="-0.249977111117893"/>
      <name val="Helvetica"/>
      <family val="2"/>
    </font>
    <font>
      <i/>
      <sz val="10"/>
      <color rgb="FF000000"/>
      <name val="Helvetica"/>
      <family val="2"/>
    </font>
    <font>
      <b/>
      <sz val="10"/>
      <color rgb="FF000000"/>
      <name val="Helvetica"/>
      <family val="2"/>
    </font>
    <font>
      <sz val="10"/>
      <color rgb="FF000000"/>
      <name val="Helvetica"/>
      <family val="2"/>
    </font>
    <font>
      <b/>
      <sz val="8"/>
      <color rgb="FF000000"/>
      <name val="Helvetica"/>
      <family val="2"/>
    </font>
    <font>
      <sz val="8"/>
      <color rgb="FF000000"/>
      <name val="Helvetica"/>
      <family val="2"/>
    </font>
    <font>
      <b/>
      <sz val="9"/>
      <color rgb="FF000000"/>
      <name val="Helvetica"/>
      <family val="2"/>
    </font>
    <font>
      <sz val="11"/>
      <color rgb="FF000000"/>
      <name val="Helvetica"/>
      <family val="2"/>
    </font>
    <font>
      <u/>
      <sz val="12"/>
      <color rgb="FF2F4077"/>
      <name val="Helvetica"/>
      <family val="2"/>
    </font>
    <font>
      <b/>
      <sz val="12"/>
      <color theme="0"/>
      <name val="Helvetica"/>
      <family val="2"/>
    </font>
    <font>
      <b/>
      <i/>
      <sz val="12"/>
      <name val="Helvetica"/>
      <family val="2"/>
    </font>
    <font>
      <b/>
      <i/>
      <sz val="12"/>
      <color theme="3" tint="-0.249977111117893"/>
      <name val="Helvetica"/>
      <family val="2"/>
    </font>
    <font>
      <sz val="12"/>
      <color theme="9" tint="-0.249977111117893"/>
      <name val="Helvetica"/>
      <family val="2"/>
    </font>
    <font>
      <b/>
      <sz val="10"/>
      <name val="Arial"/>
      <family val="2"/>
    </font>
    <font>
      <sz val="10"/>
      <color theme="1"/>
      <name val="Arial"/>
      <family val="2"/>
    </font>
    <font>
      <sz val="10"/>
      <color theme="6" tint="-0.249977111117893"/>
      <name val="Arial"/>
      <family val="2"/>
    </font>
    <font>
      <b/>
      <sz val="14"/>
      <color rgb="FF000000"/>
      <name val="Helvetica"/>
      <family val="2"/>
    </font>
    <font>
      <sz val="10"/>
      <color rgb="FF0000FF"/>
      <name val="Helvetica"/>
      <family val="2"/>
    </font>
    <font>
      <u/>
      <sz val="10"/>
      <color rgb="FF000000"/>
      <name val="Helvetica"/>
      <family val="2"/>
    </font>
    <font>
      <b/>
      <u/>
      <sz val="10"/>
      <color rgb="FF000000"/>
      <name val="Helvetica"/>
      <family val="2"/>
    </font>
    <font>
      <sz val="10"/>
      <color rgb="FF002060"/>
      <name val="Helvetica"/>
      <family val="2"/>
    </font>
    <font>
      <b/>
      <sz val="10"/>
      <color rgb="FF002060"/>
      <name val="Helvetica"/>
      <family val="2"/>
    </font>
    <font>
      <sz val="10"/>
      <color rgb="FF2F4077"/>
      <name val="Arial"/>
      <family val="2"/>
    </font>
    <font>
      <u/>
      <sz val="12"/>
      <color rgb="FF000000"/>
      <name val="Arial"/>
      <family val="2"/>
    </font>
  </fonts>
  <fills count="15">
    <fill>
      <patternFill patternType="none"/>
    </fill>
    <fill>
      <patternFill patternType="gray125"/>
    </fill>
    <fill>
      <patternFill patternType="solid">
        <fgColor rgb="FFC0C0C0"/>
        <bgColor rgb="FFFFFFFF"/>
      </patternFill>
    </fill>
    <fill>
      <patternFill patternType="solid">
        <fgColor rgb="FFBFBFBF"/>
        <bgColor rgb="FFFFFFFF"/>
      </patternFill>
    </fill>
    <fill>
      <patternFill patternType="solid">
        <fgColor rgb="FFB2B1A8"/>
        <bgColor rgb="FFFFFFFF"/>
      </patternFill>
    </fill>
    <fill>
      <patternFill patternType="solid">
        <fgColor rgb="FFFFFFFF"/>
        <bgColor rgb="FFFFFFFF"/>
      </patternFill>
    </fill>
    <fill>
      <patternFill patternType="solid">
        <fgColor rgb="FFFFFF00"/>
        <bgColor rgb="FFFFFFFF"/>
      </patternFill>
    </fill>
    <fill>
      <patternFill patternType="solid">
        <fgColor theme="2"/>
        <bgColor indexed="64"/>
      </patternFill>
    </fill>
    <fill>
      <patternFill patternType="solid">
        <fgColor rgb="FFE5AACC"/>
        <bgColor indexed="64"/>
      </patternFill>
    </fill>
    <fill>
      <patternFill patternType="solid">
        <fgColor rgb="FFC0CCE4"/>
        <bgColor indexed="64"/>
      </patternFill>
    </fill>
    <fill>
      <patternFill patternType="solid">
        <fgColor rgb="FF2F4077"/>
        <bgColor indexed="64"/>
      </patternFill>
    </fill>
    <fill>
      <patternFill patternType="solid">
        <fgColor rgb="FFFFFF00"/>
        <bgColor indexed="64"/>
      </patternFill>
    </fill>
    <fill>
      <patternFill patternType="solid">
        <fgColor theme="0" tint="-0.14999847407452621"/>
        <bgColor rgb="FFFFFFFF"/>
      </patternFill>
    </fill>
    <fill>
      <patternFill patternType="solid">
        <fgColor theme="0"/>
        <bgColor indexed="64"/>
      </patternFill>
    </fill>
    <fill>
      <patternFill patternType="solid">
        <fgColor rgb="FFC0CCE4"/>
        <bgColor rgb="FFFFFFFF"/>
      </patternFill>
    </fill>
  </fills>
  <borders count="57">
    <border>
      <left/>
      <right/>
      <top/>
      <bottom/>
      <diagonal/>
    </border>
    <border>
      <left/>
      <right/>
      <top/>
      <bottom style="thick">
        <color rgb="FF000000"/>
      </bottom>
      <diagonal/>
    </border>
    <border>
      <left/>
      <right/>
      <top/>
      <bottom style="hair">
        <color rgb="FF000000"/>
      </bottom>
      <diagonal/>
    </border>
    <border>
      <left style="thin">
        <color rgb="FF000000"/>
      </left>
      <right/>
      <top style="hair">
        <color rgb="FF000000"/>
      </top>
      <bottom style="hair">
        <color rgb="FF000000"/>
      </bottom>
      <diagonal/>
    </border>
    <border>
      <left/>
      <right style="thin">
        <color rgb="FF000000"/>
      </right>
      <top style="hair">
        <color rgb="FF000000"/>
      </top>
      <bottom style="hair">
        <color rgb="FF000000"/>
      </bottom>
      <diagonal/>
    </border>
    <border>
      <left/>
      <right/>
      <top style="hair">
        <color rgb="FF000000"/>
      </top>
      <bottom style="hair">
        <color rgb="FF000000"/>
      </bottom>
      <diagonal/>
    </border>
    <border>
      <left/>
      <right/>
      <top style="thin">
        <color rgb="FF000000"/>
      </top>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hair">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diagonal/>
    </border>
    <border>
      <left style="thin">
        <color rgb="FF000000"/>
      </left>
      <right/>
      <top style="hair">
        <color rgb="FF000000"/>
      </top>
      <bottom style="thin">
        <color rgb="FF000000"/>
      </bottom>
      <diagonal/>
    </border>
    <border>
      <left style="thin">
        <color rgb="FF000000"/>
      </left>
      <right style="thin">
        <color rgb="FF000000"/>
      </right>
      <top/>
      <bottom style="hair">
        <color rgb="FF000000"/>
      </bottom>
      <diagonal/>
    </border>
    <border>
      <left/>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hair">
        <color rgb="FF000000"/>
      </bottom>
      <diagonal/>
    </border>
    <border>
      <left/>
      <right style="thin">
        <color rgb="FF000000"/>
      </right>
      <top style="hair">
        <color rgb="FF000000"/>
      </top>
      <bottom style="thin">
        <color rgb="FF000000"/>
      </bottom>
      <diagonal/>
    </border>
    <border>
      <left/>
      <right/>
      <top style="hair">
        <color rgb="FF000000"/>
      </top>
      <bottom style="thin">
        <color rgb="FF000000"/>
      </bottom>
      <diagonal/>
    </border>
    <border>
      <left/>
      <right/>
      <top style="thin">
        <color rgb="FF000000"/>
      </top>
      <bottom style="hair">
        <color rgb="FF000000"/>
      </bottom>
      <diagonal/>
    </border>
    <border>
      <left style="thin">
        <color indexed="64"/>
      </left>
      <right style="thin">
        <color indexed="64"/>
      </right>
      <top style="thin">
        <color indexed="64"/>
      </top>
      <bottom style="thin">
        <color indexed="64"/>
      </bottom>
      <diagonal/>
    </border>
    <border>
      <left/>
      <right/>
      <top/>
      <bottom style="thick">
        <color indexed="64"/>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right/>
      <top/>
      <bottom style="thin">
        <color auto="1"/>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right/>
      <top style="thin">
        <color indexed="64"/>
      </top>
      <bottom style="thin">
        <color rgb="FF000000"/>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8">
    <xf numFmtId="0" fontId="0" fillId="0" borderId="0"/>
    <xf numFmtId="9" fontId="31" fillId="0" borderId="0" applyFont="0" applyFill="0" applyBorder="0" applyAlignment="0" applyProtection="0"/>
    <xf numFmtId="0" fontId="33" fillId="0" borderId="0"/>
    <xf numFmtId="9" fontId="33" fillId="0" borderId="0" applyFont="0" applyFill="0" applyBorder="0" applyAlignment="0" applyProtection="0"/>
    <xf numFmtId="168" fontId="33" fillId="0" borderId="0" applyFont="0" applyFill="0" applyBorder="0" applyAlignment="0" applyProtection="0"/>
    <xf numFmtId="0" fontId="33" fillId="0" borderId="0" applyFont="0" applyFill="0" applyBorder="0" applyAlignment="0" applyProtection="0"/>
    <xf numFmtId="0" fontId="33" fillId="0" borderId="0"/>
    <xf numFmtId="0" fontId="33" fillId="0" borderId="0"/>
  </cellStyleXfs>
  <cellXfs count="573">
    <xf numFmtId="0" fontId="0" fillId="0" borderId="0" xfId="0"/>
    <xf numFmtId="0" fontId="2" fillId="0" borderId="0" xfId="0" applyFont="1"/>
    <xf numFmtId="0" fontId="4" fillId="0" borderId="0" xfId="0" applyFont="1" applyAlignment="1">
      <alignment horizontal="left" vertical="center"/>
    </xf>
    <xf numFmtId="0" fontId="5" fillId="0" borderId="1" xfId="0" applyFont="1" applyBorder="1" applyAlignment="1">
      <alignment horizontal="left" vertical="center"/>
    </xf>
    <xf numFmtId="0" fontId="6" fillId="0" borderId="0" xfId="0" applyFont="1" applyAlignment="1">
      <alignment horizontal="left" vertical="center"/>
    </xf>
    <xf numFmtId="0" fontId="2" fillId="0" borderId="0" xfId="0" applyFont="1" applyAlignment="1">
      <alignment vertical="top" wrapText="1"/>
    </xf>
    <xf numFmtId="0" fontId="2" fillId="0" borderId="2" xfId="0" applyFont="1" applyBorder="1" applyAlignment="1">
      <alignment horizontal="center"/>
    </xf>
    <xf numFmtId="0" fontId="2" fillId="0" borderId="3" xfId="0" applyFont="1" applyBorder="1" applyAlignment="1">
      <alignment horizontal="left"/>
    </xf>
    <xf numFmtId="0" fontId="2" fillId="0" borderId="4" xfId="0" applyFont="1" applyBorder="1" applyAlignment="1">
      <alignment horizontal="left"/>
    </xf>
    <xf numFmtId="0" fontId="2" fillId="0" borderId="5" xfId="0" applyFont="1" applyBorder="1" applyAlignment="1">
      <alignment horizontal="left"/>
    </xf>
    <xf numFmtId="0" fontId="2" fillId="0" borderId="0" xfId="0" applyFont="1" applyAlignment="1">
      <alignment horizontal="center"/>
    </xf>
    <xf numFmtId="0" fontId="1" fillId="0" borderId="0" xfId="0" applyFont="1" applyAlignment="1">
      <alignment horizontal="left" vertical="center" indent="1"/>
    </xf>
    <xf numFmtId="0" fontId="2" fillId="0" borderId="0" xfId="0" applyFont="1" applyAlignment="1">
      <alignment vertical="center"/>
    </xf>
    <xf numFmtId="0" fontId="2" fillId="0" borderId="0" xfId="0" applyFont="1"/>
    <xf numFmtId="0" fontId="1" fillId="0" borderId="0" xfId="0" applyFont="1" applyAlignment="1">
      <alignment horizontal="center" wrapText="1"/>
    </xf>
    <xf numFmtId="0" fontId="1" fillId="0" borderId="0" xfId="0" applyFont="1" applyAlignment="1">
      <alignment horizontal="left" indent="1"/>
    </xf>
    <xf numFmtId="0" fontId="3" fillId="0" borderId="0" xfId="0" applyFont="1" applyAlignment="1">
      <alignment vertical="top"/>
    </xf>
    <xf numFmtId="0" fontId="8" fillId="0" borderId="0" xfId="0" applyFont="1" applyAlignment="1">
      <alignment horizontal="left"/>
    </xf>
    <xf numFmtId="0" fontId="1" fillId="0" borderId="8" xfId="0" applyFont="1" applyBorder="1" applyAlignment="1">
      <alignment vertical="center" wrapText="1"/>
    </xf>
    <xf numFmtId="0" fontId="1" fillId="0" borderId="0" xfId="0" applyFont="1"/>
    <xf numFmtId="0" fontId="10" fillId="0" borderId="0" xfId="0" applyFont="1"/>
    <xf numFmtId="0" fontId="12" fillId="0" borderId="0" xfId="0" applyFont="1"/>
    <xf numFmtId="0" fontId="1" fillId="0" borderId="0" xfId="0" applyFont="1" applyAlignment="1">
      <alignment horizontal="left" wrapText="1"/>
    </xf>
    <xf numFmtId="0" fontId="1" fillId="0" borderId="0" xfId="0" applyFont="1" applyAlignment="1">
      <alignment vertical="center" wrapText="1"/>
    </xf>
    <xf numFmtId="0" fontId="2" fillId="0" borderId="0" xfId="0" applyFont="1" applyAlignment="1">
      <alignment horizontal="left" indent="1"/>
    </xf>
    <xf numFmtId="0" fontId="2" fillId="0" borderId="7" xfId="0" applyFont="1" applyBorder="1" applyAlignment="1">
      <alignment horizontal="left" vertical="center" wrapText="1" indent="1"/>
    </xf>
    <xf numFmtId="0" fontId="11" fillId="0" borderId="7" xfId="0" applyFont="1" applyBorder="1"/>
    <xf numFmtId="0" fontId="2" fillId="0" borderId="11" xfId="0" applyFont="1" applyBorder="1" applyAlignment="1">
      <alignment horizontal="left" wrapText="1" indent="1"/>
    </xf>
    <xf numFmtId="164" fontId="9" fillId="0" borderId="14" xfId="0" applyNumberFormat="1" applyFont="1" applyBorder="1" applyAlignment="1">
      <alignment horizontal="right" indent="1"/>
    </xf>
    <xf numFmtId="0" fontId="2" fillId="0" borderId="11" xfId="0" applyFont="1" applyBorder="1" applyAlignment="1">
      <alignment horizontal="left" indent="1"/>
    </xf>
    <xf numFmtId="164" fontId="9" fillId="0" borderId="11" xfId="0" applyNumberFormat="1" applyFont="1" applyBorder="1" applyAlignment="1">
      <alignment horizontal="right" indent="1"/>
    </xf>
    <xf numFmtId="0" fontId="2" fillId="0" borderId="12" xfId="0" applyFont="1" applyBorder="1" applyAlignment="1">
      <alignment horizontal="left" indent="1"/>
    </xf>
    <xf numFmtId="164" fontId="9" fillId="0" borderId="12" xfId="0" applyNumberFormat="1" applyFont="1" applyBorder="1" applyAlignment="1">
      <alignment horizontal="right" indent="1"/>
    </xf>
    <xf numFmtId="0" fontId="2" fillId="0" borderId="12" xfId="0" applyFont="1" applyBorder="1" applyAlignment="1">
      <alignment horizontal="left" vertical="center" wrapText="1" indent="1"/>
    </xf>
    <xf numFmtId="0" fontId="11" fillId="0" borderId="9" xfId="0" applyFont="1" applyBorder="1" applyAlignment="1">
      <alignment wrapText="1"/>
    </xf>
    <xf numFmtId="0" fontId="11" fillId="3" borderId="8" xfId="0" applyFont="1" applyFill="1" applyBorder="1" applyAlignment="1">
      <alignment wrapText="1"/>
    </xf>
    <xf numFmtId="0" fontId="11" fillId="0" borderId="0" xfId="0" applyFont="1" applyAlignment="1">
      <alignment wrapText="1"/>
    </xf>
    <xf numFmtId="164" fontId="9" fillId="0" borderId="0" xfId="0" applyNumberFormat="1" applyFont="1" applyAlignment="1">
      <alignment horizontal="right" vertical="center" wrapText="1" indent="1"/>
    </xf>
    <xf numFmtId="0" fontId="9" fillId="3" borderId="8" xfId="0" applyFont="1" applyFill="1" applyBorder="1" applyAlignment="1">
      <alignment wrapText="1"/>
    </xf>
    <xf numFmtId="0" fontId="1" fillId="0" borderId="0" xfId="0" applyFont="1" applyAlignment="1">
      <alignment wrapText="1"/>
    </xf>
    <xf numFmtId="0" fontId="3" fillId="0" borderId="0" xfId="0" applyFont="1"/>
    <xf numFmtId="0" fontId="3" fillId="0" borderId="0" xfId="0" applyFont="1" applyAlignment="1">
      <alignment horizontal="center"/>
    </xf>
    <xf numFmtId="0" fontId="2" fillId="0" borderId="0" xfId="0" applyFont="1" applyAlignment="1">
      <alignment vertical="center"/>
    </xf>
    <xf numFmtId="0" fontId="9" fillId="0" borderId="12" xfId="0" applyFont="1" applyBorder="1" applyAlignment="1">
      <alignment horizontal="left" indent="1"/>
    </xf>
    <xf numFmtId="0" fontId="14" fillId="0" borderId="0" xfId="0" applyFont="1" applyAlignment="1">
      <alignment vertical="center" wrapText="1"/>
    </xf>
    <xf numFmtId="0" fontId="15" fillId="0" borderId="0" xfId="0" applyFont="1" applyAlignment="1">
      <alignment horizontal="left" vertical="center"/>
    </xf>
    <xf numFmtId="0" fontId="17" fillId="0" borderId="0" xfId="0" applyFont="1"/>
    <xf numFmtId="0" fontId="7" fillId="0" borderId="0" xfId="0" applyFont="1" applyAlignment="1">
      <alignment horizontal="left" vertical="top" wrapText="1"/>
    </xf>
    <xf numFmtId="0" fontId="9" fillId="0" borderId="12" xfId="0" applyFont="1" applyBorder="1" applyAlignment="1">
      <alignment horizontal="right" indent="1"/>
    </xf>
    <xf numFmtId="164" fontId="1" fillId="0" borderId="0" xfId="0" applyNumberFormat="1" applyFont="1" applyAlignment="1">
      <alignment horizontal="right" vertical="center"/>
    </xf>
    <xf numFmtId="0" fontId="11" fillId="0" borderId="0" xfId="0" applyFont="1"/>
    <xf numFmtId="0" fontId="18" fillId="0" borderId="8" xfId="0" applyFont="1" applyBorder="1" applyAlignment="1">
      <alignment horizontal="left"/>
    </xf>
    <xf numFmtId="0" fontId="12" fillId="0" borderId="0" xfId="0" applyFont="1" applyAlignment="1">
      <alignment horizontal="left"/>
    </xf>
    <xf numFmtId="0" fontId="16" fillId="0" borderId="0" xfId="0" applyFont="1" applyAlignment="1">
      <alignment vertical="center" wrapText="1"/>
    </xf>
    <xf numFmtId="0" fontId="18" fillId="0" borderId="0" xfId="0" applyFont="1" applyAlignment="1">
      <alignment horizontal="left"/>
    </xf>
    <xf numFmtId="0" fontId="2" fillId="0" borderId="8" xfId="0" applyFont="1" applyBorder="1" applyAlignment="1">
      <alignment horizontal="center" vertical="center" wrapText="1"/>
    </xf>
    <xf numFmtId="0" fontId="2" fillId="0" borderId="0" xfId="0" applyFont="1" applyAlignment="1">
      <alignment horizontal="center" vertical="center"/>
    </xf>
    <xf numFmtId="166" fontId="19" fillId="0" borderId="0" xfId="0" applyNumberFormat="1" applyFont="1" applyAlignment="1">
      <alignment horizontal="center" vertical="center"/>
    </xf>
    <xf numFmtId="164" fontId="20" fillId="0" borderId="0" xfId="0" applyNumberFormat="1" applyFont="1" applyAlignment="1">
      <alignment horizontal="center" vertical="center"/>
    </xf>
    <xf numFmtId="0" fontId="1" fillId="5" borderId="8" xfId="0" applyFont="1" applyFill="1" applyBorder="1" applyAlignment="1">
      <alignment horizontal="center" vertical="center" wrapText="1"/>
    </xf>
    <xf numFmtId="0" fontId="3" fillId="0" borderId="0" xfId="0" applyFont="1" applyAlignment="1">
      <alignment horizontal="left" vertical="top"/>
    </xf>
    <xf numFmtId="0" fontId="9" fillId="0" borderId="8" xfId="0" applyFont="1" applyBorder="1" applyAlignment="1" applyProtection="1">
      <alignment horizontal="center" vertical="center"/>
      <protection locked="0"/>
    </xf>
    <xf numFmtId="0" fontId="9" fillId="0" borderId="7" xfId="0" applyFont="1" applyBorder="1" applyAlignment="1" applyProtection="1">
      <alignment horizontal="center" vertical="center"/>
      <protection locked="0"/>
    </xf>
    <xf numFmtId="0" fontId="9" fillId="2" borderId="7"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0" borderId="8" xfId="0" applyFont="1" applyBorder="1" applyAlignment="1">
      <alignment horizontal="center" vertical="center"/>
    </xf>
    <xf numFmtId="0" fontId="21" fillId="0" borderId="0" xfId="0" applyFont="1" applyAlignment="1">
      <alignment horizontal="left" vertical="justify"/>
    </xf>
    <xf numFmtId="0" fontId="2" fillId="0" borderId="0" xfId="0" applyFont="1" applyAlignment="1">
      <alignment horizontal="right"/>
    </xf>
    <xf numFmtId="0" fontId="2" fillId="0" borderId="0" xfId="0" applyFont="1" applyAlignment="1">
      <alignment horizontal="right"/>
    </xf>
    <xf numFmtId="0" fontId="2" fillId="0" borderId="0" xfId="0" applyFont="1"/>
    <xf numFmtId="0" fontId="2" fillId="0" borderId="0" xfId="0" applyFont="1"/>
    <xf numFmtId="0" fontId="22" fillId="0" borderId="0" xfId="0" applyFont="1"/>
    <xf numFmtId="0" fontId="3" fillId="0" borderId="0" xfId="0" applyFont="1" applyAlignment="1">
      <alignment horizontal="left" wrapText="1"/>
    </xf>
    <xf numFmtId="0" fontId="2" fillId="0" borderId="0" xfId="0" applyFont="1" applyAlignment="1">
      <alignment vertical="center" wrapText="1"/>
    </xf>
    <xf numFmtId="0" fontId="1" fillId="0" borderId="0" xfId="0" applyFont="1" applyAlignment="1">
      <alignment horizontal="center" vertical="center" wrapText="1"/>
    </xf>
    <xf numFmtId="0" fontId="22" fillId="0" borderId="0" xfId="0" applyFont="1" applyAlignment="1">
      <alignment vertical="center"/>
    </xf>
    <xf numFmtId="0" fontId="23" fillId="0" borderId="10" xfId="0" applyFont="1" applyBorder="1" applyAlignment="1">
      <alignment horizontal="left" vertical="center" wrapText="1"/>
    </xf>
    <xf numFmtId="0" fontId="2" fillId="0" borderId="10" xfId="0" applyFont="1" applyBorder="1" applyAlignment="1">
      <alignment horizontal="center" vertical="center" wrapText="1"/>
    </xf>
    <xf numFmtId="0" fontId="4" fillId="0" borderId="10" xfId="0" applyFont="1" applyBorder="1" applyAlignment="1">
      <alignment horizontal="center" vertical="center" wrapText="1"/>
    </xf>
    <xf numFmtId="0" fontId="1" fillId="0" borderId="10" xfId="0" applyFont="1" applyBorder="1" applyAlignment="1">
      <alignment horizontal="center" vertical="center" wrapText="1"/>
    </xf>
    <xf numFmtId="0" fontId="2" fillId="0" borderId="10" xfId="0" applyFont="1" applyBorder="1"/>
    <xf numFmtId="0" fontId="1" fillId="5" borderId="8" xfId="0" applyFont="1" applyFill="1" applyBorder="1" applyAlignment="1">
      <alignment horizontal="left" vertical="center" indent="1"/>
    </xf>
    <xf numFmtId="0" fontId="9" fillId="2" borderId="8" xfId="0" applyFont="1" applyFill="1" applyBorder="1" applyAlignment="1">
      <alignment horizontal="center" vertical="center" wrapText="1"/>
    </xf>
    <xf numFmtId="0" fontId="21" fillId="0" borderId="0" xfId="0" applyFont="1" applyAlignment="1">
      <alignment vertical="top" wrapText="1"/>
    </xf>
    <xf numFmtId="0" fontId="1" fillId="0" borderId="0" xfId="0" applyFont="1" applyAlignment="1">
      <alignment horizontal="right" vertical="center"/>
    </xf>
    <xf numFmtId="0" fontId="3" fillId="0" borderId="0" xfId="0" applyFont="1" applyAlignment="1">
      <alignment horizontal="left" vertical="justify"/>
    </xf>
    <xf numFmtId="0" fontId="3" fillId="0" borderId="0" xfId="0" applyFont="1" applyAlignment="1">
      <alignment horizontal="left" vertical="center" wrapText="1"/>
    </xf>
    <xf numFmtId="0" fontId="1" fillId="0" borderId="0" xfId="0" applyFont="1" applyAlignment="1">
      <alignment vertical="top"/>
    </xf>
    <xf numFmtId="0" fontId="2" fillId="0" borderId="0" xfId="0" applyFont="1" applyAlignment="1">
      <alignment vertical="top" wrapText="1"/>
    </xf>
    <xf numFmtId="0" fontId="4" fillId="0" borderId="0" xfId="0" applyFont="1" applyAlignment="1">
      <alignment horizontal="left" vertical="center"/>
    </xf>
    <xf numFmtId="0" fontId="2" fillId="0" borderId="0" xfId="0" applyFont="1" applyAlignment="1">
      <alignment vertical="center"/>
    </xf>
    <xf numFmtId="0" fontId="2" fillId="0" borderId="8" xfId="0" applyFont="1" applyBorder="1" applyAlignment="1" applyProtection="1">
      <alignment horizontal="left" vertical="center" wrapText="1" indent="1"/>
      <protection locked="0"/>
    </xf>
    <xf numFmtId="0" fontId="24" fillId="3" borderId="9" xfId="0" applyFont="1" applyFill="1" applyBorder="1" applyAlignment="1">
      <alignment horizontal="left" indent="1"/>
    </xf>
    <xf numFmtId="0" fontId="9" fillId="0" borderId="0" xfId="0" applyFont="1" applyAlignment="1">
      <alignment wrapText="1"/>
    </xf>
    <xf numFmtId="164" fontId="13" fillId="0" borderId="0" xfId="0" applyNumberFormat="1" applyFont="1" applyAlignment="1">
      <alignment horizontal="justify" vertical="center"/>
    </xf>
    <xf numFmtId="0" fontId="34" fillId="0" borderId="0" xfId="2" applyFont="1" applyAlignment="1">
      <alignment horizontal="left"/>
    </xf>
    <xf numFmtId="0" fontId="35" fillId="0" borderId="0" xfId="2" applyFont="1" applyAlignment="1">
      <alignment vertical="top"/>
    </xf>
    <xf numFmtId="0" fontId="36" fillId="0" borderId="0" xfId="0" applyFont="1" applyAlignment="1">
      <alignment horizontal="left" vertical="center" indent="1"/>
    </xf>
    <xf numFmtId="0" fontId="37" fillId="0" borderId="0" xfId="0" applyFont="1" applyAlignment="1">
      <alignment vertical="center"/>
    </xf>
    <xf numFmtId="0" fontId="37" fillId="0" borderId="0" xfId="0" applyFont="1"/>
    <xf numFmtId="0" fontId="37" fillId="0" borderId="0" xfId="0" applyFont="1" applyAlignment="1">
      <alignment horizontal="left" vertical="center"/>
    </xf>
    <xf numFmtId="0" fontId="36" fillId="0" borderId="0" xfId="0" applyFont="1" applyAlignment="1">
      <alignment horizontal="center" wrapText="1"/>
    </xf>
    <xf numFmtId="0" fontId="37" fillId="0" borderId="0" xfId="0" applyFont="1" applyAlignment="1">
      <alignment wrapText="1"/>
    </xf>
    <xf numFmtId="0" fontId="36" fillId="0" borderId="0" xfId="0" applyFont="1" applyAlignment="1">
      <alignment horizontal="left" indent="1"/>
    </xf>
    <xf numFmtId="0" fontId="37" fillId="0" borderId="0" xfId="0" applyFont="1" applyAlignment="1">
      <alignment horizontal="center"/>
    </xf>
    <xf numFmtId="0" fontId="37" fillId="0" borderId="7" xfId="0" applyFont="1" applyBorder="1" applyAlignment="1">
      <alignment horizontal="left" vertical="center" wrapText="1" indent="2"/>
    </xf>
    <xf numFmtId="0" fontId="37" fillId="0" borderId="8" xfId="0" applyFont="1" applyBorder="1"/>
    <xf numFmtId="0" fontId="37" fillId="0" borderId="9" xfId="0" applyFont="1" applyBorder="1" applyAlignment="1">
      <alignment horizontal="left" vertical="center" wrapText="1" indent="2"/>
    </xf>
    <xf numFmtId="164" fontId="37" fillId="0" borderId="0" xfId="0" applyNumberFormat="1" applyFont="1" applyAlignment="1">
      <alignment horizontal="right" vertical="center" wrapText="1"/>
    </xf>
    <xf numFmtId="0" fontId="37" fillId="0" borderId="10" xfId="0" applyFont="1" applyBorder="1" applyAlignment="1">
      <alignment horizontal="left" vertical="center" wrapText="1" indent="3"/>
    </xf>
    <xf numFmtId="164" fontId="37" fillId="0" borderId="10" xfId="0" applyNumberFormat="1" applyFont="1" applyBorder="1" applyAlignment="1">
      <alignment horizontal="right" vertical="center" wrapText="1"/>
    </xf>
    <xf numFmtId="0" fontId="36" fillId="0" borderId="8" xfId="0" applyFont="1" applyBorder="1" applyAlignment="1">
      <alignment vertical="center" wrapText="1"/>
    </xf>
    <xf numFmtId="0" fontId="40" fillId="0" borderId="0" xfId="0" applyFont="1" applyAlignment="1">
      <alignment horizontal="left" vertical="center" wrapText="1"/>
    </xf>
    <xf numFmtId="0" fontId="36" fillId="0" borderId="0" xfId="0" applyFont="1"/>
    <xf numFmtId="4" fontId="41" fillId="8" borderId="25" xfId="2" applyNumberFormat="1" applyFont="1" applyFill="1" applyBorder="1"/>
    <xf numFmtId="4" fontId="41" fillId="9" borderId="25" xfId="2" applyNumberFormat="1" applyFont="1" applyFill="1" applyBorder="1"/>
    <xf numFmtId="0" fontId="43" fillId="10" borderId="26" xfId="2" applyFont="1" applyFill="1" applyBorder="1"/>
    <xf numFmtId="0" fontId="36" fillId="0" borderId="0" xfId="0" applyFont="1" applyAlignment="1">
      <alignment horizontal="justify" wrapText="1"/>
    </xf>
    <xf numFmtId="0" fontId="37" fillId="0" borderId="0" xfId="0" applyFont="1" applyAlignment="1">
      <alignment horizontal="center" vertical="center" wrapText="1"/>
    </xf>
    <xf numFmtId="0" fontId="36" fillId="0" borderId="0" xfId="0" applyFont="1" applyAlignment="1">
      <alignment horizontal="left" vertical="top"/>
    </xf>
    <xf numFmtId="0" fontId="37" fillId="0" borderId="0" xfId="0" applyFont="1" applyAlignment="1">
      <alignment horizontal="justify" vertical="top" wrapText="1"/>
    </xf>
    <xf numFmtId="0" fontId="37" fillId="0" borderId="6" xfId="0" applyFont="1" applyBorder="1" applyAlignment="1">
      <alignment horizontal="left" vertical="top" wrapText="1"/>
    </xf>
    <xf numFmtId="0" fontId="37" fillId="0" borderId="0" xfId="0" applyFont="1" applyAlignment="1">
      <alignment horizontal="left" vertical="top" wrapText="1"/>
    </xf>
    <xf numFmtId="0" fontId="37" fillId="0" borderId="0" xfId="0" applyFont="1" applyAlignment="1">
      <alignment horizontal="center" vertical="top" wrapText="1"/>
    </xf>
    <xf numFmtId="0" fontId="42" fillId="10" borderId="26" xfId="2" applyFont="1" applyFill="1" applyBorder="1" applyAlignment="1">
      <alignment horizontal="left" vertical="center"/>
    </xf>
    <xf numFmtId="0" fontId="36" fillId="0" borderId="0" xfId="0" applyFont="1" applyAlignment="1">
      <alignment vertical="top"/>
    </xf>
    <xf numFmtId="0" fontId="36" fillId="0" borderId="0" xfId="0" applyFont="1" applyAlignment="1">
      <alignment horizontal="left" vertical="center" wrapText="1"/>
    </xf>
    <xf numFmtId="0" fontId="36" fillId="0" borderId="0" xfId="0" applyFont="1" applyAlignment="1">
      <alignment vertical="center" wrapText="1"/>
    </xf>
    <xf numFmtId="0" fontId="37" fillId="0" borderId="0" xfId="0" applyFont="1" applyAlignment="1">
      <alignment horizontal="left"/>
    </xf>
    <xf numFmtId="0" fontId="40" fillId="0" borderId="0" xfId="0" applyFont="1"/>
    <xf numFmtId="0" fontId="37" fillId="0" borderId="0" xfId="0" applyFont="1" applyAlignment="1">
      <alignment horizontal="right"/>
    </xf>
    <xf numFmtId="0" fontId="36" fillId="0" borderId="0" xfId="0" applyFont="1" applyAlignment="1">
      <alignment vertical="center"/>
    </xf>
    <xf numFmtId="164" fontId="37" fillId="0" borderId="0" xfId="0" applyNumberFormat="1" applyFont="1" applyAlignment="1">
      <alignment horizontal="right" wrapText="1"/>
    </xf>
    <xf numFmtId="0" fontId="45" fillId="0" borderId="0" xfId="0" applyFont="1" applyAlignment="1">
      <alignment horizontal="left" vertical="center" wrapText="1"/>
    </xf>
    <xf numFmtId="0" fontId="37" fillId="0" borderId="8" xfId="0" applyFont="1" applyBorder="1" applyAlignment="1">
      <alignment horizontal="center" vertical="center"/>
    </xf>
    <xf numFmtId="0" fontId="37" fillId="0" borderId="0" xfId="0" applyFont="1" applyAlignment="1">
      <alignment horizontal="center" vertical="center"/>
    </xf>
    <xf numFmtId="0" fontId="36" fillId="0" borderId="0" xfId="0" applyFont="1" applyAlignment="1">
      <alignment wrapText="1"/>
    </xf>
    <xf numFmtId="0" fontId="34" fillId="9" borderId="27" xfId="2" applyFont="1" applyFill="1" applyBorder="1" applyAlignment="1">
      <alignment vertical="center" wrapText="1"/>
    </xf>
    <xf numFmtId="0" fontId="46" fillId="9" borderId="27" xfId="2" applyFont="1" applyFill="1" applyBorder="1" applyAlignment="1">
      <alignment vertical="center" wrapText="1"/>
    </xf>
    <xf numFmtId="0" fontId="41" fillId="0" borderId="25" xfId="2" applyFont="1" applyBorder="1"/>
    <xf numFmtId="167" fontId="41" fillId="0" borderId="25" xfId="2" applyNumberFormat="1" applyFont="1" applyBorder="1"/>
    <xf numFmtId="0" fontId="44" fillId="0" borderId="0" xfId="0" applyFont="1"/>
    <xf numFmtId="0" fontId="49" fillId="0" borderId="0" xfId="2" applyFont="1" applyAlignment="1">
      <alignment vertical="top"/>
    </xf>
    <xf numFmtId="0" fontId="41" fillId="0" borderId="0" xfId="2" applyFont="1" applyAlignment="1">
      <alignment horizontal="center"/>
    </xf>
    <xf numFmtId="0" fontId="41" fillId="0" borderId="25" xfId="2" applyFont="1" applyBorder="1" applyAlignment="1">
      <alignment horizontal="left" vertical="center" indent="1"/>
    </xf>
    <xf numFmtId="9" fontId="41" fillId="9" borderId="25" xfId="1" applyFont="1" applyFill="1" applyBorder="1" applyAlignment="1">
      <alignment horizontal="right" vertical="center"/>
    </xf>
    <xf numFmtId="0" fontId="35" fillId="0" borderId="25" xfId="2" applyFont="1" applyBorder="1" applyAlignment="1">
      <alignment vertical="center" wrapText="1"/>
    </xf>
    <xf numFmtId="4" fontId="50" fillId="9" borderId="25" xfId="2" applyNumberFormat="1" applyFont="1" applyFill="1" applyBorder="1"/>
    <xf numFmtId="9" fontId="50" fillId="9" borderId="25" xfId="1" applyFont="1" applyFill="1" applyBorder="1"/>
    <xf numFmtId="0" fontId="35" fillId="9" borderId="25" xfId="2" applyFont="1" applyFill="1" applyBorder="1" applyAlignment="1">
      <alignment vertical="center" wrapText="1"/>
    </xf>
    <xf numFmtId="4" fontId="46" fillId="9" borderId="25" xfId="2" applyNumberFormat="1" applyFont="1" applyFill="1" applyBorder="1"/>
    <xf numFmtId="0" fontId="46" fillId="9" borderId="0" xfId="2" applyFont="1" applyFill="1" applyAlignment="1">
      <alignment horizontal="left" vertical="center" wrapText="1"/>
    </xf>
    <xf numFmtId="0" fontId="41" fillId="0" borderId="0" xfId="2" applyFont="1" applyAlignment="1">
      <alignment horizontal="left" vertical="center" wrapText="1"/>
    </xf>
    <xf numFmtId="0" fontId="46" fillId="9" borderId="25" xfId="2" applyFont="1" applyFill="1" applyBorder="1" applyAlignment="1">
      <alignment horizontal="left" vertical="top" wrapText="1"/>
    </xf>
    <xf numFmtId="169" fontId="51" fillId="9" borderId="25" xfId="4" applyNumberFormat="1" applyFont="1" applyFill="1" applyBorder="1" applyAlignment="1">
      <alignment horizontal="right" vertical="center" wrapText="1" indent="1"/>
    </xf>
    <xf numFmtId="0" fontId="36" fillId="0" borderId="25" xfId="0" applyFont="1" applyBorder="1" applyAlignment="1">
      <alignment horizontal="left" indent="1"/>
    </xf>
    <xf numFmtId="0" fontId="36" fillId="0" borderId="25" xfId="0" applyFont="1" applyBorder="1" applyAlignment="1">
      <alignment horizontal="center" vertical="top"/>
    </xf>
    <xf numFmtId="0" fontId="37" fillId="0" borderId="25" xfId="0" applyFont="1" applyBorder="1" applyAlignment="1">
      <alignment horizontal="left" vertical="center" wrapText="1" indent="1"/>
    </xf>
    <xf numFmtId="164" fontId="39" fillId="0" borderId="25" xfId="0" applyNumberFormat="1" applyFont="1" applyBorder="1" applyAlignment="1">
      <alignment horizontal="right" vertical="center" wrapText="1" indent="1"/>
    </xf>
    <xf numFmtId="0" fontId="37" fillId="4" borderId="25" xfId="0" applyFont="1" applyFill="1" applyBorder="1" applyAlignment="1">
      <alignment horizontal="left" vertical="center" wrapText="1" indent="1"/>
    </xf>
    <xf numFmtId="0" fontId="39" fillId="0" borderId="25" xfId="0" applyFont="1" applyBorder="1" applyAlignment="1">
      <alignment horizontal="right" vertical="center" wrapText="1" indent="1"/>
    </xf>
    <xf numFmtId="0" fontId="37" fillId="12" borderId="25" xfId="0" applyFont="1" applyFill="1" applyBorder="1" applyAlignment="1">
      <alignment horizontal="left" vertical="center" wrapText="1" indent="1"/>
    </xf>
    <xf numFmtId="0" fontId="37" fillId="0" borderId="8" xfId="0" applyFont="1" applyBorder="1" applyAlignment="1">
      <alignment horizontal="left" vertical="center" wrapText="1" indent="1"/>
    </xf>
    <xf numFmtId="0" fontId="37" fillId="0" borderId="0" xfId="0" applyFont="1" applyBorder="1" applyAlignment="1">
      <alignment horizontal="left" vertical="center" wrapText="1" indent="1"/>
    </xf>
    <xf numFmtId="0" fontId="48" fillId="0" borderId="0" xfId="0" applyFont="1" applyBorder="1"/>
    <xf numFmtId="0" fontId="36" fillId="0" borderId="25" xfId="0" applyFont="1" applyBorder="1" applyAlignment="1">
      <alignment wrapText="1"/>
    </xf>
    <xf numFmtId="0" fontId="37" fillId="0" borderId="25" xfId="0" applyFont="1" applyBorder="1" applyAlignment="1">
      <alignment horizontal="left" indent="1"/>
    </xf>
    <xf numFmtId="0" fontId="36" fillId="0" borderId="25" xfId="0" applyFont="1" applyBorder="1"/>
    <xf numFmtId="4" fontId="41" fillId="9" borderId="25" xfId="2" applyNumberFormat="1" applyFont="1" applyFill="1" applyBorder="1" applyAlignment="1">
      <alignment wrapText="1"/>
    </xf>
    <xf numFmtId="0" fontId="46" fillId="9" borderId="25" xfId="2" applyFont="1" applyFill="1" applyBorder="1" applyAlignment="1">
      <alignment horizontal="left" vertical="center" wrapText="1"/>
    </xf>
    <xf numFmtId="0" fontId="37" fillId="0" borderId="0" xfId="0" applyFont="1" applyAlignment="1">
      <alignment horizontal="left" indent="1"/>
    </xf>
    <xf numFmtId="0" fontId="36" fillId="0" borderId="25" xfId="0" applyFont="1" applyBorder="1" applyAlignment="1">
      <alignment horizontal="center"/>
    </xf>
    <xf numFmtId="4" fontId="50" fillId="9" borderId="25" xfId="2" applyNumberFormat="1" applyFont="1" applyFill="1" applyBorder="1" applyAlignment="1">
      <alignment wrapText="1"/>
    </xf>
    <xf numFmtId="0" fontId="36" fillId="0" borderId="0" xfId="0" applyFont="1" applyAlignment="1">
      <alignment horizontal="left" wrapText="1"/>
    </xf>
    <xf numFmtId="0" fontId="37" fillId="0" borderId="0" xfId="0" applyFont="1" applyBorder="1"/>
    <xf numFmtId="0" fontId="37" fillId="0" borderId="0" xfId="0" applyFont="1" applyAlignment="1">
      <alignment horizontal="center" wrapText="1"/>
    </xf>
    <xf numFmtId="0" fontId="37" fillId="3" borderId="25" xfId="0" applyFont="1" applyFill="1" applyBorder="1" applyAlignment="1">
      <alignment horizontal="left" indent="1"/>
    </xf>
    <xf numFmtId="0" fontId="36" fillId="0" borderId="25" xfId="0" applyFont="1" applyBorder="1" applyAlignment="1">
      <alignment horizontal="left" wrapText="1" indent="1"/>
    </xf>
    <xf numFmtId="0" fontId="39" fillId="0" borderId="25" xfId="0" applyFont="1" applyBorder="1" applyAlignment="1">
      <alignment horizontal="left" indent="1"/>
    </xf>
    <xf numFmtId="165" fontId="37" fillId="0" borderId="0" xfId="0" applyNumberFormat="1" applyFont="1" applyBorder="1"/>
    <xf numFmtId="165" fontId="37" fillId="0" borderId="0" xfId="0" applyNumberFormat="1" applyFont="1"/>
    <xf numFmtId="0" fontId="48" fillId="0" borderId="0" xfId="0" applyFont="1" applyAlignment="1">
      <alignment horizontal="center" vertical="center"/>
    </xf>
    <xf numFmtId="0" fontId="48" fillId="0" borderId="0" xfId="0" applyFont="1" applyAlignment="1">
      <alignment wrapText="1"/>
    </xf>
    <xf numFmtId="169" fontId="51" fillId="9" borderId="25" xfId="4" applyNumberFormat="1" applyFont="1" applyFill="1" applyBorder="1" applyAlignment="1">
      <alignment horizontal="right" vertical="center" wrapText="1"/>
    </xf>
    <xf numFmtId="0" fontId="40" fillId="0" borderId="0" xfId="0" applyFont="1" applyAlignment="1">
      <alignment horizontal="left" wrapText="1"/>
    </xf>
    <xf numFmtId="0" fontId="36" fillId="0" borderId="0" xfId="0" applyFont="1" applyBorder="1" applyAlignment="1">
      <alignment vertical="center" wrapText="1"/>
    </xf>
    <xf numFmtId="0" fontId="37" fillId="0" borderId="0" xfId="0" applyFont="1" applyAlignment="1">
      <alignment horizontal="right" vertical="center"/>
    </xf>
    <xf numFmtId="0" fontId="36" fillId="0" borderId="25" xfId="0" applyFont="1" applyBorder="1" applyAlignment="1">
      <alignment vertical="top"/>
    </xf>
    <xf numFmtId="0" fontId="41" fillId="0" borderId="0" xfId="2" applyFont="1"/>
    <xf numFmtId="20" fontId="35" fillId="0" borderId="0" xfId="2" applyNumberFormat="1" applyFont="1" applyBorder="1" applyAlignment="1">
      <alignment horizontal="left" wrapText="1"/>
    </xf>
    <xf numFmtId="0" fontId="35" fillId="0" borderId="0" xfId="2" applyFont="1" applyBorder="1" applyAlignment="1">
      <alignment horizontal="left" wrapText="1"/>
    </xf>
    <xf numFmtId="0" fontId="35" fillId="0" borderId="25" xfId="2" applyFont="1" applyBorder="1" applyAlignment="1">
      <alignment horizontal="left" indent="1"/>
    </xf>
    <xf numFmtId="0" fontId="35" fillId="0" borderId="25" xfId="2" applyFont="1" applyBorder="1"/>
    <xf numFmtId="0" fontId="51" fillId="9" borderId="25" xfId="2" applyFont="1" applyFill="1" applyBorder="1" applyAlignment="1">
      <alignment vertical="center" wrapText="1"/>
    </xf>
    <xf numFmtId="4" fontId="51" fillId="9" borderId="25" xfId="2" applyNumberFormat="1" applyFont="1" applyFill="1" applyBorder="1" applyAlignment="1">
      <alignment vertical="center" wrapText="1"/>
    </xf>
    <xf numFmtId="0" fontId="50" fillId="9" borderId="25" xfId="2" applyFont="1" applyFill="1" applyBorder="1" applyAlignment="1">
      <alignment horizontal="left" indent="1"/>
    </xf>
    <xf numFmtId="0" fontId="50" fillId="0" borderId="0" xfId="2" applyFont="1" applyFill="1" applyAlignment="1">
      <alignment horizontal="left" indent="1"/>
    </xf>
    <xf numFmtId="0" fontId="50" fillId="0" borderId="0" xfId="2" applyFont="1" applyFill="1"/>
    <xf numFmtId="0" fontId="41" fillId="0" borderId="0" xfId="2" applyFont="1" applyFill="1"/>
    <xf numFmtId="0" fontId="52" fillId="11" borderId="0" xfId="2" applyFont="1" applyFill="1" applyAlignment="1">
      <alignment horizontal="left" indent="1"/>
    </xf>
    <xf numFmtId="0" fontId="35" fillId="0" borderId="0" xfId="2" applyFont="1"/>
    <xf numFmtId="0" fontId="35" fillId="8" borderId="25" xfId="2" applyFont="1" applyFill="1" applyBorder="1" applyAlignment="1">
      <alignment horizontal="left" vertical="center" wrapText="1"/>
    </xf>
    <xf numFmtId="164" fontId="51" fillId="8" borderId="25" xfId="4" applyNumberFormat="1" applyFont="1" applyFill="1" applyBorder="1" applyAlignment="1">
      <alignment horizontal="center" vertical="center"/>
    </xf>
    <xf numFmtId="0" fontId="35" fillId="0" borderId="0" xfId="2" applyFont="1" applyAlignment="1">
      <alignment horizontal="left" wrapText="1"/>
    </xf>
    <xf numFmtId="0" fontId="41" fillId="0" borderId="0" xfId="2" applyFont="1" applyAlignment="1">
      <alignment horizontal="left" indent="1"/>
    </xf>
    <xf numFmtId="0" fontId="35" fillId="9" borderId="25" xfId="2" applyFont="1" applyFill="1" applyBorder="1" applyAlignment="1">
      <alignment horizontal="left" indent="1"/>
    </xf>
    <xf numFmtId="0" fontId="45" fillId="7" borderId="0" xfId="2" applyFont="1" applyFill="1" applyAlignment="1">
      <alignment horizontal="left" indent="1"/>
    </xf>
    <xf numFmtId="4" fontId="50" fillId="9" borderId="25" xfId="2" applyNumberFormat="1" applyFont="1" applyFill="1" applyBorder="1" applyAlignment="1">
      <alignment vertical="center" wrapText="1"/>
    </xf>
    <xf numFmtId="0" fontId="37" fillId="0" borderId="0" xfId="0" applyFont="1" applyAlignment="1">
      <alignment wrapText="1"/>
    </xf>
    <xf numFmtId="0" fontId="44" fillId="0" borderId="25" xfId="2" applyFont="1" applyBorder="1" applyAlignment="1">
      <alignment horizontal="justify" vertical="center" wrapText="1"/>
    </xf>
    <xf numFmtId="0" fontId="34" fillId="9" borderId="25" xfId="2" applyFont="1" applyFill="1" applyBorder="1" applyAlignment="1">
      <alignment horizontal="center" vertical="center" wrapText="1"/>
    </xf>
    <xf numFmtId="0" fontId="34" fillId="9" borderId="34" xfId="2" applyFont="1" applyFill="1" applyBorder="1" applyAlignment="1">
      <alignment horizontal="center" vertical="center" wrapText="1"/>
    </xf>
    <xf numFmtId="0" fontId="46" fillId="0" borderId="25" xfId="2" applyFont="1" applyBorder="1" applyAlignment="1">
      <alignment horizontal="left" vertical="center"/>
    </xf>
    <xf numFmtId="169" fontId="46" fillId="9" borderId="29" xfId="4" quotePrefix="1" applyNumberFormat="1" applyFont="1" applyFill="1" applyBorder="1" applyAlignment="1">
      <alignment horizontal="right" vertical="center" wrapText="1"/>
    </xf>
    <xf numFmtId="0" fontId="34" fillId="0" borderId="25" xfId="2" applyFont="1" applyBorder="1" applyAlignment="1">
      <alignment horizontal="left" vertical="center"/>
    </xf>
    <xf numFmtId="169" fontId="34" fillId="9" borderId="29" xfId="4" quotePrefix="1" applyNumberFormat="1" applyFont="1" applyFill="1" applyBorder="1" applyAlignment="1">
      <alignment horizontal="right" vertical="center" wrapText="1"/>
    </xf>
    <xf numFmtId="167" fontId="41" fillId="9" borderId="25" xfId="2" applyNumberFormat="1" applyFont="1" applyFill="1" applyBorder="1" applyAlignment="1">
      <alignment vertical="center"/>
    </xf>
    <xf numFmtId="0" fontId="35" fillId="0" borderId="25" xfId="2" applyFont="1" applyBorder="1" applyAlignment="1">
      <alignment horizontal="center"/>
    </xf>
    <xf numFmtId="0" fontId="55" fillId="8" borderId="25" xfId="2" applyFont="1" applyFill="1" applyBorder="1" applyAlignment="1">
      <alignment horizontal="left"/>
    </xf>
    <xf numFmtId="0" fontId="35" fillId="0" borderId="25" xfId="2" applyFont="1" applyBorder="1" applyAlignment="1">
      <alignment horizontal="center"/>
    </xf>
    <xf numFmtId="4" fontId="41" fillId="0" borderId="25" xfId="4" applyNumberFormat="1" applyFont="1" applyFill="1" applyBorder="1" applyAlignment="1">
      <alignment vertical="center" wrapText="1"/>
    </xf>
    <xf numFmtId="4" fontId="41" fillId="8" borderId="25" xfId="4" applyNumberFormat="1" applyFont="1" applyFill="1" applyBorder="1" applyAlignment="1">
      <alignment vertical="center" wrapText="1"/>
    </xf>
    <xf numFmtId="4" fontId="46" fillId="9" borderId="25" xfId="2" applyNumberFormat="1" applyFont="1" applyFill="1" applyBorder="1" applyAlignment="1">
      <alignment vertical="center" wrapText="1"/>
    </xf>
    <xf numFmtId="0" fontId="36" fillId="9" borderId="19" xfId="0" applyFont="1" applyFill="1" applyBorder="1" applyAlignment="1">
      <alignment horizontal="left" vertical="center"/>
    </xf>
    <xf numFmtId="0" fontId="55" fillId="9" borderId="25" xfId="2" applyFont="1" applyFill="1" applyBorder="1" applyAlignment="1">
      <alignment horizontal="left" wrapText="1"/>
    </xf>
    <xf numFmtId="0" fontId="35" fillId="9" borderId="25" xfId="2" applyFont="1" applyFill="1" applyBorder="1" applyAlignment="1">
      <alignment horizontal="center"/>
    </xf>
    <xf numFmtId="0" fontId="54" fillId="8" borderId="0" xfId="2" applyFont="1" applyFill="1" applyAlignment="1">
      <alignment horizontal="center"/>
    </xf>
    <xf numFmtId="0" fontId="41" fillId="0" borderId="32" xfId="2" applyFont="1" applyBorder="1" applyAlignment="1">
      <alignment horizontal="left" vertical="center" wrapText="1" indent="1"/>
    </xf>
    <xf numFmtId="4" fontId="41" fillId="0" borderId="32" xfId="4" applyNumberFormat="1" applyFont="1" applyBorder="1" applyAlignment="1">
      <alignment horizontal="right" vertical="center"/>
    </xf>
    <xf numFmtId="0" fontId="41" fillId="0" borderId="33" xfId="2" applyFont="1" applyBorder="1" applyAlignment="1">
      <alignment horizontal="left" vertical="center" wrapText="1" indent="1"/>
    </xf>
    <xf numFmtId="0" fontId="35" fillId="0" borderId="25" xfId="2" applyFont="1" applyBorder="1" applyAlignment="1">
      <alignment horizontal="left" vertical="center"/>
    </xf>
    <xf numFmtId="4" fontId="46" fillId="9" borderId="25" xfId="4" applyNumberFormat="1" applyFont="1" applyFill="1" applyBorder="1" applyAlignment="1">
      <alignment horizontal="right" vertical="center"/>
    </xf>
    <xf numFmtId="164" fontId="46" fillId="8" borderId="25" xfId="4" applyNumberFormat="1" applyFont="1" applyFill="1" applyBorder="1" applyAlignment="1">
      <alignment horizontal="right" vertical="center"/>
    </xf>
    <xf numFmtId="0" fontId="49" fillId="0" borderId="0" xfId="2" applyFont="1" applyAlignment="1">
      <alignment horizontal="left" vertical="top" wrapText="1"/>
    </xf>
    <xf numFmtId="0" fontId="41" fillId="0" borderId="37" xfId="2" applyFont="1" applyBorder="1" applyAlignment="1">
      <alignment horizontal="left" vertical="center" wrapText="1" indent="1"/>
    </xf>
    <xf numFmtId="0" fontId="35" fillId="0" borderId="0" xfId="2" applyFont="1" applyAlignment="1">
      <alignment horizontal="center"/>
    </xf>
    <xf numFmtId="0" fontId="57" fillId="0" borderId="0" xfId="0" applyFont="1"/>
    <xf numFmtId="0" fontId="58" fillId="0" borderId="0" xfId="0" applyFont="1"/>
    <xf numFmtId="0" fontId="59" fillId="0" borderId="0" xfId="0" applyFont="1"/>
    <xf numFmtId="0" fontId="60" fillId="0" borderId="0" xfId="0" applyFont="1"/>
    <xf numFmtId="0" fontId="61" fillId="0" borderId="0" xfId="0" applyFont="1" applyAlignment="1">
      <alignment horizontal="left" wrapText="1"/>
    </xf>
    <xf numFmtId="0" fontId="61" fillId="0" borderId="0" xfId="0" applyFont="1"/>
    <xf numFmtId="0" fontId="62" fillId="0" borderId="0" xfId="0" applyFont="1"/>
    <xf numFmtId="0" fontId="40" fillId="0" borderId="0" xfId="0" applyFont="1" applyAlignment="1">
      <alignment vertical="top"/>
    </xf>
    <xf numFmtId="0" fontId="37" fillId="0" borderId="25" xfId="0" quotePrefix="1" applyFont="1" applyBorder="1" applyAlignment="1">
      <alignment horizontal="left" wrapText="1" indent="1"/>
    </xf>
    <xf numFmtId="0" fontId="48" fillId="0" borderId="25" xfId="0" applyFont="1" applyBorder="1"/>
    <xf numFmtId="164" fontId="39" fillId="0" borderId="25" xfId="0" applyNumberFormat="1" applyFont="1" applyBorder="1" applyAlignment="1">
      <alignment horizontal="right"/>
    </xf>
    <xf numFmtId="164" fontId="39" fillId="0" borderId="25" xfId="0" applyNumberFormat="1" applyFont="1" applyBorder="1" applyAlignment="1">
      <alignment horizontal="right" indent="1"/>
    </xf>
    <xf numFmtId="0" fontId="35" fillId="0" borderId="25" xfId="2" quotePrefix="1" applyFont="1" applyBorder="1"/>
    <xf numFmtId="0" fontId="34" fillId="9" borderId="25" xfId="2" applyFont="1" applyFill="1" applyBorder="1" applyAlignment="1">
      <alignment vertical="center" wrapText="1"/>
    </xf>
    <xf numFmtId="4" fontId="46" fillId="9" borderId="25" xfId="2" applyNumberFormat="1" applyFont="1" applyFill="1" applyBorder="1" applyAlignment="1">
      <alignment horizontal="right" vertical="center"/>
    </xf>
    <xf numFmtId="0" fontId="39" fillId="0" borderId="12" xfId="0" applyFont="1" applyBorder="1" applyAlignment="1">
      <alignment horizontal="right" vertical="center" wrapText="1" indent="1"/>
    </xf>
    <xf numFmtId="0" fontId="35" fillId="0" borderId="25" xfId="2" quotePrefix="1" applyFont="1" applyBorder="1" applyAlignment="1">
      <alignment wrapText="1"/>
    </xf>
    <xf numFmtId="164" fontId="39" fillId="0" borderId="25" xfId="0" applyNumberFormat="1" applyFont="1" applyBorder="1" applyAlignment="1">
      <alignment horizontal="right" vertical="center" indent="1"/>
    </xf>
    <xf numFmtId="4" fontId="34" fillId="9" borderId="25" xfId="4" applyNumberFormat="1" applyFont="1" applyFill="1" applyBorder="1" applyAlignment="1">
      <alignment horizontal="right" vertical="center" wrapText="1" indent="1"/>
    </xf>
    <xf numFmtId="0" fontId="35" fillId="0" borderId="0" xfId="2" applyFont="1" applyAlignment="1">
      <alignment wrapText="1"/>
    </xf>
    <xf numFmtId="0" fontId="37" fillId="0" borderId="25" xfId="0" applyFont="1" applyBorder="1" applyAlignment="1">
      <alignment horizontal="left" wrapText="1" indent="1"/>
    </xf>
    <xf numFmtId="0" fontId="46" fillId="9" borderId="0" xfId="2" applyFont="1" applyFill="1" applyAlignment="1">
      <alignment horizontal="left" vertical="center"/>
    </xf>
    <xf numFmtId="0" fontId="61" fillId="0" borderId="0" xfId="0" applyFont="1" applyAlignment="1">
      <alignment wrapText="1"/>
    </xf>
    <xf numFmtId="0" fontId="35" fillId="0" borderId="25" xfId="2" applyFont="1" applyBorder="1" applyAlignment="1">
      <alignment wrapText="1"/>
    </xf>
    <xf numFmtId="4" fontId="46" fillId="9" borderId="25" xfId="4" applyNumberFormat="1" applyFont="1" applyFill="1" applyBorder="1" applyAlignment="1">
      <alignment horizontal="right" vertical="center" wrapText="1" indent="1"/>
    </xf>
    <xf numFmtId="4" fontId="46" fillId="9" borderId="25" xfId="2" applyNumberFormat="1" applyFont="1" applyFill="1" applyBorder="1" applyAlignment="1">
      <alignment horizontal="right" vertical="center" wrapText="1"/>
    </xf>
    <xf numFmtId="0" fontId="51" fillId="0" borderId="39" xfId="2" applyFont="1" applyFill="1" applyBorder="1" applyAlignment="1">
      <alignment horizontal="left" wrapText="1" indent="1"/>
    </xf>
    <xf numFmtId="0" fontId="49" fillId="0" borderId="28" xfId="2" applyFont="1" applyBorder="1" applyAlignment="1">
      <alignment horizontal="left" wrapText="1"/>
    </xf>
    <xf numFmtId="0" fontId="35" fillId="0" borderId="25" xfId="2" applyFont="1" applyBorder="1" applyAlignment="1">
      <alignment horizontal="center" wrapText="1"/>
    </xf>
    <xf numFmtId="0" fontId="36" fillId="0" borderId="0" xfId="0" applyFont="1" applyAlignment="1">
      <alignment horizontal="left"/>
    </xf>
    <xf numFmtId="0" fontId="48" fillId="0" borderId="0" xfId="0" applyFont="1"/>
    <xf numFmtId="0" fontId="37" fillId="0" borderId="0" xfId="0" applyFont="1" applyAlignment="1">
      <alignment horizontal="left" vertical="center" wrapText="1" indent="4"/>
    </xf>
    <xf numFmtId="0" fontId="39" fillId="0" borderId="8" xfId="0" applyFont="1" applyBorder="1" applyAlignment="1">
      <alignment horizontal="right" vertical="center" wrapText="1" indent="1"/>
    </xf>
    <xf numFmtId="0" fontId="40" fillId="0" borderId="0" xfId="0" applyFont="1" applyAlignment="1">
      <alignment horizontal="justify" vertical="top" wrapText="1"/>
    </xf>
    <xf numFmtId="164" fontId="37" fillId="0" borderId="0" xfId="0" applyNumberFormat="1" applyFont="1" applyAlignment="1">
      <alignment horizontal="right" vertical="center"/>
    </xf>
    <xf numFmtId="4" fontId="34" fillId="9" borderId="25" xfId="2" applyNumberFormat="1" applyFont="1" applyFill="1" applyBorder="1" applyAlignment="1">
      <alignment vertical="center" wrapText="1"/>
    </xf>
    <xf numFmtId="0" fontId="37" fillId="0" borderId="25" xfId="0" applyFont="1" applyBorder="1" applyAlignment="1">
      <alignment vertical="center" wrapText="1"/>
    </xf>
    <xf numFmtId="0" fontId="37" fillId="0" borderId="25" xfId="0" applyFont="1" applyBorder="1" applyAlignment="1">
      <alignment horizontal="right" indent="1"/>
    </xf>
    <xf numFmtId="0" fontId="39" fillId="0" borderId="25" xfId="0" applyFont="1" applyBorder="1" applyAlignment="1">
      <alignment horizontal="right"/>
    </xf>
    <xf numFmtId="0" fontId="37" fillId="0" borderId="25" xfId="0" applyFont="1" applyBorder="1" applyAlignment="1">
      <alignment horizontal="center"/>
    </xf>
    <xf numFmtId="0" fontId="35" fillId="0" borderId="25" xfId="2" applyFont="1" applyBorder="1" applyAlignment="1">
      <alignment horizontal="left" vertical="center" wrapText="1" indent="1"/>
    </xf>
    <xf numFmtId="0" fontId="37" fillId="0" borderId="11" xfId="0" applyFont="1" applyFill="1" applyBorder="1"/>
    <xf numFmtId="0" fontId="37" fillId="0" borderId="3" xfId="0" applyFont="1" applyFill="1" applyBorder="1" applyAlignment="1">
      <alignment vertical="center" wrapText="1"/>
    </xf>
    <xf numFmtId="0" fontId="37" fillId="0" borderId="13" xfId="0" applyFont="1" applyFill="1" applyBorder="1" applyAlignment="1">
      <alignment vertical="center" wrapText="1"/>
    </xf>
    <xf numFmtId="0" fontId="65" fillId="0" borderId="0" xfId="2" applyFont="1" applyAlignment="1">
      <alignment horizontal="left" vertical="center"/>
    </xf>
    <xf numFmtId="0" fontId="66" fillId="0" borderId="0" xfId="2" applyFont="1" applyAlignment="1">
      <alignment horizontal="center" wrapText="1"/>
    </xf>
    <xf numFmtId="0" fontId="35" fillId="9" borderId="25" xfId="2" applyFont="1" applyFill="1" applyBorder="1" applyAlignment="1">
      <alignment horizontal="center" wrapText="1"/>
    </xf>
    <xf numFmtId="0" fontId="55" fillId="8" borderId="25" xfId="2" applyFont="1" applyFill="1" applyBorder="1" applyAlignment="1">
      <alignment horizontal="center" wrapText="1"/>
    </xf>
    <xf numFmtId="164" fontId="34" fillId="8" borderId="25" xfId="4" applyNumberFormat="1" applyFont="1" applyFill="1" applyBorder="1" applyAlignment="1">
      <alignment horizontal="right" vertical="center"/>
    </xf>
    <xf numFmtId="0" fontId="34" fillId="9" borderId="25" xfId="2" applyFont="1" applyFill="1" applyBorder="1" applyAlignment="1">
      <alignment horizontal="center" wrapText="1"/>
    </xf>
    <xf numFmtId="0" fontId="34" fillId="9" borderId="25" xfId="2" applyFont="1" applyFill="1" applyBorder="1" applyAlignment="1">
      <alignment horizontal="left" vertical="center" wrapText="1"/>
    </xf>
    <xf numFmtId="164" fontId="34" fillId="9" borderId="0" xfId="4" quotePrefix="1" applyNumberFormat="1" applyFont="1" applyFill="1" applyBorder="1" applyAlignment="1">
      <alignment horizontal="center" vertical="center" wrapText="1"/>
    </xf>
    <xf numFmtId="0" fontId="34" fillId="9" borderId="25" xfId="2" applyFont="1" applyFill="1" applyBorder="1" applyAlignment="1">
      <alignment horizontal="left" vertical="center"/>
    </xf>
    <xf numFmtId="164" fontId="34" fillId="9" borderId="29" xfId="4" quotePrefix="1" applyNumberFormat="1" applyFont="1" applyFill="1" applyBorder="1" applyAlignment="1">
      <alignment horizontal="center" vertical="center" wrapText="1"/>
    </xf>
    <xf numFmtId="0" fontId="40" fillId="0" borderId="0" xfId="0" applyFont="1" applyAlignment="1">
      <alignment vertical="top" wrapText="1"/>
    </xf>
    <xf numFmtId="0" fontId="40" fillId="0" borderId="0" xfId="0" applyFont="1" applyAlignment="1">
      <alignment horizontal="left" vertical="top"/>
    </xf>
    <xf numFmtId="0" fontId="39" fillId="0" borderId="0" xfId="0" applyFont="1" applyAlignment="1">
      <alignment horizontal="center" vertical="center"/>
    </xf>
    <xf numFmtId="0" fontId="36" fillId="0" borderId="15" xfId="0" applyFont="1" applyBorder="1" applyAlignment="1">
      <alignment horizontal="left" vertical="center"/>
    </xf>
    <xf numFmtId="0" fontId="37" fillId="0" borderId="15" xfId="0" applyFont="1" applyBorder="1" applyAlignment="1">
      <alignment horizontal="center" vertical="center" wrapText="1"/>
    </xf>
    <xf numFmtId="0" fontId="37" fillId="0" borderId="0" xfId="0" applyFont="1" applyBorder="1" applyAlignment="1">
      <alignment horizontal="center" vertical="center" wrapText="1"/>
    </xf>
    <xf numFmtId="0" fontId="35" fillId="0" borderId="25" xfId="2" applyFont="1" applyBorder="1" applyAlignment="1">
      <alignment horizontal="center" vertical="center" wrapText="1"/>
    </xf>
    <xf numFmtId="0" fontId="35" fillId="13" borderId="25" xfId="2" applyFont="1" applyFill="1" applyBorder="1" applyAlignment="1">
      <alignment horizontal="center" vertical="center" wrapText="1"/>
    </xf>
    <xf numFmtId="0" fontId="46" fillId="9" borderId="42" xfId="2" applyFont="1" applyFill="1" applyBorder="1" applyAlignment="1">
      <alignment horizontal="left" vertical="center" wrapText="1" indent="1"/>
    </xf>
    <xf numFmtId="3" fontId="46" fillId="9" borderId="25" xfId="5" applyNumberFormat="1" applyFont="1" applyFill="1" applyBorder="1" applyAlignment="1" applyProtection="1">
      <alignment horizontal="center" vertical="center" wrapText="1"/>
    </xf>
    <xf numFmtId="3" fontId="46" fillId="9" borderId="43" xfId="5" applyNumberFormat="1" applyFont="1" applyFill="1" applyBorder="1" applyAlignment="1" applyProtection="1">
      <alignment horizontal="center" vertical="center" wrapText="1"/>
    </xf>
    <xf numFmtId="3" fontId="34" fillId="9" borderId="44" xfId="5" applyNumberFormat="1" applyFont="1" applyFill="1" applyBorder="1" applyAlignment="1" applyProtection="1">
      <alignment horizontal="center" vertical="center" wrapText="1"/>
    </xf>
    <xf numFmtId="0" fontId="46" fillId="9" borderId="45" xfId="2" applyFont="1" applyFill="1" applyBorder="1" applyAlignment="1">
      <alignment horizontal="left" vertical="center" wrapText="1" indent="1"/>
    </xf>
    <xf numFmtId="3" fontId="46" fillId="9" borderId="46" xfId="5" applyNumberFormat="1" applyFont="1" applyFill="1" applyBorder="1" applyAlignment="1" applyProtection="1">
      <alignment horizontal="center" vertical="center" wrapText="1"/>
    </xf>
    <xf numFmtId="0" fontId="41" fillId="0" borderId="42" xfId="2" applyFont="1" applyBorder="1" applyAlignment="1">
      <alignment horizontal="left" vertical="center" wrapText="1" indent="1"/>
    </xf>
    <xf numFmtId="3" fontId="46" fillId="9" borderId="44" xfId="5" applyNumberFormat="1" applyFont="1" applyFill="1" applyBorder="1" applyAlignment="1" applyProtection="1">
      <alignment horizontal="center" vertical="center" wrapText="1"/>
    </xf>
    <xf numFmtId="0" fontId="36" fillId="9" borderId="0" xfId="0" applyFont="1" applyFill="1" applyAlignment="1">
      <alignment horizontal="left" vertical="center"/>
    </xf>
    <xf numFmtId="0" fontId="37" fillId="9" borderId="0" xfId="0" applyFont="1" applyFill="1"/>
    <xf numFmtId="0" fontId="41" fillId="0" borderId="25" xfId="2" applyFont="1" applyBorder="1" applyAlignment="1">
      <alignment horizontal="center"/>
    </xf>
    <xf numFmtId="4" fontId="50" fillId="0" borderId="25" xfId="5" applyNumberFormat="1" applyFont="1" applyBorder="1" applyAlignment="1">
      <alignment horizontal="right" vertical="center"/>
    </xf>
    <xf numFmtId="4" fontId="46" fillId="9" borderId="25" xfId="5" applyNumberFormat="1" applyFont="1" applyFill="1" applyBorder="1" applyAlignment="1">
      <alignment horizontal="right" vertical="center"/>
    </xf>
    <xf numFmtId="0" fontId="41" fillId="0" borderId="25" xfId="2" quotePrefix="1" applyFont="1" applyBorder="1" applyAlignment="1">
      <alignment horizontal="center"/>
    </xf>
    <xf numFmtId="0" fontId="58" fillId="0" borderId="0" xfId="0" applyFont="1" applyAlignment="1">
      <alignment horizontal="center"/>
    </xf>
    <xf numFmtId="0" fontId="34" fillId="9" borderId="29" xfId="2" applyFont="1" applyFill="1" applyBorder="1" applyAlignment="1">
      <alignment horizontal="center" wrapText="1"/>
    </xf>
    <xf numFmtId="0" fontId="34" fillId="0" borderId="0" xfId="2" applyFont="1" applyAlignment="1">
      <alignment horizontal="left" vertical="center"/>
    </xf>
    <xf numFmtId="0" fontId="67" fillId="0" borderId="0" xfId="2" applyFont="1" applyAlignment="1">
      <alignment horizontal="right" vertical="center"/>
    </xf>
    <xf numFmtId="0" fontId="41" fillId="0" borderId="0" xfId="5" applyFont="1" applyAlignment="1">
      <alignment horizontal="right"/>
    </xf>
    <xf numFmtId="0" fontId="41" fillId="0" borderId="0" xfId="5" applyFont="1" applyBorder="1" applyAlignment="1">
      <alignment horizontal="right"/>
    </xf>
    <xf numFmtId="0" fontId="41" fillId="0" borderId="25" xfId="2" applyFont="1" applyBorder="1" applyAlignment="1">
      <alignment horizontal="center" wrapText="1"/>
    </xf>
    <xf numFmtId="0" fontId="41" fillId="0" borderId="25" xfId="2" applyFont="1" applyBorder="1" applyAlignment="1">
      <alignment horizontal="left" vertical="center" wrapText="1" indent="1"/>
    </xf>
    <xf numFmtId="4" fontId="46" fillId="9" borderId="25" xfId="5" applyNumberFormat="1" applyFont="1" applyFill="1" applyBorder="1" applyAlignment="1">
      <alignment horizontal="right" vertical="center" wrapText="1"/>
    </xf>
    <xf numFmtId="0" fontId="41" fillId="0" borderId="25" xfId="2" applyFont="1" applyBorder="1" applyAlignment="1">
      <alignment wrapText="1"/>
    </xf>
    <xf numFmtId="0" fontId="41" fillId="0" borderId="31" xfId="2" applyFont="1" applyBorder="1"/>
    <xf numFmtId="4" fontId="41" fillId="0" borderId="36" xfId="5" applyNumberFormat="1" applyFont="1" applyBorder="1" applyAlignment="1">
      <alignment vertical="center" wrapText="1"/>
    </xf>
    <xf numFmtId="0" fontId="34" fillId="9" borderId="25" xfId="2" applyFont="1" applyFill="1" applyBorder="1" applyAlignment="1">
      <alignment horizontal="left" vertical="center" indent="1"/>
    </xf>
    <xf numFmtId="4" fontId="46" fillId="9" borderId="25" xfId="5" applyNumberFormat="1" applyFont="1" applyFill="1" applyBorder="1" applyAlignment="1">
      <alignment vertical="center" wrapText="1"/>
    </xf>
    <xf numFmtId="0" fontId="34" fillId="9" borderId="29" xfId="2" applyFont="1" applyFill="1" applyBorder="1" applyAlignment="1">
      <alignment vertical="center" wrapText="1"/>
    </xf>
    <xf numFmtId="0" fontId="37" fillId="0" borderId="9" xfId="0" quotePrefix="1" applyFont="1" applyFill="1" applyBorder="1" applyAlignment="1">
      <alignment horizontal="left" vertical="center" wrapText="1" indent="1"/>
    </xf>
    <xf numFmtId="0" fontId="33" fillId="9" borderId="0" xfId="2" applyFill="1"/>
    <xf numFmtId="0" fontId="69" fillId="13" borderId="25" xfId="2" applyFont="1" applyFill="1" applyBorder="1" applyAlignment="1">
      <alignment horizontal="center" vertical="center" wrapText="1"/>
    </xf>
    <xf numFmtId="0" fontId="33" fillId="9" borderId="0" xfId="2" applyFont="1" applyFill="1" applyAlignment="1">
      <alignment horizontal="left"/>
    </xf>
    <xf numFmtId="0" fontId="33" fillId="9" borderId="0" xfId="2" applyFont="1" applyFill="1" applyAlignment="1">
      <alignment horizontal="right"/>
    </xf>
    <xf numFmtId="0" fontId="70" fillId="9" borderId="0" xfId="2" applyFont="1" applyFill="1" applyAlignment="1">
      <alignment horizontal="center" vertical="center" wrapText="1"/>
    </xf>
    <xf numFmtId="0" fontId="33" fillId="0" borderId="0" xfId="2"/>
    <xf numFmtId="0" fontId="68" fillId="0" borderId="0" xfId="2" applyFont="1" applyAlignment="1">
      <alignment vertical="top"/>
    </xf>
    <xf numFmtId="0" fontId="33" fillId="9" borderId="0" xfId="2" applyFill="1" applyAlignment="1">
      <alignment vertical="top" wrapText="1"/>
    </xf>
    <xf numFmtId="0" fontId="68" fillId="9" borderId="0" xfId="2" applyFont="1" applyFill="1" applyAlignment="1">
      <alignment vertical="top"/>
    </xf>
    <xf numFmtId="0" fontId="2" fillId="9" borderId="0" xfId="0" applyFont="1" applyFill="1"/>
    <xf numFmtId="0" fontId="2" fillId="9" borderId="0" xfId="0" applyFont="1" applyFill="1" applyAlignment="1">
      <alignment vertical="top" wrapText="1"/>
    </xf>
    <xf numFmtId="0" fontId="36" fillId="0" borderId="0" xfId="0" applyFont="1" applyAlignment="1">
      <alignment horizontal="right"/>
    </xf>
    <xf numFmtId="0" fontId="71" fillId="0" borderId="0" xfId="0" applyFont="1" applyAlignment="1">
      <alignment horizontal="right" vertical="center" wrapText="1"/>
    </xf>
    <xf numFmtId="0" fontId="58" fillId="0" borderId="0" xfId="0" applyFont="1" applyAlignment="1">
      <alignment horizontal="justify" vertical="center" wrapText="1"/>
    </xf>
    <xf numFmtId="0" fontId="36" fillId="0" borderId="0" xfId="0" applyFont="1" applyAlignment="1">
      <alignment horizontal="center" vertical="center" wrapText="1"/>
    </xf>
    <xf numFmtId="0" fontId="72" fillId="0" borderId="0" xfId="0" applyFont="1"/>
    <xf numFmtId="0" fontId="56" fillId="0" borderId="0" xfId="0" applyFont="1" applyAlignment="1">
      <alignment horizontal="left" vertical="justify" wrapText="1"/>
    </xf>
    <xf numFmtId="0" fontId="74" fillId="0" borderId="0" xfId="0" applyFont="1" applyAlignment="1">
      <alignment horizontal="left" vertical="top" wrapText="1"/>
    </xf>
    <xf numFmtId="0" fontId="58" fillId="0" borderId="0" xfId="0" applyFont="1" applyAlignment="1">
      <alignment horizontal="left" vertical="top"/>
    </xf>
    <xf numFmtId="0" fontId="33" fillId="9" borderId="53" xfId="2" applyFont="1" applyFill="1" applyBorder="1" applyAlignment="1">
      <alignment vertical="center" wrapText="1"/>
    </xf>
    <xf numFmtId="0" fontId="33" fillId="9" borderId="30" xfId="2" applyFill="1" applyBorder="1" applyAlignment="1">
      <alignment vertical="center" wrapText="1"/>
    </xf>
    <xf numFmtId="0" fontId="33" fillId="9" borderId="34" xfId="2" applyFill="1" applyBorder="1" applyAlignment="1">
      <alignment vertical="center" wrapText="1"/>
    </xf>
    <xf numFmtId="0" fontId="33" fillId="9" borderId="55" xfId="2" applyFont="1" applyFill="1" applyBorder="1" applyAlignment="1">
      <alignment vertical="center" wrapText="1"/>
    </xf>
    <xf numFmtId="0" fontId="33" fillId="9" borderId="39" xfId="2" applyFill="1" applyBorder="1" applyAlignment="1">
      <alignment vertical="center" wrapText="1"/>
    </xf>
    <xf numFmtId="0" fontId="33" fillId="9" borderId="56" xfId="2" applyFill="1" applyBorder="1" applyAlignment="1">
      <alignment vertical="center" wrapText="1"/>
    </xf>
    <xf numFmtId="0" fontId="64" fillId="10" borderId="26" xfId="2" applyFont="1" applyFill="1" applyBorder="1" applyAlignment="1">
      <alignment vertical="top"/>
    </xf>
    <xf numFmtId="0" fontId="41" fillId="0" borderId="25" xfId="2" applyFont="1" applyBorder="1" applyAlignment="1">
      <alignment vertical="top" wrapText="1"/>
    </xf>
    <xf numFmtId="49" fontId="50" fillId="0" borderId="25" xfId="2" applyNumberFormat="1" applyFont="1" applyBorder="1" applyAlignment="1">
      <alignment vertical="top" wrapText="1"/>
    </xf>
    <xf numFmtId="49" fontId="41" fillId="0" borderId="25" xfId="2" applyNumberFormat="1" applyFont="1" applyBorder="1" applyAlignment="1">
      <alignment vertical="top" wrapText="1"/>
    </xf>
    <xf numFmtId="0" fontId="35" fillId="0" borderId="0" xfId="2" applyFont="1" applyAlignment="1">
      <alignment vertical="top" wrapText="1"/>
    </xf>
    <xf numFmtId="0" fontId="41" fillId="0" borderId="0" xfId="2" applyFont="1" applyAlignment="1">
      <alignment vertical="top" wrapText="1"/>
    </xf>
    <xf numFmtId="0" fontId="35" fillId="0" borderId="0" xfId="0" applyFont="1" applyAlignment="1">
      <alignment horizontal="left" vertical="center" indent="1"/>
    </xf>
    <xf numFmtId="0" fontId="50" fillId="0" borderId="0" xfId="0" applyFont="1" applyAlignment="1">
      <alignment vertical="center"/>
    </xf>
    <xf numFmtId="0" fontId="64" fillId="10" borderId="26" xfId="0" applyFont="1" applyFill="1" applyBorder="1" applyAlignment="1">
      <alignment vertical="top"/>
    </xf>
    <xf numFmtId="0" fontId="43" fillId="10" borderId="26" xfId="0" applyFont="1" applyFill="1" applyBorder="1"/>
    <xf numFmtId="0" fontId="35" fillId="0" borderId="0" xfId="0" applyFont="1" applyAlignment="1">
      <alignment vertical="top"/>
    </xf>
    <xf numFmtId="0" fontId="41" fillId="0" borderId="0" xfId="0" applyFont="1"/>
    <xf numFmtId="0" fontId="35" fillId="9" borderId="25" xfId="0" applyFont="1" applyFill="1" applyBorder="1" applyAlignment="1">
      <alignment horizontal="left" vertical="center" wrapText="1"/>
    </xf>
    <xf numFmtId="0" fontId="41" fillId="9" borderId="25" xfId="0" applyFont="1" applyFill="1" applyBorder="1" applyAlignment="1">
      <alignment horizontal="center" vertical="center" wrapText="1"/>
    </xf>
    <xf numFmtId="0" fontId="35" fillId="0" borderId="25" xfId="0" applyFont="1" applyBorder="1" applyAlignment="1">
      <alignment horizontal="left" vertical="center" wrapText="1"/>
    </xf>
    <xf numFmtId="170" fontId="41" fillId="0" borderId="25" xfId="0" applyNumberFormat="1" applyFont="1" applyFill="1" applyBorder="1" applyAlignment="1">
      <alignment horizontal="left" vertical="center" wrapText="1"/>
    </xf>
    <xf numFmtId="0" fontId="35" fillId="0" borderId="0" xfId="0" applyFont="1" applyAlignment="1">
      <alignment horizontal="left" vertical="center" wrapText="1"/>
    </xf>
    <xf numFmtId="0" fontId="41" fillId="0" borderId="0" xfId="0" applyFont="1" applyAlignment="1">
      <alignment horizontal="left" vertical="center" wrapText="1"/>
    </xf>
    <xf numFmtId="0" fontId="50" fillId="0" borderId="25" xfId="0" applyFont="1" applyFill="1" applyBorder="1" applyAlignment="1">
      <alignment horizontal="left" vertical="center" wrapText="1"/>
    </xf>
    <xf numFmtId="0" fontId="41" fillId="0" borderId="31" xfId="0" applyFont="1" applyBorder="1" applyAlignment="1">
      <alignment horizontal="left" vertical="center"/>
    </xf>
    <xf numFmtId="0" fontId="50" fillId="0" borderId="25" xfId="0" applyFont="1" applyBorder="1" applyAlignment="1">
      <alignment horizontal="left" vertical="center" wrapText="1"/>
    </xf>
    <xf numFmtId="0" fontId="35" fillId="0" borderId="0" xfId="0" applyFont="1" applyAlignment="1">
      <alignment horizontal="left" vertical="center"/>
    </xf>
    <xf numFmtId="0" fontId="41" fillId="0" borderId="0" xfId="0" applyFont="1" applyAlignment="1">
      <alignment horizontal="left" vertical="center"/>
    </xf>
    <xf numFmtId="0" fontId="35" fillId="0" borderId="36" xfId="0" applyFont="1" applyBorder="1" applyAlignment="1">
      <alignment vertical="center"/>
    </xf>
    <xf numFmtId="0" fontId="41" fillId="0" borderId="25" xfId="0" applyFont="1" applyBorder="1" applyAlignment="1">
      <alignment horizontal="left" vertical="center"/>
    </xf>
    <xf numFmtId="0" fontId="41" fillId="0" borderId="25" xfId="0" applyFont="1" applyBorder="1" applyAlignment="1">
      <alignment horizontal="left" vertical="center" wrapText="1"/>
    </xf>
    <xf numFmtId="0" fontId="35" fillId="0" borderId="25" xfId="0" applyFont="1" applyBorder="1" applyAlignment="1">
      <alignment vertical="center" wrapText="1"/>
    </xf>
    <xf numFmtId="0" fontId="41" fillId="0" borderId="25" xfId="0" applyFont="1" applyFill="1" applyBorder="1" applyAlignment="1">
      <alignment horizontal="left" wrapText="1"/>
    </xf>
    <xf numFmtId="0" fontId="41" fillId="0" borderId="0" xfId="0" applyFont="1" applyAlignment="1">
      <alignment horizontal="left"/>
    </xf>
    <xf numFmtId="0" fontId="50" fillId="0" borderId="0" xfId="0" applyFont="1"/>
    <xf numFmtId="0" fontId="49" fillId="0" borderId="0" xfId="0" applyFont="1"/>
    <xf numFmtId="0" fontId="35" fillId="0" borderId="25" xfId="0" applyFont="1" applyBorder="1" applyAlignment="1">
      <alignment vertical="center"/>
    </xf>
    <xf numFmtId="0" fontId="46" fillId="9" borderId="0" xfId="0" applyFont="1" applyFill="1" applyAlignment="1">
      <alignment horizontal="left" vertical="center" wrapText="1"/>
    </xf>
    <xf numFmtId="0" fontId="36" fillId="9" borderId="25" xfId="0" applyFont="1" applyFill="1" applyBorder="1" applyAlignment="1">
      <alignment vertical="center" wrapText="1"/>
    </xf>
    <xf numFmtId="0" fontId="47" fillId="14" borderId="25" xfId="0" applyFont="1" applyFill="1" applyBorder="1" applyAlignment="1">
      <alignment wrapText="1"/>
    </xf>
    <xf numFmtId="0" fontId="36" fillId="9" borderId="8" xfId="0" applyFont="1" applyFill="1" applyBorder="1" applyAlignment="1">
      <alignment vertical="center" wrapText="1"/>
    </xf>
    <xf numFmtId="0" fontId="47" fillId="14" borderId="8" xfId="0" applyFont="1" applyFill="1" applyBorder="1" applyAlignment="1">
      <alignment wrapText="1"/>
    </xf>
    <xf numFmtId="14" fontId="36" fillId="0" borderId="25" xfId="0" applyNumberFormat="1" applyFont="1" applyBorder="1" applyAlignment="1">
      <alignment horizontal="center" vertical="center"/>
    </xf>
    <xf numFmtId="0" fontId="41" fillId="0" borderId="25" xfId="0" applyFont="1" applyBorder="1" applyAlignment="1">
      <alignment horizontal="right" vertical="center" wrapText="1" indent="1"/>
    </xf>
    <xf numFmtId="0" fontId="41" fillId="0" borderId="8" xfId="0" applyFont="1" applyBorder="1"/>
    <xf numFmtId="164" fontId="41" fillId="0" borderId="25" xfId="0" applyNumberFormat="1" applyFont="1" applyBorder="1" applyAlignment="1">
      <alignment horizontal="right" vertical="center" wrapText="1" indent="1"/>
    </xf>
    <xf numFmtId="4" fontId="41" fillId="0" borderId="25" xfId="2" applyNumberFormat="1" applyFont="1" applyBorder="1"/>
    <xf numFmtId="4" fontId="50" fillId="9" borderId="25" xfId="2" applyNumberFormat="1" applyFont="1" applyFill="1" applyBorder="1" applyProtection="1"/>
    <xf numFmtId="0" fontId="41" fillId="0" borderId="25" xfId="0" applyFont="1" applyBorder="1" applyAlignment="1">
      <alignment horizontal="center" vertical="center" wrapText="1"/>
    </xf>
    <xf numFmtId="0" fontId="41" fillId="0" borderId="25" xfId="0" applyFont="1" applyBorder="1" applyAlignment="1">
      <alignment horizontal="center" vertical="center"/>
    </xf>
    <xf numFmtId="0" fontId="41" fillId="0" borderId="25" xfId="0" applyFont="1" applyBorder="1" applyAlignment="1" applyProtection="1">
      <alignment horizontal="center" vertical="center"/>
      <protection locked="0"/>
    </xf>
    <xf numFmtId="3" fontId="41" fillId="0" borderId="25" xfId="5" applyNumberFormat="1" applyFont="1" applyBorder="1" applyAlignment="1" applyProtection="1">
      <alignment horizontal="center" vertical="center"/>
      <protection locked="0"/>
    </xf>
    <xf numFmtId="3" fontId="50" fillId="0" borderId="25" xfId="5" applyNumberFormat="1" applyFont="1" applyFill="1" applyBorder="1" applyAlignment="1">
      <alignment horizontal="right" vertical="center"/>
    </xf>
    <xf numFmtId="3" fontId="50" fillId="0" borderId="25" xfId="5" applyNumberFormat="1" applyFont="1" applyBorder="1" applyAlignment="1">
      <alignment horizontal="right" vertical="center"/>
    </xf>
    <xf numFmtId="3" fontId="46" fillId="9" borderId="25" xfId="5" applyNumberFormat="1" applyFont="1" applyFill="1" applyBorder="1" applyAlignment="1">
      <alignment horizontal="right" vertical="center"/>
    </xf>
    <xf numFmtId="3" fontId="46" fillId="9" borderId="25" xfId="5" applyNumberFormat="1" applyFont="1" applyFill="1" applyBorder="1" applyAlignment="1">
      <alignment horizontal="right" wrapText="1"/>
    </xf>
    <xf numFmtId="3" fontId="46" fillId="9" borderId="25" xfId="5" applyNumberFormat="1" applyFont="1" applyFill="1" applyBorder="1" applyAlignment="1">
      <alignment horizontal="right" vertical="center" wrapText="1"/>
    </xf>
    <xf numFmtId="0" fontId="9" fillId="0" borderId="18" xfId="0" applyFont="1" applyBorder="1" applyAlignment="1">
      <alignment horizontal="center" vertical="center"/>
    </xf>
    <xf numFmtId="4" fontId="46" fillId="9" borderId="29" xfId="5" applyNumberFormat="1" applyFont="1" applyFill="1" applyBorder="1" applyAlignment="1">
      <alignment horizontal="right" vertical="center"/>
    </xf>
    <xf numFmtId="0" fontId="37" fillId="0" borderId="25" xfId="0" quotePrefix="1" applyFont="1" applyFill="1" applyBorder="1" applyAlignment="1">
      <alignment horizontal="left" vertical="center" wrapText="1" indent="1"/>
    </xf>
    <xf numFmtId="4" fontId="41" fillId="9" borderId="25" xfId="1" applyNumberFormat="1" applyFont="1" applyFill="1" applyBorder="1"/>
    <xf numFmtId="4" fontId="41" fillId="0" borderId="25" xfId="3" applyNumberFormat="1" applyFont="1" applyBorder="1" applyAlignment="1">
      <alignment horizontal="right" vertical="center"/>
    </xf>
    <xf numFmtId="1" fontId="41" fillId="0" borderId="25" xfId="0" applyNumberFormat="1" applyFont="1" applyBorder="1" applyAlignment="1">
      <alignment horizontal="left" vertical="center" wrapText="1"/>
    </xf>
    <xf numFmtId="1" fontId="41" fillId="0" borderId="0" xfId="0" applyNumberFormat="1" applyFont="1" applyAlignment="1">
      <alignment horizontal="right"/>
    </xf>
    <xf numFmtId="0" fontId="41" fillId="0" borderId="25" xfId="7" applyFont="1" applyBorder="1" applyAlignment="1">
      <alignment horizontal="center" vertical="center" wrapText="1"/>
    </xf>
    <xf numFmtId="0" fontId="46" fillId="9" borderId="25" xfId="7" applyFont="1" applyFill="1" applyBorder="1" applyAlignment="1">
      <alignment horizontal="center" vertical="center" wrapText="1"/>
    </xf>
    <xf numFmtId="0" fontId="46" fillId="9" borderId="25" xfId="0" applyFont="1" applyFill="1" applyBorder="1" applyAlignment="1">
      <alignment horizontal="left" vertical="center" wrapText="1"/>
    </xf>
    <xf numFmtId="0" fontId="46" fillId="0" borderId="20" xfId="0" applyFont="1" applyBorder="1" applyAlignment="1">
      <alignment horizontal="center" vertical="center"/>
    </xf>
    <xf numFmtId="0" fontId="36" fillId="0" borderId="0" xfId="0" applyFont="1" applyAlignment="1">
      <alignment horizontal="right"/>
    </xf>
    <xf numFmtId="0" fontId="73" fillId="0" borderId="0" xfId="0" applyFont="1" applyAlignment="1">
      <alignment horizontal="left" vertical="justify" wrapText="1"/>
    </xf>
    <xf numFmtId="0" fontId="77" fillId="9" borderId="52" xfId="2" applyFont="1" applyFill="1" applyBorder="1" applyAlignment="1">
      <alignment horizontal="left" vertical="center" wrapText="1"/>
    </xf>
    <xf numFmtId="0" fontId="77" fillId="9" borderId="0" xfId="2" applyFont="1" applyFill="1" applyBorder="1" applyAlignment="1">
      <alignment horizontal="left" vertical="center" wrapText="1"/>
    </xf>
    <xf numFmtId="0" fontId="77" fillId="9" borderId="54" xfId="2" applyFont="1" applyFill="1" applyBorder="1" applyAlignment="1">
      <alignment horizontal="left" vertical="center" wrapText="1"/>
    </xf>
    <xf numFmtId="0" fontId="71" fillId="0" borderId="0" xfId="0" applyFont="1" applyAlignment="1">
      <alignment horizontal="center" vertical="center" wrapText="1"/>
    </xf>
    <xf numFmtId="0" fontId="64" fillId="10" borderId="53" xfId="2" applyFont="1" applyFill="1" applyBorder="1" applyAlignment="1">
      <alignment horizontal="center" vertical="center" wrapText="1"/>
    </xf>
    <xf numFmtId="0" fontId="64" fillId="10" borderId="30" xfId="2" applyFont="1" applyFill="1" applyBorder="1" applyAlignment="1">
      <alignment horizontal="center" vertical="center" wrapText="1"/>
    </xf>
    <xf numFmtId="0" fontId="64" fillId="10" borderId="34" xfId="2" applyFont="1" applyFill="1" applyBorder="1" applyAlignment="1">
      <alignment horizontal="center" vertical="center" wrapText="1"/>
    </xf>
    <xf numFmtId="0" fontId="64" fillId="10" borderId="52" xfId="2" applyFont="1" applyFill="1" applyBorder="1" applyAlignment="1">
      <alignment horizontal="center" vertical="center" wrapText="1"/>
    </xf>
    <xf numFmtId="0" fontId="64" fillId="10" borderId="0" xfId="2" applyFont="1" applyFill="1" applyAlignment="1">
      <alignment horizontal="center" vertical="center" wrapText="1"/>
    </xf>
    <xf numFmtId="0" fontId="64" fillId="10" borderId="54" xfId="2" applyFont="1" applyFill="1" applyBorder="1" applyAlignment="1">
      <alignment horizontal="center" vertical="center" wrapText="1"/>
    </xf>
    <xf numFmtId="0" fontId="64" fillId="10" borderId="55" xfId="2" applyFont="1" applyFill="1" applyBorder="1" applyAlignment="1">
      <alignment horizontal="center" vertical="center" wrapText="1"/>
    </xf>
    <xf numFmtId="0" fontId="64" fillId="10" borderId="39" xfId="2" applyFont="1" applyFill="1" applyBorder="1" applyAlignment="1">
      <alignment horizontal="center" vertical="center" wrapText="1"/>
    </xf>
    <xf numFmtId="0" fontId="64" fillId="10" borderId="56" xfId="2" applyFont="1" applyFill="1" applyBorder="1" applyAlignment="1">
      <alignment horizontal="center" vertical="center" wrapText="1"/>
    </xf>
    <xf numFmtId="0" fontId="56" fillId="0" borderId="6" xfId="0" applyFont="1" applyBorder="1" applyAlignment="1">
      <alignment horizontal="center"/>
    </xf>
    <xf numFmtId="0" fontId="56" fillId="0" borderId="0" xfId="0" applyFont="1" applyAlignment="1">
      <alignment horizontal="center"/>
    </xf>
    <xf numFmtId="0" fontId="58" fillId="0" borderId="0" xfId="0" applyFont="1" applyAlignment="1">
      <alignment horizontal="justify" vertical="top" wrapText="1"/>
    </xf>
    <xf numFmtId="0" fontId="58" fillId="0" borderId="0" xfId="0" applyFont="1" applyAlignment="1">
      <alignment horizontal="left" vertical="top" wrapText="1"/>
    </xf>
    <xf numFmtId="0" fontId="46" fillId="9" borderId="0" xfId="2" applyFont="1" applyFill="1" applyBorder="1" applyAlignment="1">
      <alignment horizontal="left" vertical="center" wrapText="1"/>
    </xf>
    <xf numFmtId="0" fontId="46" fillId="9" borderId="0" xfId="2" applyFont="1" applyFill="1" applyAlignment="1">
      <alignment horizontal="left" vertical="center" wrapText="1"/>
    </xf>
    <xf numFmtId="164" fontId="2" fillId="0" borderId="23" xfId="0" applyNumberFormat="1" applyFont="1" applyBorder="1" applyAlignment="1">
      <alignment horizontal="right"/>
    </xf>
    <xf numFmtId="0" fontId="2" fillId="0" borderId="13" xfId="0" applyFont="1" applyBorder="1" applyAlignment="1">
      <alignment horizontal="left"/>
    </xf>
    <xf numFmtId="0" fontId="2" fillId="0" borderId="22" xfId="0" applyFont="1" applyBorder="1" applyAlignment="1">
      <alignment horizontal="left"/>
    </xf>
    <xf numFmtId="0" fontId="2" fillId="0" borderId="23" xfId="0" applyFont="1" applyBorder="1" applyAlignment="1">
      <alignment horizontal="left"/>
    </xf>
    <xf numFmtId="0" fontId="25" fillId="0" borderId="0" xfId="0" applyFont="1" applyAlignment="1">
      <alignment horizontal="center"/>
    </xf>
    <xf numFmtId="0" fontId="2" fillId="0" borderId="3" xfId="0" applyFont="1" applyBorder="1" applyAlignment="1">
      <alignment horizontal="left"/>
    </xf>
    <xf numFmtId="0" fontId="2" fillId="0" borderId="4" xfId="0" applyFont="1" applyBorder="1" applyAlignment="1">
      <alignment horizontal="left"/>
    </xf>
    <xf numFmtId="0" fontId="2" fillId="0" borderId="5" xfId="0" applyFont="1" applyBorder="1" applyAlignment="1">
      <alignment horizontal="left"/>
    </xf>
    <xf numFmtId="164" fontId="2" fillId="0" borderId="5" xfId="0" applyNumberFormat="1" applyFont="1" applyBorder="1" applyAlignment="1">
      <alignment horizontal="right"/>
    </xf>
    <xf numFmtId="0" fontId="2" fillId="0" borderId="10" xfId="0" applyFont="1" applyBorder="1" applyAlignment="1">
      <alignment horizontal="center"/>
    </xf>
    <xf numFmtId="0" fontId="2" fillId="0" borderId="18" xfId="0" applyFont="1" applyBorder="1" applyAlignment="1">
      <alignment horizontal="center"/>
    </xf>
    <xf numFmtId="0" fontId="2" fillId="0" borderId="20" xfId="0" applyFont="1" applyBorder="1" applyAlignment="1">
      <alignment horizontal="center"/>
    </xf>
    <xf numFmtId="0" fontId="2" fillId="0" borderId="24" xfId="0" applyFont="1" applyBorder="1" applyAlignment="1">
      <alignment horizontal="center"/>
    </xf>
    <xf numFmtId="0" fontId="2" fillId="0" borderId="21" xfId="0" applyFont="1" applyBorder="1" applyAlignment="1">
      <alignment horizontal="center"/>
    </xf>
    <xf numFmtId="0" fontId="2" fillId="0" borderId="6" xfId="0" applyFont="1" applyBorder="1" applyAlignment="1">
      <alignment horizontal="center"/>
    </xf>
    <xf numFmtId="0" fontId="2" fillId="0" borderId="17" xfId="0" applyFont="1" applyBorder="1" applyAlignment="1">
      <alignment horizontal="center"/>
    </xf>
    <xf numFmtId="0" fontId="1" fillId="0" borderId="0" xfId="0" applyFont="1" applyAlignment="1">
      <alignment horizontal="justify" wrapText="1"/>
    </xf>
    <xf numFmtId="0" fontId="26" fillId="0" borderId="0" xfId="0" applyFont="1" applyAlignment="1">
      <alignment horizontal="left" wrapText="1"/>
    </xf>
    <xf numFmtId="0" fontId="2" fillId="0" borderId="18"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8" xfId="0" applyFont="1" applyBorder="1" applyAlignment="1">
      <alignment horizontal="center" vertical="center"/>
    </xf>
    <xf numFmtId="0" fontId="2" fillId="0" borderId="20" xfId="0" applyFont="1" applyBorder="1" applyAlignment="1">
      <alignment horizontal="center" vertical="center"/>
    </xf>
    <xf numFmtId="0" fontId="34" fillId="0" borderId="0" xfId="2" applyFont="1" applyAlignment="1">
      <alignment horizontal="center" vertical="center" wrapText="1"/>
    </xf>
    <xf numFmtId="0" fontId="37" fillId="0" borderId="20" xfId="0" applyFont="1" applyBorder="1" applyAlignment="1">
      <alignment horizontal="center" vertical="center" wrapText="1"/>
    </xf>
    <xf numFmtId="0" fontId="37" fillId="0" borderId="10" xfId="0" applyFont="1" applyBorder="1" applyAlignment="1">
      <alignment horizontal="center" vertical="center" wrapText="1"/>
    </xf>
    <xf numFmtId="0" fontId="37" fillId="0" borderId="18" xfId="0" applyFont="1" applyBorder="1" applyAlignment="1">
      <alignment horizontal="center" vertical="center" wrapText="1"/>
    </xf>
    <xf numFmtId="0" fontId="36" fillId="0" borderId="0" xfId="0" applyFont="1" applyAlignment="1">
      <alignment horizontal="left" vertical="top"/>
    </xf>
    <xf numFmtId="0" fontId="47" fillId="9" borderId="0" xfId="2" applyFont="1" applyFill="1" applyAlignment="1">
      <alignment horizontal="justify" vertical="top" wrapText="1"/>
    </xf>
    <xf numFmtId="0" fontId="42" fillId="10" borderId="0" xfId="2" applyFont="1" applyFill="1" applyAlignment="1">
      <alignment horizontal="left" vertical="justify" wrapText="1"/>
    </xf>
    <xf numFmtId="0" fontId="45" fillId="7" borderId="30" xfId="2" applyFont="1" applyFill="1" applyBorder="1" applyAlignment="1">
      <alignment horizontal="left"/>
    </xf>
    <xf numFmtId="0" fontId="36" fillId="0" borderId="6" xfId="0" applyFont="1" applyBorder="1" applyAlignment="1">
      <alignment horizontal="left" vertical="top" wrapText="1"/>
    </xf>
    <xf numFmtId="0" fontId="36" fillId="0" borderId="0" xfId="0" applyFont="1" applyAlignment="1">
      <alignment wrapText="1"/>
    </xf>
    <xf numFmtId="0" fontId="37" fillId="0" borderId="0" xfId="0" applyFont="1" applyAlignment="1">
      <alignment wrapText="1"/>
    </xf>
    <xf numFmtId="0" fontId="34" fillId="9" borderId="28" xfId="2" applyFont="1" applyFill="1" applyBorder="1" applyAlignment="1">
      <alignment horizontal="left" vertical="top" wrapText="1"/>
    </xf>
    <xf numFmtId="0" fontId="34" fillId="9" borderId="29" xfId="2" applyFont="1" applyFill="1" applyBorder="1" applyAlignment="1">
      <alignment horizontal="left" vertical="top" wrapText="1"/>
    </xf>
    <xf numFmtId="0" fontId="36" fillId="0" borderId="6" xfId="0" applyFont="1" applyBorder="1" applyAlignment="1">
      <alignment horizontal="left" wrapText="1"/>
    </xf>
    <xf numFmtId="0" fontId="32" fillId="7" borderId="30" xfId="0" applyFont="1" applyFill="1" applyBorder="1" applyAlignment="1">
      <alignment horizontal="left" wrapText="1"/>
    </xf>
    <xf numFmtId="0" fontId="40" fillId="0" borderId="0" xfId="0" applyFont="1" applyAlignment="1">
      <alignment horizontal="left" wrapText="1"/>
    </xf>
    <xf numFmtId="0" fontId="46" fillId="9" borderId="28" xfId="2" applyFont="1" applyFill="1" applyBorder="1" applyAlignment="1">
      <alignment horizontal="left" vertical="top" wrapText="1"/>
    </xf>
    <xf numFmtId="0" fontId="46" fillId="9" borderId="31" xfId="2" applyFont="1" applyFill="1" applyBorder="1" applyAlignment="1">
      <alignment horizontal="left" vertical="top" wrapText="1"/>
    </xf>
    <xf numFmtId="0" fontId="46" fillId="9" borderId="29" xfId="2" applyFont="1" applyFill="1" applyBorder="1" applyAlignment="1">
      <alignment horizontal="left" vertical="top" wrapText="1"/>
    </xf>
    <xf numFmtId="0" fontId="42" fillId="10" borderId="0" xfId="2" applyFont="1" applyFill="1" applyAlignment="1">
      <alignment horizontal="left" vertical="center" wrapText="1"/>
    </xf>
    <xf numFmtId="0" fontId="45" fillId="7" borderId="30" xfId="2" applyFont="1" applyFill="1" applyBorder="1" applyAlignment="1">
      <alignment horizontal="left" vertical="center" wrapText="1"/>
    </xf>
    <xf numFmtId="0" fontId="21" fillId="2" borderId="10" xfId="0" applyFont="1" applyFill="1" applyBorder="1" applyAlignment="1">
      <alignment horizontal="left" vertical="justify" readingOrder="1"/>
    </xf>
    <xf numFmtId="0" fontId="1" fillId="0" borderId="6" xfId="0" applyFont="1" applyBorder="1" applyAlignment="1">
      <alignment horizontal="left" wrapText="1"/>
    </xf>
    <xf numFmtId="0" fontId="42" fillId="10" borderId="31" xfId="2" applyFont="1" applyFill="1" applyBorder="1" applyAlignment="1">
      <alignment horizontal="left" vertical="justify" wrapText="1"/>
    </xf>
    <xf numFmtId="0" fontId="46" fillId="9" borderId="0" xfId="2" applyFont="1" applyFill="1" applyBorder="1" applyAlignment="1">
      <alignment horizontal="left" vertical="top" wrapText="1" shrinkToFit="1"/>
    </xf>
    <xf numFmtId="0" fontId="46" fillId="9" borderId="30" xfId="2" applyFont="1" applyFill="1" applyBorder="1" applyAlignment="1">
      <alignment horizontal="left" vertical="top" wrapText="1" shrinkToFit="1"/>
    </xf>
    <xf numFmtId="0" fontId="46" fillId="9" borderId="0" xfId="2" applyFont="1" applyFill="1" applyAlignment="1">
      <alignment horizontal="left" wrapText="1"/>
    </xf>
    <xf numFmtId="0" fontId="36" fillId="0" borderId="28" xfId="0" applyFont="1" applyBorder="1" applyAlignment="1">
      <alignment horizontal="left" vertical="top" wrapText="1"/>
    </xf>
    <xf numFmtId="0" fontId="36" fillId="0" borderId="29" xfId="0" applyFont="1" applyBorder="1" applyAlignment="1">
      <alignment horizontal="left" vertical="top" wrapText="1"/>
    </xf>
    <xf numFmtId="0" fontId="36" fillId="0" borderId="0" xfId="0" applyFont="1" applyAlignment="1">
      <alignment horizontal="left" wrapText="1"/>
    </xf>
    <xf numFmtId="0" fontId="35" fillId="9" borderId="28" xfId="2" applyFont="1" applyFill="1" applyBorder="1" applyAlignment="1">
      <alignment horizontal="left" vertical="center" wrapText="1"/>
    </xf>
    <xf numFmtId="0" fontId="35" fillId="9" borderId="29" xfId="2" applyFont="1" applyFill="1" applyBorder="1" applyAlignment="1">
      <alignment horizontal="left" vertical="center" wrapText="1"/>
    </xf>
    <xf numFmtId="0" fontId="46" fillId="9" borderId="0" xfId="2" applyFont="1" applyFill="1" applyAlignment="1">
      <alignment horizontal="left" vertical="top" wrapText="1"/>
    </xf>
    <xf numFmtId="0" fontId="35" fillId="0" borderId="30" xfId="2" applyFont="1" applyBorder="1" applyAlignment="1">
      <alignment horizontal="left" wrapText="1"/>
    </xf>
    <xf numFmtId="0" fontId="16" fillId="0" borderId="6" xfId="0" applyFont="1" applyBorder="1" applyAlignment="1">
      <alignment horizontal="left"/>
    </xf>
    <xf numFmtId="0" fontId="3" fillId="0" borderId="15" xfId="0" applyFont="1" applyBorder="1" applyAlignment="1">
      <alignment horizontal="center" vertical="center" wrapText="1"/>
    </xf>
    <xf numFmtId="0" fontId="28" fillId="0" borderId="0" xfId="0" applyFont="1" applyAlignment="1">
      <alignment horizontal="left" vertical="center" wrapText="1"/>
    </xf>
    <xf numFmtId="0" fontId="44" fillId="7" borderId="28" xfId="2" applyFont="1" applyFill="1" applyBorder="1" applyAlignment="1">
      <alignment horizontal="left" vertical="center"/>
    </xf>
    <xf numFmtId="0" fontId="44" fillId="7" borderId="31" xfId="2" applyFont="1" applyFill="1" applyBorder="1" applyAlignment="1">
      <alignment horizontal="left" vertical="center"/>
    </xf>
    <xf numFmtId="0" fontId="44" fillId="7" borderId="29" xfId="2" applyFont="1" applyFill="1" applyBorder="1" applyAlignment="1">
      <alignment horizontal="left" vertical="center"/>
    </xf>
    <xf numFmtId="0" fontId="44" fillId="7" borderId="28" xfId="2" applyFont="1" applyFill="1" applyBorder="1" applyAlignment="1">
      <alignment horizontal="left" vertical="top"/>
    </xf>
    <xf numFmtId="0" fontId="44" fillId="7" borderId="31" xfId="2" applyFont="1" applyFill="1" applyBorder="1" applyAlignment="1">
      <alignment horizontal="left" vertical="top"/>
    </xf>
    <xf numFmtId="0" fontId="44" fillId="7" borderId="29" xfId="2" applyFont="1" applyFill="1" applyBorder="1" applyAlignment="1">
      <alignment horizontal="left" vertical="top"/>
    </xf>
    <xf numFmtId="0" fontId="42" fillId="10" borderId="31" xfId="2" applyFont="1" applyFill="1" applyBorder="1" applyAlignment="1">
      <alignment horizontal="left" vertical="center" wrapText="1"/>
    </xf>
    <xf numFmtId="0" fontId="35" fillId="0" borderId="25" xfId="2" applyFont="1" applyBorder="1" applyAlignment="1">
      <alignment horizontal="center"/>
    </xf>
    <xf numFmtId="0" fontId="45" fillId="7" borderId="0" xfId="2" applyFont="1" applyFill="1" applyAlignment="1">
      <alignment horizontal="left"/>
    </xf>
    <xf numFmtId="0" fontId="21" fillId="2" borderId="10" xfId="0" applyFont="1" applyFill="1" applyBorder="1" applyAlignment="1">
      <alignment horizontal="left" vertical="justify" wrapText="1"/>
    </xf>
    <xf numFmtId="0" fontId="46" fillId="9" borderId="30" xfId="2" applyFont="1" applyFill="1" applyBorder="1" applyAlignment="1">
      <alignment horizontal="left" vertical="top" wrapText="1"/>
    </xf>
    <xf numFmtId="0" fontId="46" fillId="9" borderId="25" xfId="2" applyFont="1" applyFill="1" applyBorder="1" applyAlignment="1">
      <alignment horizontal="left" vertical="top" wrapText="1"/>
    </xf>
    <xf numFmtId="0" fontId="46" fillId="9" borderId="36" xfId="0" applyFont="1" applyFill="1" applyBorder="1" applyAlignment="1">
      <alignment horizontal="left" vertical="top" wrapText="1"/>
    </xf>
    <xf numFmtId="0" fontId="46" fillId="9" borderId="35" xfId="0" applyFont="1" applyFill="1" applyBorder="1" applyAlignment="1">
      <alignment horizontal="left" vertical="top" wrapText="1"/>
    </xf>
    <xf numFmtId="0" fontId="46" fillId="9" borderId="38" xfId="0" applyFont="1" applyFill="1" applyBorder="1" applyAlignment="1">
      <alignment horizontal="left" vertical="top" wrapText="1"/>
    </xf>
    <xf numFmtId="0" fontId="63" fillId="9" borderId="36" xfId="2" applyFont="1" applyFill="1" applyBorder="1" applyAlignment="1">
      <alignment horizontal="left" vertical="top" wrapText="1"/>
    </xf>
    <xf numFmtId="0" fontId="63" fillId="9" borderId="35" xfId="2" applyFont="1" applyFill="1" applyBorder="1" applyAlignment="1">
      <alignment horizontal="left" vertical="top" wrapText="1"/>
    </xf>
    <xf numFmtId="0" fontId="63" fillId="9" borderId="38" xfId="2" applyFont="1" applyFill="1" applyBorder="1" applyAlignment="1">
      <alignment horizontal="left" vertical="top" wrapText="1"/>
    </xf>
    <xf numFmtId="0" fontId="42" fillId="10" borderId="31" xfId="2" applyFont="1" applyFill="1" applyBorder="1" applyAlignment="1">
      <alignment horizontal="left" vertical="top" wrapText="1"/>
    </xf>
    <xf numFmtId="0" fontId="46" fillId="9" borderId="0" xfId="0" applyFont="1" applyFill="1" applyBorder="1" applyAlignment="1">
      <alignment horizontal="left" vertical="top" wrapText="1"/>
    </xf>
    <xf numFmtId="0" fontId="35" fillId="0" borderId="0" xfId="2" applyFont="1" applyAlignment="1">
      <alignment horizontal="left" wrapText="1"/>
    </xf>
    <xf numFmtId="0" fontId="34" fillId="9" borderId="28" xfId="2" applyFont="1" applyFill="1" applyBorder="1" applyAlignment="1">
      <alignment horizontal="left" vertical="center" wrapText="1"/>
    </xf>
    <xf numFmtId="0" fontId="34" fillId="9" borderId="29" xfId="2" applyFont="1" applyFill="1" applyBorder="1" applyAlignment="1">
      <alignment horizontal="left" vertical="center" wrapText="1"/>
    </xf>
    <xf numFmtId="0" fontId="27" fillId="0" borderId="0" xfId="0" applyFont="1" applyAlignment="1">
      <alignment horizontal="left" vertical="center" wrapText="1"/>
    </xf>
    <xf numFmtId="0" fontId="42" fillId="10" borderId="0" xfId="2" applyFont="1" applyFill="1" applyAlignment="1">
      <alignment horizontal="left" vertical="center"/>
    </xf>
    <xf numFmtId="0" fontId="35" fillId="0" borderId="0" xfId="2" applyFont="1" applyAlignment="1">
      <alignment horizontal="center"/>
    </xf>
    <xf numFmtId="0" fontId="29" fillId="6" borderId="20" xfId="0" applyFont="1" applyFill="1" applyBorder="1" applyAlignment="1">
      <alignment horizontal="left" vertical="center" wrapText="1"/>
    </xf>
    <xf numFmtId="0" fontId="29" fillId="6" borderId="10" xfId="0" applyFont="1" applyFill="1" applyBorder="1" applyAlignment="1">
      <alignment horizontal="left" vertical="center" wrapText="1"/>
    </xf>
    <xf numFmtId="0" fontId="29" fillId="6" borderId="18" xfId="0" applyFont="1" applyFill="1" applyBorder="1" applyAlignment="1">
      <alignment horizontal="left" vertical="center" wrapText="1"/>
    </xf>
    <xf numFmtId="0" fontId="51" fillId="9" borderId="0" xfId="2" applyFont="1" applyFill="1" applyAlignment="1">
      <alignment horizontal="left" vertical="top" wrapText="1"/>
    </xf>
    <xf numFmtId="0" fontId="44" fillId="7" borderId="50" xfId="2" applyFont="1" applyFill="1" applyBorder="1" applyAlignment="1">
      <alignment horizontal="left" vertical="center" wrapText="1"/>
    </xf>
    <xf numFmtId="0" fontId="44" fillId="7" borderId="0" xfId="2" applyFont="1" applyFill="1" applyBorder="1" applyAlignment="1">
      <alignment horizontal="left" vertical="center" wrapText="1"/>
    </xf>
    <xf numFmtId="0" fontId="42" fillId="10" borderId="31" xfId="2" applyFont="1" applyFill="1" applyBorder="1" applyAlignment="1">
      <alignment horizontal="left" vertical="top"/>
    </xf>
    <xf numFmtId="0" fontId="40" fillId="0" borderId="0" xfId="0" applyFont="1" applyAlignment="1">
      <alignment horizontal="left" vertical="top" wrapText="1"/>
    </xf>
    <xf numFmtId="0" fontId="46" fillId="9" borderId="40" xfId="2" applyFont="1" applyFill="1" applyBorder="1" applyAlignment="1">
      <alignment horizontal="left" vertical="top" wrapText="1"/>
    </xf>
    <xf numFmtId="0" fontId="46" fillId="9" borderId="41" xfId="2" applyFont="1" applyFill="1" applyBorder="1" applyAlignment="1">
      <alignment horizontal="left" vertical="top" wrapText="1"/>
    </xf>
    <xf numFmtId="0" fontId="35" fillId="0" borderId="47" xfId="2" applyFont="1" applyBorder="1" applyAlignment="1">
      <alignment horizontal="left" wrapText="1"/>
    </xf>
    <xf numFmtId="0" fontId="35" fillId="0" borderId="48" xfId="2" applyFont="1" applyBorder="1" applyAlignment="1">
      <alignment horizontal="left" wrapText="1"/>
    </xf>
    <xf numFmtId="0" fontId="35" fillId="0" borderId="49" xfId="2" applyFont="1" applyBorder="1" applyAlignment="1">
      <alignment horizontal="left" wrapText="1"/>
    </xf>
    <xf numFmtId="0" fontId="46" fillId="9" borderId="6" xfId="2" applyFont="1" applyFill="1" applyBorder="1" applyAlignment="1">
      <alignment horizontal="left" vertical="top" wrapText="1"/>
    </xf>
    <xf numFmtId="0" fontId="42" fillId="10" borderId="51" xfId="2" applyFont="1" applyFill="1" applyBorder="1" applyAlignment="1">
      <alignment horizontal="left" vertical="top" wrapText="1"/>
    </xf>
    <xf numFmtId="0" fontId="46" fillId="9" borderId="52" xfId="2" applyFont="1" applyFill="1" applyBorder="1" applyAlignment="1">
      <alignment horizontal="left" vertical="top" wrapText="1"/>
    </xf>
    <xf numFmtId="0" fontId="46" fillId="9" borderId="0" xfId="2" applyFont="1" applyFill="1" applyBorder="1" applyAlignment="1">
      <alignment horizontal="left" vertical="top" wrapText="1"/>
    </xf>
    <xf numFmtId="0" fontId="41" fillId="9" borderId="0" xfId="2" applyFont="1" applyFill="1" applyBorder="1" applyAlignment="1">
      <alignment horizontal="left" vertical="top" wrapText="1"/>
    </xf>
    <xf numFmtId="0" fontId="42" fillId="10" borderId="0" xfId="2" applyFont="1" applyFill="1" applyBorder="1" applyAlignment="1">
      <alignment horizontal="left" vertical="top" wrapText="1"/>
    </xf>
    <xf numFmtId="0" fontId="35" fillId="0" borderId="0" xfId="2" applyFont="1" applyAlignment="1">
      <alignment horizontal="left" vertical="center" wrapText="1"/>
    </xf>
    <xf numFmtId="0" fontId="45" fillId="7" borderId="0" xfId="2" applyFont="1" applyFill="1" applyAlignment="1">
      <alignment horizontal="left" vertical="top" wrapText="1"/>
    </xf>
    <xf numFmtId="0" fontId="50" fillId="9" borderId="0" xfId="2" applyFont="1" applyFill="1" applyAlignment="1">
      <alignment horizontal="left" vertical="top" wrapText="1"/>
    </xf>
    <xf numFmtId="0" fontId="50" fillId="9" borderId="39" xfId="2" applyFont="1" applyFill="1" applyBorder="1" applyAlignment="1">
      <alignment horizontal="left" vertical="top" wrapText="1"/>
    </xf>
    <xf numFmtId="0" fontId="21" fillId="2" borderId="10" xfId="0" applyFont="1" applyFill="1" applyBorder="1" applyAlignment="1">
      <alignment horizontal="left" vertical="center"/>
    </xf>
    <xf numFmtId="0" fontId="3" fillId="0" borderId="0" xfId="0" applyFont="1" applyAlignment="1">
      <alignment horizontal="left" wrapText="1"/>
    </xf>
    <xf numFmtId="0" fontId="1" fillId="0" borderId="10" xfId="0" applyFont="1" applyBorder="1" applyAlignment="1" applyProtection="1">
      <alignment horizontal="left" wrapText="1"/>
      <protection locked="0"/>
    </xf>
    <xf numFmtId="0" fontId="35" fillId="0" borderId="31" xfId="6" applyFont="1" applyBorder="1" applyAlignment="1" applyProtection="1">
      <alignment horizontal="left" wrapText="1"/>
      <protection locked="0"/>
    </xf>
    <xf numFmtId="0" fontId="45" fillId="7" borderId="52" xfId="2" applyFont="1" applyFill="1" applyBorder="1" applyAlignment="1">
      <alignment horizontal="left"/>
    </xf>
    <xf numFmtId="0" fontId="45" fillId="7" borderId="0" xfId="2" applyFont="1" applyFill="1" applyBorder="1" applyAlignment="1">
      <alignment horizontal="left"/>
    </xf>
    <xf numFmtId="0" fontId="42" fillId="10" borderId="31" xfId="2" applyFont="1" applyFill="1" applyBorder="1" applyAlignment="1">
      <alignment horizontal="left" vertical="center"/>
    </xf>
    <xf numFmtId="0" fontId="46" fillId="9" borderId="28" xfId="2" applyFont="1" applyFill="1" applyBorder="1" applyAlignment="1">
      <alignment horizontal="left" wrapText="1"/>
    </xf>
    <xf numFmtId="0" fontId="46" fillId="9" borderId="31" xfId="2" applyFont="1" applyFill="1" applyBorder="1" applyAlignment="1">
      <alignment horizontal="left" wrapText="1"/>
    </xf>
    <xf numFmtId="0" fontId="46" fillId="9" borderId="29" xfId="2" applyFont="1" applyFill="1" applyBorder="1" applyAlignment="1">
      <alignment horizontal="left" wrapText="1"/>
    </xf>
    <xf numFmtId="0" fontId="46" fillId="9" borderId="53" xfId="2" applyFont="1" applyFill="1" applyBorder="1" applyAlignment="1">
      <alignment horizontal="left" vertical="top"/>
    </xf>
    <xf numFmtId="0" fontId="46" fillId="9" borderId="30" xfId="2" applyFont="1" applyFill="1" applyBorder="1" applyAlignment="1">
      <alignment horizontal="left" vertical="top"/>
    </xf>
    <xf numFmtId="0" fontId="42" fillId="10" borderId="0" xfId="2" applyFont="1" applyFill="1" applyBorder="1" applyAlignment="1">
      <alignment horizontal="left" vertical="center"/>
    </xf>
    <xf numFmtId="0" fontId="46" fillId="9" borderId="30" xfId="2" applyFont="1" applyFill="1" applyBorder="1" applyAlignment="1">
      <alignment horizontal="left" vertical="justify"/>
    </xf>
    <xf numFmtId="0" fontId="46" fillId="9" borderId="39" xfId="2" applyFont="1" applyFill="1" applyBorder="1" applyAlignment="1">
      <alignment horizontal="left" vertical="justify"/>
    </xf>
    <xf numFmtId="0" fontId="41" fillId="0" borderId="31" xfId="2" applyFont="1" applyBorder="1" applyAlignment="1">
      <alignment horizontal="left" vertical="center" wrapText="1"/>
    </xf>
    <xf numFmtId="0" fontId="42" fillId="10" borderId="39" xfId="2" applyFont="1" applyFill="1" applyBorder="1" applyAlignment="1">
      <alignment horizontal="left" vertical="center" wrapText="1"/>
    </xf>
    <xf numFmtId="0" fontId="46" fillId="9" borderId="25" xfId="2" applyFont="1" applyFill="1" applyBorder="1" applyAlignment="1">
      <alignment horizontal="left" vertical="justify"/>
    </xf>
    <xf numFmtId="0" fontId="41" fillId="0" borderId="30" xfId="2" applyFont="1" applyBorder="1" applyAlignment="1">
      <alignment horizontal="left" vertical="center" wrapText="1"/>
    </xf>
    <xf numFmtId="0" fontId="42" fillId="10" borderId="15" xfId="2" applyFont="1" applyFill="1" applyBorder="1" applyAlignment="1">
      <alignment horizontal="left" vertical="top" wrapText="1"/>
    </xf>
    <xf numFmtId="0" fontId="68" fillId="9" borderId="0" xfId="2" applyFont="1" applyFill="1" applyAlignment="1">
      <alignment horizontal="left" vertical="top" wrapText="1"/>
    </xf>
    <xf numFmtId="0" fontId="33" fillId="9" borderId="0" xfId="2" applyFont="1" applyFill="1" applyAlignment="1">
      <alignment horizontal="left" vertical="top" wrapText="1"/>
    </xf>
    <xf numFmtId="0" fontId="33" fillId="9" borderId="0" xfId="2" applyFill="1" applyAlignment="1">
      <alignment horizontal="left" vertical="top" wrapText="1"/>
    </xf>
    <xf numFmtId="0" fontId="69" fillId="0" borderId="28" xfId="2" applyFont="1" applyBorder="1" applyAlignment="1">
      <alignment horizontal="left" vertical="center" wrapText="1"/>
    </xf>
    <xf numFmtId="0" fontId="69" fillId="0" borderId="31" xfId="2" applyFont="1" applyBorder="1" applyAlignment="1">
      <alignment horizontal="left" vertical="center" wrapText="1"/>
    </xf>
    <xf numFmtId="0" fontId="69" fillId="0" borderId="29" xfId="2" applyFont="1" applyBorder="1" applyAlignment="1">
      <alignment horizontal="left" vertical="center" wrapText="1"/>
    </xf>
  </cellXfs>
  <cellStyles count="8">
    <cellStyle name="Milliers 2" xfId="5"/>
    <cellStyle name="Milliers 3" xfId="4"/>
    <cellStyle name="Normal" xfId="0" builtinId="0"/>
    <cellStyle name="Normal 2 2" xfId="6"/>
    <cellStyle name="Normal 3" xfId="2"/>
    <cellStyle name="Normal 3 2" xfId="7"/>
    <cellStyle name="Pourcentage" xfId="1" builtinId="5"/>
    <cellStyle name="Pourcentage 2" xfId="3"/>
  </cellStyles>
  <dxfs count="47">
    <dxf>
      <fill>
        <patternFill>
          <bgColor theme="1"/>
        </patternFill>
      </fill>
    </dxf>
    <dxf>
      <fill>
        <patternFill>
          <bgColor theme="1"/>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color rgb="FFFF0000"/>
      </font>
      <fill>
        <patternFill>
          <bgColor rgb="FFFFFF00"/>
        </patternFill>
      </fill>
    </dxf>
    <dxf>
      <fill>
        <patternFill>
          <bgColor theme="1"/>
        </patternFill>
      </fill>
    </dxf>
    <dxf>
      <fill>
        <patternFill>
          <bgColor theme="1"/>
        </patternFill>
      </fill>
    </dxf>
    <dxf>
      <fill>
        <patternFill patternType="solid">
          <bgColor rgb="FF000000"/>
        </patternFill>
      </fill>
    </dxf>
    <dxf>
      <fill>
        <patternFill patternType="solid">
          <bgColor rgb="FF000000"/>
        </patternFill>
      </fill>
    </dxf>
    <dxf>
      <font>
        <b/>
        <i val="0"/>
        <color rgb="FFFF0000"/>
      </font>
      <fill>
        <patternFill>
          <bgColor rgb="FFFFFF00"/>
        </patternFill>
      </fill>
    </dxf>
    <dxf>
      <font>
        <b/>
        <i val="0"/>
        <color rgb="FFFF0000"/>
      </font>
      <fill>
        <patternFill>
          <bgColor rgb="FFFFFF00"/>
        </patternFill>
      </fill>
    </dxf>
    <dxf>
      <font>
        <b val="0"/>
        <i val="0"/>
        <color rgb="FFFF0000"/>
      </font>
      <fill>
        <patternFill>
          <bgColor rgb="FFFFFF00"/>
        </patternFill>
      </fill>
    </dxf>
    <dxf>
      <font>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b/>
        <i val="0"/>
        <color rgb="FFFF0000"/>
      </font>
      <fill>
        <patternFill>
          <bgColor rgb="FFFFFF00"/>
        </patternFill>
      </fill>
    </dxf>
    <dxf>
      <font>
        <b/>
        <i val="0"/>
        <color rgb="FFFF0000"/>
      </font>
      <fill>
        <patternFill>
          <bgColor rgb="FFFFFF00"/>
        </patternFill>
      </fill>
    </dxf>
    <dxf>
      <fill>
        <patternFill>
          <bgColor theme="1"/>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ndense val="0"/>
        <extend val="0"/>
        <color indexed="10"/>
      </font>
    </dxf>
    <dxf>
      <font>
        <b/>
        <i val="0"/>
        <condense val="0"/>
        <extend val="0"/>
        <color indexed="17"/>
      </font>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dxf>
    <dxf>
      <font>
        <b/>
        <i val="0"/>
        <color rgb="FF008000"/>
      </font>
    </dxf>
    <dxf>
      <font>
        <b/>
        <i val="0"/>
        <color rgb="FFFF0000"/>
      </font>
      <fill>
        <patternFill>
          <bgColor rgb="FFFFFF00"/>
        </patternFill>
      </fill>
    </dxf>
  </dxfs>
  <tableStyles count="0" defaultTableStyle="TableStyleMedium9"/>
  <colors>
    <mruColors>
      <color rgb="FF2F4077"/>
      <color rgb="FFC0CCE4"/>
      <color rgb="FFE5AA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2</xdr:col>
      <xdr:colOff>457200</xdr:colOff>
      <xdr:row>8</xdr:row>
      <xdr:rowOff>133350</xdr:rowOff>
    </xdr:to>
    <xdr:pic>
      <xdr:nvPicPr>
        <xdr:cNvPr id="2" name="Image 2">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2295525" cy="15811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3192780</xdr:colOff>
          <xdr:row>3</xdr:row>
          <xdr:rowOff>137160</xdr:rowOff>
        </xdr:from>
        <xdr:to>
          <xdr:col>0</xdr:col>
          <xdr:colOff>4488180</xdr:colOff>
          <xdr:row>4</xdr:row>
          <xdr:rowOff>175260</xdr:rowOff>
        </xdr:to>
        <xdr:sp macro="" textlink="">
          <xdr:nvSpPr>
            <xdr:cNvPr id="47108" name="GenerateButton" hidden="1">
              <a:extLst>
                <a:ext uri="{63B3BB69-23CF-44E3-9099-C40C66FF867C}">
                  <a14:compatExt spid="_x0000_s47108"/>
                </a:ext>
                <a:ext uri="{FF2B5EF4-FFF2-40B4-BE49-F238E27FC236}">
                  <a16:creationId xmlns:a16="http://schemas.microsoft.com/office/drawing/2014/main" id="{00000000-0008-0000-0200-000004B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36576" tIns="32004" rIns="36576" bIns="32004" anchor="ctr" upright="1"/>
            <a:lstStyle/>
            <a:p>
              <a:pPr algn="ctr" rtl="0">
                <a:defRPr sz="1000"/>
              </a:pPr>
              <a:r>
                <a:rPr lang="fr-FR" sz="1100" b="0" i="0" u="none" strike="noStrike" baseline="0">
                  <a:solidFill>
                    <a:srgbClr val="000000"/>
                  </a:solidFill>
                  <a:latin typeface="Calibri"/>
                  <a:cs typeface="Calibri"/>
                </a:rPr>
                <a:t>Générer template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3192780</xdr:colOff>
          <xdr:row>6</xdr:row>
          <xdr:rowOff>137160</xdr:rowOff>
        </xdr:from>
        <xdr:to>
          <xdr:col>0</xdr:col>
          <xdr:colOff>4488180</xdr:colOff>
          <xdr:row>7</xdr:row>
          <xdr:rowOff>449580</xdr:rowOff>
        </xdr:to>
        <xdr:sp macro="" textlink="">
          <xdr:nvSpPr>
            <xdr:cNvPr id="47110" name="GenerateAllButton" hidden="1">
              <a:extLst>
                <a:ext uri="{63B3BB69-23CF-44E3-9099-C40C66FF867C}">
                  <a14:compatExt spid="_x0000_s47110"/>
                </a:ext>
                <a:ext uri="{FF2B5EF4-FFF2-40B4-BE49-F238E27FC236}">
                  <a16:creationId xmlns:a16="http://schemas.microsoft.com/office/drawing/2014/main" id="{00000000-0008-0000-0200-000006B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36576" tIns="32004" rIns="36576" bIns="32004" anchor="ctr" upright="1"/>
            <a:lstStyle/>
            <a:p>
              <a:pPr algn="ctr" rtl="0">
                <a:defRPr sz="1000"/>
              </a:pPr>
              <a:r>
                <a:rPr lang="fr-FR" sz="1100" b="0" i="0" u="none" strike="noStrike" baseline="0">
                  <a:solidFill>
                    <a:srgbClr val="000000"/>
                  </a:solidFill>
                  <a:latin typeface="Calibri"/>
                  <a:cs typeface="Calibri"/>
                </a:rPr>
                <a:t>Générer tous les templates</a:t>
              </a:r>
            </a:p>
          </xdr:txBody>
        </xdr:sp>
        <xdr:clientData fPrint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N42"/>
  <sheetViews>
    <sheetView showGridLines="0" tabSelected="1" topLeftCell="A4" zoomScaleNormal="100" workbookViewId="0">
      <selection activeCell="D47" sqref="D47"/>
    </sheetView>
  </sheetViews>
  <sheetFormatPr baseColWidth="10" defaultColWidth="8.88671875" defaultRowHeight="13.8" x14ac:dyDescent="0.25"/>
  <cols>
    <col min="1" max="1" width="21.5546875" style="238" customWidth="1"/>
    <col min="2" max="2" width="6.6640625" style="238" customWidth="1"/>
    <col min="3" max="3" width="11.109375" style="238" customWidth="1"/>
    <col min="4" max="4" width="11.44140625" style="238" customWidth="1"/>
    <col min="5" max="5" width="15.33203125" style="238" customWidth="1"/>
    <col min="6" max="6" width="13.88671875" style="238" customWidth="1"/>
    <col min="7" max="7" width="11.44140625" style="238" customWidth="1"/>
    <col min="8" max="8" width="16.5546875" style="238" customWidth="1"/>
    <col min="9" max="12" width="11.44140625" style="238" customWidth="1"/>
    <col min="13" max="13" width="4.33203125" style="238" customWidth="1"/>
    <col min="14" max="14" width="11.44140625" style="238" customWidth="1"/>
    <col min="15" max="16384" width="8.88671875" style="243"/>
  </cols>
  <sheetData>
    <row r="1" spans="1:8" s="100" customFormat="1" ht="15.75" customHeight="1" x14ac:dyDescent="0.3">
      <c r="A1" s="114"/>
      <c r="B1" s="114"/>
      <c r="C1" s="114"/>
      <c r="D1" s="114"/>
      <c r="E1" s="114"/>
      <c r="G1" s="114"/>
    </row>
    <row r="2" spans="1:8" s="100" customFormat="1" ht="15.75" customHeight="1" x14ac:dyDescent="0.3">
      <c r="A2" s="114"/>
      <c r="B2" s="114"/>
      <c r="C2" s="114"/>
      <c r="D2" s="114"/>
      <c r="E2" s="114"/>
      <c r="F2" s="114"/>
      <c r="G2" s="114"/>
    </row>
    <row r="3" spans="1:8" ht="15.75" customHeight="1" x14ac:dyDescent="0.3">
      <c r="A3" s="114"/>
      <c r="B3" s="114"/>
      <c r="C3" s="114"/>
      <c r="D3" s="114"/>
      <c r="E3" s="114"/>
      <c r="F3" s="114"/>
      <c r="G3" s="114"/>
    </row>
    <row r="4" spans="1:8" ht="15.75" customHeight="1" x14ac:dyDescent="0.3">
      <c r="A4" s="114"/>
      <c r="B4" s="114"/>
      <c r="C4" s="114"/>
      <c r="D4" s="114"/>
      <c r="E4" s="114"/>
      <c r="F4" s="114"/>
      <c r="G4" s="114"/>
    </row>
    <row r="5" spans="1:8" ht="12.75" customHeight="1" x14ac:dyDescent="0.3">
      <c r="D5" s="237"/>
      <c r="E5" s="237"/>
      <c r="F5" s="237"/>
      <c r="H5" s="340"/>
    </row>
    <row r="6" spans="1:8" ht="12.75" customHeight="1" x14ac:dyDescent="0.25">
      <c r="A6" s="237"/>
      <c r="B6" s="237"/>
      <c r="D6" s="237"/>
      <c r="E6" s="237"/>
      <c r="F6" s="237"/>
      <c r="G6" s="341"/>
      <c r="H6" s="341"/>
    </row>
    <row r="7" spans="1:8" ht="12.75" customHeight="1" x14ac:dyDescent="0.25">
      <c r="D7" s="237"/>
      <c r="E7" s="237"/>
      <c r="F7" s="237"/>
      <c r="G7" s="341"/>
      <c r="H7" s="341"/>
    </row>
    <row r="8" spans="1:8" ht="12.75" customHeight="1" x14ac:dyDescent="0.25">
      <c r="F8" s="422"/>
      <c r="G8" s="422"/>
      <c r="H8" s="422"/>
    </row>
    <row r="9" spans="1:8" ht="12.75" customHeight="1" x14ac:dyDescent="0.25">
      <c r="C9" s="342"/>
      <c r="D9" s="342"/>
      <c r="E9" s="342"/>
      <c r="F9" s="422"/>
      <c r="G9" s="422"/>
      <c r="H9" s="422"/>
    </row>
    <row r="10" spans="1:8" ht="12.75" customHeight="1" x14ac:dyDescent="0.25">
      <c r="C10" s="342"/>
      <c r="E10" s="342"/>
      <c r="F10" s="422"/>
      <c r="G10" s="422"/>
      <c r="H10" s="422"/>
    </row>
    <row r="11" spans="1:8" x14ac:dyDescent="0.25">
      <c r="C11" s="342"/>
      <c r="D11" s="342"/>
      <c r="E11" s="342"/>
      <c r="F11" s="422"/>
      <c r="G11" s="422"/>
      <c r="H11" s="422"/>
    </row>
    <row r="13" spans="1:8" ht="12.75" customHeight="1" x14ac:dyDescent="0.25">
      <c r="A13" s="237" t="s">
        <v>0</v>
      </c>
      <c r="B13" s="237"/>
      <c r="C13" s="423" t="str">
        <f>"ENQUÊTE ANNUELLE SUR LES MOYENS CONSACRÉS
À LA RECHERCHE ET AU DÉVELOPPEMENT EXPERIMENTAL (R&amp;D) AUPRÈS DES ASSOCIATIONS ET DES GIP en " &amp; SURVEY_YEAR</f>
        <v>ENQUÊTE ANNUELLE SUR LES MOYENS CONSACRÉS
À LA RECHERCHE ET AU DÉVELOPPEMENT EXPERIMENTAL (R&amp;D) AUPRÈS DES ASSOCIATIONS ET DES GIP en 2024</v>
      </c>
      <c r="D13" s="424"/>
      <c r="E13" s="424"/>
      <c r="F13" s="424"/>
      <c r="G13" s="424"/>
      <c r="H13" s="425"/>
    </row>
    <row r="14" spans="1:8" ht="12.75" customHeight="1" x14ac:dyDescent="0.25">
      <c r="A14" s="237" t="s">
        <v>1</v>
      </c>
      <c r="B14" s="237"/>
      <c r="C14" s="426"/>
      <c r="D14" s="427"/>
      <c r="E14" s="427"/>
      <c r="F14" s="427"/>
      <c r="G14" s="427"/>
      <c r="H14" s="428"/>
    </row>
    <row r="15" spans="1:8" ht="12.75" customHeight="1" x14ac:dyDescent="0.25">
      <c r="A15" s="237" t="s">
        <v>2</v>
      </c>
      <c r="B15" s="237"/>
      <c r="C15" s="426"/>
      <c r="D15" s="427"/>
      <c r="E15" s="427"/>
      <c r="F15" s="427"/>
      <c r="G15" s="427"/>
      <c r="H15" s="428"/>
    </row>
    <row r="16" spans="1:8" ht="12.75" customHeight="1" x14ac:dyDescent="0.25">
      <c r="C16" s="429"/>
      <c r="D16" s="430"/>
      <c r="E16" s="430"/>
      <c r="F16" s="430"/>
      <c r="G16" s="430"/>
      <c r="H16" s="431"/>
    </row>
    <row r="17" spans="1:11" ht="12.75" customHeight="1" x14ac:dyDescent="0.25">
      <c r="A17" s="242" t="s">
        <v>3</v>
      </c>
      <c r="B17" s="237"/>
      <c r="C17" s="432"/>
      <c r="D17" s="432"/>
      <c r="E17" s="432"/>
      <c r="F17" s="432"/>
      <c r="G17" s="432"/>
      <c r="H17" s="432"/>
    </row>
    <row r="18" spans="1:11" ht="12.75" customHeight="1" x14ac:dyDescent="0.25">
      <c r="A18" s="242" t="s">
        <v>4</v>
      </c>
      <c r="B18" s="237"/>
    </row>
    <row r="19" spans="1:11" ht="12.75" customHeight="1" x14ac:dyDescent="0.25">
      <c r="A19" s="242" t="s">
        <v>5</v>
      </c>
      <c r="B19" s="237"/>
      <c r="C19" s="433" t="s">
        <v>6</v>
      </c>
      <c r="D19" s="433"/>
      <c r="E19" s="433"/>
      <c r="F19" s="433"/>
      <c r="G19" s="433"/>
      <c r="H19" s="433"/>
    </row>
    <row r="20" spans="1:11" ht="12.75" customHeight="1" x14ac:dyDescent="0.25">
      <c r="C20" s="343"/>
      <c r="D20" s="343"/>
      <c r="E20" s="343"/>
      <c r="F20" s="343"/>
      <c r="G20" s="343"/>
      <c r="H20" s="343"/>
      <c r="I20" s="344"/>
    </row>
    <row r="21" spans="1:11" ht="15.75" customHeight="1" x14ac:dyDescent="0.25">
      <c r="A21" s="242" t="s">
        <v>7</v>
      </c>
      <c r="B21" s="242"/>
      <c r="C21" s="343"/>
      <c r="D21" s="343"/>
      <c r="E21" s="343"/>
      <c r="F21" s="343"/>
      <c r="G21" s="343"/>
      <c r="H21" s="343"/>
    </row>
    <row r="22" spans="1:11" ht="37.5" customHeight="1" x14ac:dyDescent="0.25">
      <c r="A22" s="241" t="s">
        <v>8</v>
      </c>
      <c r="B22" s="259"/>
      <c r="C22" s="434" t="s">
        <v>9</v>
      </c>
      <c r="D22" s="434"/>
      <c r="E22" s="434"/>
      <c r="F22" s="434"/>
      <c r="G22" s="434"/>
      <c r="H22" s="434"/>
    </row>
    <row r="23" spans="1:11" ht="13.5" customHeight="1" x14ac:dyDescent="0.25">
      <c r="A23" s="242"/>
      <c r="B23" s="242"/>
      <c r="C23" s="434"/>
      <c r="D23" s="434"/>
      <c r="E23" s="434"/>
      <c r="F23" s="434"/>
      <c r="G23" s="434"/>
      <c r="H23" s="434"/>
    </row>
    <row r="24" spans="1:11" ht="13.5" customHeight="1" x14ac:dyDescent="0.25">
      <c r="A24" s="242" t="s">
        <v>10</v>
      </c>
      <c r="B24" s="239"/>
      <c r="C24" s="434"/>
      <c r="D24" s="434"/>
      <c r="E24" s="434"/>
      <c r="F24" s="434"/>
      <c r="G24" s="434"/>
      <c r="H24" s="434"/>
    </row>
    <row r="25" spans="1:11" ht="24.75" customHeight="1" x14ac:dyDescent="0.25">
      <c r="A25" s="241" t="s">
        <v>11</v>
      </c>
      <c r="B25" s="239"/>
      <c r="C25" s="434"/>
      <c r="D25" s="434"/>
      <c r="E25" s="434"/>
      <c r="F25" s="434"/>
      <c r="G25" s="434"/>
      <c r="H25" s="434"/>
    </row>
    <row r="26" spans="1:11" x14ac:dyDescent="0.25">
      <c r="A26" s="242"/>
      <c r="C26" s="434"/>
      <c r="D26" s="434"/>
      <c r="E26" s="434"/>
      <c r="F26" s="434"/>
      <c r="G26" s="434"/>
      <c r="H26" s="434"/>
    </row>
    <row r="27" spans="1:11" ht="13.5" customHeight="1" x14ac:dyDescent="0.25">
      <c r="A27" s="239" t="s">
        <v>12</v>
      </c>
      <c r="B27" s="240"/>
      <c r="C27" s="434"/>
      <c r="D27" s="434"/>
      <c r="E27" s="434"/>
      <c r="F27" s="434"/>
      <c r="G27" s="434"/>
      <c r="H27" s="434"/>
    </row>
    <row r="28" spans="1:11" ht="13.5" customHeight="1" x14ac:dyDescent="0.25">
      <c r="A28" s="239" t="s">
        <v>13</v>
      </c>
      <c r="B28" s="240"/>
      <c r="C28" s="434"/>
      <c r="D28" s="434"/>
      <c r="E28" s="434"/>
      <c r="F28" s="434"/>
      <c r="G28" s="434"/>
      <c r="H28" s="434"/>
      <c r="I28" s="313"/>
      <c r="J28" s="313"/>
      <c r="K28" s="313"/>
    </row>
    <row r="29" spans="1:11" ht="13.5" customHeight="1" x14ac:dyDescent="0.25">
      <c r="A29" s="239" t="s">
        <v>14</v>
      </c>
      <c r="B29" s="240"/>
      <c r="C29" s="434"/>
      <c r="D29" s="434"/>
      <c r="E29" s="434"/>
      <c r="F29" s="434"/>
      <c r="G29" s="434"/>
      <c r="H29" s="434"/>
      <c r="I29" s="313"/>
      <c r="J29" s="313"/>
      <c r="K29" s="313"/>
    </row>
    <row r="30" spans="1:11" ht="13.5" customHeight="1" x14ac:dyDescent="0.25">
      <c r="B30" s="240"/>
      <c r="C30" s="434"/>
      <c r="D30" s="434"/>
      <c r="E30" s="434"/>
      <c r="F30" s="434"/>
      <c r="G30" s="434"/>
      <c r="H30" s="434"/>
    </row>
    <row r="31" spans="1:11" ht="13.5" customHeight="1" x14ac:dyDescent="0.25">
      <c r="A31" s="240" t="s">
        <v>15</v>
      </c>
      <c r="B31" s="240"/>
      <c r="C31" s="345"/>
      <c r="D31" s="345"/>
      <c r="E31" s="345"/>
      <c r="F31" s="345"/>
      <c r="G31" s="345"/>
      <c r="H31" s="345"/>
    </row>
    <row r="32" spans="1:11" ht="13.5" customHeight="1" x14ac:dyDescent="0.25">
      <c r="A32" s="240" t="s">
        <v>16</v>
      </c>
      <c r="B32" s="240"/>
      <c r="C32" s="345"/>
      <c r="D32" s="345"/>
      <c r="E32" s="345"/>
      <c r="F32" s="345"/>
      <c r="G32" s="345"/>
      <c r="H32" s="345"/>
    </row>
    <row r="33" spans="2:8" ht="15.75" customHeight="1" x14ac:dyDescent="0.3">
      <c r="B33" s="240"/>
      <c r="C33" s="417" t="s">
        <v>17</v>
      </c>
      <c r="D33" s="417"/>
      <c r="E33" s="417"/>
      <c r="F33" s="417"/>
      <c r="G33" s="114"/>
      <c r="H33" s="114"/>
    </row>
    <row r="34" spans="2:8" ht="19.95" customHeight="1" x14ac:dyDescent="0.25">
      <c r="B34" s="240"/>
      <c r="E34" s="391"/>
    </row>
    <row r="35" spans="2:8" ht="13.5" customHeight="1" x14ac:dyDescent="0.25">
      <c r="B35" s="240"/>
    </row>
    <row r="36" spans="2:8" ht="22.95" customHeight="1" x14ac:dyDescent="0.25">
      <c r="B36" s="240"/>
      <c r="C36" s="418" t="s">
        <v>379</v>
      </c>
      <c r="D36" s="418"/>
      <c r="E36" s="418"/>
      <c r="F36" s="418"/>
      <c r="G36" s="418"/>
      <c r="H36" s="418"/>
    </row>
    <row r="37" spans="2:8" ht="20.399999999999999" customHeight="1" x14ac:dyDescent="0.25">
      <c r="B37" s="240"/>
      <c r="C37" s="435"/>
      <c r="D37" s="435"/>
      <c r="E37" s="435"/>
      <c r="F37" s="435"/>
      <c r="G37" s="435"/>
      <c r="H37" s="435"/>
    </row>
    <row r="38" spans="2:8" x14ac:dyDescent="0.25">
      <c r="C38" s="346"/>
      <c r="D38" s="347"/>
      <c r="E38" s="347"/>
      <c r="F38" s="347"/>
      <c r="G38" s="347"/>
      <c r="H38" s="347"/>
    </row>
    <row r="39" spans="2:8" ht="9" customHeight="1" x14ac:dyDescent="0.25">
      <c r="B39" s="348"/>
      <c r="C39" s="349"/>
      <c r="D39" s="349"/>
      <c r="E39" s="349"/>
      <c r="F39" s="349"/>
      <c r="G39" s="349"/>
      <c r="H39" s="350"/>
    </row>
    <row r="40" spans="2:8" ht="31.5" customHeight="1" x14ac:dyDescent="0.25">
      <c r="B40" s="419" t="s">
        <v>373</v>
      </c>
      <c r="C40" s="420"/>
      <c r="D40" s="420"/>
      <c r="E40" s="420"/>
      <c r="F40" s="420"/>
      <c r="G40" s="420"/>
      <c r="H40" s="421"/>
    </row>
    <row r="41" spans="2:8" ht="6.75" customHeight="1" x14ac:dyDescent="0.25">
      <c r="B41" s="351"/>
      <c r="C41" s="352"/>
      <c r="D41" s="352"/>
      <c r="E41" s="352"/>
      <c r="F41" s="352"/>
      <c r="G41" s="352"/>
      <c r="H41" s="353"/>
    </row>
    <row r="42" spans="2:8" ht="24.75" customHeight="1" x14ac:dyDescent="0.25"/>
  </sheetData>
  <sheetProtection formatCells="0" formatColumns="0" formatRows="0" insertColumns="0" insertRows="0" insertHyperlinks="0" deleteColumns="0" deleteRows="0" sort="0" autoFilter="0" pivotTables="0"/>
  <mergeCells count="9">
    <mergeCell ref="C33:F33"/>
    <mergeCell ref="C36:H36"/>
    <mergeCell ref="B40:H40"/>
    <mergeCell ref="F8:H11"/>
    <mergeCell ref="C13:H16"/>
    <mergeCell ref="C17:H17"/>
    <mergeCell ref="C19:H19"/>
    <mergeCell ref="C22:H30"/>
    <mergeCell ref="C37:H37"/>
  </mergeCells>
  <printOptions horizontalCentered="1"/>
  <pageMargins left="0.23622047244093999" right="0.31496062992126" top="0.39370078740157" bottom="0.78740157480314998" header="0.39370078740157" footer="0.55118110236219997"/>
  <pageSetup paperSize="9" scale="9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pageSetUpPr fitToPage="1"/>
  </sheetPr>
  <dimension ref="A1:K90"/>
  <sheetViews>
    <sheetView showGridLines="0" zoomScale="75" zoomScaleNormal="75" workbookViewId="0">
      <pane ySplit="1" topLeftCell="A2" activePane="bottomLeft" state="frozen"/>
      <selection activeCell="P6" sqref="P6"/>
      <selection pane="bottomLeft" activeCell="B8" sqref="B8"/>
    </sheetView>
  </sheetViews>
  <sheetFormatPr baseColWidth="10" defaultColWidth="8.88671875" defaultRowHeight="14.4" x14ac:dyDescent="0.3"/>
  <cols>
    <col min="1" max="1" width="70.5546875" style="13" customWidth="1"/>
    <col min="2" max="2" width="25" style="13" customWidth="1"/>
    <col min="3" max="3" width="3.6640625" style="13" customWidth="1"/>
    <col min="4" max="4" width="111.33203125" style="13" customWidth="1"/>
    <col min="5" max="9" width="3.6640625" style="13" customWidth="1"/>
    <col min="10" max="10" width="3.88671875" style="2" customWidth="1"/>
    <col min="11" max="11" width="11.44140625" style="13" customWidth="1"/>
  </cols>
  <sheetData>
    <row r="1" spans="1:10" s="1" customFormat="1" ht="15" x14ac:dyDescent="0.25">
      <c r="A1" s="11"/>
      <c r="B1" s="12"/>
      <c r="C1" s="12"/>
      <c r="D1" s="152" t="s">
        <v>301</v>
      </c>
      <c r="E1" s="12"/>
      <c r="F1" s="12"/>
      <c r="G1" s="12"/>
      <c r="H1" s="12"/>
      <c r="I1" s="12"/>
      <c r="J1" s="2"/>
    </row>
    <row r="2" spans="1:10" ht="39.75" customHeight="1" x14ac:dyDescent="0.3">
      <c r="A2" s="484" t="str">
        <f>"Dépenses extérieures de R&amp;D exécutées en " &amp; SURVEY_YEAR &amp; " par le secteur civil de l'État et des organismes publics"</f>
        <v>Dépenses extérieures de R&amp;D exécutées en 2024 par le secteur civil de l'État et des organismes publics</v>
      </c>
      <c r="B2" s="484"/>
      <c r="D2" s="153"/>
    </row>
    <row r="3" spans="1:10" ht="73.2" customHeight="1" x14ac:dyDescent="0.3">
      <c r="A3" s="469" t="s">
        <v>94</v>
      </c>
      <c r="B3" s="469"/>
      <c r="C3" s="22"/>
      <c r="D3" s="485" t="s">
        <v>305</v>
      </c>
      <c r="E3" s="22"/>
      <c r="F3" s="22"/>
      <c r="G3" s="22"/>
      <c r="H3" s="22"/>
      <c r="I3" s="22"/>
    </row>
    <row r="4" spans="1:10" ht="15.6" x14ac:dyDescent="0.3">
      <c r="A4" s="100"/>
      <c r="B4" s="100"/>
      <c r="C4" s="36"/>
      <c r="D4" s="485"/>
      <c r="E4" s="36"/>
      <c r="F4" s="36"/>
      <c r="G4" s="36"/>
      <c r="H4" s="36"/>
      <c r="I4" s="36"/>
    </row>
    <row r="5" spans="1:10" ht="15.6" x14ac:dyDescent="0.3">
      <c r="A5" s="156" t="s">
        <v>110</v>
      </c>
      <c r="B5" s="157" t="s">
        <v>60</v>
      </c>
      <c r="D5" s="485"/>
    </row>
    <row r="6" spans="1:10" ht="15" x14ac:dyDescent="0.3">
      <c r="A6" s="158" t="s">
        <v>112</v>
      </c>
      <c r="B6" s="394"/>
      <c r="C6" s="37"/>
      <c r="D6" s="485"/>
      <c r="E6" s="37"/>
      <c r="F6" s="37"/>
      <c r="G6" s="37"/>
      <c r="H6" s="37"/>
      <c r="I6" s="37"/>
    </row>
    <row r="7" spans="1:10" ht="15" x14ac:dyDescent="0.3">
      <c r="A7" s="158" t="s">
        <v>113</v>
      </c>
      <c r="B7" s="394"/>
      <c r="C7" s="37"/>
      <c r="D7" s="485"/>
      <c r="E7" s="37"/>
      <c r="F7" s="37"/>
      <c r="G7" s="37"/>
      <c r="H7" s="37"/>
      <c r="I7" s="37"/>
    </row>
    <row r="8" spans="1:10" ht="15" x14ac:dyDescent="0.3">
      <c r="A8" s="162" t="s">
        <v>107</v>
      </c>
      <c r="B8" s="392"/>
      <c r="C8" s="36"/>
      <c r="D8" s="485"/>
      <c r="E8" s="36"/>
      <c r="F8" s="36"/>
      <c r="G8" s="36"/>
      <c r="H8" s="36"/>
      <c r="I8" s="36"/>
    </row>
    <row r="9" spans="1:10" ht="31.2" x14ac:dyDescent="0.3">
      <c r="A9" s="150" t="s">
        <v>114</v>
      </c>
      <c r="B9" s="155">
        <f>SUM(B6:B8)</f>
        <v>0</v>
      </c>
      <c r="C9" s="36"/>
      <c r="D9" s="485"/>
      <c r="E9" s="36"/>
      <c r="F9" s="36"/>
      <c r="G9" s="36"/>
      <c r="H9" s="36"/>
      <c r="I9" s="36"/>
    </row>
    <row r="10" spans="1:10" ht="17.25" customHeight="1" x14ac:dyDescent="0.3">
      <c r="A10" s="24"/>
      <c r="B10" s="24"/>
      <c r="C10" s="24"/>
      <c r="D10" s="24"/>
      <c r="E10" s="24"/>
      <c r="F10" s="24"/>
      <c r="G10" s="24"/>
      <c r="H10" s="24"/>
      <c r="I10" s="36"/>
    </row>
    <row r="11" spans="1:10" x14ac:dyDescent="0.3">
      <c r="A11" s="24"/>
      <c r="C11" s="36"/>
      <c r="D11" s="36"/>
      <c r="E11" s="36"/>
      <c r="F11" s="36"/>
      <c r="G11" s="36"/>
      <c r="H11" s="36"/>
      <c r="I11" s="36"/>
    </row>
    <row r="12" spans="1:10" x14ac:dyDescent="0.3">
      <c r="A12" s="24"/>
    </row>
    <row r="13" spans="1:10" x14ac:dyDescent="0.3">
      <c r="A13" s="24"/>
    </row>
    <row r="14" spans="1:10" x14ac:dyDescent="0.3">
      <c r="A14" s="24"/>
    </row>
    <row r="15" spans="1:10" x14ac:dyDescent="0.3">
      <c r="A15" s="24"/>
    </row>
    <row r="16" spans="1:10" x14ac:dyDescent="0.3">
      <c r="A16" s="24"/>
    </row>
    <row r="17" spans="1:1" x14ac:dyDescent="0.3">
      <c r="A17" s="24"/>
    </row>
    <row r="18" spans="1:1" x14ac:dyDescent="0.3">
      <c r="A18" s="24"/>
    </row>
    <row r="19" spans="1:1" x14ac:dyDescent="0.3">
      <c r="A19" s="24"/>
    </row>
    <row r="20" spans="1:1" ht="31.5" customHeight="1" x14ac:dyDescent="0.3">
      <c r="A20" s="24"/>
    </row>
    <row r="21" spans="1:1" ht="31.5" customHeight="1" x14ac:dyDescent="0.3">
      <c r="A21" s="24"/>
    </row>
    <row r="22" spans="1:1" ht="31.5" customHeight="1" x14ac:dyDescent="0.3">
      <c r="A22" s="24"/>
    </row>
    <row r="23" spans="1:1" x14ac:dyDescent="0.3">
      <c r="A23" s="24"/>
    </row>
    <row r="24" spans="1:1" x14ac:dyDescent="0.3">
      <c r="A24" s="24"/>
    </row>
    <row r="25" spans="1:1" x14ac:dyDescent="0.3">
      <c r="A25" s="24"/>
    </row>
    <row r="26" spans="1:1" x14ac:dyDescent="0.3">
      <c r="A26" s="24"/>
    </row>
    <row r="27" spans="1:1" x14ac:dyDescent="0.3">
      <c r="A27" s="24"/>
    </row>
    <row r="28" spans="1:1" x14ac:dyDescent="0.3">
      <c r="A28" s="24"/>
    </row>
    <row r="29" spans="1:1" x14ac:dyDescent="0.3">
      <c r="A29" s="24"/>
    </row>
    <row r="30" spans="1:1" x14ac:dyDescent="0.3">
      <c r="A30" s="24"/>
    </row>
    <row r="31" spans="1:1" x14ac:dyDescent="0.3">
      <c r="A31" s="24"/>
    </row>
    <row r="32" spans="1:1" x14ac:dyDescent="0.3">
      <c r="A32" s="24"/>
    </row>
    <row r="33" spans="1:1" x14ac:dyDescent="0.3">
      <c r="A33" s="24"/>
    </row>
    <row r="34" spans="1:1" x14ac:dyDescent="0.3">
      <c r="A34" s="24"/>
    </row>
    <row r="35" spans="1:1" x14ac:dyDescent="0.3">
      <c r="A35" s="24"/>
    </row>
    <row r="36" spans="1:1" x14ac:dyDescent="0.3">
      <c r="A36" s="24"/>
    </row>
    <row r="37" spans="1:1" x14ac:dyDescent="0.3">
      <c r="A37" s="24"/>
    </row>
    <row r="38" spans="1:1" x14ac:dyDescent="0.3">
      <c r="A38" s="24"/>
    </row>
    <row r="39" spans="1:1" x14ac:dyDescent="0.3">
      <c r="A39" s="24"/>
    </row>
    <row r="40" spans="1:1" x14ac:dyDescent="0.3">
      <c r="A40" s="24"/>
    </row>
    <row r="41" spans="1:1" x14ac:dyDescent="0.3">
      <c r="A41" s="24"/>
    </row>
    <row r="42" spans="1:1" x14ac:dyDescent="0.3">
      <c r="A42" s="24"/>
    </row>
    <row r="43" spans="1:1" x14ac:dyDescent="0.3">
      <c r="A43" s="24"/>
    </row>
    <row r="44" spans="1:1" x14ac:dyDescent="0.3">
      <c r="A44" s="24"/>
    </row>
    <row r="45" spans="1:1" x14ac:dyDescent="0.3">
      <c r="A45" s="24"/>
    </row>
    <row r="46" spans="1:1" x14ac:dyDescent="0.3">
      <c r="A46" s="24"/>
    </row>
    <row r="47" spans="1:1" x14ac:dyDescent="0.3">
      <c r="A47" s="24"/>
    </row>
    <row r="48" spans="1:1" x14ac:dyDescent="0.3">
      <c r="A48" s="24"/>
    </row>
    <row r="49" spans="1:1" x14ac:dyDescent="0.3">
      <c r="A49" s="24"/>
    </row>
    <row r="50" spans="1:1" x14ac:dyDescent="0.3">
      <c r="A50" s="24"/>
    </row>
    <row r="51" spans="1:1" x14ac:dyDescent="0.3">
      <c r="A51" s="24"/>
    </row>
    <row r="52" spans="1:1" x14ac:dyDescent="0.3">
      <c r="A52" s="24"/>
    </row>
    <row r="53" spans="1:1" x14ac:dyDescent="0.3">
      <c r="A53" s="24"/>
    </row>
    <row r="54" spans="1:1" x14ac:dyDescent="0.3">
      <c r="A54" s="24"/>
    </row>
    <row r="55" spans="1:1" x14ac:dyDescent="0.3">
      <c r="A55" s="24"/>
    </row>
    <row r="56" spans="1:1" x14ac:dyDescent="0.3">
      <c r="A56" s="24"/>
    </row>
    <row r="57" spans="1:1" x14ac:dyDescent="0.3">
      <c r="A57" s="24"/>
    </row>
    <row r="58" spans="1:1" x14ac:dyDescent="0.3">
      <c r="A58" s="24"/>
    </row>
    <row r="59" spans="1:1" x14ac:dyDescent="0.3">
      <c r="A59" s="24"/>
    </row>
    <row r="60" spans="1:1" x14ac:dyDescent="0.3">
      <c r="A60" s="24"/>
    </row>
    <row r="61" spans="1:1" x14ac:dyDescent="0.3">
      <c r="A61" s="24"/>
    </row>
    <row r="62" spans="1:1" x14ac:dyDescent="0.3">
      <c r="A62" s="24"/>
    </row>
    <row r="63" spans="1:1" x14ac:dyDescent="0.3">
      <c r="A63" s="24"/>
    </row>
    <row r="64" spans="1:1" x14ac:dyDescent="0.3">
      <c r="A64" s="24"/>
    </row>
    <row r="65" spans="1:1" x14ac:dyDescent="0.3">
      <c r="A65" s="24"/>
    </row>
    <row r="66" spans="1:1" x14ac:dyDescent="0.3">
      <c r="A66" s="24"/>
    </row>
    <row r="67" spans="1:1" x14ac:dyDescent="0.3">
      <c r="A67" s="24"/>
    </row>
    <row r="68" spans="1:1" x14ac:dyDescent="0.3">
      <c r="A68" s="24"/>
    </row>
    <row r="69" spans="1:1" x14ac:dyDescent="0.3">
      <c r="A69" s="24"/>
    </row>
    <row r="70" spans="1:1" x14ac:dyDescent="0.3">
      <c r="A70" s="24"/>
    </row>
    <row r="71" spans="1:1" x14ac:dyDescent="0.3">
      <c r="A71" s="24"/>
    </row>
    <row r="72" spans="1:1" x14ac:dyDescent="0.3">
      <c r="A72" s="24"/>
    </row>
    <row r="73" spans="1:1" x14ac:dyDescent="0.3">
      <c r="A73" s="24"/>
    </row>
    <row r="74" spans="1:1" x14ac:dyDescent="0.3">
      <c r="A74" s="24"/>
    </row>
    <row r="75" spans="1:1" x14ac:dyDescent="0.3">
      <c r="A75" s="24"/>
    </row>
    <row r="76" spans="1:1" x14ac:dyDescent="0.3">
      <c r="A76" s="24"/>
    </row>
    <row r="77" spans="1:1" x14ac:dyDescent="0.3">
      <c r="A77" s="24"/>
    </row>
    <row r="78" spans="1:1" x14ac:dyDescent="0.3">
      <c r="A78" s="24"/>
    </row>
    <row r="79" spans="1:1" x14ac:dyDescent="0.3">
      <c r="A79" s="24"/>
    </row>
    <row r="80" spans="1:1" x14ac:dyDescent="0.3">
      <c r="A80" s="24"/>
    </row>
    <row r="81" spans="1:1" x14ac:dyDescent="0.3">
      <c r="A81" s="24"/>
    </row>
    <row r="82" spans="1:1" x14ac:dyDescent="0.3">
      <c r="A82" s="24"/>
    </row>
    <row r="83" spans="1:1" x14ac:dyDescent="0.3">
      <c r="A83" s="24"/>
    </row>
    <row r="84" spans="1:1" x14ac:dyDescent="0.3">
      <c r="A84" s="24"/>
    </row>
    <row r="85" spans="1:1" x14ac:dyDescent="0.3">
      <c r="A85" s="24"/>
    </row>
    <row r="86" spans="1:1" x14ac:dyDescent="0.3">
      <c r="A86" s="24"/>
    </row>
    <row r="87" spans="1:1" x14ac:dyDescent="0.3">
      <c r="A87" s="24"/>
    </row>
    <row r="88" spans="1:1" x14ac:dyDescent="0.3">
      <c r="A88" s="24"/>
    </row>
    <row r="89" spans="1:1" x14ac:dyDescent="0.3">
      <c r="A89" s="24"/>
    </row>
    <row r="90" spans="1:1" x14ac:dyDescent="0.3">
      <c r="A90" s="24"/>
    </row>
  </sheetData>
  <sheetProtection formatCells="0" formatColumns="0" formatRows="0" insertColumns="0" insertRows="0" insertHyperlinks="0" deleteColumns="0" deleteRows="0" sort="0" autoFilter="0" pivotTables="0"/>
  <mergeCells count="3">
    <mergeCell ref="A2:B2"/>
    <mergeCell ref="A3:B3"/>
    <mergeCell ref="D3:D9"/>
  </mergeCells>
  <printOptions horizontalCentered="1"/>
  <pageMargins left="0.23622047244093999" right="0.59055118110236005" top="0.39370078740157" bottom="0.78740157480314998" header="0.39370078740157" footer="0.55118110236219997"/>
  <pageSetup paperSize="9" scale="31" orientation="portrait"/>
  <headerFooter alignWithMargins="0">
    <oddFooter>&amp;L&amp;8&amp;A&amp;R&amp;8R&amp;&amp;D 2022</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pageSetUpPr fitToPage="1"/>
  </sheetPr>
  <dimension ref="A1:K93"/>
  <sheetViews>
    <sheetView showGridLines="0" zoomScale="75" zoomScaleNormal="75" workbookViewId="0">
      <pane ySplit="1" topLeftCell="A2" activePane="bottomLeft" state="frozen"/>
      <selection activeCell="P6" sqref="P6"/>
      <selection pane="bottomLeft" activeCell="A9" sqref="A9"/>
    </sheetView>
  </sheetViews>
  <sheetFormatPr baseColWidth="10" defaultColWidth="8.88671875" defaultRowHeight="14.4" x14ac:dyDescent="0.3"/>
  <cols>
    <col min="1" max="1" width="95.109375" style="13" customWidth="1"/>
    <col min="2" max="2" width="23.44140625" style="13" customWidth="1"/>
    <col min="3" max="3" width="2.5546875" style="13" customWidth="1"/>
    <col min="4" max="4" width="86.44140625" style="13" customWidth="1"/>
    <col min="5" max="9" width="2.5546875" style="13" customWidth="1"/>
    <col min="10" max="10" width="3.88671875" style="2" customWidth="1"/>
    <col min="11" max="11" width="11.44140625" style="13" customWidth="1"/>
  </cols>
  <sheetData>
    <row r="1" spans="1:11" s="1" customFormat="1" ht="15" x14ac:dyDescent="0.25">
      <c r="A1" s="11"/>
      <c r="B1" s="12"/>
      <c r="C1" s="13"/>
      <c r="D1" s="152" t="s">
        <v>301</v>
      </c>
      <c r="E1" s="13"/>
      <c r="F1" s="13"/>
      <c r="G1" s="13"/>
      <c r="H1" s="13"/>
      <c r="I1" s="13"/>
      <c r="J1" s="2"/>
    </row>
    <row r="2" spans="1:11" ht="36.75" customHeight="1" x14ac:dyDescent="0.3">
      <c r="A2" s="484" t="str">
        <f>"Dépenses extérieures de R&amp;D exécutées en " &amp; SURVEY_YEAR &amp; " par le secteur de l'Enseignement Supérieur et de Recherche (ESR)"</f>
        <v>Dépenses extérieures de R&amp;D exécutées en 2024 par le secteur de l'Enseignement Supérieur et de Recherche (ESR)</v>
      </c>
      <c r="B2" s="484"/>
      <c r="D2" s="153"/>
    </row>
    <row r="3" spans="1:11" ht="59.4" customHeight="1" x14ac:dyDescent="0.3">
      <c r="A3" s="474" t="s">
        <v>94</v>
      </c>
      <c r="B3" s="474"/>
      <c r="C3" s="39"/>
      <c r="D3" s="486" t="s">
        <v>305</v>
      </c>
      <c r="E3" s="22"/>
      <c r="F3" s="22"/>
      <c r="G3" s="22"/>
      <c r="H3" s="22"/>
      <c r="I3" s="22"/>
    </row>
    <row r="4" spans="1:11" ht="15.6" x14ac:dyDescent="0.3">
      <c r="A4" s="100"/>
      <c r="B4" s="100"/>
      <c r="D4" s="485"/>
    </row>
    <row r="5" spans="1:11" ht="15.6" x14ac:dyDescent="0.3">
      <c r="A5" s="100"/>
      <c r="B5" s="100"/>
      <c r="D5" s="485"/>
    </row>
    <row r="6" spans="1:11" ht="15.6" x14ac:dyDescent="0.3">
      <c r="A6" s="114" t="s">
        <v>116</v>
      </c>
      <c r="B6" s="126" t="s">
        <v>60</v>
      </c>
      <c r="D6" s="485"/>
    </row>
    <row r="7" spans="1:11" ht="18.75" customHeight="1" x14ac:dyDescent="0.3">
      <c r="A7" s="163" t="s">
        <v>117</v>
      </c>
      <c r="B7" s="393"/>
      <c r="D7" s="485"/>
    </row>
    <row r="8" spans="1:11" ht="18.75" customHeight="1" x14ac:dyDescent="0.3">
      <c r="A8" s="164"/>
      <c r="B8" s="165"/>
      <c r="C8" s="71"/>
      <c r="D8" s="485"/>
      <c r="E8" s="71"/>
      <c r="F8" s="71"/>
      <c r="G8" s="71"/>
      <c r="H8" s="71"/>
      <c r="I8" s="71"/>
      <c r="J8" s="90"/>
      <c r="K8" s="71"/>
    </row>
    <row r="9" spans="1:11" ht="31.2" x14ac:dyDescent="0.3">
      <c r="A9" s="166" t="s">
        <v>118</v>
      </c>
      <c r="B9" s="168" t="s">
        <v>60</v>
      </c>
      <c r="D9" s="485"/>
    </row>
    <row r="10" spans="1:11" ht="15.6" x14ac:dyDescent="0.3">
      <c r="A10" s="167" t="s">
        <v>120</v>
      </c>
      <c r="B10" s="394"/>
      <c r="D10" s="485"/>
    </row>
    <row r="11" spans="1:11" ht="15.6" x14ac:dyDescent="0.3">
      <c r="A11" s="167" t="s">
        <v>121</v>
      </c>
      <c r="B11" s="394"/>
      <c r="D11" s="485"/>
    </row>
    <row r="12" spans="1:11" ht="46.8" x14ac:dyDescent="0.3">
      <c r="A12" s="150" t="s">
        <v>122</v>
      </c>
      <c r="B12" s="169">
        <f>SUM(B10:B11)</f>
        <v>0</v>
      </c>
      <c r="D12" s="485"/>
    </row>
    <row r="13" spans="1:11" ht="15" customHeight="1" x14ac:dyDescent="0.3">
      <c r="A13" s="100"/>
      <c r="B13" s="100"/>
      <c r="D13" s="485"/>
    </row>
    <row r="14" spans="1:11" ht="31.95" customHeight="1" x14ac:dyDescent="0.3">
      <c r="A14" s="150" t="s">
        <v>124</v>
      </c>
      <c r="B14" s="169">
        <f>DE_ES_NV+DE_ESC_TOTAL</f>
        <v>0</v>
      </c>
      <c r="D14" s="485"/>
    </row>
    <row r="15" spans="1:11" ht="18.75" customHeight="1" x14ac:dyDescent="0.3">
      <c r="A15" s="24"/>
      <c r="B15" s="24"/>
      <c r="C15" s="24"/>
      <c r="D15" s="24"/>
      <c r="E15" s="24"/>
      <c r="F15" s="24"/>
      <c r="G15" s="24"/>
      <c r="H15" s="24"/>
      <c r="I15" s="24"/>
      <c r="J15" s="24"/>
    </row>
    <row r="16" spans="1:11" x14ac:dyDescent="0.3">
      <c r="A16" s="24"/>
    </row>
    <row r="17" spans="1:1" x14ac:dyDescent="0.3">
      <c r="A17" s="24"/>
    </row>
    <row r="18" spans="1:1" x14ac:dyDescent="0.3">
      <c r="A18" s="24"/>
    </row>
    <row r="19" spans="1:1" x14ac:dyDescent="0.3">
      <c r="A19" s="24"/>
    </row>
    <row r="20" spans="1:1" x14ac:dyDescent="0.3">
      <c r="A20" s="24"/>
    </row>
    <row r="21" spans="1:1" x14ac:dyDescent="0.3">
      <c r="A21" s="24"/>
    </row>
    <row r="22" spans="1:1" x14ac:dyDescent="0.3">
      <c r="A22" s="24"/>
    </row>
    <row r="23" spans="1:1" x14ac:dyDescent="0.3">
      <c r="A23" s="24"/>
    </row>
    <row r="24" spans="1:1" x14ac:dyDescent="0.3">
      <c r="A24" s="24"/>
    </row>
    <row r="25" spans="1:1" x14ac:dyDescent="0.3">
      <c r="A25" s="24"/>
    </row>
    <row r="26" spans="1:1" x14ac:dyDescent="0.3">
      <c r="A26" s="24"/>
    </row>
    <row r="27" spans="1:1" x14ac:dyDescent="0.3">
      <c r="A27" s="24"/>
    </row>
    <row r="28" spans="1:1" x14ac:dyDescent="0.3">
      <c r="A28" s="24"/>
    </row>
    <row r="29" spans="1:1" x14ac:dyDescent="0.3">
      <c r="A29" s="24"/>
    </row>
    <row r="30" spans="1:1" x14ac:dyDescent="0.3">
      <c r="A30" s="24"/>
    </row>
    <row r="31" spans="1:1" x14ac:dyDescent="0.3">
      <c r="A31" s="24"/>
    </row>
    <row r="32" spans="1:1" x14ac:dyDescent="0.3">
      <c r="A32" s="24"/>
    </row>
    <row r="33" spans="1:1" x14ac:dyDescent="0.3">
      <c r="A33" s="24"/>
    </row>
    <row r="34" spans="1:1" x14ac:dyDescent="0.3">
      <c r="A34" s="24"/>
    </row>
    <row r="35" spans="1:1" x14ac:dyDescent="0.3">
      <c r="A35" s="24"/>
    </row>
    <row r="36" spans="1:1" x14ac:dyDescent="0.3">
      <c r="A36" s="24"/>
    </row>
    <row r="37" spans="1:1" x14ac:dyDescent="0.3">
      <c r="A37" s="24"/>
    </row>
    <row r="38" spans="1:1" x14ac:dyDescent="0.3">
      <c r="A38" s="24"/>
    </row>
    <row r="39" spans="1:1" x14ac:dyDescent="0.3">
      <c r="A39" s="24"/>
    </row>
    <row r="40" spans="1:1" x14ac:dyDescent="0.3">
      <c r="A40" s="24"/>
    </row>
    <row r="41" spans="1:1" x14ac:dyDescent="0.3">
      <c r="A41" s="24"/>
    </row>
    <row r="42" spans="1:1" x14ac:dyDescent="0.3">
      <c r="A42" s="24"/>
    </row>
    <row r="43" spans="1:1" x14ac:dyDescent="0.3">
      <c r="A43" s="24"/>
    </row>
    <row r="44" spans="1:1" x14ac:dyDescent="0.3">
      <c r="A44" s="24"/>
    </row>
    <row r="45" spans="1:1" x14ac:dyDescent="0.3">
      <c r="A45" s="24"/>
    </row>
    <row r="46" spans="1:1" x14ac:dyDescent="0.3">
      <c r="A46" s="24"/>
    </row>
    <row r="47" spans="1:1" x14ac:dyDescent="0.3">
      <c r="A47" s="24"/>
    </row>
    <row r="48" spans="1:1" x14ac:dyDescent="0.3">
      <c r="A48" s="24"/>
    </row>
    <row r="49" spans="1:1" x14ac:dyDescent="0.3">
      <c r="A49" s="24"/>
    </row>
    <row r="50" spans="1:1" x14ac:dyDescent="0.3">
      <c r="A50" s="24"/>
    </row>
    <row r="51" spans="1:1" x14ac:dyDescent="0.3">
      <c r="A51" s="24"/>
    </row>
    <row r="52" spans="1:1" x14ac:dyDescent="0.3">
      <c r="A52" s="24"/>
    </row>
    <row r="53" spans="1:1" x14ac:dyDescent="0.3">
      <c r="A53" s="24"/>
    </row>
    <row r="54" spans="1:1" x14ac:dyDescent="0.3">
      <c r="A54" s="24"/>
    </row>
    <row r="55" spans="1:1" x14ac:dyDescent="0.3">
      <c r="A55" s="24"/>
    </row>
    <row r="56" spans="1:1" x14ac:dyDescent="0.3">
      <c r="A56" s="24"/>
    </row>
    <row r="57" spans="1:1" x14ac:dyDescent="0.3">
      <c r="A57" s="24"/>
    </row>
    <row r="58" spans="1:1" x14ac:dyDescent="0.3">
      <c r="A58" s="24"/>
    </row>
    <row r="59" spans="1:1" x14ac:dyDescent="0.3">
      <c r="A59" s="24"/>
    </row>
    <row r="60" spans="1:1" x14ac:dyDescent="0.3">
      <c r="A60" s="24"/>
    </row>
    <row r="61" spans="1:1" x14ac:dyDescent="0.3">
      <c r="A61" s="24"/>
    </row>
    <row r="62" spans="1:1" x14ac:dyDescent="0.3">
      <c r="A62" s="24"/>
    </row>
    <row r="63" spans="1:1" x14ac:dyDescent="0.3">
      <c r="A63" s="24"/>
    </row>
    <row r="64" spans="1:1" x14ac:dyDescent="0.3">
      <c r="A64" s="24"/>
    </row>
    <row r="65" spans="1:1" x14ac:dyDescent="0.3">
      <c r="A65" s="24"/>
    </row>
    <row r="66" spans="1:1" x14ac:dyDescent="0.3">
      <c r="A66" s="24"/>
    </row>
    <row r="67" spans="1:1" x14ac:dyDescent="0.3">
      <c r="A67" s="24"/>
    </row>
    <row r="68" spans="1:1" x14ac:dyDescent="0.3">
      <c r="A68" s="24"/>
    </row>
    <row r="69" spans="1:1" x14ac:dyDescent="0.3">
      <c r="A69" s="24"/>
    </row>
    <row r="70" spans="1:1" x14ac:dyDescent="0.3">
      <c r="A70" s="24"/>
    </row>
    <row r="71" spans="1:1" x14ac:dyDescent="0.3">
      <c r="A71" s="24"/>
    </row>
    <row r="72" spans="1:1" x14ac:dyDescent="0.3">
      <c r="A72" s="24"/>
    </row>
    <row r="73" spans="1:1" x14ac:dyDescent="0.3">
      <c r="A73" s="24"/>
    </row>
    <row r="74" spans="1:1" x14ac:dyDescent="0.3">
      <c r="A74" s="24"/>
    </row>
    <row r="75" spans="1:1" x14ac:dyDescent="0.3">
      <c r="A75" s="24"/>
    </row>
    <row r="76" spans="1:1" x14ac:dyDescent="0.3">
      <c r="A76" s="24"/>
    </row>
    <row r="77" spans="1:1" x14ac:dyDescent="0.3">
      <c r="A77" s="24"/>
    </row>
    <row r="78" spans="1:1" x14ac:dyDescent="0.3">
      <c r="A78" s="24"/>
    </row>
    <row r="79" spans="1:1" x14ac:dyDescent="0.3">
      <c r="A79" s="24"/>
    </row>
    <row r="80" spans="1:1" x14ac:dyDescent="0.3">
      <c r="A80" s="24"/>
    </row>
    <row r="81" spans="1:1" x14ac:dyDescent="0.3">
      <c r="A81" s="24"/>
    </row>
    <row r="82" spans="1:1" x14ac:dyDescent="0.3">
      <c r="A82" s="24"/>
    </row>
    <row r="83" spans="1:1" x14ac:dyDescent="0.3">
      <c r="A83" s="24"/>
    </row>
    <row r="84" spans="1:1" x14ac:dyDescent="0.3">
      <c r="A84" s="24"/>
    </row>
    <row r="85" spans="1:1" x14ac:dyDescent="0.3">
      <c r="A85" s="24"/>
    </row>
    <row r="86" spans="1:1" x14ac:dyDescent="0.3">
      <c r="A86" s="24"/>
    </row>
    <row r="87" spans="1:1" x14ac:dyDescent="0.3">
      <c r="A87" s="24"/>
    </row>
    <row r="88" spans="1:1" x14ac:dyDescent="0.3">
      <c r="A88" s="24"/>
    </row>
    <row r="89" spans="1:1" x14ac:dyDescent="0.3">
      <c r="A89" s="24"/>
    </row>
    <row r="90" spans="1:1" x14ac:dyDescent="0.3">
      <c r="A90" s="24"/>
    </row>
    <row r="91" spans="1:1" x14ac:dyDescent="0.3">
      <c r="A91" s="24"/>
    </row>
    <row r="92" spans="1:1" x14ac:dyDescent="0.3">
      <c r="A92" s="24"/>
    </row>
    <row r="93" spans="1:1" x14ac:dyDescent="0.3">
      <c r="A93" s="24"/>
    </row>
  </sheetData>
  <sheetProtection formatCells="0" formatColumns="0" formatRows="0" insertColumns="0" insertRows="0" insertHyperlinks="0" deleteColumns="0" deleteRows="0" sort="0" autoFilter="0" pivotTables="0"/>
  <mergeCells count="3">
    <mergeCell ref="A2:B2"/>
    <mergeCell ref="A3:B3"/>
    <mergeCell ref="D3:D14"/>
  </mergeCells>
  <printOptions horizontalCentered="1"/>
  <pageMargins left="0.23622047244093999" right="0.59055118110236005" top="0.39370078740157" bottom="0.78740157480314998" header="0.39370078740157" footer="0.55118110236219997"/>
  <pageSetup paperSize="9" scale="29" orientation="portrait"/>
  <headerFooter alignWithMargins="0">
    <oddFooter>&amp;L&amp;8&amp;A&amp;R&amp;8R&amp;&amp;D 2022</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2">
    <pageSetUpPr fitToPage="1"/>
  </sheetPr>
  <dimension ref="A1:K63"/>
  <sheetViews>
    <sheetView showGridLines="0" zoomScale="75" zoomScaleNormal="75" workbookViewId="0">
      <pane ySplit="1" topLeftCell="A2" activePane="bottomLeft" state="frozen"/>
      <selection activeCell="P6" sqref="P6"/>
      <selection pane="bottomLeft" activeCell="B6" sqref="B6"/>
    </sheetView>
  </sheetViews>
  <sheetFormatPr baseColWidth="10" defaultColWidth="8.88671875" defaultRowHeight="14.4" x14ac:dyDescent="0.3"/>
  <cols>
    <col min="1" max="1" width="77.109375" style="13" customWidth="1"/>
    <col min="2" max="2" width="20.33203125" style="13" customWidth="1"/>
    <col min="3" max="3" width="2.5546875" style="13" customWidth="1"/>
    <col min="4" max="4" width="93.5546875" style="13" customWidth="1"/>
    <col min="5" max="9" width="2.5546875" style="13" customWidth="1"/>
    <col min="10" max="10" width="3.88671875" style="2" customWidth="1"/>
    <col min="11" max="11" width="11.44140625" style="13" customWidth="1"/>
  </cols>
  <sheetData>
    <row r="1" spans="1:10" s="1" customFormat="1" ht="15" x14ac:dyDescent="0.25">
      <c r="A1" s="11"/>
      <c r="B1" s="12"/>
      <c r="C1" s="13"/>
      <c r="D1" s="152" t="s">
        <v>301</v>
      </c>
      <c r="E1" s="13"/>
      <c r="F1" s="13"/>
      <c r="G1" s="13"/>
      <c r="H1" s="13"/>
      <c r="I1" s="13"/>
      <c r="J1" s="2"/>
    </row>
    <row r="2" spans="1:10" ht="38.25" customHeight="1" x14ac:dyDescent="0.3">
      <c r="A2" s="484" t="str">
        <f>"Dépenses extérieures de R&amp;D exécutées en " &amp; SURVEY_YEAR &amp; " par les Associations, les Fondations et les GIP"</f>
        <v>Dépenses extérieures de R&amp;D exécutées en 2024 par les Associations, les Fondations et les GIP</v>
      </c>
      <c r="B2" s="484"/>
      <c r="D2" s="170" t="s">
        <v>306</v>
      </c>
    </row>
    <row r="3" spans="1:10" ht="112.95" customHeight="1" x14ac:dyDescent="0.3">
      <c r="A3" s="469" t="s">
        <v>94</v>
      </c>
      <c r="B3" s="469"/>
      <c r="C3" s="39"/>
      <c r="D3" s="486" t="s">
        <v>305</v>
      </c>
      <c r="E3" s="22"/>
      <c r="F3" s="22"/>
      <c r="G3" s="22"/>
      <c r="H3" s="22"/>
      <c r="I3" s="22"/>
    </row>
    <row r="4" spans="1:10" ht="15.6" x14ac:dyDescent="0.3">
      <c r="A4" s="171"/>
      <c r="B4" s="100"/>
      <c r="D4" s="485"/>
    </row>
    <row r="5" spans="1:10" ht="31.2" x14ac:dyDescent="0.3">
      <c r="A5" s="166" t="s">
        <v>125</v>
      </c>
      <c r="B5" s="172" t="s">
        <v>60</v>
      </c>
      <c r="D5" s="485"/>
    </row>
    <row r="6" spans="1:10" ht="15" x14ac:dyDescent="0.3">
      <c r="A6" s="160" t="s">
        <v>126</v>
      </c>
      <c r="B6" s="392"/>
      <c r="D6" s="485"/>
    </row>
    <row r="7" spans="1:10" ht="31.2" x14ac:dyDescent="0.3">
      <c r="A7" s="150" t="s">
        <v>127</v>
      </c>
      <c r="B7" s="173">
        <f>DE_I_NV</f>
        <v>0</v>
      </c>
      <c r="D7" s="485"/>
    </row>
    <row r="8" spans="1:10" ht="16.5" customHeight="1" x14ac:dyDescent="0.3">
      <c r="A8" s="24"/>
      <c r="B8" s="24"/>
      <c r="C8" s="24"/>
      <c r="D8" s="24"/>
    </row>
    <row r="9" spans="1:10" x14ac:dyDescent="0.3">
      <c r="A9" s="24"/>
      <c r="B9" s="24"/>
      <c r="C9" s="24"/>
      <c r="D9" s="24"/>
    </row>
    <row r="10" spans="1:10" x14ac:dyDescent="0.3">
      <c r="A10" s="24"/>
      <c r="B10" s="24"/>
      <c r="C10" s="24"/>
      <c r="D10" s="24"/>
    </row>
    <row r="11" spans="1:10" x14ac:dyDescent="0.3">
      <c r="A11" s="24"/>
      <c r="B11" s="24"/>
      <c r="C11" s="24"/>
      <c r="D11" s="24"/>
    </row>
    <row r="12" spans="1:10" x14ac:dyDescent="0.3">
      <c r="A12" s="24"/>
      <c r="B12" s="24"/>
      <c r="C12" s="24"/>
      <c r="D12" s="24"/>
    </row>
    <row r="13" spans="1:10" x14ac:dyDescent="0.3">
      <c r="A13" s="24"/>
    </row>
    <row r="14" spans="1:10" x14ac:dyDescent="0.3">
      <c r="A14" s="24"/>
    </row>
    <row r="15" spans="1:10" x14ac:dyDescent="0.3">
      <c r="A15" s="24"/>
    </row>
    <row r="16" spans="1:10" x14ac:dyDescent="0.3">
      <c r="A16" s="24"/>
    </row>
    <row r="17" spans="1:1" x14ac:dyDescent="0.3">
      <c r="A17" s="24"/>
    </row>
    <row r="18" spans="1:1" x14ac:dyDescent="0.3">
      <c r="A18" s="24"/>
    </row>
    <row r="19" spans="1:1" x14ac:dyDescent="0.3">
      <c r="A19" s="24"/>
    </row>
    <row r="20" spans="1:1" ht="31.5" customHeight="1" x14ac:dyDescent="0.3">
      <c r="A20" s="24"/>
    </row>
    <row r="21" spans="1:1" ht="31.5" customHeight="1" x14ac:dyDescent="0.3">
      <c r="A21" s="24"/>
    </row>
    <row r="22" spans="1:1" ht="31.5" customHeight="1" x14ac:dyDescent="0.3">
      <c r="A22" s="24"/>
    </row>
    <row r="23" spans="1:1" x14ac:dyDescent="0.3">
      <c r="A23" s="24"/>
    </row>
    <row r="24" spans="1:1" x14ac:dyDescent="0.3">
      <c r="A24" s="24"/>
    </row>
    <row r="25" spans="1:1" x14ac:dyDescent="0.3">
      <c r="A25" s="24"/>
    </row>
    <row r="26" spans="1:1" x14ac:dyDescent="0.3">
      <c r="A26" s="24"/>
    </row>
    <row r="27" spans="1:1" x14ac:dyDescent="0.3">
      <c r="A27" s="24"/>
    </row>
    <row r="28" spans="1:1" x14ac:dyDescent="0.3">
      <c r="A28" s="24"/>
    </row>
    <row r="29" spans="1:1" x14ac:dyDescent="0.3">
      <c r="A29" s="24"/>
    </row>
    <row r="30" spans="1:1" x14ac:dyDescent="0.3">
      <c r="A30" s="24"/>
    </row>
    <row r="31" spans="1:1" x14ac:dyDescent="0.3">
      <c r="A31" s="24"/>
    </row>
    <row r="32" spans="1:1" x14ac:dyDescent="0.3">
      <c r="A32" s="24"/>
    </row>
    <row r="33" spans="1:1" x14ac:dyDescent="0.3">
      <c r="A33" s="24"/>
    </row>
    <row r="34" spans="1:1" x14ac:dyDescent="0.3">
      <c r="A34" s="24"/>
    </row>
    <row r="35" spans="1:1" x14ac:dyDescent="0.3">
      <c r="A35" s="24"/>
    </row>
    <row r="36" spans="1:1" x14ac:dyDescent="0.3">
      <c r="A36" s="24"/>
    </row>
    <row r="37" spans="1:1" x14ac:dyDescent="0.3">
      <c r="A37" s="24"/>
    </row>
    <row r="38" spans="1:1" x14ac:dyDescent="0.3">
      <c r="A38" s="24"/>
    </row>
    <row r="39" spans="1:1" x14ac:dyDescent="0.3">
      <c r="A39" s="24"/>
    </row>
    <row r="40" spans="1:1" x14ac:dyDescent="0.3">
      <c r="A40" s="24"/>
    </row>
    <row r="41" spans="1:1" x14ac:dyDescent="0.3">
      <c r="A41" s="24"/>
    </row>
    <row r="42" spans="1:1" x14ac:dyDescent="0.3">
      <c r="A42" s="24"/>
    </row>
    <row r="43" spans="1:1" x14ac:dyDescent="0.3">
      <c r="A43" s="24"/>
    </row>
    <row r="44" spans="1:1" x14ac:dyDescent="0.3">
      <c r="A44" s="24"/>
    </row>
    <row r="45" spans="1:1" x14ac:dyDescent="0.3">
      <c r="A45" s="24"/>
    </row>
    <row r="46" spans="1:1" x14ac:dyDescent="0.3">
      <c r="A46" s="24"/>
    </row>
    <row r="47" spans="1:1" x14ac:dyDescent="0.3">
      <c r="A47" s="24"/>
    </row>
    <row r="48" spans="1:1" x14ac:dyDescent="0.3">
      <c r="A48" s="24"/>
    </row>
    <row r="49" spans="1:1" x14ac:dyDescent="0.3">
      <c r="A49" s="24"/>
    </row>
    <row r="50" spans="1:1" x14ac:dyDescent="0.3">
      <c r="A50" s="24"/>
    </row>
    <row r="51" spans="1:1" x14ac:dyDescent="0.3">
      <c r="A51" s="24"/>
    </row>
    <row r="52" spans="1:1" x14ac:dyDescent="0.3">
      <c r="A52" s="24"/>
    </row>
    <row r="53" spans="1:1" x14ac:dyDescent="0.3">
      <c r="A53" s="24"/>
    </row>
    <row r="54" spans="1:1" x14ac:dyDescent="0.3">
      <c r="A54" s="24"/>
    </row>
    <row r="55" spans="1:1" x14ac:dyDescent="0.3">
      <c r="A55" s="24"/>
    </row>
    <row r="56" spans="1:1" x14ac:dyDescent="0.3">
      <c r="A56" s="24"/>
    </row>
    <row r="57" spans="1:1" x14ac:dyDescent="0.3">
      <c r="A57" s="24"/>
    </row>
    <row r="58" spans="1:1" x14ac:dyDescent="0.3">
      <c r="A58" s="24"/>
    </row>
    <row r="59" spans="1:1" x14ac:dyDescent="0.3">
      <c r="A59" s="24"/>
    </row>
    <row r="60" spans="1:1" x14ac:dyDescent="0.3">
      <c r="A60" s="24"/>
    </row>
    <row r="61" spans="1:1" x14ac:dyDescent="0.3">
      <c r="A61" s="24"/>
    </row>
    <row r="62" spans="1:1" x14ac:dyDescent="0.3">
      <c r="A62" s="24"/>
    </row>
    <row r="63" spans="1:1" x14ac:dyDescent="0.3">
      <c r="A63" s="24"/>
    </row>
  </sheetData>
  <sheetProtection formatCells="0" formatColumns="0" formatRows="0" insertColumns="0" insertRows="0" insertHyperlinks="0" deleteColumns="0" deleteRows="0" sort="0" autoFilter="0" pivotTables="0"/>
  <mergeCells count="3">
    <mergeCell ref="A2:B2"/>
    <mergeCell ref="A3:B3"/>
    <mergeCell ref="D3:D7"/>
  </mergeCells>
  <printOptions horizontalCentered="1"/>
  <pageMargins left="0.23622047244093999" right="0.59055118110236005" top="0.39370078740157" bottom="0.78740157480314998" header="0.39370078740157" footer="0.55118110236219997"/>
  <pageSetup paperSize="9" scale="34" orientation="portrait"/>
  <headerFooter alignWithMargins="0">
    <oddFooter>&amp;L&amp;8&amp;A&amp;R&amp;8R&amp;&amp;D 2022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3">
    <pageSetUpPr fitToPage="1"/>
  </sheetPr>
  <dimension ref="A1:G78"/>
  <sheetViews>
    <sheetView showGridLines="0" zoomScale="75" zoomScaleNormal="75" workbookViewId="0">
      <pane ySplit="1" topLeftCell="A2" activePane="bottomLeft" state="frozen"/>
      <selection activeCell="P6" sqref="P6"/>
      <selection pane="bottomLeft" activeCell="C8" sqref="C8"/>
    </sheetView>
  </sheetViews>
  <sheetFormatPr baseColWidth="10" defaultColWidth="8.88671875" defaultRowHeight="15" x14ac:dyDescent="0.25"/>
  <cols>
    <col min="1" max="1" width="8.109375" style="100" customWidth="1"/>
    <col min="2" max="2" width="51" style="100" customWidth="1"/>
    <col min="3" max="3" width="27.33203125" style="100" customWidth="1"/>
    <col min="4" max="4" width="23.6640625" style="100" customWidth="1"/>
    <col min="5" max="5" width="3.6640625" style="100" customWidth="1"/>
    <col min="6" max="6" width="139.6640625" style="100" customWidth="1"/>
    <col min="7" max="7" width="3.88671875" style="101" customWidth="1"/>
    <col min="8" max="8" width="11.44140625" style="100" customWidth="1"/>
    <col min="9" max="16384" width="8.88671875" style="100"/>
  </cols>
  <sheetData>
    <row r="1" spans="1:6" ht="15.6" x14ac:dyDescent="0.25">
      <c r="A1" s="98"/>
      <c r="B1" s="99"/>
      <c r="F1" s="152" t="s">
        <v>301</v>
      </c>
    </row>
    <row r="2" spans="1:6" ht="28.5" customHeight="1" x14ac:dyDescent="0.25">
      <c r="A2" s="467" t="str">
        <f>"Dépenses extérieures de R&amp;D exécutées en " &amp; SURVEY_YEAR &amp; " par les Entreprises"</f>
        <v>Dépenses extérieures de R&amp;D exécutées en 2024 par les Entreprises</v>
      </c>
      <c r="B2" s="467"/>
      <c r="C2" s="467"/>
      <c r="D2" s="467"/>
    </row>
    <row r="3" spans="1:6" ht="73.2" customHeight="1" x14ac:dyDescent="0.3">
      <c r="A3" s="490" t="s">
        <v>94</v>
      </c>
      <c r="B3" s="490"/>
      <c r="C3" s="490"/>
      <c r="D3" s="490"/>
      <c r="E3" s="174"/>
      <c r="F3" s="487" t="s">
        <v>307</v>
      </c>
    </row>
    <row r="4" spans="1:6" ht="30" customHeight="1" x14ac:dyDescent="0.25">
      <c r="A4" s="437" t="s">
        <v>128</v>
      </c>
      <c r="B4" s="437"/>
      <c r="C4" s="437"/>
      <c r="D4" s="437"/>
      <c r="F4" s="487"/>
    </row>
    <row r="5" spans="1:6" ht="14.4" customHeight="1" x14ac:dyDescent="0.3">
      <c r="B5" s="137"/>
      <c r="C5" s="137"/>
      <c r="D5" s="137"/>
      <c r="E5" s="174"/>
      <c r="F5" s="487"/>
    </row>
    <row r="6" spans="1:6" ht="15.6" x14ac:dyDescent="0.3">
      <c r="A6" s="488" t="s">
        <v>129</v>
      </c>
      <c r="B6" s="489"/>
      <c r="C6" s="172" t="s">
        <v>60</v>
      </c>
      <c r="D6" s="175"/>
      <c r="E6" s="176"/>
      <c r="F6" s="487"/>
    </row>
    <row r="7" spans="1:6" ht="15.6" x14ac:dyDescent="0.3">
      <c r="A7" s="177">
        <v>31</v>
      </c>
      <c r="B7" s="178" t="s">
        <v>223</v>
      </c>
      <c r="C7" s="179"/>
      <c r="D7" s="180"/>
      <c r="E7" s="181"/>
      <c r="F7" s="487"/>
    </row>
    <row r="8" spans="1:6" ht="33" customHeight="1" x14ac:dyDescent="0.25">
      <c r="A8" s="491" t="s">
        <v>131</v>
      </c>
      <c r="B8" s="492"/>
      <c r="C8" s="184">
        <f>DE_ENTRA_VAL</f>
        <v>0</v>
      </c>
      <c r="E8" s="182"/>
      <c r="F8" s="487"/>
    </row>
    <row r="9" spans="1:6" x14ac:dyDescent="0.25">
      <c r="B9" s="171"/>
      <c r="C9" s="171"/>
      <c r="E9" s="183"/>
      <c r="F9" s="183"/>
    </row>
    <row r="10" spans="1:6" ht="15.6" x14ac:dyDescent="0.3">
      <c r="A10" s="130"/>
      <c r="B10" s="171"/>
    </row>
    <row r="11" spans="1:6" x14ac:dyDescent="0.25">
      <c r="B11" s="171"/>
    </row>
    <row r="12" spans="1:6" x14ac:dyDescent="0.25">
      <c r="B12" s="171"/>
    </row>
    <row r="13" spans="1:6" x14ac:dyDescent="0.25">
      <c r="B13" s="171"/>
    </row>
    <row r="14" spans="1:6" x14ac:dyDescent="0.25">
      <c r="B14" s="171"/>
    </row>
    <row r="15" spans="1:6" x14ac:dyDescent="0.25">
      <c r="B15" s="171"/>
    </row>
    <row r="16" spans="1:6" x14ac:dyDescent="0.25">
      <c r="B16" s="171"/>
    </row>
    <row r="17" spans="2:2" x14ac:dyDescent="0.25">
      <c r="B17" s="171"/>
    </row>
    <row r="18" spans="2:2" x14ac:dyDescent="0.25">
      <c r="B18" s="171"/>
    </row>
    <row r="19" spans="2:2" x14ac:dyDescent="0.25">
      <c r="B19" s="171"/>
    </row>
    <row r="20" spans="2:2" x14ac:dyDescent="0.25">
      <c r="B20" s="171"/>
    </row>
    <row r="21" spans="2:2" x14ac:dyDescent="0.25">
      <c r="B21" s="171"/>
    </row>
    <row r="22" spans="2:2" ht="31.5" customHeight="1" x14ac:dyDescent="0.25">
      <c r="B22" s="171"/>
    </row>
    <row r="23" spans="2:2" ht="31.5" customHeight="1" x14ac:dyDescent="0.25">
      <c r="B23" s="171"/>
    </row>
    <row r="24" spans="2:2" ht="31.5" customHeight="1" x14ac:dyDescent="0.25">
      <c r="B24" s="171"/>
    </row>
    <row r="25" spans="2:2" x14ac:dyDescent="0.25">
      <c r="B25" s="171"/>
    </row>
    <row r="26" spans="2:2" x14ac:dyDescent="0.25">
      <c r="B26" s="171"/>
    </row>
    <row r="27" spans="2:2" x14ac:dyDescent="0.25">
      <c r="B27" s="171"/>
    </row>
    <row r="28" spans="2:2" x14ac:dyDescent="0.25">
      <c r="B28" s="171"/>
    </row>
    <row r="29" spans="2:2" x14ac:dyDescent="0.25">
      <c r="B29" s="171"/>
    </row>
    <row r="30" spans="2:2" x14ac:dyDescent="0.25">
      <c r="B30" s="171"/>
    </row>
    <row r="31" spans="2:2" x14ac:dyDescent="0.25">
      <c r="B31" s="171"/>
    </row>
    <row r="32" spans="2:2" x14ac:dyDescent="0.25">
      <c r="B32" s="171"/>
    </row>
    <row r="33" spans="2:2" x14ac:dyDescent="0.25">
      <c r="B33" s="171"/>
    </row>
    <row r="34" spans="2:2" x14ac:dyDescent="0.25">
      <c r="B34" s="171"/>
    </row>
    <row r="35" spans="2:2" x14ac:dyDescent="0.25">
      <c r="B35" s="171"/>
    </row>
    <row r="36" spans="2:2" x14ac:dyDescent="0.25">
      <c r="B36" s="171"/>
    </row>
    <row r="37" spans="2:2" x14ac:dyDescent="0.25">
      <c r="B37" s="171"/>
    </row>
    <row r="38" spans="2:2" x14ac:dyDescent="0.25">
      <c r="B38" s="171"/>
    </row>
    <row r="39" spans="2:2" x14ac:dyDescent="0.25">
      <c r="B39" s="171"/>
    </row>
    <row r="40" spans="2:2" x14ac:dyDescent="0.25">
      <c r="B40" s="171"/>
    </row>
    <row r="41" spans="2:2" x14ac:dyDescent="0.25">
      <c r="B41" s="171"/>
    </row>
    <row r="42" spans="2:2" x14ac:dyDescent="0.25">
      <c r="B42" s="171"/>
    </row>
    <row r="43" spans="2:2" x14ac:dyDescent="0.25">
      <c r="B43" s="171"/>
    </row>
    <row r="44" spans="2:2" x14ac:dyDescent="0.25">
      <c r="B44" s="171"/>
    </row>
    <row r="45" spans="2:2" x14ac:dyDescent="0.25">
      <c r="B45" s="171"/>
    </row>
    <row r="46" spans="2:2" x14ac:dyDescent="0.25">
      <c r="B46" s="171"/>
    </row>
    <row r="47" spans="2:2" x14ac:dyDescent="0.25">
      <c r="B47" s="171"/>
    </row>
    <row r="48" spans="2:2" x14ac:dyDescent="0.25">
      <c r="B48" s="171"/>
    </row>
    <row r="49" spans="2:2" x14ac:dyDescent="0.25">
      <c r="B49" s="171"/>
    </row>
    <row r="50" spans="2:2" x14ac:dyDescent="0.25">
      <c r="B50" s="171"/>
    </row>
    <row r="51" spans="2:2" x14ac:dyDescent="0.25">
      <c r="B51" s="171"/>
    </row>
    <row r="52" spans="2:2" x14ac:dyDescent="0.25">
      <c r="B52" s="171"/>
    </row>
    <row r="53" spans="2:2" x14ac:dyDescent="0.25">
      <c r="B53" s="171"/>
    </row>
    <row r="54" spans="2:2" x14ac:dyDescent="0.25">
      <c r="B54" s="171"/>
    </row>
    <row r="55" spans="2:2" x14ac:dyDescent="0.25">
      <c r="B55" s="171"/>
    </row>
    <row r="56" spans="2:2" x14ac:dyDescent="0.25">
      <c r="B56" s="171"/>
    </row>
    <row r="57" spans="2:2" x14ac:dyDescent="0.25">
      <c r="B57" s="171"/>
    </row>
    <row r="58" spans="2:2" x14ac:dyDescent="0.25">
      <c r="B58" s="171"/>
    </row>
    <row r="59" spans="2:2" x14ac:dyDescent="0.25">
      <c r="B59" s="171"/>
    </row>
    <row r="60" spans="2:2" x14ac:dyDescent="0.25">
      <c r="B60" s="171"/>
    </row>
    <row r="61" spans="2:2" x14ac:dyDescent="0.25">
      <c r="B61" s="171"/>
    </row>
    <row r="62" spans="2:2" x14ac:dyDescent="0.25">
      <c r="B62" s="171"/>
    </row>
    <row r="63" spans="2:2" x14ac:dyDescent="0.25">
      <c r="B63" s="171"/>
    </row>
    <row r="64" spans="2:2" x14ac:dyDescent="0.25">
      <c r="B64" s="171"/>
    </row>
    <row r="65" spans="2:2" x14ac:dyDescent="0.25">
      <c r="B65" s="171"/>
    </row>
    <row r="66" spans="2:2" x14ac:dyDescent="0.25">
      <c r="B66" s="171"/>
    </row>
    <row r="67" spans="2:2" x14ac:dyDescent="0.25">
      <c r="B67" s="171"/>
    </row>
    <row r="68" spans="2:2" x14ac:dyDescent="0.25">
      <c r="B68" s="171"/>
    </row>
    <row r="69" spans="2:2" x14ac:dyDescent="0.25">
      <c r="B69" s="171"/>
    </row>
    <row r="70" spans="2:2" x14ac:dyDescent="0.25">
      <c r="B70" s="171"/>
    </row>
    <row r="71" spans="2:2" x14ac:dyDescent="0.25">
      <c r="B71" s="171"/>
    </row>
    <row r="72" spans="2:2" x14ac:dyDescent="0.25">
      <c r="B72" s="171"/>
    </row>
    <row r="73" spans="2:2" x14ac:dyDescent="0.25">
      <c r="B73" s="171"/>
    </row>
    <row r="74" spans="2:2" x14ac:dyDescent="0.25">
      <c r="B74" s="171"/>
    </row>
    <row r="75" spans="2:2" x14ac:dyDescent="0.25">
      <c r="B75" s="171"/>
    </row>
    <row r="76" spans="2:2" x14ac:dyDescent="0.25">
      <c r="B76" s="171"/>
    </row>
    <row r="77" spans="2:2" x14ac:dyDescent="0.25">
      <c r="B77" s="171"/>
    </row>
    <row r="78" spans="2:2" x14ac:dyDescent="0.25">
      <c r="B78" s="171"/>
    </row>
  </sheetData>
  <sheetProtection formatCells="0" formatColumns="0" formatRows="0" insertColumns="0" insertRows="0" insertHyperlinks="0" deleteColumns="0" deleteRows="0" sort="0" autoFilter="0" pivotTables="0"/>
  <mergeCells count="6">
    <mergeCell ref="F3:F8"/>
    <mergeCell ref="A6:B6"/>
    <mergeCell ref="A2:D2"/>
    <mergeCell ref="A3:D3"/>
    <mergeCell ref="A4:D4"/>
    <mergeCell ref="A8:B8"/>
  </mergeCells>
  <printOptions horizontalCentered="1"/>
  <pageMargins left="0.23622047244093999" right="0.59055118110236005" top="0.39370078740157" bottom="0.78740157480314998" header="0.39370078740157" footer="0.55118110236219997"/>
  <pageSetup paperSize="9" scale="30" orientation="portrait"/>
  <headerFooter alignWithMargins="0">
    <oddFooter>&amp;L&amp;8&amp;A&amp;R&amp;8R&amp;&amp;D 2022</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4">
    <pageSetUpPr fitToPage="1"/>
  </sheetPr>
  <dimension ref="A1:J97"/>
  <sheetViews>
    <sheetView showGridLines="0" zoomScale="75" zoomScaleNormal="75" workbookViewId="0">
      <pane ySplit="1" topLeftCell="A2" activePane="bottomLeft" state="frozen"/>
      <selection activeCell="P6" sqref="P6"/>
      <selection pane="bottomLeft" activeCell="A17" sqref="A17"/>
    </sheetView>
  </sheetViews>
  <sheetFormatPr baseColWidth="10" defaultColWidth="8.88671875" defaultRowHeight="15" x14ac:dyDescent="0.25"/>
  <cols>
    <col min="1" max="1" width="79.5546875" style="100" customWidth="1"/>
    <col min="2" max="2" width="23.6640625" style="100" customWidth="1"/>
    <col min="3" max="5" width="4.88671875" style="100" customWidth="1"/>
    <col min="6" max="6" width="85.33203125" style="100" customWidth="1"/>
    <col min="7" max="9" width="4.88671875" style="100" customWidth="1"/>
    <col min="10" max="10" width="3.88671875" style="101" customWidth="1"/>
    <col min="11" max="11" width="11.44140625" style="100" customWidth="1"/>
    <col min="12" max="16384" width="8.88671875" style="100"/>
  </cols>
  <sheetData>
    <row r="1" spans="1:10" ht="15.6" x14ac:dyDescent="0.25">
      <c r="A1" s="98"/>
      <c r="B1" s="99"/>
      <c r="F1" s="152" t="s">
        <v>301</v>
      </c>
    </row>
    <row r="2" spans="1:10" ht="19.5" customHeight="1" x14ac:dyDescent="0.25">
      <c r="A2" s="467" t="str">
        <f>"Dépenses extérieures de R&amp;D exécutées en " &amp; SURVEY_YEAR &amp; " par les organisations internationales et l'Étranger"</f>
        <v>Dépenses extérieures de R&amp;D exécutées en 2024 par les organisations internationales et l'Étranger</v>
      </c>
      <c r="B2" s="467"/>
      <c r="C2" s="467"/>
      <c r="D2" s="467"/>
    </row>
    <row r="3" spans="1:10" ht="59.4" customHeight="1" x14ac:dyDescent="0.3">
      <c r="A3" s="474" t="s">
        <v>94</v>
      </c>
      <c r="B3" s="474"/>
      <c r="C3" s="137"/>
      <c r="D3" s="174"/>
      <c r="E3" s="174"/>
      <c r="F3" s="493" t="s">
        <v>308</v>
      </c>
      <c r="G3" s="174"/>
      <c r="H3" s="174"/>
      <c r="I3" s="174"/>
    </row>
    <row r="4" spans="1:10" x14ac:dyDescent="0.25">
      <c r="F4" s="493"/>
    </row>
    <row r="5" spans="1:10" ht="31.2" x14ac:dyDescent="0.3">
      <c r="A5" s="166" t="s">
        <v>132</v>
      </c>
      <c r="B5" s="188" t="s">
        <v>60</v>
      </c>
      <c r="F5" s="493"/>
    </row>
    <row r="6" spans="1:10" ht="19.95" customHeight="1" x14ac:dyDescent="0.25">
      <c r="A6" s="160" t="s">
        <v>134</v>
      </c>
      <c r="B6" s="161"/>
      <c r="F6" s="493"/>
    </row>
    <row r="7" spans="1:10" ht="29.25" customHeight="1" x14ac:dyDescent="0.25">
      <c r="A7" s="387" t="s">
        <v>135</v>
      </c>
      <c r="B7" s="388">
        <f>DE_OI_NV</f>
        <v>0</v>
      </c>
      <c r="F7" s="493"/>
    </row>
    <row r="8" spans="1:10" x14ac:dyDescent="0.25">
      <c r="A8" s="171"/>
      <c r="B8" s="171"/>
      <c r="C8" s="171"/>
      <c r="E8" s="171"/>
      <c r="F8" s="493"/>
    </row>
    <row r="9" spans="1:10" ht="31.2" x14ac:dyDescent="0.3">
      <c r="A9" s="166" t="s">
        <v>136</v>
      </c>
      <c r="B9" s="168" t="s">
        <v>60</v>
      </c>
      <c r="F9" s="493"/>
    </row>
    <row r="10" spans="1:10" ht="25.5" customHeight="1" x14ac:dyDescent="0.25">
      <c r="A10" s="160" t="s">
        <v>137</v>
      </c>
      <c r="B10" s="161"/>
      <c r="F10" s="493"/>
    </row>
    <row r="11" spans="1:10" ht="38.25" customHeight="1" x14ac:dyDescent="0.25">
      <c r="A11" s="387" t="s">
        <v>138</v>
      </c>
      <c r="B11" s="388">
        <f>DE_ESE_NV</f>
        <v>0</v>
      </c>
      <c r="F11" s="493"/>
    </row>
    <row r="12" spans="1:10" x14ac:dyDescent="0.25">
      <c r="F12" s="493"/>
      <c r="J12" s="100"/>
    </row>
    <row r="13" spans="1:10" ht="15.6" x14ac:dyDescent="0.3">
      <c r="A13" s="185"/>
      <c r="B13" s="185"/>
      <c r="C13" s="185"/>
      <c r="D13" s="185"/>
      <c r="E13" s="185"/>
      <c r="F13" s="493"/>
      <c r="G13" s="185"/>
      <c r="H13" s="185"/>
      <c r="I13" s="185"/>
    </row>
    <row r="14" spans="1:10" ht="15.6" x14ac:dyDescent="0.3">
      <c r="A14" s="166" t="s">
        <v>139</v>
      </c>
      <c r="B14" s="168" t="s">
        <v>60</v>
      </c>
      <c r="F14" s="493"/>
    </row>
    <row r="15" spans="1:10" x14ac:dyDescent="0.25">
      <c r="A15" s="160" t="s">
        <v>140</v>
      </c>
      <c r="B15" s="161"/>
      <c r="F15" s="493"/>
    </row>
    <row r="16" spans="1:10" ht="30" customHeight="1" x14ac:dyDescent="0.25">
      <c r="A16" s="387" t="s">
        <v>141</v>
      </c>
      <c r="B16" s="388">
        <f>DE_EE_NV</f>
        <v>0</v>
      </c>
      <c r="F16" s="493"/>
    </row>
    <row r="17" spans="1:6" ht="15.75" customHeight="1" x14ac:dyDescent="0.25">
      <c r="A17" s="186"/>
      <c r="B17" s="186"/>
      <c r="F17" s="493"/>
    </row>
    <row r="18" spans="1:6" x14ac:dyDescent="0.25">
      <c r="A18" s="171"/>
      <c r="F18" s="493"/>
    </row>
    <row r="19" spans="1:6" ht="31.2" x14ac:dyDescent="0.25">
      <c r="A19" s="389" t="s">
        <v>142</v>
      </c>
      <c r="B19" s="390">
        <f>DE_OI_TOTAL+DE_ESE_TOTAL+DE_EE_TOTAL</f>
        <v>0</v>
      </c>
      <c r="F19" s="493"/>
    </row>
    <row r="20" spans="1:6" x14ac:dyDescent="0.25">
      <c r="A20" s="171"/>
      <c r="B20" s="171"/>
      <c r="C20" s="171"/>
      <c r="D20" s="171"/>
      <c r="E20" s="171"/>
      <c r="F20" s="171"/>
    </row>
    <row r="21" spans="1:6" x14ac:dyDescent="0.25">
      <c r="A21" s="171"/>
    </row>
    <row r="23" spans="1:6" ht="16.5" customHeight="1" x14ac:dyDescent="0.25">
      <c r="A23" s="187"/>
      <c r="B23" s="187"/>
      <c r="C23" s="187"/>
    </row>
    <row r="24" spans="1:6" x14ac:dyDescent="0.25">
      <c r="A24" s="171"/>
    </row>
    <row r="25" spans="1:6" x14ac:dyDescent="0.25">
      <c r="A25" s="171"/>
    </row>
    <row r="26" spans="1:6" x14ac:dyDescent="0.25">
      <c r="A26" s="171"/>
    </row>
    <row r="27" spans="1:6" x14ac:dyDescent="0.25">
      <c r="A27" s="171"/>
    </row>
    <row r="28" spans="1:6" x14ac:dyDescent="0.25">
      <c r="A28" s="171"/>
    </row>
    <row r="29" spans="1:6" x14ac:dyDescent="0.25">
      <c r="A29" s="171"/>
    </row>
    <row r="30" spans="1:6" x14ac:dyDescent="0.25">
      <c r="A30" s="171"/>
    </row>
    <row r="31" spans="1:6" x14ac:dyDescent="0.25">
      <c r="A31" s="171"/>
    </row>
    <row r="32" spans="1:6" x14ac:dyDescent="0.25">
      <c r="A32" s="171"/>
    </row>
    <row r="33" spans="1:1" x14ac:dyDescent="0.25">
      <c r="A33" s="171"/>
    </row>
    <row r="34" spans="1:1" x14ac:dyDescent="0.25">
      <c r="A34" s="171"/>
    </row>
    <row r="35" spans="1:1" ht="31.5" customHeight="1" x14ac:dyDescent="0.25">
      <c r="A35" s="171"/>
    </row>
    <row r="36" spans="1:1" ht="31.5" customHeight="1" x14ac:dyDescent="0.25">
      <c r="A36" s="171"/>
    </row>
    <row r="37" spans="1:1" ht="31.5" customHeight="1" x14ac:dyDescent="0.25">
      <c r="A37" s="171"/>
    </row>
    <row r="38" spans="1:1" x14ac:dyDescent="0.25">
      <c r="A38" s="171"/>
    </row>
    <row r="39" spans="1:1" x14ac:dyDescent="0.25">
      <c r="A39" s="171"/>
    </row>
    <row r="40" spans="1:1" x14ac:dyDescent="0.25">
      <c r="A40" s="171"/>
    </row>
    <row r="41" spans="1:1" x14ac:dyDescent="0.25">
      <c r="A41" s="171"/>
    </row>
    <row r="42" spans="1:1" x14ac:dyDescent="0.25">
      <c r="A42" s="171"/>
    </row>
    <row r="43" spans="1:1" x14ac:dyDescent="0.25">
      <c r="A43" s="171"/>
    </row>
    <row r="44" spans="1:1" x14ac:dyDescent="0.25">
      <c r="A44" s="171"/>
    </row>
    <row r="45" spans="1:1" x14ac:dyDescent="0.25">
      <c r="A45" s="171"/>
    </row>
    <row r="46" spans="1:1" x14ac:dyDescent="0.25">
      <c r="A46" s="171"/>
    </row>
    <row r="47" spans="1:1" x14ac:dyDescent="0.25">
      <c r="A47" s="171"/>
    </row>
    <row r="48" spans="1:1" x14ac:dyDescent="0.25">
      <c r="A48" s="171"/>
    </row>
    <row r="49" spans="1:1" x14ac:dyDescent="0.25">
      <c r="A49" s="171"/>
    </row>
    <row r="50" spans="1:1" x14ac:dyDescent="0.25">
      <c r="A50" s="171"/>
    </row>
    <row r="51" spans="1:1" x14ac:dyDescent="0.25">
      <c r="A51" s="171"/>
    </row>
    <row r="52" spans="1:1" x14ac:dyDescent="0.25">
      <c r="A52" s="171"/>
    </row>
    <row r="53" spans="1:1" x14ac:dyDescent="0.25">
      <c r="A53" s="171"/>
    </row>
    <row r="54" spans="1:1" x14ac:dyDescent="0.25">
      <c r="A54" s="171"/>
    </row>
    <row r="55" spans="1:1" x14ac:dyDescent="0.25">
      <c r="A55" s="171"/>
    </row>
    <row r="56" spans="1:1" x14ac:dyDescent="0.25">
      <c r="A56" s="171"/>
    </row>
    <row r="57" spans="1:1" x14ac:dyDescent="0.25">
      <c r="A57" s="171"/>
    </row>
    <row r="58" spans="1:1" x14ac:dyDescent="0.25">
      <c r="A58" s="171"/>
    </row>
    <row r="59" spans="1:1" x14ac:dyDescent="0.25">
      <c r="A59" s="171"/>
    </row>
    <row r="60" spans="1:1" x14ac:dyDescent="0.25">
      <c r="A60" s="171"/>
    </row>
    <row r="61" spans="1:1" x14ac:dyDescent="0.25">
      <c r="A61" s="171"/>
    </row>
    <row r="62" spans="1:1" x14ac:dyDescent="0.25">
      <c r="A62" s="171"/>
    </row>
    <row r="63" spans="1:1" x14ac:dyDescent="0.25">
      <c r="A63" s="171"/>
    </row>
    <row r="64" spans="1:1" x14ac:dyDescent="0.25">
      <c r="A64" s="171"/>
    </row>
    <row r="65" spans="1:1" x14ac:dyDescent="0.25">
      <c r="A65" s="171"/>
    </row>
    <row r="66" spans="1:1" x14ac:dyDescent="0.25">
      <c r="A66" s="171"/>
    </row>
    <row r="67" spans="1:1" x14ac:dyDescent="0.25">
      <c r="A67" s="171"/>
    </row>
    <row r="68" spans="1:1" x14ac:dyDescent="0.25">
      <c r="A68" s="171"/>
    </row>
    <row r="69" spans="1:1" x14ac:dyDescent="0.25">
      <c r="A69" s="171"/>
    </row>
    <row r="70" spans="1:1" x14ac:dyDescent="0.25">
      <c r="A70" s="171"/>
    </row>
    <row r="71" spans="1:1" x14ac:dyDescent="0.25">
      <c r="A71" s="171"/>
    </row>
    <row r="72" spans="1:1" x14ac:dyDescent="0.25">
      <c r="A72" s="171"/>
    </row>
    <row r="73" spans="1:1" x14ac:dyDescent="0.25">
      <c r="A73" s="171"/>
    </row>
    <row r="74" spans="1:1" x14ac:dyDescent="0.25">
      <c r="A74" s="171"/>
    </row>
    <row r="75" spans="1:1" x14ac:dyDescent="0.25">
      <c r="A75" s="171"/>
    </row>
    <row r="76" spans="1:1" x14ac:dyDescent="0.25">
      <c r="A76" s="171"/>
    </row>
    <row r="77" spans="1:1" x14ac:dyDescent="0.25">
      <c r="A77" s="171"/>
    </row>
    <row r="78" spans="1:1" x14ac:dyDescent="0.25">
      <c r="A78" s="171"/>
    </row>
    <row r="79" spans="1:1" x14ac:dyDescent="0.25">
      <c r="A79" s="171"/>
    </row>
    <row r="80" spans="1:1" x14ac:dyDescent="0.25">
      <c r="A80" s="171"/>
    </row>
    <row r="81" spans="1:1" x14ac:dyDescent="0.25">
      <c r="A81" s="171"/>
    </row>
    <row r="82" spans="1:1" x14ac:dyDescent="0.25">
      <c r="A82" s="171"/>
    </row>
    <row r="83" spans="1:1" x14ac:dyDescent="0.25">
      <c r="A83" s="171"/>
    </row>
    <row r="84" spans="1:1" x14ac:dyDescent="0.25">
      <c r="A84" s="171"/>
    </row>
    <row r="85" spans="1:1" x14ac:dyDescent="0.25">
      <c r="A85" s="171"/>
    </row>
    <row r="86" spans="1:1" x14ac:dyDescent="0.25">
      <c r="A86" s="171"/>
    </row>
    <row r="87" spans="1:1" x14ac:dyDescent="0.25">
      <c r="A87" s="171"/>
    </row>
    <row r="88" spans="1:1" x14ac:dyDescent="0.25">
      <c r="A88" s="171"/>
    </row>
    <row r="89" spans="1:1" x14ac:dyDescent="0.25">
      <c r="A89" s="171"/>
    </row>
    <row r="90" spans="1:1" x14ac:dyDescent="0.25">
      <c r="A90" s="171"/>
    </row>
    <row r="91" spans="1:1" x14ac:dyDescent="0.25">
      <c r="A91" s="171"/>
    </row>
    <row r="92" spans="1:1" x14ac:dyDescent="0.25">
      <c r="A92" s="171"/>
    </row>
    <row r="93" spans="1:1" x14ac:dyDescent="0.25">
      <c r="A93" s="171"/>
    </row>
    <row r="94" spans="1:1" x14ac:dyDescent="0.25">
      <c r="A94" s="171"/>
    </row>
    <row r="95" spans="1:1" x14ac:dyDescent="0.25">
      <c r="A95" s="171"/>
    </row>
    <row r="96" spans="1:1" x14ac:dyDescent="0.25">
      <c r="A96" s="171"/>
    </row>
    <row r="97" spans="1:1" x14ac:dyDescent="0.25">
      <c r="A97" s="171"/>
    </row>
  </sheetData>
  <sheetProtection formatCells="0" formatColumns="0" formatRows="0" insertColumns="0" insertRows="0" insertHyperlinks="0" deleteColumns="0" deleteRows="0" sort="0" autoFilter="0" pivotTables="0"/>
  <mergeCells count="3">
    <mergeCell ref="A2:D2"/>
    <mergeCell ref="A3:B3"/>
    <mergeCell ref="F3:F19"/>
  </mergeCells>
  <printOptions horizontalCentered="1"/>
  <pageMargins left="0.23622047244093999" right="0.59055118110236005" top="0.39370078740157" bottom="0.78740157480314998" header="0.39370078740157" footer="0.55118110236219997"/>
  <pageSetup paperSize="9" scale="32" orientation="portrait"/>
  <headerFooter alignWithMargins="0">
    <oddFooter>&amp;L&amp;8&amp;A&amp;R&amp;8R&amp;&amp;D 2022</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5">
    <pageSetUpPr fitToPage="1"/>
  </sheetPr>
  <dimension ref="A1:J74"/>
  <sheetViews>
    <sheetView showGridLines="0" zoomScale="75" zoomScaleNormal="75" workbookViewId="0">
      <pane ySplit="1" topLeftCell="A2" activePane="bottomLeft" state="frozen"/>
      <selection activeCell="P6" sqref="P6"/>
      <selection pane="bottomLeft" activeCell="B16" sqref="B16"/>
    </sheetView>
  </sheetViews>
  <sheetFormatPr baseColWidth="10" defaultColWidth="8.88671875" defaultRowHeight="15" x14ac:dyDescent="0.25"/>
  <cols>
    <col min="1" max="1" width="116.109375" style="100" bestFit="1" customWidth="1"/>
    <col min="2" max="2" width="18.6640625" style="100" customWidth="1"/>
    <col min="3" max="9" width="4.88671875" style="100" customWidth="1"/>
    <col min="10" max="10" width="3.88671875" style="101" customWidth="1"/>
    <col min="11" max="11" width="11.44140625" style="100" customWidth="1"/>
    <col min="12" max="16384" width="8.88671875" style="100"/>
  </cols>
  <sheetData>
    <row r="1" spans="1:4" ht="15.6" x14ac:dyDescent="0.25">
      <c r="A1" s="98"/>
      <c r="B1" s="99"/>
    </row>
    <row r="2" spans="1:4" ht="19.5" customHeight="1" x14ac:dyDescent="0.25">
      <c r="A2" s="467" t="str">
        <f>"Total des dépenses extérieures de R&amp;D en " &amp; SURVEY_YEAR &amp; " estimées en " &amp; SURVEY_YEAR+1</f>
        <v>Total des dépenses extérieures de R&amp;D en 2024 estimées en 2025</v>
      </c>
      <c r="B2" s="467"/>
      <c r="C2" s="467"/>
      <c r="D2" s="467"/>
    </row>
    <row r="3" spans="1:4" ht="52.95" customHeight="1" x14ac:dyDescent="0.3">
      <c r="A3" s="494" t="s">
        <v>94</v>
      </c>
      <c r="B3" s="494"/>
      <c r="C3" s="189"/>
      <c r="D3" s="189"/>
    </row>
    <row r="4" spans="1:4" ht="15.6" x14ac:dyDescent="0.3">
      <c r="A4" s="190"/>
      <c r="B4" s="191"/>
      <c r="C4" s="189"/>
      <c r="D4" s="189"/>
    </row>
    <row r="5" spans="1:4" ht="15.6" x14ac:dyDescent="0.3">
      <c r="A5" s="192" t="s">
        <v>309</v>
      </c>
      <c r="B5" s="193" t="s">
        <v>60</v>
      </c>
      <c r="C5" s="189"/>
      <c r="D5" s="189"/>
    </row>
    <row r="6" spans="1:4" ht="15.6" x14ac:dyDescent="0.25">
      <c r="A6" s="194" t="str">
        <f>"Total des dépenses extérieures de R&amp;D en " &amp; SURVEY_YEAR</f>
        <v>Total des dépenses extérieures de R&amp;D en 2024</v>
      </c>
      <c r="B6" s="195">
        <f>SUM(B7:B11)</f>
        <v>0</v>
      </c>
      <c r="C6" s="189"/>
      <c r="D6" s="189"/>
    </row>
    <row r="7" spans="1:4" x14ac:dyDescent="0.25">
      <c r="A7" s="196" t="s">
        <v>115</v>
      </c>
      <c r="B7" s="208">
        <f>DE_C_TOTAL</f>
        <v>0</v>
      </c>
      <c r="C7" s="189"/>
      <c r="D7" s="189"/>
    </row>
    <row r="8" spans="1:4" x14ac:dyDescent="0.25">
      <c r="A8" s="196" t="s">
        <v>124</v>
      </c>
      <c r="B8" s="148">
        <f>DE_ES_TOTAL</f>
        <v>0</v>
      </c>
      <c r="C8" s="189"/>
      <c r="D8" s="189"/>
    </row>
    <row r="9" spans="1:4" x14ac:dyDescent="0.25">
      <c r="A9" s="196" t="s">
        <v>127</v>
      </c>
      <c r="B9" s="148">
        <f>DE_I_TOTAL</f>
        <v>0</v>
      </c>
      <c r="C9" s="189"/>
      <c r="D9" s="189"/>
    </row>
    <row r="10" spans="1:4" x14ac:dyDescent="0.25">
      <c r="A10" s="196" t="s">
        <v>131</v>
      </c>
      <c r="B10" s="148">
        <f>DE_ENTR_TOTAL</f>
        <v>0</v>
      </c>
      <c r="C10" s="189"/>
      <c r="D10" s="189"/>
    </row>
    <row r="11" spans="1:4" x14ac:dyDescent="0.25">
      <c r="A11" s="196" t="s">
        <v>142</v>
      </c>
      <c r="B11" s="148">
        <f>DE_ETR_TOTAL</f>
        <v>0</v>
      </c>
      <c r="C11" s="189"/>
      <c r="D11" s="189"/>
    </row>
    <row r="12" spans="1:4" ht="31.5" customHeight="1" x14ac:dyDescent="0.25">
      <c r="A12" s="197"/>
      <c r="B12" s="198"/>
      <c r="C12" s="199"/>
      <c r="D12" s="199"/>
    </row>
    <row r="13" spans="1:4" ht="31.5" customHeight="1" x14ac:dyDescent="0.3">
      <c r="A13" s="200" t="s">
        <v>310</v>
      </c>
      <c r="B13" s="201" t="s">
        <v>60</v>
      </c>
      <c r="C13" s="189"/>
      <c r="D13" s="189"/>
    </row>
    <row r="14" spans="1:4" ht="31.5" customHeight="1" x14ac:dyDescent="0.3">
      <c r="A14" s="202" t="str">
        <f>"Total des dépenses extérieures de R&amp;D estimées en " &amp; SURVEY_YEAR+1</f>
        <v>Total des dépenses extérieures de R&amp;D estimées en 2025</v>
      </c>
      <c r="B14" s="203"/>
      <c r="C14" s="204"/>
      <c r="D14" s="204"/>
    </row>
    <row r="15" spans="1:4" x14ac:dyDescent="0.25">
      <c r="A15" s="205"/>
      <c r="B15" s="189"/>
      <c r="C15" s="189"/>
      <c r="D15" s="189"/>
    </row>
    <row r="16" spans="1:4" ht="15.6" x14ac:dyDescent="0.3">
      <c r="A16" s="206" t="str">
        <f>"Evolution "&amp; SURVEY_YEAR + 1&amp;"/"&amp; SURVEY_YEAR</f>
        <v>Evolution 2025/2024</v>
      </c>
      <c r="B16" s="141">
        <f>IF(DE_TOTALE&lt;&gt;0,(DE_TOTALE_PREV/DE_TOTALE-1)*100,0)</f>
        <v>0</v>
      </c>
      <c r="C16" s="189"/>
      <c r="D16" s="189"/>
    </row>
    <row r="17" spans="1:4" x14ac:dyDescent="0.25">
      <c r="A17" s="207" t="str">
        <f>IF(ABS(B16)&gt;20,"La DERD estimée pour "&amp; SURVEY_YEAR + 1&amp; " varie de plus de 20% par rapport à la DERD "&amp; SURVEY_YEAR,"Contrôles OK")</f>
        <v>Contrôles OK</v>
      </c>
      <c r="B17" s="189"/>
      <c r="C17" s="189"/>
      <c r="D17" s="189"/>
    </row>
    <row r="18" spans="1:4" x14ac:dyDescent="0.25">
      <c r="A18" s="171"/>
    </row>
    <row r="19" spans="1:4" x14ac:dyDescent="0.25">
      <c r="A19" s="171"/>
    </row>
    <row r="20" spans="1:4" x14ac:dyDescent="0.25">
      <c r="A20" s="171"/>
    </row>
    <row r="21" spans="1:4" x14ac:dyDescent="0.25">
      <c r="A21" s="171"/>
    </row>
    <row r="22" spans="1:4" x14ac:dyDescent="0.25">
      <c r="A22" s="171"/>
    </row>
    <row r="23" spans="1:4" x14ac:dyDescent="0.25">
      <c r="A23" s="171"/>
    </row>
    <row r="24" spans="1:4" x14ac:dyDescent="0.25">
      <c r="A24" s="171"/>
    </row>
    <row r="25" spans="1:4" x14ac:dyDescent="0.25">
      <c r="A25" s="171"/>
    </row>
    <row r="26" spans="1:4" x14ac:dyDescent="0.25">
      <c r="A26" s="171"/>
    </row>
    <row r="27" spans="1:4" x14ac:dyDescent="0.25">
      <c r="A27" s="171"/>
    </row>
    <row r="28" spans="1:4" x14ac:dyDescent="0.25">
      <c r="A28" s="171"/>
    </row>
    <row r="29" spans="1:4" x14ac:dyDescent="0.25">
      <c r="A29" s="171"/>
    </row>
    <row r="30" spans="1:4" x14ac:dyDescent="0.25">
      <c r="A30" s="171"/>
    </row>
    <row r="31" spans="1:4" x14ac:dyDescent="0.25">
      <c r="A31" s="171"/>
    </row>
    <row r="32" spans="1:4" x14ac:dyDescent="0.25">
      <c r="A32" s="171"/>
    </row>
    <row r="33" spans="1:1" x14ac:dyDescent="0.25">
      <c r="A33" s="171"/>
    </row>
    <row r="34" spans="1:1" x14ac:dyDescent="0.25">
      <c r="A34" s="171"/>
    </row>
    <row r="35" spans="1:1" x14ac:dyDescent="0.25">
      <c r="A35" s="171"/>
    </row>
    <row r="36" spans="1:1" x14ac:dyDescent="0.25">
      <c r="A36" s="171"/>
    </row>
    <row r="37" spans="1:1" x14ac:dyDescent="0.25">
      <c r="A37" s="171"/>
    </row>
    <row r="38" spans="1:1" x14ac:dyDescent="0.25">
      <c r="A38" s="171"/>
    </row>
    <row r="39" spans="1:1" x14ac:dyDescent="0.25">
      <c r="A39" s="171"/>
    </row>
    <row r="40" spans="1:1" x14ac:dyDescent="0.25">
      <c r="A40" s="171"/>
    </row>
    <row r="41" spans="1:1" x14ac:dyDescent="0.25">
      <c r="A41" s="171"/>
    </row>
    <row r="42" spans="1:1" x14ac:dyDescent="0.25">
      <c r="A42" s="171"/>
    </row>
    <row r="43" spans="1:1" x14ac:dyDescent="0.25">
      <c r="A43" s="171"/>
    </row>
    <row r="44" spans="1:1" x14ac:dyDescent="0.25">
      <c r="A44" s="171"/>
    </row>
    <row r="45" spans="1:1" x14ac:dyDescent="0.25">
      <c r="A45" s="171"/>
    </row>
    <row r="46" spans="1:1" x14ac:dyDescent="0.25">
      <c r="A46" s="171"/>
    </row>
    <row r="47" spans="1:1" x14ac:dyDescent="0.25">
      <c r="A47" s="171"/>
    </row>
    <row r="48" spans="1:1" x14ac:dyDescent="0.25">
      <c r="A48" s="171"/>
    </row>
    <row r="49" spans="1:1" x14ac:dyDescent="0.25">
      <c r="A49" s="171"/>
    </row>
    <row r="50" spans="1:1" x14ac:dyDescent="0.25">
      <c r="A50" s="171"/>
    </row>
    <row r="51" spans="1:1" x14ac:dyDescent="0.25">
      <c r="A51" s="171"/>
    </row>
    <row r="52" spans="1:1" x14ac:dyDescent="0.25">
      <c r="A52" s="171"/>
    </row>
    <row r="53" spans="1:1" x14ac:dyDescent="0.25">
      <c r="A53" s="171"/>
    </row>
    <row r="54" spans="1:1" x14ac:dyDescent="0.25">
      <c r="A54" s="171"/>
    </row>
    <row r="55" spans="1:1" x14ac:dyDescent="0.25">
      <c r="A55" s="171"/>
    </row>
    <row r="56" spans="1:1" x14ac:dyDescent="0.25">
      <c r="A56" s="171"/>
    </row>
    <row r="57" spans="1:1" x14ac:dyDescent="0.25">
      <c r="A57" s="171"/>
    </row>
    <row r="58" spans="1:1" x14ac:dyDescent="0.25">
      <c r="A58" s="171"/>
    </row>
    <row r="59" spans="1:1" x14ac:dyDescent="0.25">
      <c r="A59" s="171"/>
    </row>
    <row r="60" spans="1:1" x14ac:dyDescent="0.25">
      <c r="A60" s="171"/>
    </row>
    <row r="61" spans="1:1" x14ac:dyDescent="0.25">
      <c r="A61" s="171"/>
    </row>
    <row r="62" spans="1:1" x14ac:dyDescent="0.25">
      <c r="A62" s="171"/>
    </row>
    <row r="63" spans="1:1" x14ac:dyDescent="0.25">
      <c r="A63" s="171"/>
    </row>
    <row r="64" spans="1:1" x14ac:dyDescent="0.25">
      <c r="A64" s="171"/>
    </row>
    <row r="65" spans="1:1" x14ac:dyDescent="0.25">
      <c r="A65" s="171"/>
    </row>
    <row r="66" spans="1:1" x14ac:dyDescent="0.25">
      <c r="A66" s="171"/>
    </row>
    <row r="67" spans="1:1" x14ac:dyDescent="0.25">
      <c r="A67" s="171"/>
    </row>
    <row r="68" spans="1:1" x14ac:dyDescent="0.25">
      <c r="A68" s="171"/>
    </row>
    <row r="69" spans="1:1" x14ac:dyDescent="0.25">
      <c r="A69" s="171"/>
    </row>
    <row r="70" spans="1:1" x14ac:dyDescent="0.25">
      <c r="A70" s="171"/>
    </row>
    <row r="71" spans="1:1" x14ac:dyDescent="0.25">
      <c r="A71" s="171"/>
    </row>
    <row r="72" spans="1:1" x14ac:dyDescent="0.25">
      <c r="A72" s="171"/>
    </row>
    <row r="73" spans="1:1" x14ac:dyDescent="0.25">
      <c r="A73" s="171"/>
    </row>
    <row r="74" spans="1:1" x14ac:dyDescent="0.25">
      <c r="A74" s="171"/>
    </row>
  </sheetData>
  <sheetProtection formatCells="0" formatColumns="0" formatRows="0" insertColumns="0" insertRows="0" insertHyperlinks="0" deleteColumns="0" deleteRows="0" sort="0" autoFilter="0" pivotTables="0"/>
  <mergeCells count="2">
    <mergeCell ref="A2:D2"/>
    <mergeCell ref="A3:B3"/>
  </mergeCells>
  <conditionalFormatting sqref="B16">
    <cfRule type="cellIs" dxfId="42" priority="1" operator="notBetween">
      <formula>-20</formula>
      <formula>20</formula>
    </cfRule>
  </conditionalFormatting>
  <printOptions horizontalCentered="1"/>
  <pageMargins left="0.23622047244093999" right="0.59055118110236005" top="0.39370078740157" bottom="0.78740157480314998" header="0.39370078740157" footer="0.55118110236219997"/>
  <pageSetup paperSize="9" scale="33" orientation="portrait" r:id="rId1"/>
  <headerFooter alignWithMargins="0">
    <oddFooter>&amp;L&amp;8&amp;A&amp;R&amp;8R&amp;&amp;D 2022</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6">
    <pageSetUpPr fitToPage="1"/>
  </sheetPr>
  <dimension ref="A1:K23"/>
  <sheetViews>
    <sheetView showGridLines="0" zoomScale="75" zoomScaleNormal="75" workbookViewId="0">
      <pane ySplit="1" topLeftCell="A2" activePane="bottomLeft" state="frozen"/>
      <selection activeCell="P6" sqref="P6"/>
      <selection pane="bottomLeft" activeCell="D9" sqref="D9"/>
    </sheetView>
  </sheetViews>
  <sheetFormatPr baseColWidth="10" defaultColWidth="8.88671875" defaultRowHeight="14.4" x14ac:dyDescent="0.3"/>
  <cols>
    <col min="1" max="1" width="59.5546875" style="13" customWidth="1"/>
    <col min="2" max="2" width="24.33203125" style="13" customWidth="1"/>
    <col min="3" max="3" width="25.33203125" style="13" customWidth="1"/>
    <col min="4" max="4" width="28" style="13" customWidth="1"/>
    <col min="5" max="9" width="5" style="13" customWidth="1"/>
    <col min="10" max="10" width="3.88671875" style="2" customWidth="1"/>
    <col min="11" max="11" width="11.44140625" style="13" customWidth="1"/>
  </cols>
  <sheetData>
    <row r="1" spans="1:10" s="1" customFormat="1" ht="13.2" x14ac:dyDescent="0.25">
      <c r="A1" s="11"/>
      <c r="B1" s="12"/>
      <c r="C1" s="13"/>
      <c r="D1" s="13"/>
      <c r="E1" s="13"/>
      <c r="F1" s="13"/>
      <c r="G1" s="13"/>
      <c r="H1" s="13"/>
      <c r="I1" s="13"/>
      <c r="J1" s="2"/>
    </row>
    <row r="2" spans="1:10" s="21" customFormat="1" ht="16.5" customHeight="1" x14ac:dyDescent="0.2">
      <c r="A2" s="484" t="str">
        <f>"Synthèse des DÉPENSES consacrées à la R&amp;D en "&amp; SURVEY_YEAR &amp; " estimation en "&amp;SURVEY_YEAR+1</f>
        <v>Synthèse des DÉPENSES consacrées à la R&amp;D en 2024 estimation en 2025</v>
      </c>
      <c r="B2" s="484"/>
      <c r="C2" s="484"/>
      <c r="J2" s="2"/>
    </row>
    <row r="3" spans="1:10" s="21" customFormat="1" ht="30" customHeight="1" x14ac:dyDescent="0.25">
      <c r="A3" s="495" t="s">
        <v>143</v>
      </c>
      <c r="B3" s="495"/>
      <c r="C3" s="495"/>
      <c r="J3" s="2"/>
    </row>
    <row r="4" spans="1:10" s="21" customFormat="1" ht="19.5" customHeight="1" x14ac:dyDescent="0.2">
      <c r="A4" s="44"/>
      <c r="B4" s="496" t="s">
        <v>60</v>
      </c>
      <c r="C4" s="496"/>
      <c r="J4" s="2"/>
    </row>
    <row r="5" spans="1:10" s="21" customFormat="1" ht="24" customHeight="1" x14ac:dyDescent="0.2">
      <c r="A5" s="210"/>
      <c r="B5" s="211" t="str">
        <f>"en " &amp; SURVEY_YEAR</f>
        <v>en 2024</v>
      </c>
      <c r="C5" s="212" t="str">
        <f>"Estimation " &amp; SURVEY_YEAR+1</f>
        <v>Estimation 2025</v>
      </c>
      <c r="D5" s="211" t="str">
        <f>"Evolution "&amp;SURVEY_YEAR+1&amp;"/"&amp;SURVEY_YEAR</f>
        <v>Evolution 2025/2024</v>
      </c>
      <c r="J5" s="2"/>
    </row>
    <row r="6" spans="1:10" s="21" customFormat="1" ht="65.25" customHeight="1" x14ac:dyDescent="0.2">
      <c r="A6" s="213" t="s">
        <v>311</v>
      </c>
      <c r="B6" s="214">
        <f>DI_TOTALE</f>
        <v>0</v>
      </c>
      <c r="C6" s="214">
        <f>DI_TOTALE_PREV</f>
        <v>0</v>
      </c>
      <c r="D6" s="217">
        <f>IF(DI_TOTALE&lt;&gt;0,(DI_TOTALE_PREV/DI_TOTALE-1)*100,0)</f>
        <v>0</v>
      </c>
      <c r="J6" s="2"/>
    </row>
    <row r="7" spans="1:10" s="21" customFormat="1" ht="22.5" customHeight="1" x14ac:dyDescent="0.2">
      <c r="A7" s="213" t="s">
        <v>312</v>
      </c>
      <c r="B7" s="214">
        <f>DE_TOTALE</f>
        <v>0</v>
      </c>
      <c r="C7" s="214">
        <f>DE_TOTALE_PREV</f>
        <v>0</v>
      </c>
      <c r="D7" s="217">
        <f>IF(DE_TOTALE&lt;&gt;0,(DE_TOTALE_PREV/DE_TOTALE-1)*100,0)</f>
        <v>0</v>
      </c>
      <c r="J7" s="2"/>
    </row>
    <row r="8" spans="1:10" s="21" customFormat="1" ht="15" customHeight="1" x14ac:dyDescent="0.2">
      <c r="A8" s="215" t="s">
        <v>313</v>
      </c>
      <c r="B8" s="216">
        <f>D_SYNTHESE_DI_TOTALE+D_SYNTHESE_DE_TOTALE</f>
        <v>0</v>
      </c>
      <c r="C8" s="216">
        <f>D_SYNTHESE_DI_TOTALE_PREV+D_SYNTHESE_DE_TOTALE_PREV</f>
        <v>0</v>
      </c>
      <c r="D8" s="217">
        <f>IF(DEP_TOTALE&lt;&gt;0,(DEP_TOTALE_PREV/DEP_TOTALE-1)*100,0)</f>
        <v>0</v>
      </c>
      <c r="J8" s="2"/>
    </row>
    <row r="9" spans="1:10" s="21" customFormat="1" ht="26.25" customHeight="1" x14ac:dyDescent="0.2">
      <c r="A9" s="45"/>
      <c r="B9" s="45"/>
      <c r="C9" s="45"/>
      <c r="D9" s="45"/>
      <c r="J9" s="2"/>
    </row>
    <row r="10" spans="1:10" s="21" customFormat="1" ht="26.25" customHeight="1" x14ac:dyDescent="0.2">
      <c r="A10" s="501" t="str">
        <f>IF(ABS(D8)&gt;20,"Les dépenses de R&amp;D estimées pour "&amp; SURVEY_YEAR + 1&amp; " varient de plus de 20% par rapport aux dépenses de R&amp;D "&amp; SURVEY_YEAR,"Contrôles OK")</f>
        <v>Contrôles OK</v>
      </c>
      <c r="B10" s="502"/>
      <c r="C10" s="502"/>
      <c r="D10" s="503"/>
      <c r="J10" s="90"/>
    </row>
    <row r="11" spans="1:10" s="21" customFormat="1" ht="26.25" customHeight="1" x14ac:dyDescent="0.2">
      <c r="A11" s="498" t="str">
        <f>IF(OR(ISBLANK(D_SYNTHESE_DI_TOTALE),D_SYNTHESE_DI_TOTALE=0),"Aucune dépense interne de R&amp;D n'a été renseignée","Contrôles OK")</f>
        <v>Aucune dépense interne de R&amp;D n'a été renseignée</v>
      </c>
      <c r="B11" s="499"/>
      <c r="C11" s="499"/>
      <c r="D11" s="500"/>
      <c r="J11" s="90"/>
    </row>
    <row r="12" spans="1:10" s="21" customFormat="1" ht="19.2" customHeight="1" x14ac:dyDescent="0.2">
      <c r="A12" s="45"/>
      <c r="B12" s="45"/>
      <c r="C12" s="45"/>
      <c r="D12" s="45"/>
      <c r="J12" s="90"/>
    </row>
    <row r="13" spans="1:10" s="21" customFormat="1" ht="37.950000000000003" customHeight="1" x14ac:dyDescent="0.2">
      <c r="A13" s="497" t="s">
        <v>144</v>
      </c>
      <c r="B13" s="497"/>
      <c r="C13" s="497"/>
      <c r="J13" s="2"/>
    </row>
    <row r="21" ht="31.5" customHeight="1" x14ac:dyDescent="0.3"/>
    <row r="22" ht="31.5" customHeight="1" x14ac:dyDescent="0.3"/>
    <row r="23" ht="31.5" customHeight="1" x14ac:dyDescent="0.3"/>
  </sheetData>
  <sheetProtection formatCells="0" formatColumns="0" formatRows="0" insertColumns="0" insertRows="0" insertHyperlinks="0" deleteColumns="0" deleteRows="0" sort="0" autoFilter="0" pivotTables="0"/>
  <mergeCells count="6">
    <mergeCell ref="A2:C2"/>
    <mergeCell ref="A3:C3"/>
    <mergeCell ref="B4:C4"/>
    <mergeCell ref="A13:C13"/>
    <mergeCell ref="A11:D11"/>
    <mergeCell ref="A10:D10"/>
  </mergeCells>
  <conditionalFormatting sqref="B6">
    <cfRule type="cellIs" dxfId="41" priority="4" operator="equal">
      <formula>0</formula>
    </cfRule>
  </conditionalFormatting>
  <conditionalFormatting sqref="D6">
    <cfRule type="cellIs" dxfId="40" priority="3" operator="notBetween">
      <formula>-20</formula>
      <formula>20</formula>
    </cfRule>
  </conditionalFormatting>
  <conditionalFormatting sqref="D7">
    <cfRule type="cellIs" dxfId="39" priority="2" operator="notBetween">
      <formula>-20</formula>
      <formula>20</formula>
    </cfRule>
  </conditionalFormatting>
  <conditionalFormatting sqref="D8">
    <cfRule type="cellIs" dxfId="38" priority="1" operator="notBetween">
      <formula>-20</formula>
      <formula>20</formula>
    </cfRule>
  </conditionalFormatting>
  <printOptions horizontalCentered="1"/>
  <pageMargins left="0.23622047244093999" right="0.59055118110236005" top="0.39370078740157" bottom="0.78740157480314998" header="0.39370078740157" footer="0.55118110236219997"/>
  <pageSetup paperSize="9" scale="30" orientation="portrait"/>
  <headerFooter alignWithMargins="0">
    <oddFooter>&amp;L&amp;8&amp;A&amp;R&amp;8R&amp;&amp;D 2022</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7">
    <pageSetUpPr fitToPage="1"/>
  </sheetPr>
  <dimension ref="A1:J18"/>
  <sheetViews>
    <sheetView showGridLines="0" zoomScale="75" zoomScaleNormal="75" workbookViewId="0">
      <pane ySplit="1" topLeftCell="A2" activePane="bottomLeft" state="frozen"/>
      <selection activeCell="P6" sqref="P6"/>
      <selection pane="bottomLeft" activeCell="D11" sqref="D11"/>
    </sheetView>
  </sheetViews>
  <sheetFormatPr baseColWidth="10" defaultColWidth="8.88671875" defaultRowHeight="15" x14ac:dyDescent="0.25"/>
  <cols>
    <col min="1" max="1" width="59.5546875" style="100" customWidth="1"/>
    <col min="2" max="2" width="24.33203125" style="100" customWidth="1"/>
    <col min="3" max="3" width="38.5546875" style="100" customWidth="1"/>
    <col min="4" max="4" width="27.33203125" style="100" customWidth="1"/>
    <col min="5" max="9" width="5" style="100" customWidth="1"/>
    <col min="10" max="10" width="3.88671875" style="101" customWidth="1"/>
    <col min="11" max="11" width="11.44140625" style="100" customWidth="1"/>
    <col min="12" max="16384" width="8.88671875" style="100"/>
  </cols>
  <sheetData>
    <row r="1" spans="1:4" s="100" customFormat="1" ht="15.6" x14ac:dyDescent="0.25">
      <c r="A1" s="98"/>
      <c r="B1" s="99"/>
    </row>
    <row r="2" spans="1:4" s="100" customFormat="1" ht="16.5" customHeight="1" x14ac:dyDescent="0.25">
      <c r="A2" s="504" t="str">
        <f>" Ressources utilisées pour les dépenses de R&amp;D  en " &amp; SURVEY_YEAR &amp; " et estimations " &amp; SURVEY_YEAR+1 &amp; " : Dotations budgétaires"</f>
        <v xml:space="preserve"> Ressources utilisées pour les dépenses de R&amp;D  en 2024 et estimations 2025 : Dotations budgétaires</v>
      </c>
      <c r="B2" s="504"/>
      <c r="C2" s="504"/>
    </row>
    <row r="3" spans="1:4" s="100" customFormat="1" ht="123" customHeight="1" x14ac:dyDescent="0.25">
      <c r="A3" s="493" t="s">
        <v>318</v>
      </c>
      <c r="B3" s="493"/>
      <c r="C3" s="493"/>
      <c r="D3" s="493"/>
    </row>
    <row r="4" spans="1:4" ht="15.6" x14ac:dyDescent="0.3">
      <c r="B4" s="218">
        <f>SURVEY_YEAR</f>
        <v>2024</v>
      </c>
      <c r="C4" s="219" t="str">
        <f>"Estimation " &amp; SURVEY_YEAR+1</f>
        <v>Estimation 2025</v>
      </c>
      <c r="D4" s="225" t="str">
        <f>"Estimation " &amp; SURVEY_YEAR+1&amp;"/"&amp;SURVEY_YEAR</f>
        <v>Estimation 2025/2024</v>
      </c>
    </row>
    <row r="5" spans="1:4" ht="15.6" x14ac:dyDescent="0.3">
      <c r="B5" s="505" t="s">
        <v>60</v>
      </c>
      <c r="C5" s="505"/>
      <c r="D5" s="226" t="s">
        <v>319</v>
      </c>
    </row>
    <row r="6" spans="1:4" ht="75" x14ac:dyDescent="0.25">
      <c r="A6" s="158" t="s">
        <v>314</v>
      </c>
      <c r="B6" s="221"/>
      <c r="C6" s="222"/>
      <c r="D6" s="217" t="e">
        <f>(RESS_MIRES_PREV/RESS_MIRES-1)*100</f>
        <v>#DIV/0!</v>
      </c>
    </row>
    <row r="7" spans="1:4" ht="45" x14ac:dyDescent="0.25">
      <c r="A7" s="158" t="s">
        <v>315</v>
      </c>
      <c r="B7" s="221"/>
      <c r="C7" s="222"/>
      <c r="D7" s="217" t="e">
        <f>(RESS_HORS_MIRES_PREV/RESS_HORS_MIRES-1)*100</f>
        <v>#DIV/0!</v>
      </c>
    </row>
    <row r="8" spans="1:4" ht="30" x14ac:dyDescent="0.25">
      <c r="A8" s="158" t="s">
        <v>146</v>
      </c>
      <c r="B8" s="221"/>
      <c r="C8" s="222"/>
      <c r="D8" s="217" t="e">
        <f>(RESS_REC_PREV/RESS_REC-1)*100</f>
        <v>#DIV/0!</v>
      </c>
    </row>
    <row r="9" spans="1:4" ht="15.6" x14ac:dyDescent="0.25">
      <c r="A9" s="224" t="s">
        <v>147</v>
      </c>
      <c r="B9" s="223">
        <f>RESS_MIRES+RESS_HORS_MIRES+RESS_REC</f>
        <v>0</v>
      </c>
      <c r="C9" s="223">
        <f>RESS_MIRES_PREV+RESS_HORS_MIRES_PREV+RESS_REC_PREV</f>
        <v>0</v>
      </c>
      <c r="D9" s="217" t="e">
        <f>(RESS_BUDGT_PREV/RESS_BUDGT_TOTAL-1)*100</f>
        <v>#DIV/0!</v>
      </c>
    </row>
    <row r="10" spans="1:4" ht="33" customHeight="1" x14ac:dyDescent="0.25">
      <c r="A10" s="468" t="e">
        <f>IF(ABS(D9)&gt;20,"Les ressources budgétaires estimées pour "&amp; SURVEY_YEAR + 1&amp; " varient de plus de 20% par rapport aux ressources budgétaires "&amp; SURVEY_YEAR,"Contrôles OK")</f>
        <v>#DIV/0!</v>
      </c>
      <c r="B10" s="468"/>
      <c r="C10" s="468"/>
      <c r="D10" s="468"/>
    </row>
    <row r="16" spans="1:4" ht="31.5" customHeight="1" x14ac:dyDescent="0.25"/>
    <row r="17" ht="31.5" customHeight="1" x14ac:dyDescent="0.25"/>
    <row r="18" ht="31.5" customHeight="1" x14ac:dyDescent="0.25"/>
  </sheetData>
  <sheetProtection formatCells="0" formatColumns="0" formatRows="0" insertColumns="0" insertRows="0" insertHyperlinks="0" deleteColumns="0" deleteRows="0" sort="0" autoFilter="0" pivotTables="0"/>
  <mergeCells count="4">
    <mergeCell ref="A2:C2"/>
    <mergeCell ref="B5:C5"/>
    <mergeCell ref="A3:D3"/>
    <mergeCell ref="A10:D10"/>
  </mergeCells>
  <conditionalFormatting sqref="D6">
    <cfRule type="cellIs" dxfId="37" priority="4" operator="notBetween">
      <formula>-20</formula>
      <formula>20</formula>
    </cfRule>
  </conditionalFormatting>
  <conditionalFormatting sqref="D9">
    <cfRule type="cellIs" dxfId="36" priority="1" operator="notBetween">
      <formula>-20</formula>
      <formula>20</formula>
    </cfRule>
  </conditionalFormatting>
  <conditionalFormatting sqref="D7">
    <cfRule type="cellIs" dxfId="35" priority="3" operator="notBetween">
      <formula>-20</formula>
      <formula>20</formula>
    </cfRule>
  </conditionalFormatting>
  <conditionalFormatting sqref="D8">
    <cfRule type="cellIs" dxfId="34" priority="2" operator="notBetween">
      <formula>-20</formula>
      <formula>20</formula>
    </cfRule>
  </conditionalFormatting>
  <printOptions horizontalCentered="1"/>
  <pageMargins left="0.23622047244093999" right="0.59055118110236005" top="0.39370078740157" bottom="0.78740157480314998" header="0.39370078740157" footer="0.55118110236219997"/>
  <pageSetup paperSize="9" scale="30" orientation="portrait"/>
  <headerFooter alignWithMargins="0">
    <oddFooter>&amp;L&amp;8&amp;A&amp;R&amp;8R&amp;&amp;D 2022</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8">
    <pageSetUpPr fitToPage="1"/>
  </sheetPr>
  <dimension ref="A1:K40"/>
  <sheetViews>
    <sheetView showGridLines="0" zoomScale="75" zoomScaleNormal="75" workbookViewId="0">
      <pane ySplit="1" topLeftCell="A2" activePane="bottomLeft" state="frozen"/>
      <selection activeCell="P6" sqref="P6"/>
      <selection pane="bottomLeft" activeCell="B10" sqref="B10"/>
    </sheetView>
  </sheetViews>
  <sheetFormatPr baseColWidth="10" defaultColWidth="8.88671875" defaultRowHeight="14.4" x14ac:dyDescent="0.3"/>
  <cols>
    <col min="1" max="1" width="59.5546875" style="13" customWidth="1"/>
    <col min="2" max="2" width="24.33203125" style="13" customWidth="1"/>
    <col min="3" max="3" width="25.33203125" style="13" customWidth="1"/>
    <col min="4" max="9" width="5" style="13" customWidth="1"/>
    <col min="10" max="10" width="3.88671875" style="2" customWidth="1"/>
    <col min="11" max="11" width="11.44140625" style="13" customWidth="1"/>
  </cols>
  <sheetData>
    <row r="1" spans="1:11" s="1" customFormat="1" ht="13.2" x14ac:dyDescent="0.25">
      <c r="A1" s="11"/>
      <c r="B1" s="12"/>
      <c r="C1" s="13"/>
      <c r="D1" s="13"/>
      <c r="E1" s="13"/>
      <c r="F1" s="13"/>
      <c r="G1" s="13"/>
      <c r="H1" s="13"/>
      <c r="I1" s="13"/>
      <c r="J1" s="2"/>
    </row>
    <row r="2" spans="1:11" s="21" customFormat="1" ht="18" customHeight="1" x14ac:dyDescent="0.2">
      <c r="A2" s="484" t="str">
        <f>"Ressources propres utilisées pour la R&amp;D en " &amp; SURVEY_YEAR &amp; " et estimation " &amp; SURVEY_YEAR+1</f>
        <v>Ressources propres utilisées pour la R&amp;D en 2024 et estimation 2025</v>
      </c>
      <c r="B2" s="484"/>
      <c r="C2" s="484"/>
      <c r="J2" s="2"/>
    </row>
    <row r="3" spans="1:11" ht="94.2" customHeight="1" x14ac:dyDescent="0.3">
      <c r="A3" s="477" t="s">
        <v>320</v>
      </c>
      <c r="B3" s="478"/>
      <c r="C3" s="479"/>
    </row>
    <row r="4" spans="1:11" ht="15.6" x14ac:dyDescent="0.3">
      <c r="A4" s="189"/>
      <c r="B4" s="144">
        <f>SURVEY_YEAR</f>
        <v>2024</v>
      </c>
      <c r="C4" s="227">
        <f>SURVEY_YEAR+1</f>
        <v>2025</v>
      </c>
    </row>
    <row r="5" spans="1:11" ht="15.6" x14ac:dyDescent="0.3">
      <c r="A5" s="189"/>
      <c r="B5" s="144" t="s">
        <v>60</v>
      </c>
      <c r="C5" s="201"/>
    </row>
    <row r="6" spans="1:11" ht="45" x14ac:dyDescent="0.3">
      <c r="A6" s="228" t="s">
        <v>148</v>
      </c>
      <c r="B6" s="229"/>
      <c r="C6" s="189"/>
    </row>
    <row r="7" spans="1:11" ht="15.6" x14ac:dyDescent="0.3">
      <c r="A7" s="230" t="s">
        <v>149</v>
      </c>
      <c r="B7" s="229"/>
      <c r="C7" s="189"/>
    </row>
    <row r="8" spans="1:11" s="21" customFormat="1" ht="15" x14ac:dyDescent="0.25">
      <c r="A8" s="230" t="s">
        <v>150</v>
      </c>
      <c r="B8" s="229"/>
      <c r="C8" s="189"/>
      <c r="J8" s="2"/>
    </row>
    <row r="9" spans="1:11" s="21" customFormat="1" ht="15.6" x14ac:dyDescent="0.3">
      <c r="A9" s="235" t="s">
        <v>321</v>
      </c>
      <c r="B9" s="229"/>
      <c r="C9" s="236" t="s">
        <v>60</v>
      </c>
      <c r="D9" s="47"/>
      <c r="E9" s="47"/>
      <c r="F9" s="47"/>
      <c r="G9" s="47"/>
      <c r="H9" s="47"/>
      <c r="I9" s="47"/>
      <c r="J9" s="2"/>
    </row>
    <row r="10" spans="1:11" s="21" customFormat="1" ht="15.6" x14ac:dyDescent="0.2">
      <c r="A10" s="231" t="s">
        <v>151</v>
      </c>
      <c r="B10" s="232">
        <f>SUM(B6:B9)</f>
        <v>0</v>
      </c>
      <c r="C10" s="233"/>
      <c r="D10" s="47"/>
      <c r="E10" s="47"/>
      <c r="F10" s="47"/>
      <c r="G10" s="47"/>
      <c r="H10" s="47"/>
      <c r="I10" s="47"/>
      <c r="J10" s="90"/>
    </row>
    <row r="11" spans="1:11" s="21" customFormat="1" ht="15.6" x14ac:dyDescent="0.25">
      <c r="A11" s="189"/>
      <c r="B11" s="234"/>
      <c r="C11" s="234"/>
      <c r="D11" s="47"/>
      <c r="E11" s="47"/>
      <c r="F11" s="47"/>
      <c r="G11" s="47"/>
      <c r="H11" s="47"/>
      <c r="I11" s="47"/>
      <c r="J11" s="90"/>
    </row>
    <row r="12" spans="1:11" ht="15.6" x14ac:dyDescent="0.3">
      <c r="A12" s="189" t="str">
        <f>"Evolution "&amp;SURVEY_YEAR+1&amp;"/"&amp;SURVEY_YEAR</f>
        <v>Evolution 2025/2024</v>
      </c>
      <c r="B12" s="189"/>
      <c r="C12" s="217" t="e">
        <f>(RESS_PROPRES_PREV/RESS_PROPRES_TOTAL-1)*100</f>
        <v>#DIV/0!</v>
      </c>
      <c r="K12"/>
    </row>
    <row r="13" spans="1:11" ht="15.6" x14ac:dyDescent="0.3">
      <c r="A13" s="189"/>
      <c r="B13" s="234"/>
      <c r="C13" s="234"/>
    </row>
    <row r="14" spans="1:11" ht="15.6" x14ac:dyDescent="0.3">
      <c r="A14" s="506" t="e">
        <f>IF(ABS(C12)&gt;20,"Les ressources propres estimées pour "&amp; SURVEY_YEAR + 1&amp; " varient de plus de 20% par rapport aux ressources propres "&amp; SURVEY_YEAR,"Contrôles OK")</f>
        <v>#DIV/0!</v>
      </c>
      <c r="B14" s="506"/>
      <c r="C14" s="506"/>
    </row>
    <row r="15" spans="1:11" x14ac:dyDescent="0.3">
      <c r="B15" s="47"/>
      <c r="C15" s="47"/>
    </row>
    <row r="16" spans="1:11" x14ac:dyDescent="0.3">
      <c r="B16" s="47"/>
      <c r="C16" s="47"/>
    </row>
    <row r="17" spans="2:3" x14ac:dyDescent="0.3">
      <c r="B17" s="47"/>
      <c r="C17" s="47"/>
    </row>
    <row r="18" spans="2:3" x14ac:dyDescent="0.3">
      <c r="B18" s="47"/>
      <c r="C18" s="47"/>
    </row>
    <row r="19" spans="2:3" x14ac:dyDescent="0.3">
      <c r="B19" s="47"/>
      <c r="C19" s="47"/>
    </row>
    <row r="20" spans="2:3" x14ac:dyDescent="0.3">
      <c r="B20" s="47"/>
      <c r="C20" s="47"/>
    </row>
    <row r="21" spans="2:3" x14ac:dyDescent="0.3">
      <c r="B21" s="47"/>
      <c r="C21" s="47"/>
    </row>
    <row r="22" spans="2:3" x14ac:dyDescent="0.3">
      <c r="B22" s="47"/>
      <c r="C22" s="47"/>
    </row>
    <row r="23" spans="2:3" x14ac:dyDescent="0.3">
      <c r="B23" s="47"/>
      <c r="C23" s="47"/>
    </row>
    <row r="24" spans="2:3" x14ac:dyDescent="0.3">
      <c r="B24" s="47"/>
      <c r="C24" s="47"/>
    </row>
    <row r="25" spans="2:3" x14ac:dyDescent="0.3">
      <c r="B25" s="47"/>
      <c r="C25" s="47"/>
    </row>
    <row r="38" ht="31.5" customHeight="1" x14ac:dyDescent="0.3"/>
    <row r="39" ht="31.5" customHeight="1" x14ac:dyDescent="0.3"/>
    <row r="40" ht="31.5" customHeight="1" x14ac:dyDescent="0.3"/>
  </sheetData>
  <sheetProtection formatCells="0" formatColumns="0" formatRows="0" insertColumns="0" insertRows="0" insertHyperlinks="0" deleteColumns="0" deleteRows="0" sort="0" autoFilter="0" pivotTables="0"/>
  <mergeCells count="3">
    <mergeCell ref="A2:C2"/>
    <mergeCell ref="A3:C3"/>
    <mergeCell ref="A14:C14"/>
  </mergeCells>
  <conditionalFormatting sqref="C12">
    <cfRule type="cellIs" dxfId="33" priority="1" operator="notBetween">
      <formula>-20</formula>
      <formula>20</formula>
    </cfRule>
  </conditionalFormatting>
  <conditionalFormatting sqref="C10">
    <cfRule type="cellIs" dxfId="32" priority="3" stopIfTrue="1" operator="equal">
      <formula>TRUE</formula>
    </cfRule>
    <cfRule type="cellIs" dxfId="31" priority="4" stopIfTrue="1" operator="equal">
      <formula>FALSE</formula>
    </cfRule>
  </conditionalFormatting>
  <printOptions horizontalCentered="1"/>
  <pageMargins left="0.23622047244093999" right="0.59055118110236005" top="0.39370078740157" bottom="0.78740157480314998" header="0.39370078740157" footer="0.55118110236219997"/>
  <pageSetup paperSize="9" scale="31" orientation="portrait"/>
  <headerFooter alignWithMargins="0">
    <oddFooter>&amp;L&amp;8&amp;A&amp;R&amp;8R&amp;&amp;D 2022</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9">
    <pageSetUpPr fitToPage="1"/>
  </sheetPr>
  <dimension ref="A1:K53"/>
  <sheetViews>
    <sheetView showGridLines="0" zoomScale="70" zoomScaleNormal="70" workbookViewId="0">
      <pane ySplit="1" topLeftCell="A2" activePane="bottomLeft" state="frozen"/>
      <selection pane="bottomLeft" activeCell="P6" sqref="P6"/>
    </sheetView>
  </sheetViews>
  <sheetFormatPr baseColWidth="10" defaultColWidth="8.88671875" defaultRowHeight="14.4" x14ac:dyDescent="0.3"/>
  <cols>
    <col min="1" max="1" width="72.6640625" style="13" customWidth="1"/>
    <col min="2" max="2" width="26.33203125" style="13" customWidth="1"/>
    <col min="3" max="9" width="3.5546875" style="13" customWidth="1"/>
    <col min="10" max="10" width="3.88671875" style="2" customWidth="1"/>
    <col min="11" max="11" width="11.44140625" style="13" customWidth="1"/>
  </cols>
  <sheetData>
    <row r="1" spans="1:10" s="1" customFormat="1" ht="13.2" x14ac:dyDescent="0.25">
      <c r="A1" s="11"/>
      <c r="B1" s="12"/>
      <c r="C1" s="13"/>
      <c r="D1" s="13"/>
      <c r="E1" s="13"/>
      <c r="F1" s="13"/>
      <c r="G1" s="13"/>
      <c r="H1" s="13"/>
      <c r="I1" s="13"/>
      <c r="J1" s="2"/>
    </row>
    <row r="2" spans="1:10" s="21" customFormat="1" ht="33" customHeight="1" x14ac:dyDescent="0.2">
      <c r="A2" s="507" t="str">
        <f>" Ressources externes utilisées en " &amp; SURVEY_YEAR &amp; ", en provenance du secteur militaire de l'État et des organismes publics"</f>
        <v xml:space="preserve"> Ressources externes utilisées en 2024, en provenance du secteur militaire de l'État et des organismes publics</v>
      </c>
      <c r="B2" s="507"/>
      <c r="C2" s="507"/>
      <c r="J2" s="2"/>
    </row>
    <row r="3" spans="1:10" s="42" customFormat="1" ht="30.75" customHeight="1" x14ac:dyDescent="0.3">
      <c r="A3" s="16" t="s">
        <v>152</v>
      </c>
      <c r="B3" s="23"/>
      <c r="J3" s="2"/>
    </row>
    <row r="4" spans="1:10" ht="18" customHeight="1" x14ac:dyDescent="0.3">
      <c r="A4" s="16"/>
    </row>
    <row r="5" spans="1:10" x14ac:dyDescent="0.3">
      <c r="A5" s="15" t="s">
        <v>95</v>
      </c>
      <c r="B5" s="41" t="s">
        <v>60</v>
      </c>
    </row>
    <row r="6" spans="1:10" ht="17.25" hidden="1" customHeight="1" x14ac:dyDescent="0.3">
      <c r="A6" s="25" t="s">
        <v>153</v>
      </c>
      <c r="B6" s="26"/>
    </row>
    <row r="7" spans="1:10" ht="17.25" hidden="1" customHeight="1" x14ac:dyDescent="0.3">
      <c r="A7" s="27" t="s">
        <v>154</v>
      </c>
      <c r="B7" s="28"/>
    </row>
    <row r="8" spans="1:10" ht="17.25" hidden="1" customHeight="1" x14ac:dyDescent="0.3">
      <c r="A8" s="29" t="s">
        <v>155</v>
      </c>
      <c r="B8" s="30"/>
    </row>
    <row r="9" spans="1:10" ht="17.25" hidden="1" customHeight="1" x14ac:dyDescent="0.3">
      <c r="A9" s="29" t="s">
        <v>156</v>
      </c>
      <c r="B9" s="30"/>
    </row>
    <row r="10" spans="1:10" ht="17.25" hidden="1" customHeight="1" x14ac:dyDescent="0.3">
      <c r="A10" s="29" t="s">
        <v>157</v>
      </c>
      <c r="B10" s="30"/>
    </row>
    <row r="11" spans="1:10" ht="17.25" hidden="1" customHeight="1" x14ac:dyDescent="0.3">
      <c r="A11" s="29" t="s">
        <v>158</v>
      </c>
      <c r="B11" s="30"/>
    </row>
    <row r="12" spans="1:10" ht="17.25" hidden="1" customHeight="1" x14ac:dyDescent="0.3">
      <c r="A12" s="29" t="s">
        <v>159</v>
      </c>
      <c r="B12" s="30"/>
    </row>
    <row r="13" spans="1:10" ht="17.25" hidden="1" customHeight="1" x14ac:dyDescent="0.3">
      <c r="A13" s="29" t="s">
        <v>160</v>
      </c>
      <c r="B13" s="30"/>
    </row>
    <row r="14" spans="1:10" ht="17.25" hidden="1" customHeight="1" x14ac:dyDescent="0.3">
      <c r="A14" s="29" t="s">
        <v>161</v>
      </c>
      <c r="B14" s="30"/>
    </row>
    <row r="15" spans="1:10" ht="17.25" hidden="1" customHeight="1" x14ac:dyDescent="0.3">
      <c r="A15" s="29" t="s">
        <v>162</v>
      </c>
      <c r="B15" s="30"/>
    </row>
    <row r="16" spans="1:10" ht="17.25" hidden="1" customHeight="1" x14ac:dyDescent="0.3">
      <c r="A16" s="29" t="s">
        <v>106</v>
      </c>
      <c r="B16" s="30"/>
    </row>
    <row r="17" spans="1:2" ht="17.25" hidden="1" customHeight="1" x14ac:dyDescent="0.3">
      <c r="A17" s="29" t="s">
        <v>107</v>
      </c>
      <c r="B17" s="48"/>
    </row>
    <row r="18" spans="1:2" ht="17.25" hidden="1" customHeight="1" x14ac:dyDescent="0.3">
      <c r="A18" s="31" t="s">
        <v>133</v>
      </c>
      <c r="B18" s="34"/>
    </row>
    <row r="19" spans="1:2" ht="25.5" hidden="1" customHeight="1" x14ac:dyDescent="0.3">
      <c r="A19" s="18" t="s">
        <v>163</v>
      </c>
      <c r="B19" s="38"/>
    </row>
    <row r="50" ht="15.75" customHeight="1" x14ac:dyDescent="0.3"/>
    <row r="51" ht="15.75" customHeight="1" x14ac:dyDescent="0.3"/>
    <row r="52" ht="15.75" customHeight="1" x14ac:dyDescent="0.3"/>
    <row r="53" ht="15.75" customHeight="1" x14ac:dyDescent="0.3"/>
  </sheetData>
  <sheetProtection formatCells="0" formatColumns="0" formatRows="0" insertColumns="0" insertRows="0" insertHyperlinks="0" deleteColumns="0" deleteRows="0" sort="0" autoFilter="0" pivotTables="0"/>
  <mergeCells count="1">
    <mergeCell ref="A2:C2"/>
  </mergeCells>
  <printOptions horizontalCentered="1"/>
  <pageMargins left="0.23622047244093999" right="0.59055118110236005" top="0.39370078740157" bottom="0.78740157480314998" header="0.39370078740157" footer="0.55118110236219997"/>
  <pageSetup paperSize="9" scale="33" orientation="portrait"/>
  <headerFooter alignWithMargins="0">
    <oddFooter>&amp;L&amp;8&amp;A&amp;R&amp;8R&amp;&amp;D 2022</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3">
    <pageSetUpPr fitToPage="1"/>
  </sheetPr>
  <dimension ref="A1:J62"/>
  <sheetViews>
    <sheetView showGridLines="0" topLeftCell="A4" zoomScale="75" zoomScaleNormal="75" workbookViewId="0">
      <selection activeCell="B4" sqref="B4"/>
    </sheetView>
  </sheetViews>
  <sheetFormatPr baseColWidth="10" defaultColWidth="8.88671875" defaultRowHeight="15" x14ac:dyDescent="0.25"/>
  <cols>
    <col min="1" max="1" width="67.88671875" style="100" customWidth="1"/>
    <col min="2" max="2" width="29.88671875" style="100" customWidth="1"/>
    <col min="3" max="3" width="11.88671875" style="100" customWidth="1"/>
    <col min="4" max="4" width="63.6640625" style="100" customWidth="1"/>
    <col min="5" max="6" width="3.44140625" style="100" customWidth="1"/>
    <col min="7" max="7" width="4.6640625" style="100" customWidth="1"/>
    <col min="8" max="9" width="3.44140625" style="100" customWidth="1"/>
    <col min="10" max="10" width="3.88671875" style="101" customWidth="1"/>
    <col min="11" max="16384" width="8.88671875" style="100"/>
  </cols>
  <sheetData>
    <row r="1" spans="1:4" ht="15.6" x14ac:dyDescent="0.25">
      <c r="A1" s="360"/>
      <c r="B1" s="361"/>
      <c r="D1" s="386" t="s">
        <v>301</v>
      </c>
    </row>
    <row r="2" spans="1:4" ht="21" customHeight="1" x14ac:dyDescent="0.25">
      <c r="A2" s="362" t="s">
        <v>30</v>
      </c>
      <c r="B2" s="363"/>
    </row>
    <row r="3" spans="1:4" ht="13.5" customHeight="1" x14ac:dyDescent="0.25">
      <c r="A3" s="364"/>
      <c r="B3" s="365"/>
    </row>
    <row r="4" spans="1:4" ht="15.6" x14ac:dyDescent="0.25">
      <c r="A4" s="366" t="s">
        <v>31</v>
      </c>
      <c r="B4" s="367">
        <v>2024</v>
      </c>
    </row>
    <row r="5" spans="1:4" ht="15.6" x14ac:dyDescent="0.25">
      <c r="A5" s="366" t="s">
        <v>32</v>
      </c>
      <c r="B5" s="367" t="s">
        <v>375</v>
      </c>
    </row>
    <row r="6" spans="1:4" ht="15.6" x14ac:dyDescent="0.25">
      <c r="A6" s="368" t="s">
        <v>33</v>
      </c>
      <c r="B6" s="369"/>
    </row>
    <row r="7" spans="1:4" ht="13.5" customHeight="1" x14ac:dyDescent="0.25">
      <c r="A7" s="370"/>
      <c r="B7" s="371"/>
    </row>
    <row r="8" spans="1:4" ht="50.25" customHeight="1" x14ac:dyDescent="0.25">
      <c r="A8" s="368" t="s">
        <v>34</v>
      </c>
      <c r="B8" s="372"/>
    </row>
    <row r="9" spans="1:4" ht="15.6" x14ac:dyDescent="0.25">
      <c r="A9" s="370"/>
      <c r="B9" s="373"/>
    </row>
    <row r="10" spans="1:4" ht="22.5" customHeight="1" x14ac:dyDescent="0.25">
      <c r="A10" s="368" t="s">
        <v>35</v>
      </c>
      <c r="B10" s="374"/>
    </row>
    <row r="11" spans="1:4" ht="15.6" x14ac:dyDescent="0.25">
      <c r="A11" s="375"/>
      <c r="B11" s="376"/>
    </row>
    <row r="12" spans="1:4" ht="15.6" x14ac:dyDescent="0.25">
      <c r="A12" s="377" t="s">
        <v>36</v>
      </c>
      <c r="B12" s="374"/>
    </row>
    <row r="13" spans="1:4" x14ac:dyDescent="0.25">
      <c r="A13" s="378" t="s">
        <v>37</v>
      </c>
      <c r="B13" s="374"/>
    </row>
    <row r="14" spans="1:4" x14ac:dyDescent="0.25">
      <c r="A14" s="378" t="s">
        <v>38</v>
      </c>
      <c r="B14" s="379"/>
    </row>
    <row r="15" spans="1:4" x14ac:dyDescent="0.25">
      <c r="A15" s="378" t="s">
        <v>39</v>
      </c>
      <c r="B15" s="374"/>
    </row>
    <row r="16" spans="1:4" ht="15.6" x14ac:dyDescent="0.25">
      <c r="A16" s="375"/>
      <c r="B16" s="376"/>
    </row>
    <row r="17" spans="1:9" ht="15.6" x14ac:dyDescent="0.25">
      <c r="A17" s="380" t="s">
        <v>40</v>
      </c>
      <c r="B17" s="381"/>
    </row>
    <row r="18" spans="1:9" x14ac:dyDescent="0.25">
      <c r="A18" s="365"/>
      <c r="B18" s="382"/>
    </row>
    <row r="19" spans="1:9" ht="50.25" customHeight="1" x14ac:dyDescent="0.25">
      <c r="A19" s="380" t="s">
        <v>41</v>
      </c>
      <c r="B19" s="374"/>
      <c r="D19" s="386" t="s">
        <v>378</v>
      </c>
    </row>
    <row r="20" spans="1:9" x14ac:dyDescent="0.25">
      <c r="A20" s="383"/>
      <c r="B20" s="365"/>
    </row>
    <row r="21" spans="1:9" ht="37.5" customHeight="1" x14ac:dyDescent="0.25">
      <c r="A21" s="380" t="str">
        <f>"Effectif total rémunéré en PP au 31/12/" &amp; SURVEY_YEAR</f>
        <v>Effectif total rémunéré en PP au 31/12/2024</v>
      </c>
      <c r="B21" s="411"/>
      <c r="D21" s="386" t="s">
        <v>376</v>
      </c>
    </row>
    <row r="22" spans="1:9" ht="15.6" x14ac:dyDescent="0.3">
      <c r="A22" s="384"/>
      <c r="B22" s="412"/>
    </row>
    <row r="23" spans="1:9" ht="36.75" customHeight="1" x14ac:dyDescent="0.25">
      <c r="A23" s="380" t="str">
        <f>"Budget total HT de l’organisme en " &amp; SURVEY_YEAR &amp; " en milliers €"</f>
        <v>Budget total HT de l’organisme en 2024 en milliers €</v>
      </c>
      <c r="B23" s="411"/>
      <c r="D23" s="386" t="s">
        <v>377</v>
      </c>
    </row>
    <row r="24" spans="1:9" ht="15.6" x14ac:dyDescent="0.3">
      <c r="A24" s="384"/>
      <c r="B24" s="365"/>
    </row>
    <row r="25" spans="1:9" ht="41.25" customHeight="1" x14ac:dyDescent="0.25">
      <c r="A25" s="385" t="s">
        <v>42</v>
      </c>
      <c r="B25" s="374"/>
    </row>
    <row r="26" spans="1:9" ht="15.6" x14ac:dyDescent="0.25">
      <c r="A26" s="132"/>
      <c r="B26" s="133"/>
    </row>
    <row r="27" spans="1:9" ht="20.25" customHeight="1" x14ac:dyDescent="0.25"/>
    <row r="28" spans="1:9" ht="19.5" customHeight="1" thickBot="1" x14ac:dyDescent="0.3">
      <c r="A28" s="138" t="s">
        <v>43</v>
      </c>
      <c r="B28" s="139"/>
      <c r="C28" s="139"/>
      <c r="D28" s="139"/>
      <c r="E28" s="134"/>
      <c r="F28" s="134"/>
      <c r="G28" s="134"/>
    </row>
    <row r="29" spans="1:9" ht="139.19999999999999" customHeight="1" x14ac:dyDescent="0.25">
      <c r="A29" s="436" t="s">
        <v>317</v>
      </c>
      <c r="B29" s="436"/>
      <c r="C29" s="436"/>
      <c r="D29" s="436"/>
      <c r="E29" s="134"/>
      <c r="F29" s="134"/>
      <c r="G29" s="134"/>
      <c r="H29" s="134"/>
      <c r="I29" s="134"/>
    </row>
    <row r="30" spans="1:9" ht="31.2" customHeight="1" x14ac:dyDescent="0.3">
      <c r="A30" s="114" t="str">
        <f>"Votre organisme a-t-il exécuté des travaux de R&amp;D en " &amp; SURVEY_YEAR &amp; " ?"</f>
        <v>Votre organisme a-t-il exécuté des travaux de R&amp;D en 2024 ?</v>
      </c>
      <c r="B30" s="135">
        <v>1</v>
      </c>
      <c r="C30" s="416" t="str">
        <f>IF(RetD_annee=1,"=Oui","=Non")</f>
        <v>=Oui</v>
      </c>
      <c r="D30" s="415" t="s">
        <v>393</v>
      </c>
      <c r="E30" s="136"/>
      <c r="F30" s="136"/>
      <c r="G30" s="136"/>
      <c r="H30" s="136"/>
      <c r="I30" s="136"/>
    </row>
    <row r="31" spans="1:9" x14ac:dyDescent="0.25">
      <c r="G31" s="136"/>
      <c r="H31" s="136"/>
      <c r="I31" s="136"/>
    </row>
    <row r="32" spans="1:9" ht="15.6" x14ac:dyDescent="0.3">
      <c r="A32" s="114" t="s">
        <v>44</v>
      </c>
    </row>
    <row r="33" spans="1:9" ht="27" customHeight="1" x14ac:dyDescent="0.25"/>
    <row r="34" spans="1:9" ht="30" customHeight="1" x14ac:dyDescent="0.3">
      <c r="A34" s="137" t="str">
        <f>"Votre organisme a-t-il exécuté des travaux de R&amp;D au cours des trois années précédentes (de " &amp; SURVEY_YEAR-3 &amp; " à " &amp; SURVEY_YEAR-1 &amp; ") ?"</f>
        <v>Votre organisme a-t-il exécuté des travaux de R&amp;D au cours des trois années précédentes (de 2021 à 2023) ?</v>
      </c>
      <c r="B34" s="135">
        <v>1</v>
      </c>
      <c r="C34" s="416" t="str">
        <f>IF(RetD_avant=1,"=Oui","=Non")</f>
        <v>=Oui</v>
      </c>
      <c r="D34" s="415" t="s">
        <v>393</v>
      </c>
      <c r="E34" s="105"/>
      <c r="F34" s="105"/>
      <c r="G34" s="105"/>
      <c r="H34" s="105"/>
      <c r="I34" s="105"/>
    </row>
    <row r="35" spans="1:9" ht="32.25" customHeight="1" x14ac:dyDescent="0.25"/>
    <row r="36" spans="1:9" ht="31.5" customHeight="1" x14ac:dyDescent="0.3">
      <c r="A36" s="137" t="str">
        <f>"Votre organisme est-il susceptible d’exécuter des travaux de R&amp;D à l’avenir (i.e. à partir de " &amp; SURVEY_YEAR+1 &amp; ") ?"</f>
        <v>Votre organisme est-il susceptible d’exécuter des travaux de R&amp;D à l’avenir (i.e. à partir de 2025) ?</v>
      </c>
      <c r="B36" s="135">
        <v>1</v>
      </c>
      <c r="C36" s="416" t="str">
        <f>IF(RetD_après=1,"=Oui","=Non")</f>
        <v>=Oui</v>
      </c>
      <c r="D36" s="415" t="s">
        <v>393</v>
      </c>
      <c r="E36" s="105"/>
      <c r="F36" s="105"/>
      <c r="G36" s="105"/>
      <c r="H36" s="105"/>
      <c r="I36" s="105"/>
    </row>
    <row r="60" ht="31.5" customHeight="1" x14ac:dyDescent="0.25"/>
    <row r="61" ht="31.5" customHeight="1" x14ac:dyDescent="0.25"/>
    <row r="62" ht="31.5" customHeight="1" x14ac:dyDescent="0.25"/>
  </sheetData>
  <sheetProtection formatCells="0" formatColumns="0" formatRows="0" insertColumns="0" insertRows="0" insertHyperlinks="0" deleteColumns="0" deleteRows="0" sort="0" autoFilter="0" pivotTables="0"/>
  <mergeCells count="1">
    <mergeCell ref="A29:D29"/>
  </mergeCells>
  <dataValidations count="2">
    <dataValidation type="list" allowBlank="1" showInputMessage="1" showErrorMessage="1" sqref="B36">
      <formula1>"1,0"</formula1>
    </dataValidation>
    <dataValidation type="list" allowBlank="1" showInputMessage="1" showErrorMessage="1" sqref="B30 B34">
      <formula1>"1,0"</formula1>
    </dataValidation>
  </dataValidations>
  <printOptions horizontalCentered="1"/>
  <pageMargins left="0.23622047244093999" right="0.59055118110236005" top="0.39370078740157" bottom="0.78740157480314998" header="0.39370078740157" footer="0.55118110236219997"/>
  <pageSetup paperSize="9" scale="33" orientation="portrait" r:id="rId1"/>
  <headerFooter alignWithMargins="0">
    <oddFooter>&amp;L&amp;A&amp;RR&amp;&amp;D 2022</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7108" r:id="rId4" name="GenerateButton">
              <controlPr defaultSize="0" print="0" autoFill="0" autoPict="0" macro="[0]!GenerateTemplateButton">
                <anchor moveWithCells="1">
                  <from>
                    <xdr:col>0</xdr:col>
                    <xdr:colOff>3192780</xdr:colOff>
                    <xdr:row>3</xdr:row>
                    <xdr:rowOff>137160</xdr:rowOff>
                  </from>
                  <to>
                    <xdr:col>0</xdr:col>
                    <xdr:colOff>4488180</xdr:colOff>
                    <xdr:row>4</xdr:row>
                    <xdr:rowOff>175260</xdr:rowOff>
                  </to>
                </anchor>
              </controlPr>
            </control>
          </mc:Choice>
        </mc:AlternateContent>
        <mc:AlternateContent xmlns:mc="http://schemas.openxmlformats.org/markup-compatibility/2006">
          <mc:Choice Requires="x14">
            <control shapeId="47110" r:id="rId5" name="GenerateAllButton">
              <controlPr defaultSize="0" print="0" autoFill="0" autoPict="0" macro="[0]!GenerateAllTemplateButton">
                <anchor moveWithCells="1">
                  <from>
                    <xdr:col>0</xdr:col>
                    <xdr:colOff>3192780</xdr:colOff>
                    <xdr:row>6</xdr:row>
                    <xdr:rowOff>137160</xdr:rowOff>
                  </from>
                  <to>
                    <xdr:col>0</xdr:col>
                    <xdr:colOff>4488180</xdr:colOff>
                    <xdr:row>7</xdr:row>
                    <xdr:rowOff>449580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0">
    <pageSetUpPr fitToPage="1"/>
  </sheetPr>
  <dimension ref="A1:K16"/>
  <sheetViews>
    <sheetView showGridLines="0" zoomScale="75" zoomScaleNormal="75" workbookViewId="0">
      <pane ySplit="1" topLeftCell="A2" activePane="bottomLeft" state="frozen"/>
      <selection activeCell="P6" sqref="P6"/>
      <selection pane="bottomLeft" activeCell="A4" sqref="A4"/>
    </sheetView>
  </sheetViews>
  <sheetFormatPr baseColWidth="10" defaultColWidth="8.88671875" defaultRowHeight="14.4" x14ac:dyDescent="0.3"/>
  <cols>
    <col min="1" max="1" width="60.6640625" style="13" customWidth="1"/>
    <col min="2" max="2" width="26" style="13" customWidth="1"/>
    <col min="3" max="6" width="3.33203125" style="13" customWidth="1"/>
    <col min="7" max="7" width="15.5546875" style="13" customWidth="1"/>
    <col min="8" max="9" width="3.33203125" style="13" customWidth="1"/>
    <col min="10" max="10" width="3.88671875" style="2" customWidth="1"/>
    <col min="11" max="11" width="11.44140625" style="13" customWidth="1"/>
  </cols>
  <sheetData>
    <row r="1" spans="1:10" s="1" customFormat="1" ht="13.2" x14ac:dyDescent="0.25">
      <c r="A1" s="11"/>
      <c r="B1" s="12"/>
      <c r="C1" s="13"/>
      <c r="D1" s="13"/>
      <c r="E1" s="13"/>
      <c r="F1" s="13"/>
      <c r="G1" s="13"/>
      <c r="H1" s="13"/>
      <c r="I1" s="13"/>
      <c r="J1" s="2"/>
    </row>
    <row r="2" spans="1:10" s="21" customFormat="1" ht="37.950000000000003" customHeight="1" x14ac:dyDescent="0.2">
      <c r="A2" s="484" t="str">
        <f>" Ressources externes utilisées en " &amp; SURVEY_YEAR &amp; ", en provenance de l'Administration"</f>
        <v xml:space="preserve"> Ressources externes utilisées en 2024, en provenance de l'Administration</v>
      </c>
      <c r="B2" s="484"/>
      <c r="C2" s="484"/>
      <c r="J2" s="2"/>
    </row>
    <row r="3" spans="1:10" ht="178.2" customHeight="1" x14ac:dyDescent="0.3">
      <c r="A3" s="508" t="s">
        <v>322</v>
      </c>
      <c r="B3" s="508"/>
    </row>
    <row r="4" spans="1:10" ht="15.6" x14ac:dyDescent="0.3">
      <c r="A4" s="114"/>
      <c r="B4" s="100"/>
    </row>
    <row r="5" spans="1:10" ht="15.6" x14ac:dyDescent="0.3">
      <c r="A5" s="249" t="s">
        <v>164</v>
      </c>
      <c r="B5" s="220" t="s">
        <v>60</v>
      </c>
    </row>
    <row r="6" spans="1:10" ht="15.6" x14ac:dyDescent="0.3">
      <c r="A6" s="245" t="s">
        <v>165</v>
      </c>
      <c r="B6" s="246"/>
    </row>
    <row r="7" spans="1:10" ht="15.6" x14ac:dyDescent="0.3">
      <c r="A7" s="160" t="s">
        <v>107</v>
      </c>
      <c r="B7" s="247"/>
    </row>
    <row r="8" spans="1:10" ht="46.8" x14ac:dyDescent="0.3">
      <c r="A8" s="250" t="s">
        <v>166</v>
      </c>
      <c r="B8" s="251">
        <f>SUM(B6:B7)</f>
        <v>0</v>
      </c>
    </row>
    <row r="9" spans="1:10" ht="15.6" x14ac:dyDescent="0.3">
      <c r="A9" s="100"/>
      <c r="B9" s="100"/>
    </row>
    <row r="10" spans="1:10" ht="15.6" x14ac:dyDescent="0.3">
      <c r="A10" s="249" t="s">
        <v>167</v>
      </c>
      <c r="B10" s="220" t="s">
        <v>60</v>
      </c>
    </row>
    <row r="11" spans="1:10" ht="15.6" x14ac:dyDescent="0.3">
      <c r="A11" s="167" t="s">
        <v>168</v>
      </c>
      <c r="B11" s="246"/>
    </row>
    <row r="12" spans="1:10" ht="15.6" x14ac:dyDescent="0.3">
      <c r="A12" s="160" t="s">
        <v>169</v>
      </c>
      <c r="B12" s="248"/>
    </row>
    <row r="13" spans="1:10" ht="62.4" x14ac:dyDescent="0.3">
      <c r="A13" s="250" t="s">
        <v>170</v>
      </c>
      <c r="B13" s="251">
        <f>SUM(B11:B12)</f>
        <v>0</v>
      </c>
    </row>
    <row r="14" spans="1:10" s="1" customFormat="1" ht="13.2" x14ac:dyDescent="0.25">
      <c r="A14" s="13"/>
      <c r="B14" s="13"/>
      <c r="C14" s="13"/>
      <c r="D14" s="13"/>
      <c r="E14" s="13"/>
      <c r="F14" s="13"/>
      <c r="J14" s="2"/>
    </row>
    <row r="15" spans="1:10" s="1" customFormat="1" ht="13.2" x14ac:dyDescent="0.25">
      <c r="A15" s="23"/>
      <c r="J15" s="2"/>
    </row>
    <row r="16" spans="1:10" s="1" customFormat="1" ht="13.2" x14ac:dyDescent="0.25">
      <c r="A16" s="23"/>
      <c r="B16" s="49"/>
      <c r="J16" s="2"/>
    </row>
  </sheetData>
  <sheetProtection formatCells="0" formatColumns="0" formatRows="0" insertColumns="0" insertRows="0" insertHyperlinks="0" deleteColumns="0" deleteRows="0" sort="0" autoFilter="0" pivotTables="0"/>
  <mergeCells count="2">
    <mergeCell ref="A2:C2"/>
    <mergeCell ref="A3:B3"/>
  </mergeCells>
  <printOptions horizontalCentered="1"/>
  <pageMargins left="0.23622047244093999" right="0.59055118110236005" top="0.39370078740157" bottom="0.78740157480314998" header="0.39370078740157" footer="0.55118110236219997"/>
  <pageSetup paperSize="9" scale="33" orientation="portrait"/>
  <headerFooter alignWithMargins="0">
    <oddFooter>&amp;L&amp;8&amp;A&amp;R&amp;8R&amp;&amp;D 2022</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1">
    <pageSetUpPr fitToPage="1"/>
  </sheetPr>
  <dimension ref="A1:J25"/>
  <sheetViews>
    <sheetView showGridLines="0" zoomScale="75" zoomScaleNormal="75" workbookViewId="0">
      <pane ySplit="1" topLeftCell="A2" activePane="bottomLeft" state="frozen"/>
      <selection activeCell="P6" sqref="P6"/>
      <selection pane="bottomLeft" activeCell="D5" sqref="D5:D10"/>
    </sheetView>
  </sheetViews>
  <sheetFormatPr baseColWidth="10" defaultColWidth="8.88671875" defaultRowHeight="14.4" x14ac:dyDescent="0.3"/>
  <cols>
    <col min="1" max="1" width="60.6640625" style="13" customWidth="1"/>
    <col min="2" max="2" width="33.6640625" style="13" customWidth="1"/>
    <col min="3" max="3" width="3.33203125" style="13" customWidth="1"/>
    <col min="4" max="4" width="105" style="13" customWidth="1"/>
    <col min="5" max="8" width="3.33203125" style="13" customWidth="1"/>
    <col min="9" max="9" width="3.88671875" style="2" customWidth="1"/>
    <col min="10" max="10" width="11.44140625" style="13" customWidth="1"/>
  </cols>
  <sheetData>
    <row r="1" spans="1:9" s="1" customFormat="1" ht="15" x14ac:dyDescent="0.25">
      <c r="A1" s="11"/>
      <c r="B1" s="12"/>
      <c r="C1" s="13"/>
      <c r="D1" s="258" t="s">
        <v>301</v>
      </c>
      <c r="E1" s="13"/>
      <c r="F1" s="13"/>
      <c r="G1" s="13"/>
      <c r="H1" s="13"/>
      <c r="I1" s="2"/>
    </row>
    <row r="2" spans="1:9" s="21" customFormat="1" ht="48" customHeight="1" x14ac:dyDescent="0.25">
      <c r="A2" s="516" t="str">
        <f>" Ressources externes utilisées en " &amp; SURVEY_YEAR &amp; ", en provenance des Organismes publics et des organismes financeurs"</f>
        <v xml:space="preserve"> Ressources externes utilisées en 2024, en provenance des Organismes publics et des organismes financeurs</v>
      </c>
      <c r="B2" s="516"/>
      <c r="C2" s="71"/>
      <c r="I2" s="2"/>
    </row>
    <row r="3" spans="1:9" ht="192" customHeight="1" x14ac:dyDescent="0.3">
      <c r="A3" s="509" t="s">
        <v>323</v>
      </c>
      <c r="B3" s="509"/>
    </row>
    <row r="4" spans="1:9" ht="15.75" customHeight="1" x14ac:dyDescent="0.3">
      <c r="A4" s="113"/>
      <c r="B4" s="100"/>
    </row>
    <row r="5" spans="1:9" ht="15.6" x14ac:dyDescent="0.3">
      <c r="A5" s="253" t="s">
        <v>171</v>
      </c>
      <c r="B5" s="220" t="s">
        <v>60</v>
      </c>
      <c r="D5" s="510" t="s">
        <v>326</v>
      </c>
    </row>
    <row r="6" spans="1:9" ht="21" customHeight="1" x14ac:dyDescent="0.3">
      <c r="A6" s="158" t="s">
        <v>111</v>
      </c>
      <c r="B6" s="159"/>
      <c r="D6" s="511"/>
    </row>
    <row r="7" spans="1:9" ht="21" customHeight="1" x14ac:dyDescent="0.3">
      <c r="A7" s="158" t="s">
        <v>112</v>
      </c>
      <c r="B7" s="159"/>
      <c r="D7" s="511"/>
    </row>
    <row r="8" spans="1:9" ht="21" customHeight="1" x14ac:dyDescent="0.3">
      <c r="A8" s="158" t="s">
        <v>113</v>
      </c>
      <c r="B8" s="159"/>
      <c r="D8" s="511"/>
    </row>
    <row r="9" spans="1:9" ht="15.6" x14ac:dyDescent="0.3">
      <c r="A9" s="160" t="s">
        <v>107</v>
      </c>
      <c r="B9" s="246"/>
      <c r="D9" s="511"/>
    </row>
    <row r="10" spans="1:9" ht="62.4" x14ac:dyDescent="0.3">
      <c r="A10" s="250" t="s">
        <v>172</v>
      </c>
      <c r="B10" s="255">
        <f>SUM(B6:B9)</f>
        <v>0</v>
      </c>
      <c r="D10" s="512"/>
    </row>
    <row r="11" spans="1:9" ht="21" customHeight="1" x14ac:dyDescent="0.3">
      <c r="A11" s="100"/>
      <c r="B11" s="100"/>
    </row>
    <row r="12" spans="1:9" s="1" customFormat="1" ht="15.6" customHeight="1" x14ac:dyDescent="0.3">
      <c r="A12" s="253" t="s">
        <v>173</v>
      </c>
      <c r="B12" s="220" t="s">
        <v>60</v>
      </c>
      <c r="D12" s="513" t="s">
        <v>325</v>
      </c>
      <c r="I12" s="2"/>
    </row>
    <row r="13" spans="1:9" s="1" customFormat="1" ht="30" x14ac:dyDescent="0.25">
      <c r="A13" s="257" t="s">
        <v>174</v>
      </c>
      <c r="B13" s="161"/>
      <c r="D13" s="514"/>
      <c r="F13" s="13"/>
      <c r="I13" s="2"/>
    </row>
    <row r="14" spans="1:9" s="1" customFormat="1" ht="15" x14ac:dyDescent="0.25">
      <c r="A14" s="167" t="s">
        <v>175</v>
      </c>
      <c r="B14" s="159"/>
      <c r="D14" s="514"/>
      <c r="I14" s="2"/>
    </row>
    <row r="15" spans="1:9" s="1" customFormat="1" ht="15" x14ac:dyDescent="0.25">
      <c r="A15" s="167" t="s">
        <v>176</v>
      </c>
      <c r="B15" s="159"/>
      <c r="D15" s="514"/>
      <c r="I15" s="2"/>
    </row>
    <row r="16" spans="1:9" s="1" customFormat="1" ht="15" x14ac:dyDescent="0.25">
      <c r="A16" s="167" t="s">
        <v>177</v>
      </c>
      <c r="B16" s="159"/>
      <c r="D16" s="514"/>
      <c r="I16" s="2"/>
    </row>
    <row r="17" spans="1:9" s="1" customFormat="1" ht="30" x14ac:dyDescent="0.25">
      <c r="A17" s="257" t="s">
        <v>178</v>
      </c>
      <c r="B17" s="159"/>
      <c r="D17" s="514"/>
      <c r="I17" s="2"/>
    </row>
    <row r="18" spans="1:9" s="1" customFormat="1" ht="15" x14ac:dyDescent="0.25">
      <c r="A18" s="167" t="s">
        <v>107</v>
      </c>
      <c r="B18" s="161"/>
      <c r="D18" s="514"/>
      <c r="F18" s="13"/>
      <c r="I18" s="2"/>
    </row>
    <row r="19" spans="1:9" s="1" customFormat="1" ht="62.4" x14ac:dyDescent="0.25">
      <c r="A19" s="250" t="s">
        <v>179</v>
      </c>
      <c r="B19" s="255">
        <f>SUM(B13:B18)</f>
        <v>0</v>
      </c>
      <c r="D19" s="515"/>
      <c r="F19" s="13"/>
      <c r="I19" s="2"/>
    </row>
    <row r="20" spans="1:9" s="1" customFormat="1" ht="15" x14ac:dyDescent="0.25">
      <c r="A20" s="100"/>
      <c r="B20" s="187"/>
      <c r="I20" s="2"/>
    </row>
    <row r="21" spans="1:9" s="1" customFormat="1" ht="15" x14ac:dyDescent="0.25">
      <c r="A21" s="100"/>
      <c r="B21" s="100"/>
      <c r="I21" s="2"/>
    </row>
    <row r="22" spans="1:9" s="1" customFormat="1" ht="15.6" x14ac:dyDescent="0.3">
      <c r="A22" s="256"/>
      <c r="B22" s="236" t="s">
        <v>60</v>
      </c>
      <c r="I22" s="2"/>
    </row>
    <row r="23" spans="1:9" s="1" customFormat="1" ht="46.8" x14ac:dyDescent="0.25">
      <c r="A23" s="250" t="s">
        <v>324</v>
      </c>
      <c r="B23" s="255">
        <f>RESS_Min_TOTAL+RESS_CT_TOTAL+RESS_C_TOTAL+RESS_F_TOTAL</f>
        <v>0</v>
      </c>
      <c r="F23" s="13"/>
      <c r="I23" s="2"/>
    </row>
    <row r="24" spans="1:9" s="1" customFormat="1" ht="15.6" x14ac:dyDescent="0.25">
      <c r="A24" s="128"/>
      <c r="B24" s="100"/>
      <c r="I24" s="2"/>
    </row>
    <row r="25" spans="1:9" s="1" customFormat="1" ht="13.2" x14ac:dyDescent="0.25">
      <c r="A25" s="23"/>
      <c r="B25" s="49"/>
      <c r="I25" s="2"/>
    </row>
  </sheetData>
  <sheetProtection formatCells="0" formatColumns="0" formatRows="0" insertColumns="0" insertRows="0" insertHyperlinks="0" deleteColumns="0" deleteRows="0" sort="0" autoFilter="0" pivotTables="0"/>
  <mergeCells count="4">
    <mergeCell ref="A3:B3"/>
    <mergeCell ref="D5:D10"/>
    <mergeCell ref="D12:D19"/>
    <mergeCell ref="A2:B2"/>
  </mergeCells>
  <printOptions horizontalCentered="1"/>
  <pageMargins left="0.23622047244093999" right="0.59055118110236005" top="0.39370078740157" bottom="0.78740157480314998" header="0.39370078740157" footer="0.55118110236219997"/>
  <pageSetup paperSize="9" scale="35" orientation="portrait"/>
  <headerFooter alignWithMargins="0">
    <oddFooter>&amp;L&amp;8&amp;A&amp;R&amp;8R&amp;&amp;D 2022</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2">
    <pageSetUpPr fitToPage="1"/>
  </sheetPr>
  <dimension ref="A1:K18"/>
  <sheetViews>
    <sheetView showGridLines="0" zoomScale="75" zoomScaleNormal="75" workbookViewId="0">
      <pane ySplit="1" topLeftCell="A2" activePane="bottomLeft" state="frozen"/>
      <selection activeCell="P6" sqref="P6"/>
      <selection pane="bottomLeft" activeCell="C3" sqref="C3"/>
    </sheetView>
  </sheetViews>
  <sheetFormatPr baseColWidth="10" defaultColWidth="8.88671875" defaultRowHeight="14.4" x14ac:dyDescent="0.3"/>
  <cols>
    <col min="1" max="1" width="79.88671875" style="13" customWidth="1"/>
    <col min="2" max="2" width="21.5546875" style="13" customWidth="1"/>
    <col min="3" max="9" width="3.6640625" style="13" customWidth="1"/>
    <col min="10" max="10" width="3.88671875" style="2" customWidth="1"/>
    <col min="11" max="11" width="11.44140625" style="13" customWidth="1"/>
  </cols>
  <sheetData>
    <row r="1" spans="1:10" s="1" customFormat="1" ht="13.2" x14ac:dyDescent="0.25">
      <c r="A1" s="11"/>
      <c r="B1" s="12"/>
      <c r="C1" s="13"/>
      <c r="D1" s="13"/>
      <c r="E1" s="13"/>
      <c r="F1" s="13"/>
      <c r="G1" s="13"/>
      <c r="H1" s="13"/>
      <c r="I1" s="13"/>
      <c r="J1" s="2"/>
    </row>
    <row r="2" spans="1:10" s="21" customFormat="1" ht="36.75" customHeight="1" x14ac:dyDescent="0.25">
      <c r="A2" s="484" t="str">
        <f>" Ressources externes utilisées en " &amp; SURVEY_YEAR &amp; ", en provenance du secteur de l'Enseignement Supérieur et de Recherche (ESR)"</f>
        <v xml:space="preserve"> Ressources externes utilisées en 2024, en provenance du secteur de l'Enseignement Supérieur et de Recherche (ESR)</v>
      </c>
      <c r="B2" s="484"/>
      <c r="C2" s="71"/>
      <c r="J2" s="2"/>
    </row>
    <row r="3" spans="1:10" ht="94.95" customHeight="1" x14ac:dyDescent="0.3">
      <c r="A3" s="508" t="s">
        <v>327</v>
      </c>
      <c r="B3" s="508"/>
    </row>
    <row r="4" spans="1:10" ht="15.6" x14ac:dyDescent="0.3">
      <c r="A4" s="100"/>
      <c r="B4" s="100"/>
    </row>
    <row r="5" spans="1:10" ht="31.2" x14ac:dyDescent="0.3">
      <c r="A5" s="260" t="s">
        <v>118</v>
      </c>
      <c r="B5" s="220" t="s">
        <v>60</v>
      </c>
    </row>
    <row r="6" spans="1:10" ht="15.75" customHeight="1" x14ac:dyDescent="0.3">
      <c r="A6" s="257" t="s">
        <v>180</v>
      </c>
      <c r="B6" s="161"/>
    </row>
    <row r="7" spans="1:10" ht="15.6" x14ac:dyDescent="0.3">
      <c r="A7" s="167" t="s">
        <v>119</v>
      </c>
      <c r="B7" s="254"/>
    </row>
    <row r="8" spans="1:10" ht="15.6" x14ac:dyDescent="0.3">
      <c r="A8" s="167" t="s">
        <v>120</v>
      </c>
      <c r="B8" s="159"/>
    </row>
    <row r="9" spans="1:10" ht="15.6" x14ac:dyDescent="0.3">
      <c r="A9" s="167" t="s">
        <v>121</v>
      </c>
      <c r="B9" s="254"/>
    </row>
    <row r="10" spans="1:10" ht="46.8" x14ac:dyDescent="0.3">
      <c r="A10" s="250" t="s">
        <v>181</v>
      </c>
      <c r="B10" s="255">
        <f>SUM(B6:B9)</f>
        <v>0</v>
      </c>
    </row>
    <row r="11" spans="1:10" ht="15.6" x14ac:dyDescent="0.3">
      <c r="A11" s="171"/>
      <c r="B11" s="171"/>
      <c r="C11" s="24"/>
      <c r="D11" s="24"/>
      <c r="E11" s="24"/>
      <c r="F11" s="24"/>
      <c r="G11" s="24"/>
      <c r="H11" s="24"/>
    </row>
    <row r="12" spans="1:10" ht="15.6" x14ac:dyDescent="0.3">
      <c r="A12" s="171"/>
      <c r="B12" s="171"/>
      <c r="C12" s="24"/>
      <c r="D12" s="24"/>
      <c r="E12" s="24"/>
      <c r="F12" s="24"/>
      <c r="G12" s="24"/>
      <c r="H12" s="24"/>
    </row>
    <row r="13" spans="1:10" ht="15.6" x14ac:dyDescent="0.3">
      <c r="A13" s="260" t="s">
        <v>123</v>
      </c>
      <c r="B13" s="220" t="s">
        <v>60</v>
      </c>
    </row>
    <row r="14" spans="1:10" ht="15.6" x14ac:dyDescent="0.3">
      <c r="A14" s="160" t="s">
        <v>182</v>
      </c>
      <c r="B14" s="246"/>
    </row>
    <row r="15" spans="1:10" ht="31.2" x14ac:dyDescent="0.3">
      <c r="A15" s="250" t="s">
        <v>183</v>
      </c>
      <c r="B15" s="255">
        <f>RESS_ESH_NV</f>
        <v>0</v>
      </c>
    </row>
    <row r="16" spans="1:10" ht="15.6" x14ac:dyDescent="0.3">
      <c r="A16" s="100"/>
      <c r="B16" s="100"/>
    </row>
    <row r="17" spans="1:2" ht="15.6" x14ac:dyDescent="0.3">
      <c r="A17" s="100"/>
      <c r="B17" s="100"/>
    </row>
    <row r="18" spans="1:2" ht="31.2" x14ac:dyDescent="0.3">
      <c r="A18" s="250" t="s">
        <v>184</v>
      </c>
      <c r="B18" s="255">
        <f>RESS_ESC_TOTAL+RESS_ESH_TOTAL</f>
        <v>0</v>
      </c>
    </row>
  </sheetData>
  <sheetProtection formatCells="0" formatColumns="0" formatRows="0" insertColumns="0" insertRows="0" insertHyperlinks="0" deleteColumns="0" deleteRows="0" sort="0" autoFilter="0" pivotTables="0"/>
  <mergeCells count="2">
    <mergeCell ref="A3:B3"/>
    <mergeCell ref="A2:B2"/>
  </mergeCells>
  <printOptions horizontalCentered="1"/>
  <pageMargins left="0.23622047244093999" right="0.59055118110236005" top="0.39370078740157" bottom="0.78740157480314998" header="0.39370078740157" footer="0.55118110236219997"/>
  <pageSetup paperSize="9" scale="33" orientation="portrait"/>
  <headerFooter alignWithMargins="0">
    <oddFooter>&amp;L&amp;8&amp;A&amp;R&amp;8R&amp;&amp;D 2022</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3">
    <pageSetUpPr fitToPage="1"/>
  </sheetPr>
  <dimension ref="A1:K22"/>
  <sheetViews>
    <sheetView showGridLines="0" zoomScale="75" zoomScaleNormal="75" workbookViewId="0">
      <pane ySplit="1" topLeftCell="A2" activePane="bottomLeft" state="frozen"/>
      <selection activeCell="P6" sqref="P6"/>
      <selection pane="bottomLeft" activeCell="D3" sqref="D3"/>
    </sheetView>
  </sheetViews>
  <sheetFormatPr baseColWidth="10" defaultColWidth="8.88671875" defaultRowHeight="14.4" x14ac:dyDescent="0.3"/>
  <cols>
    <col min="1" max="1" width="70.33203125" style="13" customWidth="1"/>
    <col min="2" max="2" width="28.6640625" style="13" customWidth="1"/>
    <col min="3" max="3" width="11.44140625" style="13" customWidth="1"/>
    <col min="4" max="4" width="105" style="13" customWidth="1"/>
    <col min="5" max="9" width="5.33203125" style="13" customWidth="1"/>
    <col min="10" max="10" width="3.88671875" style="2" customWidth="1"/>
    <col min="11" max="11" width="11.44140625" style="13" customWidth="1"/>
  </cols>
  <sheetData>
    <row r="1" spans="1:10" s="1" customFormat="1" ht="15" x14ac:dyDescent="0.25">
      <c r="A1" s="11"/>
      <c r="B1" s="12"/>
      <c r="C1" s="13"/>
      <c r="D1" s="258" t="s">
        <v>301</v>
      </c>
      <c r="E1" s="13"/>
      <c r="F1" s="13"/>
      <c r="G1" s="13"/>
      <c r="H1" s="13"/>
      <c r="I1" s="13"/>
      <c r="J1" s="2"/>
    </row>
    <row r="2" spans="1:10" s="21" customFormat="1" ht="44.4" customHeight="1" x14ac:dyDescent="0.25">
      <c r="A2" s="516" t="str">
        <f>" Ressources externes utilisées en " &amp; SURVEY_YEAR &amp; ", en provenance des Associations, des Fondations et des GIP"</f>
        <v xml:space="preserve"> Ressources externes utilisées en 2024, en provenance des Associations, des Fondations et des GIP</v>
      </c>
      <c r="B2" s="516"/>
      <c r="C2" s="71"/>
      <c r="J2" s="2"/>
    </row>
    <row r="3" spans="1:10" ht="129.6" customHeight="1" x14ac:dyDescent="0.3">
      <c r="A3" s="509" t="s">
        <v>328</v>
      </c>
      <c r="B3" s="509"/>
    </row>
    <row r="4" spans="1:10" ht="15.6" x14ac:dyDescent="0.3">
      <c r="A4" s="100"/>
      <c r="B4" s="100"/>
    </row>
    <row r="5" spans="1:10" ht="31.2" x14ac:dyDescent="0.3">
      <c r="A5" s="260" t="s">
        <v>125</v>
      </c>
      <c r="B5" s="220" t="s">
        <v>60</v>
      </c>
      <c r="D5" s="517" t="s">
        <v>390</v>
      </c>
    </row>
    <row r="6" spans="1:10" ht="37.5" customHeight="1" x14ac:dyDescent="0.3">
      <c r="A6" s="160" t="s">
        <v>126</v>
      </c>
      <c r="B6" s="161"/>
      <c r="D6" s="517"/>
      <c r="E6" s="50"/>
      <c r="F6" s="50"/>
      <c r="G6" s="50"/>
      <c r="H6" s="50"/>
      <c r="I6" s="50"/>
    </row>
    <row r="7" spans="1:10" ht="43.5" customHeight="1" x14ac:dyDescent="0.3">
      <c r="A7" s="250" t="s">
        <v>185</v>
      </c>
      <c r="B7" s="261">
        <f>RESS_I_NV</f>
        <v>0</v>
      </c>
      <c r="D7" s="517"/>
    </row>
    <row r="8" spans="1:10" ht="17.25" customHeight="1" x14ac:dyDescent="0.3">
      <c r="D8" s="71"/>
    </row>
    <row r="9" spans="1:10" x14ac:dyDescent="0.3">
      <c r="D9" s="71"/>
    </row>
    <row r="10" spans="1:10" x14ac:dyDescent="0.3">
      <c r="D10" s="71"/>
    </row>
    <row r="11" spans="1:10" x14ac:dyDescent="0.3">
      <c r="D11" s="71"/>
    </row>
    <row r="20" ht="31.5" customHeight="1" x14ac:dyDescent="0.3"/>
    <row r="21" ht="31.5" customHeight="1" x14ac:dyDescent="0.3"/>
    <row r="22" ht="31.5" customHeight="1" x14ac:dyDescent="0.3"/>
  </sheetData>
  <sheetProtection formatCells="0" formatColumns="0" formatRows="0" insertColumns="0" insertRows="0" insertHyperlinks="0" deleteColumns="0" deleteRows="0" sort="0" autoFilter="0" pivotTables="0"/>
  <mergeCells count="3">
    <mergeCell ref="A3:B3"/>
    <mergeCell ref="A2:B2"/>
    <mergeCell ref="D5:D7"/>
  </mergeCells>
  <printOptions horizontalCentered="1"/>
  <pageMargins left="0.23622047244093999" right="0.59055118110236005" top="0.39370078740157" bottom="0.78740157480314998" header="0.39370078740157" footer="0.55118110236219997"/>
  <pageSetup paperSize="9" scale="31" orientation="portrait"/>
  <headerFooter alignWithMargins="0">
    <oddFooter>&amp;L&amp;8&amp;A&amp;R&amp;8R&amp;&amp;D 2022</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4">
    <pageSetUpPr fitToPage="1"/>
  </sheetPr>
  <dimension ref="A1:J23"/>
  <sheetViews>
    <sheetView showGridLines="0" zoomScale="75" zoomScaleNormal="75" workbookViewId="0">
      <pane ySplit="1" topLeftCell="A2" activePane="bottomLeft" state="frozen"/>
      <selection activeCell="P6" sqref="P6"/>
      <selection pane="bottomLeft" activeCell="A2" sqref="A2:C2"/>
    </sheetView>
  </sheetViews>
  <sheetFormatPr baseColWidth="10" defaultColWidth="8.88671875" defaultRowHeight="14.4" x14ac:dyDescent="0.3"/>
  <cols>
    <col min="1" max="1" width="12.33203125" style="13" customWidth="1"/>
    <col min="2" max="2" width="50.33203125" style="13" customWidth="1"/>
    <col min="3" max="3" width="27.44140625" style="13" customWidth="1"/>
    <col min="4" max="4" width="3.44140625" style="1" customWidth="1"/>
    <col min="5" max="8" width="3.44140625" style="13" customWidth="1"/>
    <col min="9" max="9" width="3.88671875" style="2" customWidth="1"/>
    <col min="10" max="10" width="11.44140625" style="13" customWidth="1"/>
  </cols>
  <sheetData>
    <row r="1" spans="1:9" s="1" customFormat="1" ht="13.2" x14ac:dyDescent="0.25">
      <c r="A1" s="11"/>
      <c r="B1" s="12"/>
      <c r="C1" s="52"/>
      <c r="E1" s="51"/>
      <c r="F1" s="51"/>
      <c r="G1" s="51"/>
      <c r="H1" s="51"/>
      <c r="I1" s="2"/>
    </row>
    <row r="2" spans="1:9" s="21" customFormat="1" ht="39.6" customHeight="1" x14ac:dyDescent="0.2">
      <c r="A2" s="516" t="str">
        <f>" Ressources externes utilisées en " &amp; SURVEY_YEAR &amp; ", en provenance des entreprises"</f>
        <v xml:space="preserve"> Ressources externes utilisées en 2024, en provenance des entreprises</v>
      </c>
      <c r="B2" s="516"/>
      <c r="C2" s="516"/>
      <c r="I2" s="2"/>
    </row>
    <row r="3" spans="1:9" ht="15" x14ac:dyDescent="0.3">
      <c r="A3" s="493" t="s">
        <v>329</v>
      </c>
      <c r="B3" s="493"/>
      <c r="C3" s="493"/>
      <c r="D3" s="36"/>
      <c r="E3" s="36"/>
      <c r="F3" s="36"/>
      <c r="G3" s="36"/>
      <c r="H3" s="36"/>
    </row>
    <row r="4" spans="1:9" x14ac:dyDescent="0.3">
      <c r="A4" s="521"/>
      <c r="B4" s="521"/>
      <c r="C4" s="521"/>
    </row>
    <row r="5" spans="1:9" ht="15.6" customHeight="1" x14ac:dyDescent="0.3">
      <c r="A5" s="518" t="s">
        <v>129</v>
      </c>
      <c r="B5" s="518"/>
      <c r="C5" s="518"/>
      <c r="E5" s="36"/>
      <c r="F5" s="36"/>
      <c r="G5" s="36"/>
      <c r="H5" s="36"/>
    </row>
    <row r="6" spans="1:9" ht="31.2" x14ac:dyDescent="0.3">
      <c r="A6" s="264"/>
      <c r="B6" s="265" t="s">
        <v>130</v>
      </c>
      <c r="C6" s="265" t="s">
        <v>186</v>
      </c>
    </row>
    <row r="7" spans="1:9" ht="15.6" x14ac:dyDescent="0.3">
      <c r="A7" s="93">
        <v>31</v>
      </c>
      <c r="B7" s="263" t="s">
        <v>330</v>
      </c>
      <c r="C7" s="43"/>
    </row>
    <row r="8" spans="1:9" ht="47.4" customHeight="1" x14ac:dyDescent="0.3">
      <c r="A8" s="519" t="s">
        <v>187</v>
      </c>
      <c r="B8" s="520"/>
      <c r="C8" s="262">
        <f>RESS_ENTRA_VAL</f>
        <v>0</v>
      </c>
    </row>
    <row r="9" spans="1:9" ht="28.5" customHeight="1" x14ac:dyDescent="0.3">
      <c r="B9" s="24"/>
      <c r="C9" s="24"/>
    </row>
    <row r="10" spans="1:9" x14ac:dyDescent="0.3">
      <c r="B10" s="24"/>
    </row>
    <row r="11" spans="1:9" x14ac:dyDescent="0.3">
      <c r="B11" s="24"/>
    </row>
    <row r="12" spans="1:9" x14ac:dyDescent="0.3">
      <c r="B12" s="24"/>
    </row>
    <row r="21" ht="31.5" customHeight="1" x14ac:dyDescent="0.3"/>
    <row r="22" ht="31.5" customHeight="1" x14ac:dyDescent="0.3"/>
    <row r="23" ht="31.5" customHeight="1" x14ac:dyDescent="0.3"/>
  </sheetData>
  <sheetProtection formatCells="0" formatColumns="0" formatRows="0" insertColumns="0" insertRows="0" insertHyperlinks="0" deleteColumns="0" deleteRows="0" sort="0" autoFilter="0" pivotTables="0"/>
  <mergeCells count="5">
    <mergeCell ref="A5:C5"/>
    <mergeCell ref="A8:B8"/>
    <mergeCell ref="A2:C2"/>
    <mergeCell ref="A4:C4"/>
    <mergeCell ref="A3:C3"/>
  </mergeCells>
  <printOptions horizontalCentered="1"/>
  <pageMargins left="0.23622047244093999" right="0.59055118110236005" top="0.39370078740157" bottom="0.78740157480314998" header="0.39370078740157" footer="0.55118110236219997"/>
  <pageSetup paperSize="9" scale="30" orientation="portrait" r:id="rId1"/>
  <headerFooter alignWithMargins="0">
    <oddFooter>&amp;L&amp;8&amp;A&amp;R&amp;8R&amp;&amp;D 2022</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5">
    <pageSetUpPr fitToPage="1"/>
  </sheetPr>
  <dimension ref="A1:J28"/>
  <sheetViews>
    <sheetView showGridLines="0" zoomScale="75" zoomScaleNormal="75" workbookViewId="0">
      <pane ySplit="1" topLeftCell="A2" activePane="bottomLeft" state="frozen"/>
      <selection activeCell="P6" sqref="P6"/>
      <selection pane="bottomLeft" activeCell="A2" sqref="A2:C2"/>
    </sheetView>
  </sheetViews>
  <sheetFormatPr baseColWidth="10" defaultColWidth="8.88671875" defaultRowHeight="15" x14ac:dyDescent="0.25"/>
  <cols>
    <col min="1" max="1" width="67.109375" style="100" customWidth="1"/>
    <col min="2" max="2" width="25.33203125" style="100" customWidth="1"/>
    <col min="3" max="3" width="22.33203125" style="100" customWidth="1"/>
    <col min="4" max="9" width="5" style="100" customWidth="1"/>
    <col min="10" max="10" width="3.88671875" style="101" customWidth="1"/>
    <col min="11" max="11" width="11.44140625" style="100" customWidth="1"/>
    <col min="12" max="16384" width="8.88671875" style="100"/>
  </cols>
  <sheetData>
    <row r="1" spans="1:9" ht="15.6" x14ac:dyDescent="0.3">
      <c r="A1" s="98"/>
      <c r="B1" s="129"/>
      <c r="C1" s="266"/>
      <c r="D1" s="266"/>
      <c r="E1" s="266"/>
      <c r="F1" s="266"/>
      <c r="G1" s="266"/>
      <c r="H1" s="266"/>
      <c r="I1" s="266"/>
    </row>
    <row r="2" spans="1:9" ht="34.950000000000003" customHeight="1" x14ac:dyDescent="0.25">
      <c r="A2" s="516" t="str">
        <f>" Ressources externes utilisées en " &amp; SURVEY_YEAR &amp; ", en provenance des organisations internationales et de l'Étranger"</f>
        <v xml:space="preserve"> Ressources externes utilisées en 2024, en provenance des organisations internationales et de l'Étranger</v>
      </c>
      <c r="B2" s="516"/>
      <c r="C2" s="516"/>
    </row>
    <row r="3" spans="1:9" ht="96" customHeight="1" x14ac:dyDescent="0.25">
      <c r="A3" s="509" t="s">
        <v>331</v>
      </c>
      <c r="B3" s="509"/>
      <c r="C3" s="509"/>
    </row>
    <row r="4" spans="1:9" ht="12.75" customHeight="1" x14ac:dyDescent="0.25"/>
    <row r="5" spans="1:9" ht="15.6" x14ac:dyDescent="0.3">
      <c r="A5" s="192" t="s">
        <v>188</v>
      </c>
      <c r="B5" s="220" t="s">
        <v>60</v>
      </c>
    </row>
    <row r="6" spans="1:9" x14ac:dyDescent="0.25">
      <c r="A6" s="273" t="s">
        <v>189</v>
      </c>
      <c r="B6" s="274"/>
      <c r="D6" s="267"/>
      <c r="E6" s="267"/>
      <c r="F6" s="267"/>
      <c r="H6" s="267"/>
      <c r="I6" s="267"/>
    </row>
    <row r="7" spans="1:9" x14ac:dyDescent="0.25">
      <c r="A7" s="273" t="s">
        <v>190</v>
      </c>
      <c r="B7" s="247"/>
      <c r="D7" s="267"/>
      <c r="E7" s="267"/>
      <c r="F7" s="267"/>
      <c r="H7" s="267"/>
      <c r="I7" s="267"/>
    </row>
    <row r="8" spans="1:9" x14ac:dyDescent="0.25">
      <c r="A8" s="273" t="s">
        <v>107</v>
      </c>
      <c r="B8" s="275"/>
      <c r="D8" s="267"/>
      <c r="E8" s="267"/>
      <c r="F8" s="267"/>
      <c r="H8" s="267"/>
      <c r="I8" s="267"/>
    </row>
    <row r="9" spans="1:9" x14ac:dyDescent="0.25">
      <c r="A9" s="273" t="s">
        <v>133</v>
      </c>
      <c r="B9" s="276"/>
    </row>
    <row r="10" spans="1:9" ht="31.2" x14ac:dyDescent="0.25">
      <c r="A10" s="250" t="s">
        <v>191</v>
      </c>
      <c r="B10" s="272">
        <f>SUM(B6:B9)</f>
        <v>0</v>
      </c>
    </row>
    <row r="11" spans="1:9" ht="12.75" customHeight="1" x14ac:dyDescent="0.25">
      <c r="A11" s="268"/>
      <c r="B11" s="268"/>
      <c r="C11" s="268"/>
      <c r="D11" s="268"/>
      <c r="E11" s="268"/>
    </row>
    <row r="12" spans="1:9" ht="31.2" x14ac:dyDescent="0.3">
      <c r="A12" s="277" t="s">
        <v>132</v>
      </c>
      <c r="B12" s="220" t="s">
        <v>60</v>
      </c>
    </row>
    <row r="13" spans="1:9" x14ac:dyDescent="0.25">
      <c r="A13" s="279" t="s">
        <v>332</v>
      </c>
      <c r="B13" s="269"/>
      <c r="D13" s="267"/>
      <c r="E13" s="267"/>
      <c r="F13" s="267"/>
      <c r="H13" s="267"/>
      <c r="I13" s="267"/>
    </row>
    <row r="14" spans="1:9" ht="31.2" x14ac:dyDescent="0.25">
      <c r="A14" s="250" t="s">
        <v>192</v>
      </c>
      <c r="B14" s="272">
        <f>RESS_OI_HE_NV</f>
        <v>0</v>
      </c>
    </row>
    <row r="15" spans="1:9" ht="13.5" customHeight="1" x14ac:dyDescent="0.25"/>
    <row r="16" spans="1:9" ht="29.25" customHeight="1" x14ac:dyDescent="0.3">
      <c r="A16" s="277" t="s">
        <v>136</v>
      </c>
      <c r="B16" s="220" t="s">
        <v>60</v>
      </c>
    </row>
    <row r="17" spans="1:9" x14ac:dyDescent="0.25">
      <c r="A17" s="278" t="s">
        <v>137</v>
      </c>
      <c r="B17" s="252"/>
      <c r="D17" s="267"/>
      <c r="E17" s="267"/>
      <c r="F17" s="267"/>
      <c r="H17" s="267"/>
      <c r="I17" s="267"/>
    </row>
    <row r="18" spans="1:9" ht="46.8" x14ac:dyDescent="0.25">
      <c r="A18" s="250" t="s">
        <v>193</v>
      </c>
      <c r="B18" s="272">
        <f>RESS_ESE_NV</f>
        <v>0</v>
      </c>
    </row>
    <row r="20" spans="1:9" ht="15.6" x14ac:dyDescent="0.25">
      <c r="A20" s="270"/>
      <c r="B20" s="270"/>
    </row>
    <row r="21" spans="1:9" ht="15.6" x14ac:dyDescent="0.3">
      <c r="A21" s="277" t="s">
        <v>139</v>
      </c>
      <c r="B21" s="220" t="s">
        <v>60</v>
      </c>
    </row>
    <row r="22" spans="1:9" x14ac:dyDescent="0.25">
      <c r="A22" s="280" t="s">
        <v>140</v>
      </c>
      <c r="B22" s="252"/>
      <c r="D22" s="267"/>
      <c r="E22" s="267"/>
      <c r="F22" s="267"/>
      <c r="H22" s="267"/>
      <c r="I22" s="267"/>
    </row>
    <row r="23" spans="1:9" ht="31.2" x14ac:dyDescent="0.25">
      <c r="A23" s="250" t="s">
        <v>194</v>
      </c>
      <c r="B23" s="272">
        <f>RESS_EE_NV</f>
        <v>0</v>
      </c>
    </row>
    <row r="24" spans="1:9" ht="15.6" x14ac:dyDescent="0.25">
      <c r="A24" s="128"/>
      <c r="B24" s="128"/>
      <c r="C24" s="128"/>
      <c r="D24" s="128"/>
      <c r="E24" s="128"/>
      <c r="F24" s="128"/>
      <c r="H24" s="128"/>
    </row>
    <row r="25" spans="1:9" x14ac:dyDescent="0.25">
      <c r="A25" s="171"/>
      <c r="B25" s="271"/>
    </row>
    <row r="26" spans="1:9" ht="50.25" customHeight="1" x14ac:dyDescent="0.25">
      <c r="A26" s="250" t="s">
        <v>195</v>
      </c>
      <c r="B26" s="272">
        <f>RESS_OI_UE_TOTAL+RESS_OI_HE_TOTAL+RESS_ESE_TOTAL+RESS_EE_TOTAL</f>
        <v>0</v>
      </c>
    </row>
    <row r="27" spans="1:9" ht="27" customHeight="1" x14ac:dyDescent="0.25">
      <c r="A27" s="128"/>
      <c r="B27" s="128"/>
      <c r="C27" s="128"/>
      <c r="D27" s="128"/>
      <c r="E27" s="128"/>
      <c r="F27" s="128"/>
    </row>
    <row r="28" spans="1:9" ht="30" customHeight="1" x14ac:dyDescent="0.25">
      <c r="A28" s="128"/>
      <c r="B28" s="128"/>
      <c r="C28" s="128"/>
      <c r="D28" s="128"/>
      <c r="E28" s="128"/>
      <c r="F28" s="128"/>
      <c r="G28" s="183"/>
      <c r="H28" s="183"/>
      <c r="I28" s="183"/>
    </row>
  </sheetData>
  <sheetProtection formatCells="0" formatColumns="0" formatRows="0" insertColumns="0" insertRows="0" insertHyperlinks="0" deleteColumns="0" deleteRows="0" sort="0" autoFilter="0" pivotTables="0"/>
  <mergeCells count="2">
    <mergeCell ref="A2:C2"/>
    <mergeCell ref="A3:C3"/>
  </mergeCells>
  <printOptions horizontalCentered="1"/>
  <pageMargins left="0.23622047244093999" right="0.59055118110236005" top="0.39370078740157" bottom="0.78740157480314998" header="0.39370078740157" footer="0.55118110236219997"/>
  <pageSetup paperSize="9" scale="30" orientation="portrait"/>
  <headerFooter alignWithMargins="0">
    <oddFooter>&amp;L&amp;8&amp;A&amp;R&amp;8R&amp;&amp;D 2022</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6">
    <pageSetUpPr fitToPage="1"/>
  </sheetPr>
  <dimension ref="A1:K20"/>
  <sheetViews>
    <sheetView showGridLines="0" zoomScale="75" zoomScaleNormal="75" workbookViewId="0">
      <pane ySplit="1" topLeftCell="A2" activePane="bottomLeft" state="frozen"/>
      <selection activeCell="P6" sqref="P6"/>
      <selection pane="bottomLeft" activeCell="A14" sqref="A14:D14"/>
    </sheetView>
  </sheetViews>
  <sheetFormatPr baseColWidth="10" defaultColWidth="8.88671875" defaultRowHeight="14.4" x14ac:dyDescent="0.3"/>
  <cols>
    <col min="1" max="1" width="58.6640625" style="13" customWidth="1"/>
    <col min="2" max="2" width="25.33203125" style="13" customWidth="1"/>
    <col min="3" max="3" width="25.44140625" style="13" customWidth="1"/>
    <col min="4" max="4" width="26.33203125" style="13" customWidth="1"/>
    <col min="5" max="9" width="5" style="13" customWidth="1"/>
    <col min="10" max="10" width="3.88671875" style="2" customWidth="1"/>
    <col min="11" max="11" width="11.44140625" style="13" customWidth="1"/>
  </cols>
  <sheetData>
    <row r="1" spans="1:11" s="1" customFormat="1" ht="13.2" x14ac:dyDescent="0.25">
      <c r="A1" s="11"/>
      <c r="B1" s="13"/>
      <c r="C1" s="54"/>
      <c r="D1" s="54"/>
      <c r="E1" s="54"/>
      <c r="F1" s="54"/>
      <c r="G1" s="54"/>
      <c r="H1" s="54"/>
      <c r="I1" s="54"/>
      <c r="J1" s="2"/>
    </row>
    <row r="2" spans="1:11" ht="24" customHeight="1" x14ac:dyDescent="0.3">
      <c r="A2" s="522" t="str">
        <f>"Synthèse des RESSOURCES utilisées pour la R&amp;D en "&amp; SURVEY_YEAR &amp; " et estimation en "&amp;SURVEY_YEAR+1</f>
        <v>Synthèse des RESSOURCES utilisées pour la R&amp;D en 2024 et estimation en 2025</v>
      </c>
      <c r="B2" s="522"/>
      <c r="C2" s="522"/>
      <c r="D2" s="17"/>
      <c r="E2" s="17"/>
      <c r="F2" s="17"/>
      <c r="G2" s="17"/>
      <c r="H2" s="17"/>
      <c r="I2" s="17"/>
    </row>
    <row r="3" spans="1:11" ht="24" customHeight="1" x14ac:dyDescent="0.3">
      <c r="A3" s="281"/>
      <c r="B3" s="523" t="s">
        <v>60</v>
      </c>
      <c r="C3" s="523"/>
      <c r="D3" s="17"/>
      <c r="E3" s="17"/>
      <c r="F3" s="17"/>
      <c r="G3" s="17"/>
      <c r="H3" s="17"/>
      <c r="I3" s="17"/>
    </row>
    <row r="4" spans="1:11" ht="24" customHeight="1" x14ac:dyDescent="0.3">
      <c r="A4" s="281"/>
      <c r="B4" s="189"/>
      <c r="C4" s="282"/>
      <c r="D4" s="17"/>
      <c r="E4" s="17"/>
      <c r="F4" s="17"/>
      <c r="G4" s="17"/>
      <c r="H4" s="17"/>
      <c r="I4" s="17"/>
    </row>
    <row r="5" spans="1:11" ht="15.6" x14ac:dyDescent="0.3">
      <c r="A5" s="205"/>
      <c r="B5" s="283" t="str">
        <f>"en " &amp; SURVEY_YEAR</f>
        <v>en 2024</v>
      </c>
      <c r="C5" s="284" t="str">
        <f>"Estimation " &amp; SURVEY_YEAR+1</f>
        <v>Estimation 2025</v>
      </c>
      <c r="D5" s="286" t="str">
        <f>"Evolution " &amp; SURVEY_YEAR+1&amp;"/"&amp;SURVEY_YEAR</f>
        <v>Evolution 2025/2024</v>
      </c>
      <c r="E5" s="36"/>
      <c r="F5" s="36"/>
      <c r="G5" s="36"/>
      <c r="H5" s="36"/>
      <c r="I5" s="36"/>
    </row>
    <row r="6" spans="1:11" ht="69" customHeight="1" x14ac:dyDescent="0.3">
      <c r="A6" s="250" t="str">
        <f>"Total des ressources externes pour travaux de R&amp;D en " &amp; SURVEY_YEAR</f>
        <v>Total des ressources externes pour travaux de R&amp;D en 2024</v>
      </c>
      <c r="B6" s="272">
        <f>RESS_GOV_TOTAL+RESS_ES_TOTAL+RESS_I_TOTAL+RESS_ENTR_TOTAL+RESS_ETR_TOTAL</f>
        <v>0</v>
      </c>
      <c r="C6" s="285"/>
      <c r="D6" s="217">
        <f>IF(RESS_CONTRAT_TOTAL&lt;&gt;0,(RESS_CONTRAT_PREV/RESS_CONTRAT_TOTAL-1)*100,0)</f>
        <v>0</v>
      </c>
      <c r="E6" s="36"/>
      <c r="F6" s="36"/>
      <c r="G6" s="36"/>
      <c r="H6" s="36"/>
      <c r="I6" s="36"/>
    </row>
    <row r="7" spans="1:11" x14ac:dyDescent="0.3">
      <c r="A7" s="53"/>
      <c r="B7" s="94"/>
      <c r="C7" s="95"/>
      <c r="D7" s="36"/>
      <c r="E7" s="36"/>
      <c r="F7" s="36"/>
      <c r="G7" s="36"/>
      <c r="H7" s="36"/>
      <c r="I7" s="36"/>
      <c r="J7" s="90"/>
      <c r="K7" s="71"/>
    </row>
    <row r="8" spans="1:11" ht="37.950000000000003" customHeight="1" x14ac:dyDescent="0.3">
      <c r="A8" s="527" t="str">
        <f>"Le total des ressources en k€ (budgétaires, propres et externes) consacrées à la R&amp;D en "&amp;SURVEY_YEAR &amp;" – et son estimation pour "&amp;SURVEY_YEAR+1 &amp; "  – est reporté ici automatiquement ."</f>
        <v>Le total des ressources en k€ (budgétaires, propres et externes) consacrées à la R&amp;D en 2024 – et son estimation pour 2025  – est reporté ici automatiquement .</v>
      </c>
      <c r="B8" s="527"/>
      <c r="C8" s="527"/>
      <c r="D8" s="527"/>
      <c r="E8" s="36"/>
      <c r="F8" s="36"/>
      <c r="G8" s="36"/>
      <c r="H8" s="36"/>
      <c r="I8" s="36"/>
    </row>
    <row r="9" spans="1:11" ht="15" customHeight="1" x14ac:dyDescent="0.3">
      <c r="A9" s="250" t="s">
        <v>196</v>
      </c>
      <c r="B9" s="272">
        <f>RESS_BUDGT_TOTAL+RESS_PROPRES_TOTAL+RESS_CONTRAT_TOTAL</f>
        <v>0</v>
      </c>
      <c r="C9" s="272">
        <f>RESS_BUDGT_PREV+RESS_PROPRES_PREV+RESS_CONTRAT_PREV</f>
        <v>0</v>
      </c>
      <c r="D9" s="217">
        <f>IF(RESS_TOTALE&lt;&gt;0,(RESS_TOTALE_PREV/RESS_TOTALE-1)*100,0)</f>
        <v>0</v>
      </c>
      <c r="E9" s="58"/>
      <c r="F9" s="58"/>
      <c r="G9" s="58"/>
      <c r="H9" s="58"/>
      <c r="I9" s="58"/>
    </row>
    <row r="10" spans="1:11" ht="15.6" x14ac:dyDescent="0.3">
      <c r="A10" s="468" t="str">
        <f>IF(ABS(D9)&gt;20,"Les ressources totales estimées pour "&amp; SURVEY_YEAR + 1&amp; " varient de plus de 20% par rapport aux ressources totales "&amp; SURVEY_YEAR,"Contrôles OK")</f>
        <v>Contrôles OK</v>
      </c>
      <c r="B10" s="468"/>
      <c r="C10" s="468"/>
      <c r="D10" s="468"/>
      <c r="E10" s="56"/>
      <c r="F10" s="56"/>
      <c r="G10" s="56"/>
      <c r="H10" s="56"/>
      <c r="I10" s="56"/>
    </row>
    <row r="11" spans="1:11" x14ac:dyDescent="0.3">
      <c r="A11" s="71"/>
      <c r="B11" s="56"/>
      <c r="C11" s="56"/>
      <c r="D11" s="56"/>
      <c r="E11" s="56"/>
      <c r="F11" s="56"/>
      <c r="G11" s="56"/>
      <c r="H11" s="56"/>
      <c r="I11" s="56"/>
      <c r="J11" s="90"/>
      <c r="K11" s="71"/>
    </row>
    <row r="12" spans="1:11" ht="38.4" customHeight="1" x14ac:dyDescent="0.3">
      <c r="A12" s="527" t="str">
        <f>"Un écart avec les dépenses est automatiquement ici. S'il est très différent de 0 %, les totaux doivent être vérifiés et si tout est exact, la raison de l'écart précisée (versement des contrats en une fois, usage de la trésorerie ..."</f>
        <v>Un écart avec les dépenses est automatiquement ici. S'il est très différent de 0 %, les totaux doivent être vérifiés et si tout est exact, la raison de l'écart précisée (versement des contrats en une fois, usage de la trésorerie ...</v>
      </c>
      <c r="B12" s="527"/>
      <c r="C12" s="527"/>
      <c r="D12" s="527"/>
      <c r="E12" s="56"/>
      <c r="F12" s="56"/>
      <c r="G12" s="56"/>
      <c r="H12" s="56"/>
      <c r="I12" s="56"/>
      <c r="J12" s="90"/>
      <c r="K12" s="71"/>
    </row>
    <row r="13" spans="1:11" ht="65.25" customHeight="1" x14ac:dyDescent="0.3">
      <c r="A13" s="287" t="s">
        <v>197</v>
      </c>
      <c r="B13" s="217">
        <f>RESS_TOTALE/(E_SYNTHESE_DEP_TOTALE+0.001)*100</f>
        <v>0</v>
      </c>
      <c r="C13" s="217">
        <f>RESS_TOTALE_PREV/(DEP_TOTALE_PREV+0.001)*100</f>
        <v>0</v>
      </c>
      <c r="D13" s="288"/>
      <c r="E13" s="57"/>
      <c r="F13" s="57"/>
      <c r="G13" s="57"/>
      <c r="H13" s="57"/>
      <c r="I13" s="57"/>
    </row>
    <row r="14" spans="1:11" ht="15.6" x14ac:dyDescent="0.3">
      <c r="A14" s="506" t="str">
        <f>IF(ABS(RESS_TOTALE_2)&gt;20,"L'écart entre les ressources et les dépenses totales de R&amp;D est de plus de 20%","Contrôles OK")</f>
        <v>Contrôles OK</v>
      </c>
      <c r="B14" s="506"/>
      <c r="C14" s="506"/>
      <c r="D14" s="506"/>
      <c r="H14" s="56"/>
      <c r="I14" s="56"/>
    </row>
    <row r="15" spans="1:11" ht="15.6" x14ac:dyDescent="0.3">
      <c r="A15" s="506" t="str">
        <f>IF(ABS(RESS_TOTALE_2_PREV)&gt;20,"L'écart entre les ressources estimées pour "&amp; SURVEY_YEAR + 1&amp; " et les dépenses de R&amp;D estimées en "&amp; SURVEY_YEAR &amp; " est de plus de 20%","Contrôles OK")</f>
        <v>Contrôles OK</v>
      </c>
      <c r="B15" s="506"/>
      <c r="C15" s="506"/>
      <c r="D15" s="506"/>
      <c r="E15" s="56"/>
      <c r="F15" s="56"/>
      <c r="G15" s="56"/>
      <c r="H15" s="56"/>
      <c r="I15" s="56"/>
    </row>
    <row r="16" spans="1:11" s="21" customFormat="1" ht="15" customHeight="1" x14ac:dyDescent="0.2">
      <c r="A16" s="289" t="s">
        <v>198</v>
      </c>
      <c r="B16" s="290">
        <f>DEP_TOTALE</f>
        <v>0</v>
      </c>
      <c r="C16" s="290">
        <f>DEP_TOTALE_PREV</f>
        <v>0</v>
      </c>
      <c r="D16" s="288"/>
      <c r="J16" s="2"/>
    </row>
    <row r="20" spans="1:10" s="21" customFormat="1" ht="42" hidden="1" customHeight="1" x14ac:dyDescent="0.2">
      <c r="A20" s="524" t="s">
        <v>145</v>
      </c>
      <c r="B20" s="525"/>
      <c r="C20" s="526"/>
      <c r="J20" s="2"/>
    </row>
  </sheetData>
  <sheetProtection formatCells="0" formatColumns="0" formatRows="0" insertColumns="0" insertRows="0" insertHyperlinks="0" deleteColumns="0" deleteRows="0" sort="0" autoFilter="0" pivotTables="0"/>
  <mergeCells count="8">
    <mergeCell ref="A2:C2"/>
    <mergeCell ref="B3:C3"/>
    <mergeCell ref="A20:C20"/>
    <mergeCell ref="A8:D8"/>
    <mergeCell ref="A12:D12"/>
    <mergeCell ref="A10:D10"/>
    <mergeCell ref="A14:D14"/>
    <mergeCell ref="A15:D15"/>
  </mergeCells>
  <conditionalFormatting sqref="D6">
    <cfRule type="cellIs" dxfId="30" priority="7" operator="notBetween">
      <formula>-20</formula>
      <formula>20</formula>
    </cfRule>
  </conditionalFormatting>
  <conditionalFormatting sqref="D9">
    <cfRule type="cellIs" dxfId="29" priority="3" operator="notBetween">
      <formula>-20</formula>
      <formula>20</formula>
    </cfRule>
  </conditionalFormatting>
  <conditionalFormatting sqref="B13">
    <cfRule type="cellIs" dxfId="28" priority="2" operator="notBetween">
      <formula>-20</formula>
      <formula>20</formula>
    </cfRule>
  </conditionalFormatting>
  <conditionalFormatting sqref="C13">
    <cfRule type="cellIs" dxfId="27" priority="1" operator="notBetween">
      <formula>-20</formula>
      <formula>20</formula>
    </cfRule>
  </conditionalFormatting>
  <printOptions horizontalCentered="1"/>
  <pageMargins left="0.23622047244093999" right="0.59055118110236005" top="0.39370078740157" bottom="0.78740157480314998" header="0.39370078740157" footer="0.55118110236219997"/>
  <pageSetup paperSize="9" scale="29" orientation="portrait"/>
  <headerFooter alignWithMargins="0">
    <oddFooter>&amp;L&amp;8&amp;A&amp;R&amp;8R&amp;&amp;D 2022</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7">
    <pageSetUpPr fitToPage="1"/>
  </sheetPr>
  <dimension ref="A1:K43"/>
  <sheetViews>
    <sheetView showGridLines="0" zoomScale="75" zoomScaleNormal="75" workbookViewId="0">
      <pane ySplit="1" topLeftCell="A2" activePane="bottomLeft" state="frozen"/>
      <selection activeCell="P6" sqref="P6"/>
      <selection pane="bottomLeft" activeCell="D9" sqref="D9"/>
    </sheetView>
  </sheetViews>
  <sheetFormatPr baseColWidth="10" defaultColWidth="8.88671875" defaultRowHeight="15" x14ac:dyDescent="0.25"/>
  <cols>
    <col min="1" max="1" width="26.6640625" style="100" customWidth="1"/>
    <col min="2" max="2" width="17.109375" style="100" customWidth="1"/>
    <col min="3" max="3" width="17" style="100" customWidth="1"/>
    <col min="4" max="5" width="16.44140625" style="100" customWidth="1"/>
    <col min="6" max="6" width="17.6640625" style="100" customWidth="1"/>
    <col min="7" max="7" width="18.33203125" style="100" customWidth="1"/>
    <col min="8" max="8" width="6.33203125" style="100" customWidth="1"/>
    <col min="9" max="9" width="30.88671875" style="101" customWidth="1"/>
    <col min="10" max="10" width="15.88671875" style="100" customWidth="1"/>
    <col min="11" max="11" width="87.33203125" style="100" customWidth="1"/>
    <col min="12" max="16384" width="8.88671875" style="100"/>
  </cols>
  <sheetData>
    <row r="1" spans="1:11" ht="15.6" x14ac:dyDescent="0.25">
      <c r="A1" s="98"/>
      <c r="B1" s="99"/>
      <c r="I1" s="258" t="s">
        <v>301</v>
      </c>
    </row>
    <row r="2" spans="1:11" ht="22.95" customHeight="1" x14ac:dyDescent="0.25">
      <c r="A2" s="516" t="str">
        <f>"Effectifs de R&amp;D rémunérés par votre organisme au 31/12/" &amp; SURVEY_YEAR &amp; " en personnes physiques (PP)"</f>
        <v>Effectifs de R&amp;D rémunérés par votre organisme au 31/12/2024 en personnes physiques (PP)</v>
      </c>
      <c r="B2" s="530"/>
      <c r="C2" s="530"/>
      <c r="D2" s="530"/>
      <c r="E2" s="530"/>
      <c r="F2" s="530"/>
      <c r="G2" s="530"/>
    </row>
    <row r="3" spans="1:11" ht="15.6" x14ac:dyDescent="0.25">
      <c r="A3" s="531" t="s">
        <v>199</v>
      </c>
      <c r="B3" s="531"/>
      <c r="C3" s="531"/>
      <c r="D3" s="531"/>
      <c r="E3" s="531"/>
      <c r="F3" s="531"/>
      <c r="G3" s="531"/>
    </row>
    <row r="4" spans="1:11" ht="15.6" x14ac:dyDescent="0.25">
      <c r="A4" s="244" t="str">
        <f>"En Personnes Physiques (PP) au 31/12/" &amp; SURVEY_YEAR</f>
        <v>En Personnes Physiques (PP) au 31/12/2024</v>
      </c>
      <c r="B4" s="291"/>
      <c r="C4" s="291"/>
      <c r="D4" s="291"/>
      <c r="E4" s="291"/>
      <c r="F4" s="291"/>
      <c r="G4" s="291"/>
    </row>
    <row r="5" spans="1:11" ht="147" customHeight="1" x14ac:dyDescent="0.25">
      <c r="A5" s="509" t="s">
        <v>333</v>
      </c>
      <c r="B5" s="509"/>
      <c r="C5" s="509"/>
      <c r="D5" s="509"/>
      <c r="E5" s="509"/>
      <c r="F5" s="509"/>
      <c r="G5" s="509"/>
    </row>
    <row r="6" spans="1:11" ht="93.6" x14ac:dyDescent="0.25">
      <c r="A6" s="297" t="s">
        <v>200</v>
      </c>
      <c r="B6" s="297" t="s">
        <v>201</v>
      </c>
      <c r="C6" s="297" t="s">
        <v>202</v>
      </c>
      <c r="D6" s="297" t="s">
        <v>203</v>
      </c>
      <c r="E6" s="297" t="s">
        <v>204</v>
      </c>
      <c r="F6" s="297" t="s">
        <v>205</v>
      </c>
      <c r="G6" s="298" t="s">
        <v>206</v>
      </c>
    </row>
    <row r="7" spans="1:11" ht="52.2" customHeight="1" x14ac:dyDescent="0.25">
      <c r="A7" s="532" t="s">
        <v>334</v>
      </c>
      <c r="B7" s="478"/>
      <c r="C7" s="478"/>
      <c r="D7" s="478"/>
      <c r="E7" s="478"/>
      <c r="F7" s="478"/>
      <c r="G7" s="533"/>
    </row>
    <row r="8" spans="1:11" ht="15.6" x14ac:dyDescent="0.3">
      <c r="A8" s="474" t="str">
        <f>"Répartition titulaire/non titulaire des effectifs de R&amp;D rémunérés par votre organisme au 31/12/" &amp; SURVEY_YEAR &amp; " "</f>
        <v xml:space="preserve">Répartition titulaire/non titulaire des effectifs de R&amp;D rémunérés par votre organisme au 31/12/2024 </v>
      </c>
      <c r="B8" s="474"/>
      <c r="C8" s="474"/>
      <c r="D8" s="474"/>
      <c r="E8" s="474"/>
      <c r="F8" s="474"/>
      <c r="G8" s="474"/>
      <c r="I8" s="307" t="s">
        <v>216</v>
      </c>
      <c r="J8" s="308"/>
      <c r="K8" s="308"/>
    </row>
    <row r="9" spans="1:11" ht="36.75" customHeight="1" x14ac:dyDescent="0.25">
      <c r="A9" s="158" t="s">
        <v>214</v>
      </c>
      <c r="B9" s="399"/>
      <c r="C9" s="399"/>
      <c r="D9" s="399"/>
      <c r="E9" s="399"/>
      <c r="F9" s="399"/>
      <c r="G9" s="301">
        <f>SUM(B9:F9)</f>
        <v>0</v>
      </c>
      <c r="I9" s="170" t="s">
        <v>355</v>
      </c>
      <c r="J9" s="170" t="s">
        <v>336</v>
      </c>
      <c r="K9" s="170" t="s">
        <v>337</v>
      </c>
    </row>
    <row r="10" spans="1:11" ht="45" x14ac:dyDescent="0.25">
      <c r="A10" s="299" t="s">
        <v>215</v>
      </c>
      <c r="B10" s="300">
        <f>DR_CDD_L+DR_CDD_A</f>
        <v>0</v>
      </c>
      <c r="C10" s="300">
        <f>CR_CDD_L+CR_CDD_A</f>
        <v>0</v>
      </c>
      <c r="D10" s="300">
        <f>DOC_CDD_L+DOC_CDD_A</f>
        <v>0</v>
      </c>
      <c r="E10" s="300">
        <f>IE_CDD_L+IE_CDD_A</f>
        <v>0</v>
      </c>
      <c r="F10" s="300">
        <f>AUTRE_CDD_L+AUTRE_CDD_A</f>
        <v>0</v>
      </c>
      <c r="G10" s="301">
        <f>SUM(B10:F10)</f>
        <v>0</v>
      </c>
      <c r="I10" s="170" t="s">
        <v>338</v>
      </c>
      <c r="J10" s="170" t="s">
        <v>339</v>
      </c>
      <c r="K10" s="170" t="s">
        <v>340</v>
      </c>
    </row>
    <row r="11" spans="1:11" ht="45" x14ac:dyDescent="0.25">
      <c r="A11" s="158" t="s">
        <v>216</v>
      </c>
      <c r="B11" s="399"/>
      <c r="C11" s="399"/>
      <c r="D11" s="399"/>
      <c r="E11" s="399"/>
      <c r="F11" s="399"/>
      <c r="G11" s="301">
        <f>SUM(B11:F11)</f>
        <v>0</v>
      </c>
      <c r="I11" s="170" t="s">
        <v>341</v>
      </c>
      <c r="J11" s="170" t="s">
        <v>342</v>
      </c>
      <c r="K11" s="170"/>
    </row>
    <row r="12" spans="1:11" ht="39.9" customHeight="1" x14ac:dyDescent="0.25">
      <c r="A12" s="158" t="s">
        <v>217</v>
      </c>
      <c r="B12" s="399"/>
      <c r="C12" s="399"/>
      <c r="D12" s="399"/>
      <c r="E12" s="399"/>
      <c r="F12" s="399"/>
      <c r="G12" s="301">
        <f>SUM(B12:F12)</f>
        <v>0</v>
      </c>
      <c r="I12" s="170" t="s">
        <v>343</v>
      </c>
      <c r="J12" s="170" t="s">
        <v>344</v>
      </c>
      <c r="K12" s="170" t="s">
        <v>345</v>
      </c>
    </row>
    <row r="13" spans="1:11" ht="39" customHeight="1" thickBot="1" x14ac:dyDescent="0.3">
      <c r="A13" s="303" t="s">
        <v>209</v>
      </c>
      <c r="B13" s="304">
        <f>DR_CDI+DR_CDD</f>
        <v>0</v>
      </c>
      <c r="C13" s="304">
        <f>CR_CDI+CR_CDD</f>
        <v>0</v>
      </c>
      <c r="D13" s="304">
        <f>DOC_CDI+DOC_CDD</f>
        <v>0</v>
      </c>
      <c r="E13" s="304">
        <f>IE_CDI+IE_CDD</f>
        <v>0</v>
      </c>
      <c r="F13" s="304">
        <f>AUTRE_CDI+AUTRE_CDD</f>
        <v>0</v>
      </c>
      <c r="G13" s="302">
        <f>TOT_CDI+TOT_CDD</f>
        <v>0</v>
      </c>
      <c r="I13" s="170" t="s">
        <v>346</v>
      </c>
      <c r="J13" s="170" t="s">
        <v>347</v>
      </c>
      <c r="K13" s="170" t="s">
        <v>348</v>
      </c>
    </row>
    <row r="14" spans="1:11" ht="44.4" customHeight="1" thickBot="1" x14ac:dyDescent="0.3">
      <c r="A14" s="294"/>
      <c r="B14" s="295"/>
      <c r="C14" s="295"/>
      <c r="D14" s="295"/>
      <c r="E14" s="295"/>
      <c r="F14" s="295"/>
      <c r="G14" s="296"/>
      <c r="I14" s="170" t="s">
        <v>349</v>
      </c>
      <c r="J14" s="170" t="s">
        <v>350</v>
      </c>
      <c r="K14" s="170" t="s">
        <v>351</v>
      </c>
    </row>
    <row r="15" spans="1:11" ht="15.6" x14ac:dyDescent="0.3">
      <c r="A15" s="534" t="str">
        <f>"Répartition par sexe des effectifs de R&amp;D rémunérés par votre organisme au 31/12/" &amp; SURVEY_YEAR &amp; " "</f>
        <v xml:space="preserve">Répartition par sexe des effectifs de R&amp;D rémunérés par votre organisme au 31/12/2024 </v>
      </c>
      <c r="B15" s="535"/>
      <c r="C15" s="535"/>
      <c r="D15" s="535"/>
      <c r="E15" s="535"/>
      <c r="F15" s="535"/>
      <c r="G15" s="536"/>
      <c r="I15" s="170" t="s">
        <v>352</v>
      </c>
      <c r="J15" s="170" t="s">
        <v>353</v>
      </c>
      <c r="K15" s="170" t="s">
        <v>354</v>
      </c>
    </row>
    <row r="16" spans="1:11" x14ac:dyDescent="0.25">
      <c r="A16" s="305" t="s">
        <v>218</v>
      </c>
      <c r="B16" s="400"/>
      <c r="C16" s="400"/>
      <c r="D16" s="400"/>
      <c r="E16" s="400"/>
      <c r="F16" s="400"/>
      <c r="G16" s="301">
        <f>SUM(B16:F16)</f>
        <v>0</v>
      </c>
    </row>
    <row r="17" spans="1:7" x14ac:dyDescent="0.25">
      <c r="A17" s="305" t="s">
        <v>219</v>
      </c>
      <c r="B17" s="400"/>
      <c r="C17" s="400"/>
      <c r="D17" s="400"/>
      <c r="E17" s="400"/>
      <c r="F17" s="400"/>
      <c r="G17" s="301">
        <f>SUM(B17:F17)</f>
        <v>0</v>
      </c>
    </row>
    <row r="18" spans="1:7" ht="30.6" thickBot="1" x14ac:dyDescent="0.3">
      <c r="A18" s="303" t="s">
        <v>209</v>
      </c>
      <c r="B18" s="304">
        <f>SUM(B16:B17)</f>
        <v>0</v>
      </c>
      <c r="C18" s="304">
        <f t="shared" ref="C18:G18" si="0">SUM(C16:C17)</f>
        <v>0</v>
      </c>
      <c r="D18" s="304">
        <f t="shared" si="0"/>
        <v>0</v>
      </c>
      <c r="E18" s="304">
        <f t="shared" si="0"/>
        <v>0</v>
      </c>
      <c r="F18" s="304">
        <f t="shared" si="0"/>
        <v>0</v>
      </c>
      <c r="G18" s="306">
        <f t="shared" si="0"/>
        <v>0</v>
      </c>
    </row>
    <row r="19" spans="1:7" ht="15.6" x14ac:dyDescent="0.25">
      <c r="A19" s="528" t="str">
        <f>IF(TOT_SE&lt;&gt;TOT_CD,"L'effectif total de la répartition par sexe et l'effectif total par type d'emploi ne sont pas égaux","Contrôles OK")</f>
        <v>Contrôles OK</v>
      </c>
      <c r="B19" s="528"/>
      <c r="C19" s="528"/>
      <c r="D19" s="528"/>
      <c r="E19" s="528"/>
      <c r="F19" s="528"/>
      <c r="G19" s="528"/>
    </row>
    <row r="20" spans="1:7" ht="15.6" x14ac:dyDescent="0.25">
      <c r="G20" s="292" t="s">
        <v>220</v>
      </c>
    </row>
    <row r="21" spans="1:7" ht="15.6" x14ac:dyDescent="0.3">
      <c r="A21" s="474" t="str">
        <f>"Répartition par lieu de travail* des effectifs de R&amp;D rémunérés par votre organisme au 31/12/" &amp; SURVEY_YEAR &amp; " "</f>
        <v xml:space="preserve">Répartition par lieu de travail* des effectifs de R&amp;D rémunérés par votre organisme au 31/12/2024 </v>
      </c>
      <c r="B21" s="474"/>
      <c r="C21" s="474"/>
      <c r="D21" s="474"/>
      <c r="E21" s="474"/>
      <c r="F21" s="474"/>
      <c r="G21" s="474"/>
    </row>
    <row r="22" spans="1:7" ht="60" customHeight="1" x14ac:dyDescent="0.25">
      <c r="A22" s="508" t="s">
        <v>335</v>
      </c>
      <c r="B22" s="508"/>
      <c r="C22" s="508"/>
      <c r="D22" s="508"/>
      <c r="E22" s="508"/>
      <c r="F22" s="508"/>
      <c r="G22" s="508"/>
    </row>
    <row r="23" spans="1:7" ht="30" x14ac:dyDescent="0.25">
      <c r="A23" s="158" t="s">
        <v>221</v>
      </c>
      <c r="B23" s="397"/>
      <c r="C23" s="397"/>
      <c r="D23" s="397"/>
      <c r="E23" s="397"/>
      <c r="F23" s="397"/>
      <c r="G23" s="301">
        <f t="shared" ref="G23:G24" si="1">SUM(B23:F23)</f>
        <v>0</v>
      </c>
    </row>
    <row r="24" spans="1:7" ht="45" x14ac:dyDescent="0.25">
      <c r="A24" s="160" t="s">
        <v>222</v>
      </c>
      <c r="B24" s="398"/>
      <c r="C24" s="398"/>
      <c r="D24" s="398"/>
      <c r="E24" s="398"/>
      <c r="F24" s="398"/>
      <c r="G24" s="301">
        <f t="shared" si="1"/>
        <v>0</v>
      </c>
    </row>
    <row r="25" spans="1:7" ht="30.6" thickBot="1" x14ac:dyDescent="0.3">
      <c r="A25" s="303" t="s">
        <v>209</v>
      </c>
      <c r="B25" s="304">
        <f>DR_IN_PP+DR_NVOUT_PP</f>
        <v>0</v>
      </c>
      <c r="C25" s="304">
        <f>CR_IN_PP+CR_NVOUT_PP</f>
        <v>0</v>
      </c>
      <c r="D25" s="304">
        <f>DOC_IN_PP+DOC_NVOUT_PP</f>
        <v>0</v>
      </c>
      <c r="E25" s="304">
        <f>IE_IN_PP+IE_NVOUT_PP</f>
        <v>0</v>
      </c>
      <c r="F25" s="304">
        <f>AUTRE_IN_PP+AUTRE_NVOUT_PP</f>
        <v>0</v>
      </c>
      <c r="G25" s="306">
        <f>TOT_IN_PP+TOT_NVOUT_PP</f>
        <v>0</v>
      </c>
    </row>
    <row r="26" spans="1:7" ht="15.6" x14ac:dyDescent="0.25">
      <c r="A26" s="528" t="str">
        <f>IF(TOT_LIEU_PP&lt;&gt;TOT_CD,"L'effectif total de la répartition par nationalité et l'effectif total par type d'emploi ne sont pas égaux","Contrôles OK")</f>
        <v>Contrôles OK</v>
      </c>
      <c r="B26" s="528"/>
      <c r="C26" s="528"/>
      <c r="D26" s="528"/>
      <c r="E26" s="528"/>
      <c r="F26" s="528"/>
      <c r="G26" s="528"/>
    </row>
    <row r="27" spans="1:7" ht="15.6" x14ac:dyDescent="0.25">
      <c r="A27" s="529" t="str">
        <f>IF((TOT_CD+TOT_SE+TOT_LIEU_PP)/4&lt;&gt;TOT_SE,"Au moins un des effectifs totaux n'est pas égal aux autres","Contrôles OK")</f>
        <v>Contrôles OK</v>
      </c>
      <c r="B27" s="529"/>
      <c r="C27" s="529"/>
      <c r="D27" s="529"/>
      <c r="E27" s="529"/>
      <c r="F27" s="529"/>
      <c r="G27" s="529"/>
    </row>
    <row r="28" spans="1:7" ht="15.6" x14ac:dyDescent="0.25">
      <c r="A28" s="209"/>
      <c r="G28" s="127"/>
    </row>
    <row r="29" spans="1:7" x14ac:dyDescent="0.25">
      <c r="B29" s="293"/>
      <c r="C29" s="293"/>
      <c r="D29" s="293"/>
      <c r="E29" s="293"/>
      <c r="F29" s="293"/>
      <c r="G29" s="293"/>
    </row>
    <row r="30" spans="1:7" x14ac:dyDescent="0.25">
      <c r="C30" s="293"/>
      <c r="D30" s="293"/>
      <c r="E30" s="293"/>
    </row>
    <row r="41" ht="31.5" customHeight="1" x14ac:dyDescent="0.25"/>
    <row r="42" ht="31.5" customHeight="1" x14ac:dyDescent="0.25"/>
    <row r="43" ht="31.5" customHeight="1" x14ac:dyDescent="0.25"/>
  </sheetData>
  <sheetProtection formatCells="0" formatColumns="0" formatRows="0" insertColumns="0" insertRows="0" insertHyperlinks="0" deleteColumns="0" deleteRows="0" sort="0" autoFilter="0" pivotTables="0"/>
  <mergeCells count="11">
    <mergeCell ref="A22:G22"/>
    <mergeCell ref="A26:G26"/>
    <mergeCell ref="A27:G27"/>
    <mergeCell ref="A21:G21"/>
    <mergeCell ref="A2:G2"/>
    <mergeCell ref="A3:G3"/>
    <mergeCell ref="A7:G7"/>
    <mergeCell ref="A8:G8"/>
    <mergeCell ref="A15:G15"/>
    <mergeCell ref="A5:G5"/>
    <mergeCell ref="A19:G19"/>
  </mergeCells>
  <conditionalFormatting sqref="B6:F6">
    <cfRule type="cellIs" dxfId="26" priority="4" operator="equal">
      <formula>""</formula>
    </cfRule>
  </conditionalFormatting>
  <conditionalFormatting sqref="G18">
    <cfRule type="cellIs" dxfId="25" priority="2" operator="notEqual">
      <formula>$G$13</formula>
    </cfRule>
  </conditionalFormatting>
  <conditionalFormatting sqref="G25">
    <cfRule type="cellIs" dxfId="24" priority="1" operator="notEqual">
      <formula>$G$13</formula>
    </cfRule>
  </conditionalFormatting>
  <printOptions horizontalCentered="1"/>
  <pageMargins left="0.23622047244093999" right="0.59055118110236005" top="0.39370078740157" bottom="0.78740157480314998" header="0.39370078740157" footer="0.55118110236219997"/>
  <pageSetup paperSize="9" scale="13" orientation="portrait" r:id="rId1"/>
  <headerFooter alignWithMargins="0">
    <oddFooter>&amp;L&amp;8&amp;A&amp;R&amp;8R&amp;&amp;D 2022</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8">
    <pageSetUpPr fitToPage="1"/>
  </sheetPr>
  <dimension ref="A1:H74"/>
  <sheetViews>
    <sheetView showGridLines="0" zoomScale="75" zoomScaleNormal="75" workbookViewId="0">
      <pane ySplit="1" topLeftCell="A2" activePane="bottomLeft" state="frozen"/>
      <selection activeCell="P6" sqref="P6"/>
      <selection pane="bottomLeft" activeCell="W23" sqref="W23"/>
    </sheetView>
  </sheetViews>
  <sheetFormatPr baseColWidth="10" defaultColWidth="8.88671875" defaultRowHeight="14.4" x14ac:dyDescent="0.3"/>
  <cols>
    <col min="1" max="1" width="51.33203125" style="13" bestFit="1" customWidth="1"/>
    <col min="2" max="6" width="16.44140625" style="13" customWidth="1"/>
    <col min="7" max="7" width="3.88671875" style="2" customWidth="1"/>
    <col min="8" max="8" width="11.44140625" style="13" customWidth="1"/>
  </cols>
  <sheetData>
    <row r="1" spans="1:7" s="1" customFormat="1" ht="13.2" x14ac:dyDescent="0.25">
      <c r="A1" s="11"/>
      <c r="B1" s="12"/>
      <c r="C1" s="13"/>
      <c r="D1" s="13"/>
      <c r="E1" s="13"/>
      <c r="F1" s="13"/>
      <c r="G1" s="2"/>
    </row>
    <row r="2" spans="1:7" ht="39" customHeight="1" x14ac:dyDescent="0.3">
      <c r="A2" s="538" t="str">
        <f>"Répartition des personnels CDI par tranche d'âge et par sexe en personne physique (PP) au 31/12/" &amp; SURVEY_YEAR &amp; " "</f>
        <v xml:space="preserve">Répartition des personnels CDI par tranche d'âge et par sexe en personne physique (PP) au 31/12/2024 </v>
      </c>
      <c r="B2" s="538"/>
      <c r="C2" s="538"/>
      <c r="D2" s="538"/>
      <c r="E2" s="538"/>
      <c r="F2" s="538"/>
    </row>
    <row r="3" spans="1:7" ht="15" x14ac:dyDescent="0.3">
      <c r="A3" s="537" t="str">
        <f>"Hommes en Personnes Physiques (PP) au 31/12/" &amp; SURVEY_YEAR</f>
        <v>Hommes en Personnes Physiques (PP) au 31/12/2024</v>
      </c>
      <c r="B3" s="537"/>
      <c r="C3" s="537"/>
      <c r="D3" s="537"/>
      <c r="E3" s="537"/>
      <c r="F3" s="537"/>
    </row>
    <row r="4" spans="1:7" ht="114.6" customHeight="1" x14ac:dyDescent="0.3">
      <c r="A4" s="493" t="s">
        <v>357</v>
      </c>
      <c r="B4" s="493"/>
      <c r="C4" s="493"/>
      <c r="D4" s="493"/>
      <c r="E4" s="493"/>
      <c r="F4" s="493"/>
    </row>
    <row r="5" spans="1:7" ht="12" customHeight="1" x14ac:dyDescent="0.3">
      <c r="A5" s="40"/>
      <c r="B5" s="67"/>
      <c r="C5" s="67"/>
      <c r="D5" s="67"/>
      <c r="E5" s="67"/>
      <c r="F5" s="67"/>
    </row>
    <row r="6" spans="1:7" s="1" customFormat="1" ht="63.75" customHeight="1" x14ac:dyDescent="0.25">
      <c r="A6" s="297" t="s">
        <v>200</v>
      </c>
      <c r="B6" s="297" t="s">
        <v>201</v>
      </c>
      <c r="C6" s="297" t="s">
        <v>202</v>
      </c>
      <c r="D6" s="297" t="s">
        <v>204</v>
      </c>
      <c r="E6" s="297" t="s">
        <v>205</v>
      </c>
      <c r="F6" s="298" t="s">
        <v>206</v>
      </c>
      <c r="G6" s="2"/>
    </row>
    <row r="7" spans="1:7" ht="15.6" x14ac:dyDescent="0.3">
      <c r="A7" s="309" t="str">
        <f>"&lt; 25 ans (né après "&amp;SURVEY_YEAR-25&amp;" )"</f>
        <v>&lt; 25 ans (né après 1999 )</v>
      </c>
      <c r="B7" s="401"/>
      <c r="C7" s="402"/>
      <c r="D7" s="402"/>
      <c r="E7" s="402"/>
      <c r="F7" s="403">
        <f>SUM(B7:E7)</f>
        <v>0</v>
      </c>
    </row>
    <row r="8" spans="1:7" ht="15.6" x14ac:dyDescent="0.3">
      <c r="A8" s="312" t="str">
        <f>"25 ans - 29 ans (nés entre "&amp;SURVEY_YEAR-29&amp;" et "&amp;SURVEY_YEAR-25&amp;" )"</f>
        <v>25 ans - 29 ans (nés entre 1995 et 1999 )</v>
      </c>
      <c r="B8" s="401"/>
      <c r="C8" s="402"/>
      <c r="D8" s="402"/>
      <c r="E8" s="402"/>
      <c r="F8" s="403">
        <f>SUM(B8:E8)</f>
        <v>0</v>
      </c>
    </row>
    <row r="9" spans="1:7" ht="15.6" x14ac:dyDescent="0.3">
      <c r="A9" s="312" t="str">
        <f>"30 ans - 34 ans (nés entre "&amp;SURVEY_YEAR-34&amp;" et "&amp;SURVEY_YEAR-30&amp;" )"</f>
        <v>30 ans - 34 ans (nés entre 1990 et 1994 )</v>
      </c>
      <c r="B9" s="401"/>
      <c r="C9" s="402"/>
      <c r="D9" s="402"/>
      <c r="E9" s="402"/>
      <c r="F9" s="403">
        <f t="shared" ref="F9:F18" si="0">SUM(B9:E9)</f>
        <v>0</v>
      </c>
    </row>
    <row r="10" spans="1:7" ht="15.6" x14ac:dyDescent="0.3">
      <c r="A10" s="312" t="str">
        <f>"35 ans - 39 ans (nés entre "&amp;SURVEY_YEAR-39&amp;" et "&amp;SURVEY_YEAR-35&amp;" )"</f>
        <v>35 ans - 39 ans (nés entre 1985 et 1989 )</v>
      </c>
      <c r="B10" s="401"/>
      <c r="C10" s="402"/>
      <c r="D10" s="402"/>
      <c r="E10" s="402"/>
      <c r="F10" s="403">
        <f t="shared" si="0"/>
        <v>0</v>
      </c>
    </row>
    <row r="11" spans="1:7" ht="15.6" x14ac:dyDescent="0.3">
      <c r="A11" s="312" t="str">
        <f>"40 ans - 44 ans (nés entre "&amp;SURVEY_YEAR-44&amp;" et "&amp;SURVEY_YEAR-40&amp;" )"</f>
        <v>40 ans - 44 ans (nés entre 1980 et 1984 )</v>
      </c>
      <c r="B11" s="401"/>
      <c r="C11" s="402"/>
      <c r="D11" s="402"/>
      <c r="E11" s="402"/>
      <c r="F11" s="403">
        <f t="shared" si="0"/>
        <v>0</v>
      </c>
    </row>
    <row r="12" spans="1:7" ht="15.6" x14ac:dyDescent="0.3">
      <c r="A12" s="312" t="str">
        <f>"45 ans - 49 ans (nés entre "&amp;SURVEY_YEAR-49&amp;" et "&amp;SURVEY_YEAR-45&amp;" )"</f>
        <v>45 ans - 49 ans (nés entre 1975 et 1979 )</v>
      </c>
      <c r="B12" s="401"/>
      <c r="C12" s="402"/>
      <c r="D12" s="402"/>
      <c r="E12" s="402"/>
      <c r="F12" s="403">
        <f t="shared" si="0"/>
        <v>0</v>
      </c>
    </row>
    <row r="13" spans="1:7" ht="15.6" x14ac:dyDescent="0.3">
      <c r="A13" s="312" t="str">
        <f>"50 ans - 54 ans (nés entre "&amp;SURVEY_YEAR-54&amp;" et "&amp;SURVEY_YEAR-50&amp;" )"</f>
        <v>50 ans - 54 ans (nés entre 1970 et 1974 )</v>
      </c>
      <c r="B13" s="401"/>
      <c r="C13" s="402"/>
      <c r="D13" s="402"/>
      <c r="E13" s="402"/>
      <c r="F13" s="403">
        <f t="shared" si="0"/>
        <v>0</v>
      </c>
    </row>
    <row r="14" spans="1:7" ht="15.6" x14ac:dyDescent="0.3">
      <c r="A14" s="312" t="str">
        <f>"55 ans - 59 ans (nés entre "&amp;SURVEY_YEAR-59&amp;" et "&amp;SURVEY_YEAR-55&amp;" )"</f>
        <v>55 ans - 59 ans (nés entre 1965 et 1969 )</v>
      </c>
      <c r="B14" s="401"/>
      <c r="C14" s="402"/>
      <c r="D14" s="402"/>
      <c r="E14" s="402"/>
      <c r="F14" s="403">
        <f t="shared" si="0"/>
        <v>0</v>
      </c>
    </row>
    <row r="15" spans="1:7" ht="15.6" x14ac:dyDescent="0.3">
      <c r="A15" s="312" t="str">
        <f>"60 ans - 62 ans (nés entre "&amp;SURVEY_YEAR-62&amp;" et "&amp;SURVEY_YEAR-60&amp;" )"</f>
        <v>60 ans - 62 ans (nés entre 1962 et 1964 )</v>
      </c>
      <c r="B15" s="401"/>
      <c r="C15" s="402"/>
      <c r="D15" s="402"/>
      <c r="E15" s="402"/>
      <c r="F15" s="403">
        <f t="shared" si="0"/>
        <v>0</v>
      </c>
    </row>
    <row r="16" spans="1:7" ht="15.6" x14ac:dyDescent="0.3">
      <c r="A16" s="312" t="str">
        <f>"63 ans - 64 ans (nés entre "&amp;SURVEY_YEAR-64&amp;" et "&amp;SURVEY_YEAR-63&amp;" )"</f>
        <v>63 ans - 64 ans (nés entre 1960 et 1961 )</v>
      </c>
      <c r="B16" s="401"/>
      <c r="C16" s="402"/>
      <c r="D16" s="402"/>
      <c r="E16" s="402"/>
      <c r="F16" s="403">
        <f t="shared" si="0"/>
        <v>0</v>
      </c>
    </row>
    <row r="17" spans="1:7" ht="15.6" x14ac:dyDescent="0.3">
      <c r="A17" s="312" t="str">
        <f>"65 ans - 67 ans (nés entre "&amp;SURVEY_YEAR-67&amp;" et "&amp;SURVEY_YEAR-65&amp;" )"</f>
        <v>65 ans - 67 ans (nés entre 1957 et 1959 )</v>
      </c>
      <c r="B17" s="401"/>
      <c r="C17" s="402"/>
      <c r="D17" s="402"/>
      <c r="E17" s="402"/>
      <c r="F17" s="403">
        <f t="shared" si="0"/>
        <v>0</v>
      </c>
    </row>
    <row r="18" spans="1:7" ht="15.6" x14ac:dyDescent="0.3">
      <c r="A18" s="309" t="str">
        <f>"&gt; 67 ans (nés avant "&amp;SURVEY_YEAR-67&amp;" )"</f>
        <v>&gt; 67 ans (nés avant 1957 )</v>
      </c>
      <c r="B18" s="401"/>
      <c r="C18" s="402"/>
      <c r="D18" s="402"/>
      <c r="E18" s="402"/>
      <c r="F18" s="403">
        <f t="shared" si="0"/>
        <v>0</v>
      </c>
    </row>
    <row r="19" spans="1:7" ht="25.5" customHeight="1" x14ac:dyDescent="0.3">
      <c r="A19" s="286" t="s">
        <v>356</v>
      </c>
      <c r="B19" s="403">
        <f>SUM(B7:B18)</f>
        <v>0</v>
      </c>
      <c r="C19" s="403">
        <f t="shared" ref="C19:F19" si="1">SUM(C7:C18)</f>
        <v>0</v>
      </c>
      <c r="D19" s="403">
        <f t="shared" si="1"/>
        <v>0</v>
      </c>
      <c r="E19" s="403">
        <f t="shared" si="1"/>
        <v>0</v>
      </c>
      <c r="F19" s="403">
        <f t="shared" si="1"/>
        <v>0</v>
      </c>
    </row>
    <row r="20" spans="1:7" x14ac:dyDescent="0.3">
      <c r="B20" s="68"/>
      <c r="C20" s="68"/>
      <c r="D20" s="68"/>
      <c r="E20" s="68"/>
      <c r="F20" s="69"/>
    </row>
    <row r="21" spans="1:7" x14ac:dyDescent="0.3">
      <c r="A21" s="14"/>
      <c r="B21" s="14"/>
      <c r="C21" s="14"/>
      <c r="D21" s="14"/>
      <c r="E21" s="14"/>
      <c r="F21" s="14"/>
    </row>
    <row r="22" spans="1:7" x14ac:dyDescent="0.3">
      <c r="A22" s="4"/>
      <c r="B22" s="4"/>
      <c r="C22" s="4"/>
      <c r="D22" s="4"/>
      <c r="E22" s="4"/>
      <c r="F22" s="4"/>
      <c r="G22" s="4"/>
    </row>
    <row r="24" spans="1:7" x14ac:dyDescent="0.3">
      <c r="B24" s="68"/>
      <c r="C24" s="68"/>
      <c r="D24" s="68"/>
      <c r="E24" s="68"/>
      <c r="F24" s="69"/>
    </row>
    <row r="25" spans="1:7" x14ac:dyDescent="0.3">
      <c r="B25" s="68"/>
      <c r="C25" s="68"/>
      <c r="D25" s="68"/>
      <c r="E25" s="68"/>
      <c r="F25" s="69"/>
    </row>
    <row r="26" spans="1:7" x14ac:dyDescent="0.3">
      <c r="B26" s="68"/>
      <c r="C26" s="68"/>
      <c r="D26" s="68"/>
      <c r="E26" s="68"/>
      <c r="F26" s="69"/>
    </row>
    <row r="27" spans="1:7" x14ac:dyDescent="0.3">
      <c r="B27" s="68"/>
      <c r="C27" s="68"/>
      <c r="D27" s="68"/>
      <c r="E27" s="68"/>
      <c r="F27" s="69"/>
    </row>
    <row r="28" spans="1:7" x14ac:dyDescent="0.3">
      <c r="B28" s="68"/>
      <c r="C28" s="68"/>
      <c r="D28" s="68"/>
      <c r="E28" s="68"/>
      <c r="F28" s="69"/>
    </row>
    <row r="29" spans="1:7" x14ac:dyDescent="0.3">
      <c r="B29" s="68"/>
      <c r="C29" s="68"/>
      <c r="D29" s="68"/>
      <c r="E29" s="68"/>
      <c r="F29" s="69"/>
    </row>
    <row r="30" spans="1:7" x14ac:dyDescent="0.3">
      <c r="B30" s="68"/>
      <c r="C30" s="68"/>
      <c r="D30" s="68"/>
      <c r="E30" s="68"/>
      <c r="F30" s="69"/>
    </row>
    <row r="31" spans="1:7" x14ac:dyDescent="0.3">
      <c r="B31" s="68"/>
      <c r="C31" s="68"/>
      <c r="D31" s="68"/>
      <c r="E31" s="68"/>
      <c r="F31" s="69"/>
    </row>
    <row r="32" spans="1:7" x14ac:dyDescent="0.3">
      <c r="B32" s="68"/>
      <c r="C32" s="68"/>
      <c r="D32" s="68"/>
      <c r="E32" s="68"/>
      <c r="F32" s="69"/>
    </row>
    <row r="33" spans="2:6" x14ac:dyDescent="0.3">
      <c r="B33" s="68"/>
      <c r="C33" s="68"/>
      <c r="D33" s="68"/>
      <c r="E33" s="68"/>
      <c r="F33" s="69"/>
    </row>
    <row r="34" spans="2:6" x14ac:dyDescent="0.3">
      <c r="B34" s="68"/>
      <c r="C34" s="68"/>
      <c r="D34" s="68"/>
      <c r="E34" s="68"/>
      <c r="F34" s="69"/>
    </row>
    <row r="35" spans="2:6" x14ac:dyDescent="0.3">
      <c r="B35" s="68"/>
      <c r="C35" s="68"/>
      <c r="D35" s="68"/>
      <c r="E35" s="68"/>
      <c r="F35" s="69"/>
    </row>
    <row r="36" spans="2:6" x14ac:dyDescent="0.3">
      <c r="B36" s="68"/>
      <c r="C36" s="68"/>
      <c r="D36" s="68"/>
      <c r="E36" s="68"/>
      <c r="F36" s="69"/>
    </row>
    <row r="37" spans="2:6" x14ac:dyDescent="0.3">
      <c r="B37" s="68"/>
      <c r="C37" s="68"/>
      <c r="D37" s="68"/>
      <c r="E37" s="68"/>
      <c r="F37" s="69"/>
    </row>
    <row r="38" spans="2:6" x14ac:dyDescent="0.3">
      <c r="B38" s="68"/>
      <c r="C38" s="68"/>
      <c r="D38" s="68"/>
      <c r="E38" s="68"/>
      <c r="F38" s="69"/>
    </row>
    <row r="39" spans="2:6" x14ac:dyDescent="0.3">
      <c r="B39" s="68"/>
      <c r="C39" s="68"/>
      <c r="D39" s="68"/>
      <c r="E39" s="68"/>
      <c r="F39" s="69"/>
    </row>
    <row r="40" spans="2:6" x14ac:dyDescent="0.3">
      <c r="B40" s="68"/>
      <c r="C40" s="68"/>
      <c r="D40" s="68"/>
      <c r="E40" s="68"/>
      <c r="F40" s="69"/>
    </row>
    <row r="41" spans="2:6" x14ac:dyDescent="0.3">
      <c r="B41" s="68"/>
      <c r="C41" s="68"/>
      <c r="D41" s="68"/>
      <c r="E41" s="68"/>
      <c r="F41" s="69"/>
    </row>
    <row r="42" spans="2:6" x14ac:dyDescent="0.3">
      <c r="B42" s="68"/>
      <c r="C42" s="68"/>
      <c r="D42" s="68"/>
      <c r="E42" s="68"/>
      <c r="F42" s="69"/>
    </row>
    <row r="43" spans="2:6" x14ac:dyDescent="0.3">
      <c r="B43" s="68"/>
      <c r="C43" s="68"/>
      <c r="D43" s="68"/>
      <c r="E43" s="68"/>
      <c r="F43" s="69"/>
    </row>
    <row r="44" spans="2:6" x14ac:dyDescent="0.3">
      <c r="B44" s="68"/>
      <c r="C44" s="68"/>
      <c r="D44" s="68"/>
      <c r="E44" s="68"/>
      <c r="F44" s="69"/>
    </row>
    <row r="45" spans="2:6" x14ac:dyDescent="0.3">
      <c r="B45" s="68"/>
      <c r="C45" s="68"/>
      <c r="D45" s="68"/>
      <c r="E45" s="68"/>
      <c r="F45" s="69"/>
    </row>
    <row r="46" spans="2:6" x14ac:dyDescent="0.3">
      <c r="B46" s="68"/>
      <c r="C46" s="68"/>
      <c r="D46" s="68"/>
      <c r="E46" s="68"/>
      <c r="F46" s="69"/>
    </row>
    <row r="47" spans="2:6" x14ac:dyDescent="0.3">
      <c r="B47" s="68"/>
      <c r="C47" s="68"/>
      <c r="D47" s="68"/>
      <c r="E47" s="68"/>
      <c r="F47" s="69"/>
    </row>
    <row r="48" spans="2:6" x14ac:dyDescent="0.3">
      <c r="B48" s="68"/>
      <c r="C48" s="68"/>
      <c r="D48" s="68"/>
      <c r="E48" s="68"/>
      <c r="F48" s="69"/>
    </row>
    <row r="49" spans="2:6" x14ac:dyDescent="0.3">
      <c r="B49" s="68"/>
      <c r="C49" s="68"/>
      <c r="D49" s="68"/>
      <c r="E49" s="68"/>
      <c r="F49" s="69"/>
    </row>
    <row r="50" spans="2:6" x14ac:dyDescent="0.3">
      <c r="B50" s="68"/>
      <c r="C50" s="68"/>
      <c r="D50" s="68"/>
      <c r="E50" s="68"/>
      <c r="F50" s="69"/>
    </row>
    <row r="51" spans="2:6" x14ac:dyDescent="0.3">
      <c r="B51" s="68"/>
      <c r="C51" s="68"/>
      <c r="D51" s="68"/>
      <c r="E51" s="68"/>
      <c r="F51" s="69"/>
    </row>
    <row r="52" spans="2:6" x14ac:dyDescent="0.3">
      <c r="B52" s="68"/>
      <c r="C52" s="68"/>
      <c r="D52" s="68"/>
      <c r="E52" s="68"/>
      <c r="F52" s="69"/>
    </row>
    <row r="53" spans="2:6" x14ac:dyDescent="0.3">
      <c r="B53" s="68"/>
      <c r="C53" s="68"/>
      <c r="D53" s="68"/>
      <c r="E53" s="68"/>
      <c r="F53" s="69"/>
    </row>
    <row r="54" spans="2:6" x14ac:dyDescent="0.3">
      <c r="B54" s="68"/>
      <c r="C54" s="68"/>
      <c r="D54" s="68"/>
      <c r="E54" s="68"/>
      <c r="F54" s="69"/>
    </row>
    <row r="55" spans="2:6" x14ac:dyDescent="0.3">
      <c r="B55" s="68"/>
      <c r="C55" s="68"/>
      <c r="D55" s="68"/>
      <c r="E55" s="68"/>
      <c r="F55" s="69"/>
    </row>
    <row r="56" spans="2:6" x14ac:dyDescent="0.3">
      <c r="B56" s="68"/>
      <c r="C56" s="68"/>
      <c r="D56" s="68"/>
      <c r="E56" s="68"/>
      <c r="F56" s="69"/>
    </row>
    <row r="57" spans="2:6" x14ac:dyDescent="0.3">
      <c r="B57" s="68"/>
      <c r="C57" s="68"/>
      <c r="D57" s="68"/>
      <c r="E57" s="68"/>
      <c r="F57" s="69"/>
    </row>
    <row r="58" spans="2:6" x14ac:dyDescent="0.3">
      <c r="B58" s="68"/>
      <c r="C58" s="68"/>
      <c r="D58" s="68"/>
      <c r="E58" s="68"/>
      <c r="F58" s="69"/>
    </row>
    <row r="59" spans="2:6" x14ac:dyDescent="0.3">
      <c r="B59" s="68"/>
      <c r="C59" s="68"/>
      <c r="D59" s="68"/>
      <c r="E59" s="68"/>
      <c r="F59" s="69"/>
    </row>
    <row r="60" spans="2:6" x14ac:dyDescent="0.3">
      <c r="B60" s="68"/>
      <c r="C60" s="68"/>
      <c r="D60" s="68"/>
      <c r="E60" s="68"/>
      <c r="F60" s="69"/>
    </row>
    <row r="61" spans="2:6" x14ac:dyDescent="0.3">
      <c r="B61" s="68"/>
      <c r="C61" s="68"/>
      <c r="D61" s="68"/>
      <c r="E61" s="68"/>
      <c r="F61" s="69"/>
    </row>
    <row r="62" spans="2:6" x14ac:dyDescent="0.3">
      <c r="B62" s="68"/>
      <c r="C62" s="68"/>
      <c r="D62" s="68"/>
      <c r="E62" s="68"/>
      <c r="F62" s="69"/>
    </row>
    <row r="63" spans="2:6" x14ac:dyDescent="0.3">
      <c r="B63" s="68"/>
      <c r="C63" s="68"/>
      <c r="D63" s="68"/>
      <c r="E63" s="68"/>
      <c r="F63" s="69"/>
    </row>
    <row r="64" spans="2:6" x14ac:dyDescent="0.3">
      <c r="B64" s="68"/>
      <c r="C64" s="68"/>
      <c r="D64" s="68"/>
      <c r="E64" s="68"/>
      <c r="F64" s="69"/>
    </row>
    <row r="65" spans="2:6" x14ac:dyDescent="0.3">
      <c r="B65" s="70"/>
      <c r="C65" s="70"/>
      <c r="D65" s="70"/>
      <c r="E65" s="70"/>
      <c r="F65" s="71"/>
    </row>
    <row r="66" spans="2:6" x14ac:dyDescent="0.3">
      <c r="B66" s="70"/>
      <c r="C66" s="70"/>
      <c r="D66" s="70"/>
      <c r="E66" s="70"/>
      <c r="F66" s="71"/>
    </row>
    <row r="67" spans="2:6" x14ac:dyDescent="0.3">
      <c r="B67" s="70"/>
      <c r="C67" s="70"/>
      <c r="D67" s="70"/>
      <c r="E67" s="70"/>
      <c r="F67" s="71"/>
    </row>
    <row r="68" spans="2:6" x14ac:dyDescent="0.3">
      <c r="B68" s="70"/>
      <c r="C68" s="70"/>
      <c r="D68" s="70"/>
      <c r="E68" s="70"/>
      <c r="F68" s="71"/>
    </row>
    <row r="69" spans="2:6" x14ac:dyDescent="0.3">
      <c r="B69" s="70"/>
      <c r="C69" s="70"/>
      <c r="D69" s="70"/>
      <c r="E69" s="70"/>
      <c r="F69" s="71"/>
    </row>
    <row r="70" spans="2:6" x14ac:dyDescent="0.3">
      <c r="B70" s="70"/>
      <c r="C70" s="70"/>
      <c r="D70" s="70"/>
      <c r="E70" s="70"/>
      <c r="F70" s="71"/>
    </row>
    <row r="71" spans="2:6" x14ac:dyDescent="0.3">
      <c r="B71" s="70"/>
      <c r="C71" s="70"/>
      <c r="D71" s="70"/>
      <c r="E71" s="70"/>
      <c r="F71" s="71"/>
    </row>
    <row r="72" spans="2:6" x14ac:dyDescent="0.3">
      <c r="B72" s="70"/>
      <c r="C72" s="70"/>
      <c r="D72" s="70"/>
      <c r="E72" s="70"/>
      <c r="F72" s="71"/>
    </row>
    <row r="73" spans="2:6" x14ac:dyDescent="0.3">
      <c r="B73" s="70"/>
      <c r="C73" s="70"/>
      <c r="D73" s="70"/>
      <c r="E73" s="70"/>
      <c r="F73" s="71"/>
    </row>
    <row r="74" spans="2:6" x14ac:dyDescent="0.3">
      <c r="B74" s="70"/>
      <c r="C74" s="70"/>
      <c r="D74" s="70"/>
      <c r="E74" s="70"/>
      <c r="F74" s="71"/>
    </row>
  </sheetData>
  <sheetProtection formatCells="0" formatColumns="0" formatRows="0" insertColumns="0" insertRows="0" insertHyperlinks="0" deleteColumns="0" deleteRows="0" sort="0" autoFilter="0" pivotTables="0"/>
  <mergeCells count="3">
    <mergeCell ref="A4:F4"/>
    <mergeCell ref="A3:F3"/>
    <mergeCell ref="A2:F2"/>
  </mergeCells>
  <conditionalFormatting sqref="D6:E6">
    <cfRule type="cellIs" dxfId="23" priority="1" operator="equal">
      <formula>""</formula>
    </cfRule>
  </conditionalFormatting>
  <conditionalFormatting sqref="B6:C6">
    <cfRule type="cellIs" dxfId="22" priority="2" operator="equal">
      <formula>""</formula>
    </cfRule>
  </conditionalFormatting>
  <printOptions horizontalCentered="1"/>
  <pageMargins left="0.23622047244093999" right="0.59055118110236005" top="0.39370078740157" bottom="0.78740157480314998" header="0.39370078740157" footer="0.55118110236219997"/>
  <pageSetup paperSize="9" scale="23" orientation="portrait"/>
  <headerFooter alignWithMargins="0">
    <oddFooter>&amp;L&amp;8&amp;A&amp;R&amp;8R&amp;&amp;D 2022</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9">
    <pageSetUpPr fitToPage="1"/>
  </sheetPr>
  <dimension ref="A1:G57"/>
  <sheetViews>
    <sheetView showGridLines="0" zoomScale="75" zoomScaleNormal="75" workbookViewId="0">
      <pane ySplit="1" topLeftCell="A2" activePane="bottomLeft" state="frozen"/>
      <selection activeCell="P6" sqref="P6"/>
      <selection pane="bottomLeft" activeCell="E6" sqref="E6"/>
    </sheetView>
  </sheetViews>
  <sheetFormatPr baseColWidth="10" defaultColWidth="8.88671875" defaultRowHeight="15" x14ac:dyDescent="0.25"/>
  <cols>
    <col min="1" max="1" width="50.5546875" style="100" bestFit="1" customWidth="1"/>
    <col min="2" max="6" width="16.44140625" style="100" customWidth="1"/>
    <col min="7" max="7" width="3.88671875" style="101" customWidth="1"/>
    <col min="8" max="8" width="11.44140625" style="100" customWidth="1"/>
    <col min="9" max="16384" width="8.88671875" style="100"/>
  </cols>
  <sheetData>
    <row r="1" spans="1:6" ht="15.6" x14ac:dyDescent="0.25">
      <c r="A1" s="98"/>
      <c r="B1" s="99"/>
    </row>
    <row r="2" spans="1:6" ht="37.200000000000003" customHeight="1" x14ac:dyDescent="0.25">
      <c r="A2" s="538" t="str">
        <f>"Répartition des personnels CDI par tranche d'âge et par sexe en personne physique (PP) au 31/12/" &amp; SURVEY_YEAR &amp; " "</f>
        <v xml:space="preserve">Répartition des personnels CDI par tranche d'âge et par sexe en personne physique (PP) au 31/12/2024 </v>
      </c>
      <c r="B2" s="538"/>
      <c r="C2" s="538"/>
      <c r="D2" s="538"/>
      <c r="E2" s="538"/>
      <c r="F2" s="538"/>
    </row>
    <row r="3" spans="1:6" ht="15.75" customHeight="1" x14ac:dyDescent="0.25">
      <c r="A3" s="537" t="str">
        <f>"Femmes en Personnes Physiques* (PP) au 31/12/" &amp; SURVEY_YEAR</f>
        <v>Femmes en Personnes Physiques* (PP) au 31/12/2024</v>
      </c>
      <c r="B3" s="537"/>
      <c r="C3" s="537"/>
      <c r="D3" s="537"/>
      <c r="E3" s="537"/>
      <c r="F3" s="537"/>
    </row>
    <row r="4" spans="1:6" ht="112.2" customHeight="1" x14ac:dyDescent="0.25">
      <c r="A4" s="493" t="s">
        <v>357</v>
      </c>
      <c r="B4" s="493"/>
      <c r="C4" s="493"/>
      <c r="D4" s="493"/>
      <c r="E4" s="493"/>
      <c r="F4" s="493"/>
    </row>
    <row r="5" spans="1:6" ht="62.4" x14ac:dyDescent="0.25">
      <c r="A5" s="297" t="s">
        <v>200</v>
      </c>
      <c r="B5" s="297" t="s">
        <v>201</v>
      </c>
      <c r="C5" s="297" t="s">
        <v>202</v>
      </c>
      <c r="D5" s="297" t="s">
        <v>204</v>
      </c>
      <c r="E5" s="297" t="s">
        <v>205</v>
      </c>
      <c r="F5" s="298" t="s">
        <v>206</v>
      </c>
    </row>
    <row r="6" spans="1:6" x14ac:dyDescent="0.25">
      <c r="A6" s="309" t="str">
        <f>"&lt; 25 ans (né après "&amp;SURVEY_YEAR-25&amp;" )"</f>
        <v>&lt; 25 ans (né après 1999 )</v>
      </c>
      <c r="B6" s="401"/>
      <c r="C6" s="402"/>
      <c r="D6" s="402"/>
      <c r="E6" s="402"/>
      <c r="F6" s="403">
        <f>SUM(B6:E6)</f>
        <v>0</v>
      </c>
    </row>
    <row r="7" spans="1:6" x14ac:dyDescent="0.25">
      <c r="A7" s="312" t="str">
        <f>"25 ans - 29 ans (nés entre "&amp;SURVEY_YEAR-29&amp;" et "&amp;SURVEY_YEAR-25&amp;" )"</f>
        <v>25 ans - 29 ans (nés entre 1995 et 1999 )</v>
      </c>
      <c r="B7" s="401"/>
      <c r="C7" s="402"/>
      <c r="D7" s="402"/>
      <c r="E7" s="402"/>
      <c r="F7" s="403">
        <f>SUM(B7:E7)</f>
        <v>0</v>
      </c>
    </row>
    <row r="8" spans="1:6" x14ac:dyDescent="0.25">
      <c r="A8" s="312" t="str">
        <f>"30 ans - 34 ans (nés entre "&amp;SURVEY_YEAR-34&amp;" et "&amp;SURVEY_YEAR-30&amp;" )"</f>
        <v>30 ans - 34 ans (nés entre 1990 et 1994 )</v>
      </c>
      <c r="B8" s="401"/>
      <c r="C8" s="402"/>
      <c r="D8" s="402"/>
      <c r="E8" s="402"/>
      <c r="F8" s="403">
        <f t="shared" ref="F8:F17" si="0">SUM(B8:E8)</f>
        <v>0</v>
      </c>
    </row>
    <row r="9" spans="1:6" x14ac:dyDescent="0.25">
      <c r="A9" s="312" t="str">
        <f>"35 ans - 39 ans (nés entre "&amp;SURVEY_YEAR-39&amp;" et "&amp;SURVEY_YEAR-35&amp;" )"</f>
        <v>35 ans - 39 ans (nés entre 1985 et 1989 )</v>
      </c>
      <c r="B9" s="401"/>
      <c r="C9" s="402"/>
      <c r="D9" s="402"/>
      <c r="E9" s="402"/>
      <c r="F9" s="403">
        <f t="shared" si="0"/>
        <v>0</v>
      </c>
    </row>
    <row r="10" spans="1:6" x14ac:dyDescent="0.25">
      <c r="A10" s="312" t="str">
        <f>"40 ans - 44 ans (nés entre "&amp;SURVEY_YEAR-44&amp;" et "&amp;SURVEY_YEAR-40&amp;" )"</f>
        <v>40 ans - 44 ans (nés entre 1980 et 1984 )</v>
      </c>
      <c r="B10" s="401"/>
      <c r="C10" s="402"/>
      <c r="D10" s="402"/>
      <c r="E10" s="402"/>
      <c r="F10" s="403">
        <f t="shared" si="0"/>
        <v>0</v>
      </c>
    </row>
    <row r="11" spans="1:6" x14ac:dyDescent="0.25">
      <c r="A11" s="312" t="str">
        <f>"45 ans - 49 ans (nés entre "&amp;SURVEY_YEAR-49&amp;" et "&amp;SURVEY_YEAR-45&amp;" )"</f>
        <v>45 ans - 49 ans (nés entre 1975 et 1979 )</v>
      </c>
      <c r="B11" s="401"/>
      <c r="C11" s="402"/>
      <c r="D11" s="402"/>
      <c r="E11" s="402"/>
      <c r="F11" s="403">
        <f t="shared" si="0"/>
        <v>0</v>
      </c>
    </row>
    <row r="12" spans="1:6" x14ac:dyDescent="0.25">
      <c r="A12" s="312" t="str">
        <f>"50 ans - 54 ans (nés entre "&amp;SURVEY_YEAR-54&amp;" et "&amp;SURVEY_YEAR-50&amp;" )"</f>
        <v>50 ans - 54 ans (nés entre 1970 et 1974 )</v>
      </c>
      <c r="B12" s="401"/>
      <c r="C12" s="402"/>
      <c r="D12" s="402"/>
      <c r="E12" s="402"/>
      <c r="F12" s="403">
        <f t="shared" si="0"/>
        <v>0</v>
      </c>
    </row>
    <row r="13" spans="1:6" x14ac:dyDescent="0.25">
      <c r="A13" s="312" t="str">
        <f>"55 ans - 59 ans (nés entre "&amp;SURVEY_YEAR-59&amp;" et "&amp;SURVEY_YEAR-55&amp;" )"</f>
        <v>55 ans - 59 ans (nés entre 1965 et 1969 )</v>
      </c>
      <c r="B13" s="401"/>
      <c r="C13" s="402"/>
      <c r="D13" s="402"/>
      <c r="E13" s="402"/>
      <c r="F13" s="403">
        <f t="shared" si="0"/>
        <v>0</v>
      </c>
    </row>
    <row r="14" spans="1:6" x14ac:dyDescent="0.25">
      <c r="A14" s="312" t="str">
        <f>"60 ans - 62 ans (nés entre "&amp;SURVEY_YEAR-62&amp;" et "&amp;SURVEY_YEAR-60&amp;" )"</f>
        <v>60 ans - 62 ans (nés entre 1962 et 1964 )</v>
      </c>
      <c r="B14" s="401"/>
      <c r="C14" s="402"/>
      <c r="D14" s="402"/>
      <c r="E14" s="402"/>
      <c r="F14" s="403">
        <f t="shared" si="0"/>
        <v>0</v>
      </c>
    </row>
    <row r="15" spans="1:6" x14ac:dyDescent="0.25">
      <c r="A15" s="312" t="str">
        <f>"63 ans - 64 ans (nés entre "&amp;SURVEY_YEAR-64&amp;" et "&amp;SURVEY_YEAR-63&amp;" )"</f>
        <v>63 ans - 64 ans (nés entre 1960 et 1961 )</v>
      </c>
      <c r="B15" s="401"/>
      <c r="C15" s="402"/>
      <c r="D15" s="402"/>
      <c r="E15" s="402"/>
      <c r="F15" s="403">
        <f t="shared" si="0"/>
        <v>0</v>
      </c>
    </row>
    <row r="16" spans="1:6" x14ac:dyDescent="0.25">
      <c r="A16" s="312" t="str">
        <f>"65 ans - 67 ans (nés entre "&amp;SURVEY_YEAR-67&amp;" et "&amp;SURVEY_YEAR-65&amp;" )"</f>
        <v>65 ans - 67 ans (nés entre 1957 et 1959 )</v>
      </c>
      <c r="B16" s="401"/>
      <c r="C16" s="402"/>
      <c r="D16" s="402"/>
      <c r="E16" s="402"/>
      <c r="F16" s="403">
        <f t="shared" si="0"/>
        <v>0</v>
      </c>
    </row>
    <row r="17" spans="1:6" x14ac:dyDescent="0.25">
      <c r="A17" s="309" t="str">
        <f>"&gt; 67 ans (nés avant "&amp;SURVEY_YEAR-67&amp;" )"</f>
        <v>&gt; 67 ans (nés avant 1957 )</v>
      </c>
      <c r="B17" s="401"/>
      <c r="C17" s="402"/>
      <c r="D17" s="402"/>
      <c r="E17" s="402"/>
      <c r="F17" s="403">
        <f t="shared" si="0"/>
        <v>0</v>
      </c>
    </row>
    <row r="18" spans="1:6" ht="37.5" customHeight="1" x14ac:dyDescent="0.3">
      <c r="A18" s="286" t="s">
        <v>224</v>
      </c>
      <c r="B18" s="403">
        <f>SUM(B6:B17)</f>
        <v>0</v>
      </c>
      <c r="C18" s="403">
        <f t="shared" ref="C18:F18" si="1">SUM(C6:C17)</f>
        <v>0</v>
      </c>
      <c r="D18" s="403">
        <f>SUM(D6:D17)</f>
        <v>0</v>
      </c>
      <c r="E18" s="403">
        <f t="shared" si="1"/>
        <v>0</v>
      </c>
      <c r="F18" s="403">
        <f t="shared" si="1"/>
        <v>0</v>
      </c>
    </row>
    <row r="19" spans="1:6" ht="15.6" x14ac:dyDescent="0.3">
      <c r="A19" s="102"/>
      <c r="B19" s="102"/>
      <c r="C19" s="102"/>
      <c r="D19" s="102"/>
      <c r="E19" s="102"/>
      <c r="F19" s="102"/>
    </row>
    <row r="20" spans="1:6" x14ac:dyDescent="0.25">
      <c r="B20" s="131"/>
      <c r="C20" s="131"/>
      <c r="D20" s="131"/>
      <c r="E20" s="131"/>
      <c r="F20" s="131"/>
    </row>
    <row r="21" spans="1:6" x14ac:dyDescent="0.25">
      <c r="B21" s="131"/>
      <c r="C21" s="131"/>
      <c r="D21" s="131"/>
      <c r="E21" s="131"/>
      <c r="F21" s="131"/>
    </row>
    <row r="22" spans="1:6" x14ac:dyDescent="0.25">
      <c r="B22" s="131"/>
      <c r="C22" s="131"/>
      <c r="D22" s="131"/>
      <c r="E22" s="131"/>
      <c r="F22" s="131"/>
    </row>
    <row r="23" spans="1:6" x14ac:dyDescent="0.25">
      <c r="B23" s="131"/>
      <c r="C23" s="131"/>
      <c r="D23" s="131"/>
      <c r="E23" s="131"/>
      <c r="F23" s="131"/>
    </row>
    <row r="24" spans="1:6" x14ac:dyDescent="0.25">
      <c r="B24" s="131"/>
      <c r="C24" s="131"/>
      <c r="D24" s="131"/>
      <c r="E24" s="131"/>
      <c r="F24" s="131"/>
    </row>
    <row r="25" spans="1:6" x14ac:dyDescent="0.25">
      <c r="B25" s="131"/>
      <c r="C25" s="131"/>
      <c r="D25" s="131"/>
      <c r="E25" s="131"/>
      <c r="F25" s="131"/>
    </row>
    <row r="26" spans="1:6" x14ac:dyDescent="0.25">
      <c r="B26" s="131"/>
      <c r="C26" s="131"/>
      <c r="D26" s="131"/>
      <c r="E26" s="131"/>
      <c r="F26" s="131"/>
    </row>
    <row r="27" spans="1:6" x14ac:dyDescent="0.25">
      <c r="B27" s="131"/>
      <c r="C27" s="131"/>
      <c r="D27" s="131"/>
      <c r="E27" s="131"/>
      <c r="F27" s="131"/>
    </row>
    <row r="28" spans="1:6" x14ac:dyDescent="0.25">
      <c r="B28" s="131"/>
      <c r="C28" s="131"/>
      <c r="D28" s="131"/>
      <c r="E28" s="131"/>
      <c r="F28" s="131"/>
    </row>
    <row r="29" spans="1:6" x14ac:dyDescent="0.25">
      <c r="B29" s="131"/>
      <c r="C29" s="131"/>
      <c r="D29" s="131"/>
      <c r="E29" s="131"/>
      <c r="F29" s="131"/>
    </row>
    <row r="30" spans="1:6" x14ac:dyDescent="0.25">
      <c r="B30" s="131"/>
      <c r="C30" s="131"/>
      <c r="D30" s="131"/>
      <c r="E30" s="131"/>
      <c r="F30" s="131"/>
    </row>
    <row r="31" spans="1:6" x14ac:dyDescent="0.25">
      <c r="B31" s="131"/>
      <c r="C31" s="131"/>
      <c r="D31" s="131"/>
      <c r="E31" s="131"/>
      <c r="F31" s="131"/>
    </row>
    <row r="32" spans="1:6" x14ac:dyDescent="0.25">
      <c r="B32" s="131"/>
      <c r="C32" s="131"/>
      <c r="D32" s="131"/>
      <c r="E32" s="131"/>
      <c r="F32" s="131"/>
    </row>
    <row r="33" spans="2:6" x14ac:dyDescent="0.25">
      <c r="B33" s="131"/>
      <c r="C33" s="131"/>
      <c r="D33" s="131"/>
      <c r="E33" s="131"/>
      <c r="F33" s="131"/>
    </row>
    <row r="34" spans="2:6" x14ac:dyDescent="0.25">
      <c r="B34" s="131"/>
      <c r="C34" s="131"/>
      <c r="D34" s="131"/>
      <c r="E34" s="131"/>
      <c r="F34" s="131"/>
    </row>
    <row r="35" spans="2:6" x14ac:dyDescent="0.25">
      <c r="B35" s="131"/>
      <c r="C35" s="131"/>
      <c r="D35" s="131"/>
      <c r="E35" s="131"/>
      <c r="F35" s="131"/>
    </row>
    <row r="36" spans="2:6" x14ac:dyDescent="0.25">
      <c r="B36" s="131"/>
      <c r="C36" s="131"/>
      <c r="D36" s="131"/>
      <c r="E36" s="131"/>
      <c r="F36" s="131"/>
    </row>
    <row r="37" spans="2:6" x14ac:dyDescent="0.25">
      <c r="B37" s="131"/>
      <c r="C37" s="131"/>
      <c r="D37" s="131"/>
      <c r="E37" s="131"/>
      <c r="F37" s="131"/>
    </row>
    <row r="38" spans="2:6" x14ac:dyDescent="0.25">
      <c r="B38" s="131"/>
      <c r="C38" s="131"/>
      <c r="D38" s="131"/>
      <c r="E38" s="131"/>
      <c r="F38" s="131"/>
    </row>
    <row r="39" spans="2:6" x14ac:dyDescent="0.25">
      <c r="B39" s="131"/>
      <c r="C39" s="131"/>
      <c r="D39" s="131"/>
      <c r="E39" s="131"/>
      <c r="F39" s="131"/>
    </row>
    <row r="40" spans="2:6" x14ac:dyDescent="0.25">
      <c r="B40" s="131"/>
      <c r="C40" s="131"/>
      <c r="D40" s="131"/>
      <c r="E40" s="131"/>
      <c r="F40" s="131"/>
    </row>
    <row r="41" spans="2:6" x14ac:dyDescent="0.25">
      <c r="B41" s="131"/>
      <c r="C41" s="131"/>
      <c r="D41" s="131"/>
      <c r="E41" s="131"/>
      <c r="F41" s="131"/>
    </row>
    <row r="42" spans="2:6" x14ac:dyDescent="0.25">
      <c r="B42" s="131"/>
      <c r="C42" s="131"/>
      <c r="D42" s="131"/>
      <c r="E42" s="131"/>
      <c r="F42" s="131"/>
    </row>
    <row r="43" spans="2:6" x14ac:dyDescent="0.25">
      <c r="B43" s="131"/>
      <c r="C43" s="131"/>
      <c r="D43" s="131"/>
      <c r="E43" s="131"/>
      <c r="F43" s="131"/>
    </row>
    <row r="44" spans="2:6" x14ac:dyDescent="0.25">
      <c r="B44" s="131"/>
      <c r="C44" s="131"/>
      <c r="D44" s="131"/>
      <c r="E44" s="131"/>
      <c r="F44" s="131"/>
    </row>
    <row r="45" spans="2:6" x14ac:dyDescent="0.25">
      <c r="B45" s="131"/>
      <c r="C45" s="131"/>
      <c r="D45" s="131"/>
      <c r="E45" s="131"/>
      <c r="F45" s="131"/>
    </row>
    <row r="46" spans="2:6" x14ac:dyDescent="0.25">
      <c r="B46" s="131"/>
      <c r="C46" s="131"/>
      <c r="D46" s="131"/>
      <c r="E46" s="131"/>
      <c r="F46" s="131"/>
    </row>
    <row r="47" spans="2:6" x14ac:dyDescent="0.25">
      <c r="B47" s="131"/>
      <c r="C47" s="131"/>
      <c r="D47" s="131"/>
      <c r="E47" s="131"/>
      <c r="F47" s="131"/>
    </row>
    <row r="48" spans="2:6" x14ac:dyDescent="0.25">
      <c r="B48" s="131"/>
      <c r="C48" s="131"/>
      <c r="D48" s="131"/>
      <c r="E48" s="131"/>
      <c r="F48" s="131"/>
    </row>
    <row r="49" spans="2:6" x14ac:dyDescent="0.25">
      <c r="B49" s="131"/>
      <c r="C49" s="131"/>
      <c r="D49" s="131"/>
      <c r="E49" s="131"/>
      <c r="F49" s="131"/>
    </row>
    <row r="50" spans="2:6" x14ac:dyDescent="0.25">
      <c r="B50" s="131"/>
      <c r="C50" s="131"/>
      <c r="D50" s="131"/>
      <c r="E50" s="131"/>
      <c r="F50" s="131"/>
    </row>
    <row r="51" spans="2:6" x14ac:dyDescent="0.25">
      <c r="B51" s="131"/>
      <c r="C51" s="131"/>
      <c r="D51" s="131"/>
      <c r="E51" s="131"/>
      <c r="F51" s="131"/>
    </row>
    <row r="52" spans="2:6" x14ac:dyDescent="0.25">
      <c r="B52" s="131"/>
      <c r="C52" s="131"/>
      <c r="D52" s="131"/>
      <c r="E52" s="131"/>
      <c r="F52" s="131"/>
    </row>
    <row r="53" spans="2:6" x14ac:dyDescent="0.25">
      <c r="B53" s="131"/>
      <c r="C53" s="131"/>
      <c r="D53" s="131"/>
      <c r="E53" s="131"/>
      <c r="F53" s="131"/>
    </row>
    <row r="54" spans="2:6" x14ac:dyDescent="0.25">
      <c r="B54" s="131"/>
      <c r="C54" s="131"/>
      <c r="D54" s="131"/>
      <c r="E54" s="131"/>
      <c r="F54" s="131"/>
    </row>
    <row r="55" spans="2:6" x14ac:dyDescent="0.25">
      <c r="B55" s="131"/>
      <c r="C55" s="131"/>
      <c r="D55" s="131"/>
      <c r="E55" s="131"/>
      <c r="F55" s="131"/>
    </row>
    <row r="56" spans="2:6" x14ac:dyDescent="0.25">
      <c r="B56" s="131"/>
      <c r="C56" s="131"/>
      <c r="D56" s="131"/>
      <c r="E56" s="131"/>
      <c r="F56" s="131"/>
    </row>
    <row r="57" spans="2:6" x14ac:dyDescent="0.25">
      <c r="B57" s="131"/>
      <c r="C57" s="131"/>
      <c r="D57" s="131"/>
      <c r="E57" s="131"/>
      <c r="F57" s="131"/>
    </row>
  </sheetData>
  <sheetProtection formatCells="0" formatColumns="0" formatRows="0" insertColumns="0" insertRows="0" insertHyperlinks="0" deleteColumns="0" deleteRows="0" sort="0" autoFilter="0" pivotTables="0"/>
  <mergeCells count="3">
    <mergeCell ref="A2:F2"/>
    <mergeCell ref="A3:F3"/>
    <mergeCell ref="A4:F4"/>
  </mergeCells>
  <conditionalFormatting sqref="B5:C5">
    <cfRule type="cellIs" dxfId="21" priority="2" operator="equal">
      <formula>""</formula>
    </cfRule>
  </conditionalFormatting>
  <conditionalFormatting sqref="D5:E5">
    <cfRule type="cellIs" dxfId="20" priority="1" operator="equal">
      <formula>""</formula>
    </cfRule>
  </conditionalFormatting>
  <printOptions horizontalCentered="1"/>
  <pageMargins left="0.23622047244093999" right="0.59055118110236005" top="0.39370078740157" bottom="0.78740157480314998" header="0.39370078740157" footer="0.55118110236219997"/>
  <pageSetup paperSize="9" scale="23" orientation="portrait"/>
  <headerFooter alignWithMargins="0">
    <oddFooter>&amp;L&amp;8&amp;A&amp;R&amp;8R&amp;&amp;D 2022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K49"/>
  <sheetViews>
    <sheetView showGridLines="0" zoomScaleNormal="100" workbookViewId="0">
      <selection activeCell="C13" sqref="C13"/>
    </sheetView>
  </sheetViews>
  <sheetFormatPr baseColWidth="10" defaultColWidth="8.88671875" defaultRowHeight="14.4" x14ac:dyDescent="0.3"/>
  <cols>
    <col min="1" max="1" width="31.44140625" style="13" customWidth="1"/>
    <col min="2" max="2" width="63.109375" style="13" customWidth="1"/>
    <col min="3" max="6" width="3.109375" style="13" customWidth="1"/>
    <col min="7" max="7" width="16.44140625" style="13" customWidth="1"/>
    <col min="8" max="9" width="3.109375" style="13" customWidth="1"/>
    <col min="10" max="10" width="3.88671875" style="2" customWidth="1"/>
    <col min="11" max="11" width="11.44140625" style="13" customWidth="1"/>
  </cols>
  <sheetData>
    <row r="1" spans="1:11" ht="40.200000000000003" customHeight="1" x14ac:dyDescent="0.3">
      <c r="A1" s="437" t="s">
        <v>374</v>
      </c>
      <c r="B1" s="437"/>
      <c r="C1" s="71"/>
      <c r="D1" s="71"/>
      <c r="E1" s="71"/>
      <c r="F1" s="71"/>
      <c r="G1" s="71"/>
      <c r="H1" s="71"/>
      <c r="I1" s="71"/>
      <c r="J1" s="90"/>
      <c r="K1" s="71"/>
    </row>
    <row r="3" spans="1:11" ht="21" customHeight="1" x14ac:dyDescent="0.3">
      <c r="A3" s="354" t="s">
        <v>18</v>
      </c>
      <c r="B3" s="117"/>
    </row>
    <row r="4" spans="1:11" ht="13.5" customHeight="1" x14ac:dyDescent="0.3">
      <c r="A4" s="189"/>
      <c r="B4" s="189"/>
    </row>
    <row r="5" spans="1:11" ht="12.75" customHeight="1" x14ac:dyDescent="0.3">
      <c r="A5" s="201" t="s">
        <v>19</v>
      </c>
      <c r="B5" s="189"/>
    </row>
    <row r="6" spans="1:11" ht="12.75" customHeight="1" x14ac:dyDescent="0.3">
      <c r="A6" s="189" t="s">
        <v>20</v>
      </c>
      <c r="B6" s="189"/>
    </row>
    <row r="7" spans="1:11" s="46" customFormat="1" ht="24.9" customHeight="1" x14ac:dyDescent="0.25">
      <c r="A7" s="355" t="s">
        <v>21</v>
      </c>
      <c r="B7" s="356"/>
      <c r="J7" s="2"/>
    </row>
    <row r="8" spans="1:11" ht="24.9" customHeight="1" x14ac:dyDescent="0.3">
      <c r="A8" s="355" t="s">
        <v>22</v>
      </c>
      <c r="B8" s="356"/>
    </row>
    <row r="9" spans="1:11" ht="24.9" customHeight="1" x14ac:dyDescent="0.3">
      <c r="A9" s="355" t="s">
        <v>23</v>
      </c>
      <c r="B9" s="357"/>
    </row>
    <row r="10" spans="1:11" ht="24.9" customHeight="1" x14ac:dyDescent="0.3">
      <c r="A10" s="355" t="s">
        <v>24</v>
      </c>
      <c r="B10" s="356"/>
    </row>
    <row r="11" spans="1:11" ht="12.75" customHeight="1" x14ac:dyDescent="0.3">
      <c r="A11" s="358"/>
      <c r="B11" s="359"/>
    </row>
    <row r="12" spans="1:11" ht="12.75" customHeight="1" x14ac:dyDescent="0.3">
      <c r="A12" s="201" t="s">
        <v>25</v>
      </c>
      <c r="B12" s="359"/>
    </row>
    <row r="13" spans="1:11" ht="12.75" customHeight="1" x14ac:dyDescent="0.3">
      <c r="A13" s="189" t="s">
        <v>26</v>
      </c>
      <c r="B13" s="359"/>
    </row>
    <row r="14" spans="1:11" ht="24.9" customHeight="1" x14ac:dyDescent="0.3">
      <c r="A14" s="355" t="s">
        <v>21</v>
      </c>
      <c r="B14" s="356"/>
    </row>
    <row r="15" spans="1:11" ht="31.2" customHeight="1" x14ac:dyDescent="0.3">
      <c r="A15" s="355" t="s">
        <v>27</v>
      </c>
      <c r="B15" s="356"/>
    </row>
    <row r="16" spans="1:11" ht="24.9" customHeight="1" x14ac:dyDescent="0.3">
      <c r="A16" s="355" t="s">
        <v>22</v>
      </c>
      <c r="B16" s="356"/>
    </row>
    <row r="17" spans="1:10" s="46" customFormat="1" ht="24.9" customHeight="1" x14ac:dyDescent="0.25">
      <c r="A17" s="355" t="s">
        <v>23</v>
      </c>
      <c r="B17" s="356"/>
      <c r="G17" s="13"/>
      <c r="J17" s="2"/>
    </row>
    <row r="18" spans="1:10" ht="24.9" customHeight="1" x14ac:dyDescent="0.3">
      <c r="A18" s="355" t="s">
        <v>24</v>
      </c>
      <c r="B18" s="356"/>
    </row>
    <row r="19" spans="1:10" ht="12.75" customHeight="1" x14ac:dyDescent="0.3">
      <c r="A19" s="358"/>
      <c r="B19" s="359"/>
    </row>
    <row r="20" spans="1:10" ht="12.75" customHeight="1" x14ac:dyDescent="0.3">
      <c r="A20" s="201" t="s">
        <v>28</v>
      </c>
      <c r="B20" s="359"/>
    </row>
    <row r="21" spans="1:10" ht="12.75" customHeight="1" x14ac:dyDescent="0.3">
      <c r="A21" s="189" t="s">
        <v>29</v>
      </c>
      <c r="B21" s="359"/>
    </row>
    <row r="22" spans="1:10" ht="24.9" customHeight="1" x14ac:dyDescent="0.3">
      <c r="A22" s="355" t="s">
        <v>21</v>
      </c>
      <c r="B22" s="356"/>
    </row>
    <row r="23" spans="1:10" s="46" customFormat="1" ht="36" customHeight="1" x14ac:dyDescent="0.25">
      <c r="A23" s="355" t="s">
        <v>27</v>
      </c>
      <c r="B23" s="356"/>
      <c r="G23" s="13"/>
      <c r="J23" s="2"/>
    </row>
    <row r="24" spans="1:10" ht="24.9" customHeight="1" x14ac:dyDescent="0.3">
      <c r="A24" s="355" t="s">
        <v>22</v>
      </c>
      <c r="B24" s="356"/>
    </row>
    <row r="25" spans="1:10" ht="24.9" customHeight="1" x14ac:dyDescent="0.3">
      <c r="A25" s="355" t="s">
        <v>23</v>
      </c>
      <c r="B25" s="356"/>
    </row>
    <row r="26" spans="1:10" ht="24.9" customHeight="1" x14ac:dyDescent="0.3">
      <c r="A26" s="355" t="s">
        <v>24</v>
      </c>
      <c r="B26" s="356"/>
    </row>
    <row r="47" ht="31.5" customHeight="1" x14ac:dyDescent="0.3"/>
    <row r="48" ht="31.5" customHeight="1" x14ac:dyDescent="0.3"/>
    <row r="49" ht="31.5" customHeight="1" x14ac:dyDescent="0.3"/>
  </sheetData>
  <sheetProtection formatCells="0" formatColumns="0" formatRows="0" insertColumns="0" insertRows="0" insertHyperlinks="0" deleteColumns="0" deleteRows="0" sort="0" autoFilter="0" pivotTables="0"/>
  <mergeCells count="1">
    <mergeCell ref="A1:B1"/>
  </mergeCells>
  <printOptions horizontalCentered="1"/>
  <pageMargins left="0.23622047244093999" right="0.59055118110236005" top="0.39370078740157" bottom="0.78740157480314998" header="0.39370078740157" footer="0.55118110236219997"/>
  <pageSetup paperSize="9" scale="30" orientation="portrait"/>
  <headerFooter alignWithMargins="0">
    <oddFooter>&amp;L&amp;8&amp;A&amp;R&amp;8R&amp;&amp;D 2022</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0">
    <pageSetUpPr fitToPage="1"/>
  </sheetPr>
  <dimension ref="A1:H61"/>
  <sheetViews>
    <sheetView showGridLines="0" zoomScale="75" zoomScaleNormal="75" workbookViewId="0">
      <pane ySplit="1" topLeftCell="A2" activePane="bottomLeft" state="frozen"/>
      <selection activeCell="P6" sqref="P6"/>
      <selection pane="bottomLeft" activeCell="F10" sqref="F10"/>
    </sheetView>
  </sheetViews>
  <sheetFormatPr baseColWidth="10" defaultColWidth="8.88671875" defaultRowHeight="14.4" x14ac:dyDescent="0.3"/>
  <cols>
    <col min="1" max="1" width="39.33203125" style="13" customWidth="1"/>
    <col min="2" max="6" width="16.44140625" style="13" customWidth="1"/>
    <col min="7" max="7" width="3.88671875" style="2" customWidth="1"/>
    <col min="8" max="8" width="11.44140625" style="13" customWidth="1"/>
  </cols>
  <sheetData>
    <row r="1" spans="1:7" s="1" customFormat="1" ht="13.2" x14ac:dyDescent="0.25">
      <c r="A1" s="11"/>
      <c r="B1" s="12"/>
      <c r="C1" s="13"/>
      <c r="D1" s="13"/>
      <c r="E1" s="13"/>
      <c r="F1" s="13"/>
      <c r="G1" s="2"/>
    </row>
    <row r="2" spans="1:7" ht="34.200000000000003" customHeight="1" x14ac:dyDescent="0.3">
      <c r="A2" s="516" t="str">
        <f>"Répartition des personnels titulaires par tranche d'âge et par sexe en personne physique (PP) au 31/12/" &amp; SURVEY_YEAR &amp; " "</f>
        <v xml:space="preserve">Répartition des personnels titulaires par tranche d'âge et par sexe en personne physique (PP) au 31/12/2024 </v>
      </c>
      <c r="B2" s="516"/>
      <c r="C2" s="516"/>
      <c r="D2" s="516"/>
      <c r="E2" s="516"/>
      <c r="F2" s="516"/>
    </row>
    <row r="3" spans="1:7" s="1" customFormat="1" ht="13.2" x14ac:dyDescent="0.25"/>
    <row r="4" spans="1:7" s="1" customFormat="1" ht="75" customHeight="1" x14ac:dyDescent="0.25">
      <c r="A4" s="539" t="s">
        <v>358</v>
      </c>
      <c r="B4" s="540"/>
      <c r="C4" s="540"/>
      <c r="D4" s="540"/>
      <c r="E4" s="540"/>
      <c r="F4" s="540"/>
    </row>
    <row r="5" spans="1:7" s="1" customFormat="1" ht="13.2" x14ac:dyDescent="0.25"/>
    <row r="6" spans="1:7" ht="63.75" customHeight="1" x14ac:dyDescent="0.3">
      <c r="A6" s="297" t="s">
        <v>200</v>
      </c>
      <c r="B6" s="297" t="s">
        <v>201</v>
      </c>
      <c r="C6" s="297" t="s">
        <v>202</v>
      </c>
      <c r="D6" s="297" t="s">
        <v>204</v>
      </c>
      <c r="E6" s="297" t="s">
        <v>205</v>
      </c>
      <c r="F6" s="298" t="s">
        <v>206</v>
      </c>
    </row>
    <row r="7" spans="1:7" ht="31.2" x14ac:dyDescent="0.3">
      <c r="A7" s="314" t="s">
        <v>225</v>
      </c>
      <c r="B7" s="404">
        <f>DR_AGE_HO+DR_AGE_FE</f>
        <v>0</v>
      </c>
      <c r="C7" s="404">
        <f>CR_AGE_HO+CR_AGE_FE</f>
        <v>0</v>
      </c>
      <c r="D7" s="404">
        <f>IE_AGE_HO+IE_AGE_FE</f>
        <v>0</v>
      </c>
      <c r="E7" s="404">
        <f>AUTRE_AGE_HO+AUTRE_AGE_FE</f>
        <v>0</v>
      </c>
      <c r="F7" s="404">
        <f>TOT_AGE_HO+TOT_AGE_FE</f>
        <v>0</v>
      </c>
    </row>
    <row r="8" spans="1:7" x14ac:dyDescent="0.3">
      <c r="A8" s="14"/>
      <c r="B8" s="14"/>
      <c r="C8" s="14"/>
      <c r="D8" s="14"/>
      <c r="E8" s="14"/>
      <c r="F8" s="14"/>
    </row>
    <row r="9" spans="1:7" ht="15.6" x14ac:dyDescent="0.3">
      <c r="A9" s="315" t="s">
        <v>359</v>
      </c>
      <c r="B9" s="316"/>
      <c r="C9" s="316"/>
      <c r="D9" s="316"/>
      <c r="E9" s="316"/>
      <c r="F9" s="316"/>
      <c r="G9" s="4"/>
    </row>
    <row r="10" spans="1:7" ht="15.6" x14ac:dyDescent="0.3">
      <c r="A10" s="314" t="s">
        <v>214</v>
      </c>
      <c r="B10" s="404">
        <f>DR_CDI</f>
        <v>0</v>
      </c>
      <c r="C10" s="404">
        <f>CR_CDI</f>
        <v>0</v>
      </c>
      <c r="D10" s="404">
        <f>IE_CDI</f>
        <v>0</v>
      </c>
      <c r="E10" s="404">
        <f>AUTRE_CDI</f>
        <v>0</v>
      </c>
      <c r="F10" s="404">
        <f>SUM(B10:E10)</f>
        <v>0</v>
      </c>
    </row>
    <row r="11" spans="1:7" x14ac:dyDescent="0.3">
      <c r="B11" s="68"/>
      <c r="C11" s="68"/>
      <c r="D11" s="68"/>
      <c r="E11" s="68"/>
      <c r="F11" s="69"/>
    </row>
    <row r="12" spans="1:7" ht="15.6" x14ac:dyDescent="0.3">
      <c r="A12" s="315" t="s">
        <v>360</v>
      </c>
      <c r="B12" s="317"/>
      <c r="C12" s="317"/>
      <c r="D12" s="317"/>
      <c r="E12" s="317"/>
      <c r="F12" s="318"/>
    </row>
    <row r="13" spans="1:7" ht="46.8" x14ac:dyDescent="0.3">
      <c r="A13" s="314" t="s">
        <v>361</v>
      </c>
      <c r="B13" s="404">
        <f>DR_AGE-B10</f>
        <v>0</v>
      </c>
      <c r="C13" s="404">
        <f>CR_AGE-C10</f>
        <v>0</v>
      </c>
      <c r="D13" s="404">
        <f>IE_AGE-D10</f>
        <v>0</v>
      </c>
      <c r="E13" s="404">
        <f>AUTRE_AGE-E10</f>
        <v>0</v>
      </c>
      <c r="F13" s="404">
        <f>TOT_AGE-F10</f>
        <v>0</v>
      </c>
    </row>
    <row r="14" spans="1:7" ht="15.6" x14ac:dyDescent="0.3">
      <c r="A14" s="189"/>
      <c r="B14" s="317"/>
      <c r="C14" s="317"/>
      <c r="D14" s="317"/>
      <c r="E14" s="317"/>
      <c r="F14" s="318"/>
    </row>
    <row r="15" spans="1:7" ht="15.6" x14ac:dyDescent="0.3">
      <c r="A15" s="506" t="str">
        <f>IF(ABS(B13)+ABS(C13)+ABS(D13)+ABS(E13)+ABS(F13)&gt;0,"Les totaux du personnel titulaire par tranche d'âge ne correspondent pas aux effectifs titulaires (tableau PP titulaire/non titulaire)","Contrôles OK")</f>
        <v>Contrôles OK</v>
      </c>
      <c r="B15" s="506"/>
      <c r="C15" s="506"/>
      <c r="D15" s="506"/>
      <c r="E15" s="506"/>
      <c r="F15" s="506"/>
    </row>
    <row r="16" spans="1:7" x14ac:dyDescent="0.3">
      <c r="B16" s="68"/>
      <c r="C16" s="68"/>
      <c r="D16" s="68"/>
      <c r="E16" s="68"/>
      <c r="F16" s="69"/>
    </row>
    <row r="17" spans="2:6" x14ac:dyDescent="0.3">
      <c r="B17" s="68"/>
      <c r="C17" s="68"/>
      <c r="D17" s="68"/>
      <c r="E17" s="68"/>
      <c r="F17" s="69"/>
    </row>
    <row r="18" spans="2:6" x14ac:dyDescent="0.3">
      <c r="B18" s="68"/>
      <c r="C18" s="68"/>
      <c r="D18" s="68"/>
      <c r="E18" s="68"/>
      <c r="F18" s="69"/>
    </row>
    <row r="19" spans="2:6" x14ac:dyDescent="0.3">
      <c r="B19" s="68"/>
      <c r="C19" s="68"/>
      <c r="D19" s="68"/>
      <c r="E19" s="68"/>
      <c r="F19" s="69"/>
    </row>
    <row r="20" spans="2:6" x14ac:dyDescent="0.3">
      <c r="B20" s="68"/>
      <c r="C20" s="68"/>
      <c r="D20" s="68"/>
      <c r="E20" s="68"/>
      <c r="F20" s="69"/>
    </row>
    <row r="21" spans="2:6" x14ac:dyDescent="0.3">
      <c r="B21" s="68"/>
      <c r="C21" s="68"/>
      <c r="D21" s="68"/>
      <c r="E21" s="68"/>
      <c r="F21" s="69"/>
    </row>
    <row r="22" spans="2:6" x14ac:dyDescent="0.3">
      <c r="B22" s="68"/>
      <c r="C22" s="68"/>
      <c r="D22" s="68"/>
      <c r="E22" s="68"/>
      <c r="F22" s="69"/>
    </row>
    <row r="23" spans="2:6" x14ac:dyDescent="0.3">
      <c r="B23" s="68"/>
      <c r="C23" s="68"/>
      <c r="D23" s="68"/>
      <c r="E23" s="68"/>
      <c r="F23" s="69"/>
    </row>
    <row r="24" spans="2:6" x14ac:dyDescent="0.3">
      <c r="B24" s="68"/>
      <c r="C24" s="68"/>
      <c r="D24" s="68"/>
      <c r="E24" s="68"/>
      <c r="F24" s="69"/>
    </row>
    <row r="25" spans="2:6" x14ac:dyDescent="0.3">
      <c r="B25" s="68"/>
      <c r="C25" s="68"/>
      <c r="D25" s="68"/>
      <c r="E25" s="68"/>
      <c r="F25" s="69"/>
    </row>
    <row r="26" spans="2:6" x14ac:dyDescent="0.3">
      <c r="B26" s="68"/>
      <c r="C26" s="68"/>
      <c r="D26" s="68"/>
      <c r="E26" s="68"/>
      <c r="F26" s="69"/>
    </row>
    <row r="27" spans="2:6" x14ac:dyDescent="0.3">
      <c r="B27" s="68"/>
      <c r="C27" s="68"/>
      <c r="D27" s="68"/>
      <c r="E27" s="68"/>
      <c r="F27" s="69"/>
    </row>
    <row r="28" spans="2:6" x14ac:dyDescent="0.3">
      <c r="B28" s="68"/>
      <c r="C28" s="68"/>
      <c r="D28" s="68"/>
      <c r="E28" s="68"/>
      <c r="F28" s="69"/>
    </row>
    <row r="29" spans="2:6" x14ac:dyDescent="0.3">
      <c r="B29" s="68"/>
      <c r="C29" s="68"/>
      <c r="D29" s="68"/>
      <c r="E29" s="68"/>
      <c r="F29" s="69"/>
    </row>
    <row r="30" spans="2:6" x14ac:dyDescent="0.3">
      <c r="B30" s="68"/>
      <c r="C30" s="68"/>
      <c r="D30" s="68"/>
      <c r="E30" s="68"/>
      <c r="F30" s="69"/>
    </row>
    <row r="31" spans="2:6" x14ac:dyDescent="0.3">
      <c r="B31" s="68"/>
      <c r="C31" s="68"/>
      <c r="D31" s="68"/>
      <c r="E31" s="68"/>
      <c r="F31" s="69"/>
    </row>
    <row r="32" spans="2:6" x14ac:dyDescent="0.3">
      <c r="B32" s="68"/>
      <c r="C32" s="68"/>
      <c r="D32" s="68"/>
      <c r="E32" s="68"/>
      <c r="F32" s="69"/>
    </row>
    <row r="33" spans="2:6" x14ac:dyDescent="0.3">
      <c r="B33" s="68"/>
      <c r="C33" s="68"/>
      <c r="D33" s="68"/>
      <c r="E33" s="68"/>
      <c r="F33" s="69"/>
    </row>
    <row r="34" spans="2:6" x14ac:dyDescent="0.3">
      <c r="B34" s="68"/>
      <c r="C34" s="68"/>
      <c r="D34" s="68"/>
      <c r="E34" s="68"/>
      <c r="F34" s="69"/>
    </row>
    <row r="35" spans="2:6" x14ac:dyDescent="0.3">
      <c r="B35" s="68"/>
      <c r="C35" s="68"/>
      <c r="D35" s="68"/>
      <c r="E35" s="68"/>
      <c r="F35" s="69"/>
    </row>
    <row r="36" spans="2:6" x14ac:dyDescent="0.3">
      <c r="B36" s="68"/>
      <c r="C36" s="68"/>
      <c r="D36" s="68"/>
      <c r="E36" s="68"/>
      <c r="F36" s="69"/>
    </row>
    <row r="37" spans="2:6" x14ac:dyDescent="0.3">
      <c r="B37" s="68"/>
      <c r="C37" s="68"/>
      <c r="D37" s="68"/>
      <c r="E37" s="68"/>
      <c r="F37" s="69"/>
    </row>
    <row r="38" spans="2:6" x14ac:dyDescent="0.3">
      <c r="B38" s="68"/>
      <c r="C38" s="68"/>
      <c r="D38" s="68"/>
      <c r="E38" s="68"/>
      <c r="F38" s="69"/>
    </row>
    <row r="39" spans="2:6" x14ac:dyDescent="0.3">
      <c r="B39" s="68"/>
      <c r="C39" s="68"/>
      <c r="D39" s="68"/>
      <c r="E39" s="68"/>
      <c r="F39" s="69"/>
    </row>
    <row r="40" spans="2:6" x14ac:dyDescent="0.3">
      <c r="B40" s="68"/>
      <c r="C40" s="68"/>
      <c r="D40" s="68"/>
      <c r="E40" s="68"/>
      <c r="F40" s="69"/>
    </row>
    <row r="41" spans="2:6" x14ac:dyDescent="0.3">
      <c r="B41" s="68"/>
      <c r="C41" s="68"/>
      <c r="D41" s="68"/>
      <c r="E41" s="68"/>
      <c r="F41" s="69"/>
    </row>
    <row r="42" spans="2:6" x14ac:dyDescent="0.3">
      <c r="B42" s="68"/>
      <c r="C42" s="68"/>
      <c r="D42" s="68"/>
      <c r="E42" s="68"/>
      <c r="F42" s="69"/>
    </row>
    <row r="43" spans="2:6" x14ac:dyDescent="0.3">
      <c r="B43" s="68"/>
      <c r="C43" s="68"/>
      <c r="D43" s="68"/>
      <c r="E43" s="68"/>
      <c r="F43" s="69"/>
    </row>
    <row r="44" spans="2:6" x14ac:dyDescent="0.3">
      <c r="B44" s="68"/>
      <c r="C44" s="68"/>
      <c r="D44" s="68"/>
      <c r="E44" s="68"/>
      <c r="F44" s="69"/>
    </row>
    <row r="45" spans="2:6" x14ac:dyDescent="0.3">
      <c r="B45" s="68"/>
      <c r="C45" s="68"/>
      <c r="D45" s="68"/>
      <c r="E45" s="68"/>
      <c r="F45" s="69"/>
    </row>
    <row r="46" spans="2:6" x14ac:dyDescent="0.3">
      <c r="B46" s="68"/>
      <c r="C46" s="68"/>
      <c r="D46" s="68"/>
      <c r="E46" s="68"/>
      <c r="F46" s="69"/>
    </row>
    <row r="47" spans="2:6" x14ac:dyDescent="0.3">
      <c r="B47" s="68"/>
      <c r="C47" s="68"/>
      <c r="D47" s="68"/>
      <c r="E47" s="68"/>
      <c r="F47" s="69"/>
    </row>
    <row r="48" spans="2:6" x14ac:dyDescent="0.3">
      <c r="B48" s="68"/>
      <c r="C48" s="68"/>
      <c r="D48" s="68"/>
      <c r="E48" s="68"/>
      <c r="F48" s="69"/>
    </row>
    <row r="49" spans="2:6" x14ac:dyDescent="0.3">
      <c r="B49" s="68"/>
      <c r="C49" s="68"/>
      <c r="D49" s="68"/>
      <c r="E49" s="68"/>
      <c r="F49" s="69"/>
    </row>
    <row r="50" spans="2:6" x14ac:dyDescent="0.3">
      <c r="B50" s="68"/>
      <c r="C50" s="68"/>
      <c r="D50" s="68"/>
      <c r="E50" s="68"/>
      <c r="F50" s="69"/>
    </row>
    <row r="51" spans="2:6" x14ac:dyDescent="0.3">
      <c r="B51" s="68"/>
      <c r="C51" s="68"/>
      <c r="D51" s="68"/>
      <c r="E51" s="68"/>
      <c r="F51" s="69"/>
    </row>
    <row r="52" spans="2:6" x14ac:dyDescent="0.3">
      <c r="B52" s="70"/>
      <c r="C52" s="70"/>
      <c r="D52" s="70"/>
      <c r="E52" s="70"/>
      <c r="F52" s="71"/>
    </row>
    <row r="53" spans="2:6" x14ac:dyDescent="0.3">
      <c r="B53" s="70"/>
      <c r="C53" s="70"/>
      <c r="D53" s="70"/>
      <c r="E53" s="70"/>
      <c r="F53" s="71"/>
    </row>
    <row r="54" spans="2:6" x14ac:dyDescent="0.3">
      <c r="B54" s="70"/>
      <c r="C54" s="70"/>
      <c r="D54" s="70"/>
      <c r="E54" s="70"/>
      <c r="F54" s="71"/>
    </row>
    <row r="55" spans="2:6" x14ac:dyDescent="0.3">
      <c r="B55" s="70"/>
      <c r="C55" s="70"/>
      <c r="D55" s="70"/>
      <c r="E55" s="70"/>
      <c r="F55" s="71"/>
    </row>
    <row r="56" spans="2:6" x14ac:dyDescent="0.3">
      <c r="B56" s="70"/>
      <c r="C56" s="70"/>
      <c r="D56" s="70"/>
      <c r="E56" s="70"/>
      <c r="F56" s="71"/>
    </row>
    <row r="57" spans="2:6" x14ac:dyDescent="0.3">
      <c r="B57" s="70"/>
      <c r="C57" s="70"/>
      <c r="D57" s="70"/>
      <c r="E57" s="70"/>
      <c r="F57" s="71"/>
    </row>
    <row r="58" spans="2:6" x14ac:dyDescent="0.3">
      <c r="B58" s="70"/>
      <c r="C58" s="70"/>
      <c r="D58" s="70"/>
      <c r="E58" s="70"/>
      <c r="F58" s="71"/>
    </row>
    <row r="59" spans="2:6" x14ac:dyDescent="0.3">
      <c r="B59" s="70"/>
      <c r="C59" s="70"/>
      <c r="D59" s="70"/>
      <c r="E59" s="70"/>
      <c r="F59" s="71"/>
    </row>
    <row r="60" spans="2:6" x14ac:dyDescent="0.3">
      <c r="B60" s="70"/>
      <c r="C60" s="70"/>
      <c r="D60" s="70"/>
      <c r="E60" s="70"/>
      <c r="F60" s="71"/>
    </row>
    <row r="61" spans="2:6" x14ac:dyDescent="0.3">
      <c r="B61" s="70"/>
      <c r="C61" s="70"/>
      <c r="D61" s="70"/>
      <c r="E61" s="70"/>
      <c r="F61" s="71"/>
    </row>
  </sheetData>
  <sheetProtection formatCells="0" formatColumns="0" formatRows="0" insertColumns="0" insertRows="0" insertHyperlinks="0" deleteColumns="0" deleteRows="0" sort="0" autoFilter="0" pivotTables="0"/>
  <mergeCells count="3">
    <mergeCell ref="A4:F4"/>
    <mergeCell ref="A2:F2"/>
    <mergeCell ref="A15:F15"/>
  </mergeCells>
  <conditionalFormatting sqref="B6:C6">
    <cfRule type="cellIs" dxfId="19" priority="4" operator="equal">
      <formula>""</formula>
    </cfRule>
  </conditionalFormatting>
  <conditionalFormatting sqref="D6:E6">
    <cfRule type="cellIs" dxfId="18" priority="3" operator="equal">
      <formula>""</formula>
    </cfRule>
  </conditionalFormatting>
  <conditionalFormatting sqref="B13">
    <cfRule type="cellIs" dxfId="17" priority="2" operator="notEqual">
      <formula>0</formula>
    </cfRule>
  </conditionalFormatting>
  <conditionalFormatting sqref="C13:F13">
    <cfRule type="cellIs" dxfId="16" priority="1" operator="notEqual">
      <formula>0</formula>
    </cfRule>
  </conditionalFormatting>
  <printOptions horizontalCentered="1"/>
  <pageMargins left="0.23622047244093999" right="0.59055118110236005" top="0.39370078740157" bottom="0.78740157480314998" header="0.39370078740157" footer="0.55118110236219997"/>
  <pageSetup paperSize="9" scale="29" orientation="portrait"/>
  <headerFooter alignWithMargins="0">
    <oddFooter>&amp;L&amp;8&amp;A&amp;R&amp;8R&amp;&amp;D 2022</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1">
    <pageSetUpPr fitToPage="1"/>
  </sheetPr>
  <dimension ref="A1:H39"/>
  <sheetViews>
    <sheetView showGridLines="0" zoomScale="75" zoomScaleNormal="75" workbookViewId="0">
      <pane xSplit="1" ySplit="6" topLeftCell="B7" activePane="bottomRight" state="frozen"/>
      <selection pane="topRight" activeCell="B1" sqref="B1"/>
      <selection pane="bottomLeft" activeCell="A7" sqref="A7"/>
      <selection pane="bottomRight" activeCell="A2" sqref="A2:H3"/>
    </sheetView>
  </sheetViews>
  <sheetFormatPr baseColWidth="10" defaultColWidth="8.88671875" defaultRowHeight="14.4" x14ac:dyDescent="0.3"/>
  <cols>
    <col min="1" max="1" width="78.109375" style="74" customWidth="1"/>
    <col min="2" max="3" width="20.6640625" style="13" customWidth="1"/>
    <col min="4" max="4" width="16.6640625" style="13" customWidth="1"/>
    <col min="5" max="5" width="16.6640625" style="2" customWidth="1"/>
    <col min="6" max="6" width="16.6640625" style="13" customWidth="1"/>
    <col min="7" max="8" width="16.6640625" customWidth="1"/>
  </cols>
  <sheetData>
    <row r="1" spans="1:8" s="1" customFormat="1" ht="13.2" x14ac:dyDescent="0.25">
      <c r="A1" s="11"/>
      <c r="B1" s="12"/>
      <c r="C1" s="13"/>
      <c r="D1" s="13"/>
      <c r="E1" s="2"/>
    </row>
    <row r="2" spans="1:8" s="72" customFormat="1" ht="17.399999999999999" customHeight="1" x14ac:dyDescent="0.15">
      <c r="A2" s="542" t="str">
        <f>"Répartition des chercheurs par discipline d'activité exercée en personne physique (PP) au 31/12/" &amp; SURVEY_YEAR &amp; " "</f>
        <v xml:space="preserve">Répartition des chercheurs par discipline d'activité exercée en personne physique (PP) au 31/12/2024 </v>
      </c>
      <c r="B2" s="542"/>
      <c r="C2" s="542"/>
      <c r="D2" s="542"/>
      <c r="E2" s="542"/>
      <c r="F2" s="542"/>
      <c r="G2" s="542"/>
      <c r="H2" s="542"/>
    </row>
    <row r="3" spans="1:8" ht="32.25" customHeight="1" x14ac:dyDescent="0.3">
      <c r="A3" s="541" t="s">
        <v>391</v>
      </c>
      <c r="B3" s="541"/>
      <c r="C3" s="541"/>
      <c r="D3" s="541"/>
      <c r="E3" s="541"/>
      <c r="F3" s="541"/>
      <c r="G3" s="541"/>
      <c r="H3" s="541"/>
    </row>
    <row r="4" spans="1:8" ht="15" x14ac:dyDescent="0.3">
      <c r="A4" s="545" t="str">
        <f>"En Personnes Physiques* (PP) au 31/12/" &amp; SURVEY_YEAR</f>
        <v>En Personnes Physiques* (PP) au 31/12/2024</v>
      </c>
      <c r="B4" s="545"/>
      <c r="C4" s="545"/>
      <c r="D4" s="545"/>
      <c r="E4" s="545"/>
      <c r="F4" s="545"/>
      <c r="G4" s="545"/>
      <c r="H4" s="545"/>
    </row>
    <row r="5" spans="1:8" ht="34.200000000000003" customHeight="1" x14ac:dyDescent="0.3">
      <c r="A5" s="546" t="s">
        <v>392</v>
      </c>
      <c r="B5" s="546"/>
      <c r="C5" s="546"/>
      <c r="D5" s="546"/>
      <c r="E5" s="546"/>
      <c r="F5" s="546"/>
      <c r="G5" s="546"/>
      <c r="H5" s="546"/>
    </row>
    <row r="6" spans="1:8" s="75" customFormat="1" ht="45.6" x14ac:dyDescent="0.25">
      <c r="A6" s="297" t="s">
        <v>364</v>
      </c>
      <c r="B6" s="319" t="s">
        <v>362</v>
      </c>
      <c r="C6" s="414" t="s">
        <v>363</v>
      </c>
      <c r="D6" s="413" t="s">
        <v>385</v>
      </c>
      <c r="E6" s="413" t="s">
        <v>386</v>
      </c>
      <c r="F6" s="414" t="s">
        <v>387</v>
      </c>
      <c r="G6" s="413" t="s">
        <v>388</v>
      </c>
      <c r="H6" s="413" t="s">
        <v>389</v>
      </c>
    </row>
    <row r="7" spans="1:8" ht="15" x14ac:dyDescent="0.3">
      <c r="A7" s="320" t="s">
        <v>226</v>
      </c>
      <c r="B7" s="310"/>
      <c r="C7" s="405">
        <f>NTI_NDOC_MATH+DOC_MATH</f>
        <v>0</v>
      </c>
      <c r="D7" s="402"/>
      <c r="E7" s="402"/>
      <c r="F7" s="405">
        <f>TI_MATH+NTI_MATH</f>
        <v>0</v>
      </c>
      <c r="G7" s="402"/>
      <c r="H7" s="405">
        <f>TOT_MATH-F_MATH</f>
        <v>0</v>
      </c>
    </row>
    <row r="8" spans="1:8" ht="15" x14ac:dyDescent="0.3">
      <c r="A8" s="320" t="s">
        <v>227</v>
      </c>
      <c r="B8" s="310"/>
      <c r="C8" s="405">
        <f>NTI_NDOC_PHYS+DOC_PHYS</f>
        <v>0</v>
      </c>
      <c r="D8" s="402"/>
      <c r="E8" s="402"/>
      <c r="F8" s="405">
        <f>TI_PHYS+NTI_PHYS</f>
        <v>0</v>
      </c>
      <c r="G8" s="402"/>
      <c r="H8" s="405">
        <f>TOT_PHYS-F_PHYS</f>
        <v>0</v>
      </c>
    </row>
    <row r="9" spans="1:8" ht="15" x14ac:dyDescent="0.3">
      <c r="A9" s="320" t="s">
        <v>228</v>
      </c>
      <c r="B9" s="310"/>
      <c r="C9" s="405">
        <f>NTI_NDOC_CHIM+DOC_CHIM</f>
        <v>0</v>
      </c>
      <c r="D9" s="402"/>
      <c r="E9" s="402"/>
      <c r="F9" s="405">
        <f>TI_CHIM+NTI_CHIM</f>
        <v>0</v>
      </c>
      <c r="G9" s="402"/>
      <c r="H9" s="405">
        <f>TOT_CHIM-F_CHIM</f>
        <v>0</v>
      </c>
    </row>
    <row r="10" spans="1:8" ht="30" x14ac:dyDescent="0.3">
      <c r="A10" s="320" t="s">
        <v>380</v>
      </c>
      <c r="B10" s="310"/>
      <c r="C10" s="405">
        <f>NTI_NDOC_STIC+DOC_STIC</f>
        <v>0</v>
      </c>
      <c r="D10" s="402"/>
      <c r="E10" s="402"/>
      <c r="F10" s="405">
        <f>TI_STIC+NTI_STIC</f>
        <v>0</v>
      </c>
      <c r="G10" s="402"/>
      <c r="H10" s="405">
        <f>TOT_STIC-F_STIC</f>
        <v>0</v>
      </c>
    </row>
    <row r="11" spans="1:8" ht="45" x14ac:dyDescent="0.3">
      <c r="A11" s="320" t="s">
        <v>381</v>
      </c>
      <c r="B11" s="310"/>
      <c r="C11" s="405">
        <f>NTI_NDOC_MECA+DOC_MECA</f>
        <v>0</v>
      </c>
      <c r="D11" s="402"/>
      <c r="E11" s="402"/>
      <c r="F11" s="405">
        <f>TI_MECA+NTI_MECA</f>
        <v>0</v>
      </c>
      <c r="G11" s="402"/>
      <c r="H11" s="405">
        <f>TOT_MECA-F_MECA</f>
        <v>0</v>
      </c>
    </row>
    <row r="12" spans="1:8" ht="30" x14ac:dyDescent="0.3">
      <c r="A12" s="320" t="s">
        <v>229</v>
      </c>
      <c r="B12" s="310"/>
      <c r="C12" s="405">
        <f>NTI_NDOC_NATU+DOC_NATU</f>
        <v>0</v>
      </c>
      <c r="D12" s="402"/>
      <c r="E12" s="402"/>
      <c r="F12" s="405">
        <f>TI_NATU+NTI_NATU</f>
        <v>0</v>
      </c>
      <c r="G12" s="402"/>
      <c r="H12" s="405">
        <f>TOT_NATU-F_NATU</f>
        <v>0</v>
      </c>
    </row>
    <row r="13" spans="1:8" ht="15" x14ac:dyDescent="0.3">
      <c r="A13" s="320" t="s">
        <v>230</v>
      </c>
      <c r="B13" s="310"/>
      <c r="C13" s="405">
        <f>NTI_NDOC_AGRI+DOC_AGRI</f>
        <v>0</v>
      </c>
      <c r="D13" s="402"/>
      <c r="E13" s="402"/>
      <c r="F13" s="405">
        <f>TI_AGRI+NTI_AGRI</f>
        <v>0</v>
      </c>
      <c r="G13" s="402"/>
      <c r="H13" s="405">
        <f>TOT_AGRI-F_AGRI</f>
        <v>0</v>
      </c>
    </row>
    <row r="14" spans="1:8" ht="15" x14ac:dyDescent="0.3">
      <c r="A14" s="320" t="s">
        <v>231</v>
      </c>
      <c r="B14" s="310"/>
      <c r="C14" s="405">
        <f>NTI_NDOC_SV+DOC_SV</f>
        <v>0</v>
      </c>
      <c r="D14" s="402"/>
      <c r="E14" s="402"/>
      <c r="F14" s="405">
        <f>TI_SV+NTI_SV</f>
        <v>0</v>
      </c>
      <c r="G14" s="402"/>
      <c r="H14" s="405">
        <f>TOT_SV-F_SV</f>
        <v>0</v>
      </c>
    </row>
    <row r="15" spans="1:8" ht="15" x14ac:dyDescent="0.3">
      <c r="A15" s="320" t="s">
        <v>232</v>
      </c>
      <c r="B15" s="310"/>
      <c r="C15" s="405">
        <f>NTI_NDOC_MED+DOC_MED</f>
        <v>0</v>
      </c>
      <c r="D15" s="402"/>
      <c r="E15" s="402"/>
      <c r="F15" s="405">
        <f>TI_MED+NTI_MED</f>
        <v>0</v>
      </c>
      <c r="G15" s="402"/>
      <c r="H15" s="405">
        <f>TOT_MED-F_MED</f>
        <v>0</v>
      </c>
    </row>
    <row r="16" spans="1:8" ht="45" x14ac:dyDescent="0.3">
      <c r="A16" s="320" t="s">
        <v>233</v>
      </c>
      <c r="B16" s="310"/>
      <c r="C16" s="405">
        <f>NTI_NDOC_SS+DOC_SS</f>
        <v>0</v>
      </c>
      <c r="D16" s="402"/>
      <c r="E16" s="402"/>
      <c r="F16" s="405">
        <f>TI_SS+NTI_SS</f>
        <v>0</v>
      </c>
      <c r="G16" s="402"/>
      <c r="H16" s="405">
        <f>TOT_SS-F_SS</f>
        <v>0</v>
      </c>
    </row>
    <row r="17" spans="1:8" ht="30" x14ac:dyDescent="0.3">
      <c r="A17" s="320" t="s">
        <v>234</v>
      </c>
      <c r="B17" s="310"/>
      <c r="C17" s="405">
        <f>NTI_NDOC_SH+DOC_SH</f>
        <v>0</v>
      </c>
      <c r="D17" s="402"/>
      <c r="E17" s="402"/>
      <c r="F17" s="405">
        <f>TI_SH+NTI_SH</f>
        <v>0</v>
      </c>
      <c r="G17" s="402"/>
      <c r="H17" s="405">
        <f>TOT_SH-F_SH</f>
        <v>0</v>
      </c>
    </row>
    <row r="18" spans="1:8" ht="30" x14ac:dyDescent="0.3">
      <c r="A18" s="320" t="s">
        <v>235</v>
      </c>
      <c r="B18" s="310"/>
      <c r="C18" s="405">
        <f>NTI_NDOC_GES+DOC_GES</f>
        <v>0</v>
      </c>
      <c r="D18" s="402"/>
      <c r="E18" s="402"/>
      <c r="F18" s="405">
        <f>TI_GES+NTI_GES</f>
        <v>0</v>
      </c>
      <c r="G18" s="402"/>
      <c r="H18" s="405">
        <f>TOT_GES-F_GES</f>
        <v>0</v>
      </c>
    </row>
    <row r="19" spans="1:8" s="19" customFormat="1" ht="15.6" x14ac:dyDescent="0.25">
      <c r="A19" s="250" t="s">
        <v>236</v>
      </c>
      <c r="B19" s="405">
        <f t="shared" ref="B19" si="0">SUM(B7:B18)</f>
        <v>0</v>
      </c>
      <c r="C19" s="405">
        <f>SUM(C7:C18)</f>
        <v>0</v>
      </c>
      <c r="D19" s="405">
        <f t="shared" ref="D19:H19" si="1">SUM(D7:D18)</f>
        <v>0</v>
      </c>
      <c r="E19" s="405">
        <f t="shared" si="1"/>
        <v>0</v>
      </c>
      <c r="F19" s="405">
        <f t="shared" si="1"/>
        <v>0</v>
      </c>
      <c r="G19" s="405">
        <f t="shared" si="1"/>
        <v>0</v>
      </c>
      <c r="H19" s="405">
        <f t="shared" si="1"/>
        <v>0</v>
      </c>
    </row>
    <row r="20" spans="1:8" s="19" customFormat="1" ht="13.2" x14ac:dyDescent="0.25">
      <c r="A20" s="23"/>
      <c r="B20" s="23"/>
      <c r="C20" s="23"/>
      <c r="E20" s="2"/>
    </row>
    <row r="21" spans="1:8" ht="15.6" x14ac:dyDescent="0.3">
      <c r="A21" s="543" t="s">
        <v>365</v>
      </c>
      <c r="B21" s="543"/>
      <c r="C21" s="543"/>
      <c r="D21" s="543"/>
      <c r="E21" s="543"/>
    </row>
    <row r="22" spans="1:8" ht="60.6" x14ac:dyDescent="0.3">
      <c r="A22" s="322" t="s">
        <v>366</v>
      </c>
      <c r="B22" s="322" t="s">
        <v>214</v>
      </c>
      <c r="C22" s="322" t="s">
        <v>215</v>
      </c>
      <c r="D22" s="413" t="s">
        <v>385</v>
      </c>
      <c r="E22" s="413" t="s">
        <v>386</v>
      </c>
      <c r="F22" s="189"/>
      <c r="G22" s="413" t="s">
        <v>388</v>
      </c>
      <c r="H22" s="413" t="s">
        <v>389</v>
      </c>
    </row>
    <row r="23" spans="1:8" ht="15.6" x14ac:dyDescent="0.3">
      <c r="A23" s="250" t="s">
        <v>236</v>
      </c>
      <c r="B23" s="405">
        <f>DR_CDI+CR_CDI+DOC_CDI</f>
        <v>0</v>
      </c>
      <c r="C23" s="405">
        <f>DR_CDD+CR_CDD+DOC_CDD</f>
        <v>0</v>
      </c>
      <c r="D23" s="405">
        <f>VALUE(DR_CDD)+VALUE(CR_CDD)</f>
        <v>0</v>
      </c>
      <c r="E23" s="405">
        <f>DOC_CDD</f>
        <v>0</v>
      </c>
      <c r="F23" s="189"/>
      <c r="G23" s="405">
        <f>DR_FE+CR_FE+DOC_FE</f>
        <v>0</v>
      </c>
      <c r="H23" s="405">
        <f>DR_HO+CR_HO+DOC_HO</f>
        <v>0</v>
      </c>
    </row>
    <row r="24" spans="1:8" ht="15.6" x14ac:dyDescent="0.3">
      <c r="A24" s="544" t="str">
        <f>IF(TI_DISC&lt;&gt;B23,"Le total du personnel de recherche titulaire par discipline ne correspond pas à la somme du personnel de recherche titulaire (fonctionnaires, CDI)","Contrôles OK")</f>
        <v>Contrôles OK</v>
      </c>
      <c r="B24" s="544"/>
      <c r="C24" s="544"/>
      <c r="D24" s="544"/>
      <c r="E24" s="189"/>
    </row>
    <row r="25" spans="1:8" ht="15.6" x14ac:dyDescent="0.3">
      <c r="A25" s="544" t="str">
        <f>IF(NTI_DISC&lt;&gt;C23,"Le total du personnel de recherche non titulaire par discipline ne correspond pas à la somme du personnel de recherche non titulaire (CDD, contractuel, vacataire, post-doc)","Contrôles OK")</f>
        <v>Contrôles OK</v>
      </c>
      <c r="B25" s="544"/>
      <c r="C25" s="544"/>
      <c r="D25" s="544"/>
      <c r="E25" s="189"/>
    </row>
    <row r="37" spans="2:5" s="74" customFormat="1" ht="13.2" x14ac:dyDescent="0.25">
      <c r="B37" s="13"/>
      <c r="C37" s="13"/>
      <c r="D37" s="13"/>
      <c r="E37" s="2"/>
    </row>
    <row r="38" spans="2:5" s="74" customFormat="1" ht="13.2" x14ac:dyDescent="0.25">
      <c r="B38" s="13"/>
      <c r="C38" s="13"/>
      <c r="D38" s="13"/>
      <c r="E38" s="2"/>
    </row>
    <row r="39" spans="2:5" s="74" customFormat="1" ht="13.2" x14ac:dyDescent="0.25">
      <c r="B39" s="13"/>
      <c r="C39" s="13"/>
      <c r="D39" s="13"/>
      <c r="E39" s="2"/>
    </row>
  </sheetData>
  <sheetProtection formatCells="0" formatColumns="0" formatRows="0" insertColumns="0" insertRows="0" insertHyperlinks="0" deleteColumns="0" deleteRows="0" sort="0" autoFilter="0" pivotTables="0"/>
  <mergeCells count="7">
    <mergeCell ref="A3:H3"/>
    <mergeCell ref="A2:H2"/>
    <mergeCell ref="A21:E21"/>
    <mergeCell ref="A24:D24"/>
    <mergeCell ref="A25:D25"/>
    <mergeCell ref="A4:H4"/>
    <mergeCell ref="A5:H5"/>
  </mergeCells>
  <conditionalFormatting sqref="B19">
    <cfRule type="cellIs" dxfId="15" priority="4" operator="notEqual">
      <formula>$B$23</formula>
    </cfRule>
  </conditionalFormatting>
  <conditionalFormatting sqref="C19">
    <cfRule type="cellIs" dxfId="14" priority="3" operator="notEqual">
      <formula>$C$23</formula>
    </cfRule>
  </conditionalFormatting>
  <conditionalFormatting sqref="D19">
    <cfRule type="cellIs" dxfId="13" priority="2" operator="notEqual">
      <formula>$D$23</formula>
    </cfRule>
  </conditionalFormatting>
  <conditionalFormatting sqref="E19">
    <cfRule type="cellIs" dxfId="12" priority="1" operator="notEqual">
      <formula>$E$23</formula>
    </cfRule>
  </conditionalFormatting>
  <printOptions horizontalCentered="1"/>
  <pageMargins left="0.23622047244093999" right="0.59055118110236005" top="0.39370078740157" bottom="0.78740157480314998" header="0.39370078740157" footer="0.55118110236219997"/>
  <pageSetup paperSize="9" scale="24" orientation="portrait"/>
  <headerFooter alignWithMargins="0">
    <oddFooter>&amp;L&amp;8&amp;A&amp;R&amp;8R&amp;&amp;D 2022</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2">
    <pageSetUpPr fitToPage="1"/>
  </sheetPr>
  <dimension ref="A1:K43"/>
  <sheetViews>
    <sheetView showGridLines="0" zoomScale="55" zoomScaleNormal="55" workbookViewId="0">
      <pane ySplit="1" topLeftCell="A2" activePane="bottomLeft" state="frozen"/>
      <selection pane="bottomLeft" activeCell="P6" sqref="P6"/>
    </sheetView>
  </sheetViews>
  <sheetFormatPr baseColWidth="10" defaultColWidth="8.88671875" defaultRowHeight="14.4" x14ac:dyDescent="0.3"/>
  <cols>
    <col min="1" max="1" width="32.5546875" style="13" customWidth="1"/>
    <col min="2" max="3" width="16.6640625" style="13" customWidth="1"/>
    <col min="4" max="4" width="16.6640625" style="13" hidden="1" customWidth="1"/>
    <col min="5" max="8" width="16.6640625" style="13" customWidth="1"/>
    <col min="9" max="9" width="11.44140625" style="13" customWidth="1"/>
    <col min="10" max="10" width="3.88671875" style="2" customWidth="1"/>
    <col min="11" max="11" width="11.44140625" style="13" customWidth="1"/>
  </cols>
  <sheetData>
    <row r="1" spans="1:10" s="1" customFormat="1" ht="13.2" x14ac:dyDescent="0.25">
      <c r="A1" s="11"/>
      <c r="B1" s="12"/>
      <c r="C1" s="13"/>
      <c r="D1" s="13"/>
      <c r="E1" s="13"/>
      <c r="F1" s="13"/>
      <c r="G1" s="13"/>
      <c r="H1" s="13"/>
      <c r="I1" s="13"/>
      <c r="J1" s="2"/>
    </row>
    <row r="2" spans="1:10" s="76" customFormat="1" ht="25.5" customHeight="1" x14ac:dyDescent="0.3">
      <c r="A2" s="547" t="str">
        <f>"Effectifs de R&amp;D rémunérés par votre organisme en " &amp; SURVEY_YEAR &amp; " en équivalent temps plein recherche (ETPR)"</f>
        <v>Effectifs de R&amp;D rémunérés par votre organisme en 2024 en équivalent temps plein recherche (ETPR)</v>
      </c>
      <c r="B2" s="547"/>
      <c r="C2" s="547"/>
      <c r="D2" s="547"/>
      <c r="E2" s="547"/>
      <c r="F2" s="547"/>
      <c r="G2" s="547"/>
      <c r="H2" s="547"/>
      <c r="J2" s="2"/>
    </row>
    <row r="3" spans="1:10" s="72" customFormat="1" ht="15.75" customHeight="1" x14ac:dyDescent="0.15">
      <c r="A3" s="60" t="s">
        <v>199</v>
      </c>
      <c r="B3" s="67"/>
      <c r="C3" s="67"/>
      <c r="D3" s="67"/>
      <c r="E3" s="67"/>
      <c r="F3" s="67"/>
      <c r="G3" s="67"/>
      <c r="H3" s="67"/>
      <c r="J3" s="2"/>
    </row>
    <row r="4" spans="1:10" x14ac:dyDescent="0.3">
      <c r="A4" s="548" t="s">
        <v>237</v>
      </c>
      <c r="B4" s="548"/>
      <c r="C4" s="548"/>
      <c r="D4" s="548"/>
      <c r="E4" s="548"/>
      <c r="F4" s="548"/>
      <c r="G4" s="548"/>
    </row>
    <row r="5" spans="1:10" ht="18" customHeight="1" x14ac:dyDescent="0.3">
      <c r="A5" s="73"/>
      <c r="B5" s="73"/>
      <c r="C5" s="73"/>
      <c r="D5" s="73"/>
      <c r="E5" s="73"/>
      <c r="F5" s="73"/>
      <c r="G5" s="73"/>
    </row>
    <row r="6" spans="1:10" s="1" customFormat="1" ht="63.75" hidden="1" customHeight="1" x14ac:dyDescent="0.25">
      <c r="A6" s="55" t="s">
        <v>200</v>
      </c>
      <c r="B6" s="55" t="s">
        <v>201</v>
      </c>
      <c r="C6" s="55" t="s">
        <v>202</v>
      </c>
      <c r="D6" s="55"/>
      <c r="E6" s="55" t="s">
        <v>203</v>
      </c>
      <c r="F6" s="55" t="s">
        <v>204</v>
      </c>
      <c r="G6" s="55" t="s">
        <v>205</v>
      </c>
      <c r="H6" s="59" t="s">
        <v>206</v>
      </c>
      <c r="J6" s="2"/>
    </row>
    <row r="7" spans="1:10" x14ac:dyDescent="0.3">
      <c r="A7" s="77"/>
      <c r="B7" s="78"/>
      <c r="C7" s="79"/>
      <c r="D7" s="79"/>
      <c r="E7" s="79"/>
      <c r="F7" s="79"/>
      <c r="G7" s="79"/>
      <c r="H7" s="80"/>
    </row>
    <row r="8" spans="1:10" hidden="1" x14ac:dyDescent="0.3">
      <c r="A8" s="549" t="s">
        <v>238</v>
      </c>
      <c r="B8" s="549"/>
      <c r="C8" s="549"/>
      <c r="D8" s="549"/>
      <c r="E8" s="549"/>
      <c r="F8" s="549"/>
      <c r="G8" s="549"/>
      <c r="H8" s="81"/>
    </row>
    <row r="9" spans="1:10" ht="25.5" hidden="1" customHeight="1" x14ac:dyDescent="0.3">
      <c r="A9" s="92" t="s">
        <v>207</v>
      </c>
      <c r="B9" s="61"/>
      <c r="C9" s="62"/>
      <c r="D9" s="62"/>
      <c r="E9" s="62"/>
      <c r="F9" s="62"/>
      <c r="G9" s="62"/>
      <c r="H9" s="63"/>
    </row>
    <row r="10" spans="1:10" ht="25.5" hidden="1" customHeight="1" x14ac:dyDescent="0.3">
      <c r="A10" s="92" t="s">
        <v>208</v>
      </c>
      <c r="B10" s="61"/>
      <c r="C10" s="62"/>
      <c r="D10" s="62"/>
      <c r="E10" s="62"/>
      <c r="F10" s="62"/>
      <c r="G10" s="62"/>
      <c r="H10" s="64"/>
    </row>
    <row r="11" spans="1:10" hidden="1" x14ac:dyDescent="0.3">
      <c r="A11" s="82" t="s">
        <v>239</v>
      </c>
      <c r="B11" s="65"/>
      <c r="C11" s="65"/>
      <c r="D11" s="65"/>
      <c r="E11" s="65"/>
      <c r="F11" s="65"/>
      <c r="G11" s="65"/>
      <c r="H11" s="83"/>
    </row>
    <row r="12" spans="1:10" hidden="1" x14ac:dyDescent="0.3">
      <c r="A12" s="549" t="s">
        <v>238</v>
      </c>
      <c r="B12" s="549"/>
      <c r="C12" s="549"/>
      <c r="D12" s="549"/>
      <c r="E12" s="549"/>
      <c r="F12" s="549"/>
      <c r="G12" s="549"/>
    </row>
    <row r="13" spans="1:10" ht="38.25" hidden="1" customHeight="1" x14ac:dyDescent="0.3">
      <c r="A13" s="92" t="s">
        <v>210</v>
      </c>
      <c r="B13" s="61" t="s">
        <v>240</v>
      </c>
      <c r="C13" s="62" t="s">
        <v>241</v>
      </c>
      <c r="D13" s="62" t="s">
        <v>242</v>
      </c>
      <c r="E13" s="62" t="s">
        <v>243</v>
      </c>
      <c r="F13" s="62" t="s">
        <v>244</v>
      </c>
      <c r="G13" s="62" t="s">
        <v>245</v>
      </c>
      <c r="H13" s="63" t="s">
        <v>246</v>
      </c>
    </row>
    <row r="14" spans="1:10" ht="38.25" hidden="1" customHeight="1" x14ac:dyDescent="0.3">
      <c r="A14" s="92" t="s">
        <v>211</v>
      </c>
      <c r="B14" s="61" t="s">
        <v>247</v>
      </c>
      <c r="C14" s="62" t="s">
        <v>248</v>
      </c>
      <c r="D14" s="62" t="s">
        <v>249</v>
      </c>
      <c r="E14" s="62" t="s">
        <v>250</v>
      </c>
      <c r="F14" s="62" t="s">
        <v>251</v>
      </c>
      <c r="G14" s="62" t="s">
        <v>252</v>
      </c>
      <c r="H14" s="64" t="s">
        <v>253</v>
      </c>
    </row>
    <row r="15" spans="1:10" ht="38.25" hidden="1" customHeight="1" x14ac:dyDescent="0.3">
      <c r="A15" s="82" t="s">
        <v>239</v>
      </c>
      <c r="B15" s="65" t="s">
        <v>254</v>
      </c>
      <c r="C15" s="65" t="s">
        <v>255</v>
      </c>
      <c r="D15" s="65" t="s">
        <v>256</v>
      </c>
      <c r="E15" s="65" t="s">
        <v>257</v>
      </c>
      <c r="F15" s="65" t="s">
        <v>258</v>
      </c>
      <c r="G15" s="65" t="s">
        <v>259</v>
      </c>
      <c r="H15" s="83" t="s">
        <v>260</v>
      </c>
    </row>
    <row r="16" spans="1:10" hidden="1" x14ac:dyDescent="0.3">
      <c r="A16" s="549" t="s">
        <v>238</v>
      </c>
      <c r="B16" s="549"/>
      <c r="C16" s="549"/>
      <c r="D16" s="549"/>
      <c r="E16" s="549"/>
      <c r="F16" s="549"/>
      <c r="G16" s="549"/>
    </row>
    <row r="17" spans="1:8" ht="25.5" hidden="1" customHeight="1" x14ac:dyDescent="0.3">
      <c r="A17" s="92" t="s">
        <v>212</v>
      </c>
      <c r="B17" s="61" t="s">
        <v>261</v>
      </c>
      <c r="C17" s="62" t="s">
        <v>262</v>
      </c>
      <c r="D17" s="62" t="s">
        <v>263</v>
      </c>
      <c r="E17" s="62" t="s">
        <v>264</v>
      </c>
      <c r="F17" s="62" t="s">
        <v>265</v>
      </c>
      <c r="G17" s="62" t="s">
        <v>266</v>
      </c>
      <c r="H17" s="63" t="s">
        <v>267</v>
      </c>
    </row>
    <row r="18" spans="1:8" ht="25.5" hidden="1" customHeight="1" x14ac:dyDescent="0.3">
      <c r="A18" s="92" t="s">
        <v>213</v>
      </c>
      <c r="B18" s="61" t="s">
        <v>268</v>
      </c>
      <c r="C18" s="62" t="s">
        <v>269</v>
      </c>
      <c r="D18" s="62" t="s">
        <v>270</v>
      </c>
      <c r="E18" s="62" t="s">
        <v>271</v>
      </c>
      <c r="F18" s="62" t="s">
        <v>272</v>
      </c>
      <c r="G18" s="62" t="s">
        <v>273</v>
      </c>
      <c r="H18" s="64" t="s">
        <v>274</v>
      </c>
    </row>
    <row r="19" spans="1:8" ht="38.25" hidden="1" customHeight="1" x14ac:dyDescent="0.3">
      <c r="A19" s="82" t="s">
        <v>239</v>
      </c>
      <c r="B19" s="65" t="s">
        <v>275</v>
      </c>
      <c r="C19" s="65" t="s">
        <v>276</v>
      </c>
      <c r="D19" s="65" t="s">
        <v>277</v>
      </c>
      <c r="E19" s="65" t="s">
        <v>278</v>
      </c>
      <c r="F19" s="65" t="s">
        <v>279</v>
      </c>
      <c r="G19" s="65" t="s">
        <v>280</v>
      </c>
      <c r="H19" s="83" t="s">
        <v>281</v>
      </c>
    </row>
    <row r="41" ht="31.5" customHeight="1" x14ac:dyDescent="0.3"/>
    <row r="42" ht="31.5" customHeight="1" x14ac:dyDescent="0.3"/>
    <row r="43" ht="31.5" customHeight="1" x14ac:dyDescent="0.3"/>
  </sheetData>
  <sheetProtection formatCells="0" formatColumns="0" formatRows="0" insertColumns="0" insertRows="0" insertHyperlinks="0" deleteColumns="0" deleteRows="0" sort="0" autoFilter="0" pivotTables="0"/>
  <mergeCells count="5">
    <mergeCell ref="A2:H2"/>
    <mergeCell ref="A4:G4"/>
    <mergeCell ref="A8:G8"/>
    <mergeCell ref="A12:G12"/>
    <mergeCell ref="A16:G16"/>
  </mergeCells>
  <conditionalFormatting sqref="B6:G6">
    <cfRule type="cellIs" dxfId="11" priority="1" operator="equal">
      <formula>""</formula>
    </cfRule>
  </conditionalFormatting>
  <conditionalFormatting sqref="A6">
    <cfRule type="cellIs" dxfId="10" priority="2" operator="equal">
      <formula>""</formula>
    </cfRule>
  </conditionalFormatting>
  <printOptions horizontalCentered="1"/>
  <pageMargins left="0.23622047244093999" right="0.59055118110236005" top="0.39370078740157" bottom="0.78740157480314998" header="0.39370078740157" footer="0.55118110236219997"/>
  <pageSetup paperSize="9" scale="17" orientation="portrait"/>
  <headerFooter alignWithMargins="0">
    <oddFooter>&amp;L&amp;8&amp;A&amp;R&amp;8R&amp;&amp;D 2022</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3">
    <pageSetUpPr fitToPage="1"/>
  </sheetPr>
  <dimension ref="A1:O43"/>
  <sheetViews>
    <sheetView showGridLines="0" zoomScale="75" zoomScaleNormal="75" workbookViewId="0">
      <pane ySplit="1" topLeftCell="A2" activePane="bottomLeft" state="frozen"/>
      <selection activeCell="P6" sqref="P6"/>
      <selection pane="bottomLeft" activeCell="I14" sqref="I14"/>
    </sheetView>
  </sheetViews>
  <sheetFormatPr baseColWidth="10" defaultColWidth="8.88671875" defaultRowHeight="14.4" x14ac:dyDescent="0.3"/>
  <cols>
    <col min="1" max="1" width="32.5546875" style="13" customWidth="1"/>
    <col min="2" max="7" width="16.6640625" style="13" customWidth="1"/>
    <col min="8" max="8" width="11.44140625" style="13" customWidth="1"/>
    <col min="9" max="9" width="3.88671875" style="2" customWidth="1"/>
    <col min="10" max="10" width="11.44140625" style="13" customWidth="1"/>
  </cols>
  <sheetData>
    <row r="1" spans="1:15" s="1" customFormat="1" ht="13.2" x14ac:dyDescent="0.25">
      <c r="A1" s="11"/>
      <c r="B1" s="12"/>
      <c r="C1" s="13"/>
      <c r="D1" s="13"/>
      <c r="E1" s="13"/>
      <c r="F1" s="13"/>
      <c r="G1" s="13"/>
      <c r="H1" s="13"/>
      <c r="I1" s="2"/>
    </row>
    <row r="2" spans="1:15" s="76" customFormat="1" ht="34.950000000000003" customHeight="1" x14ac:dyDescent="0.3">
      <c r="A2" s="553" t="str">
        <f>"Effectifs de R&amp;D rémunérés par votre organisme en " &amp; SURVEY_YEAR &amp; " en équivalent temps plein recherche (ETPR)"</f>
        <v>Effectifs de R&amp;D rémunérés par votre organisme en 2024 en équivalent temps plein recherche (ETPR)</v>
      </c>
      <c r="B2" s="553"/>
      <c r="C2" s="553"/>
      <c r="D2" s="553"/>
      <c r="E2" s="553"/>
      <c r="F2" s="553"/>
      <c r="G2" s="553"/>
      <c r="I2" s="2"/>
    </row>
    <row r="3" spans="1:15" s="72" customFormat="1" ht="15.75" customHeight="1" x14ac:dyDescent="0.15">
      <c r="A3" s="557" t="s">
        <v>199</v>
      </c>
      <c r="B3" s="558"/>
      <c r="C3" s="558"/>
      <c r="D3" s="558"/>
      <c r="E3" s="558"/>
      <c r="F3" s="558"/>
      <c r="G3" s="558"/>
      <c r="I3" s="2"/>
    </row>
    <row r="4" spans="1:15" ht="90.6" customHeight="1" x14ac:dyDescent="0.3">
      <c r="A4" s="554" t="s">
        <v>367</v>
      </c>
      <c r="B4" s="555"/>
      <c r="C4" s="555"/>
      <c r="D4" s="555"/>
      <c r="E4" s="555"/>
      <c r="F4" s="555"/>
      <c r="G4" s="556"/>
    </row>
    <row r="5" spans="1:15" ht="18" customHeight="1" x14ac:dyDescent="0.3">
      <c r="A5" s="73"/>
      <c r="B5" s="73"/>
      <c r="C5" s="73"/>
      <c r="D5" s="73"/>
      <c r="E5" s="73"/>
      <c r="F5" s="73"/>
    </row>
    <row r="6" spans="1:15" s="1" customFormat="1" ht="93.6" x14ac:dyDescent="0.25">
      <c r="A6" s="297" t="s">
        <v>200</v>
      </c>
      <c r="B6" s="297" t="s">
        <v>201</v>
      </c>
      <c r="C6" s="297" t="s">
        <v>202</v>
      </c>
      <c r="D6" s="297" t="s">
        <v>203</v>
      </c>
      <c r="E6" s="297" t="s">
        <v>204</v>
      </c>
      <c r="F6" s="297" t="s">
        <v>205</v>
      </c>
      <c r="G6" s="298" t="s">
        <v>206</v>
      </c>
      <c r="I6" s="2"/>
    </row>
    <row r="7" spans="1:15" ht="15.6" customHeight="1" x14ac:dyDescent="0.3">
      <c r="A7" s="550" t="s">
        <v>282</v>
      </c>
      <c r="B7" s="550"/>
      <c r="C7" s="550"/>
      <c r="D7" s="550"/>
      <c r="E7" s="550"/>
      <c r="F7" s="550"/>
      <c r="G7" s="323"/>
      <c r="J7" s="75"/>
      <c r="K7" s="75"/>
      <c r="L7" s="75"/>
      <c r="M7" s="75"/>
      <c r="N7" s="75"/>
      <c r="O7" s="75"/>
    </row>
    <row r="8" spans="1:15" ht="30" x14ac:dyDescent="0.3">
      <c r="A8" s="320" t="s">
        <v>283</v>
      </c>
      <c r="B8" s="324"/>
      <c r="C8" s="324"/>
      <c r="D8" s="324"/>
      <c r="E8" s="324"/>
      <c r="F8" s="324"/>
      <c r="G8" s="321">
        <f>SUM(B8:F8)</f>
        <v>0</v>
      </c>
    </row>
    <row r="9" spans="1:15" ht="30" x14ac:dyDescent="0.3">
      <c r="A9" s="320" t="s">
        <v>284</v>
      </c>
      <c r="B9" s="324"/>
      <c r="C9" s="324"/>
      <c r="D9" s="324"/>
      <c r="E9" s="324"/>
      <c r="F9" s="324"/>
      <c r="G9" s="321">
        <f>SUM(B9:F9)</f>
        <v>0</v>
      </c>
    </row>
    <row r="10" spans="1:15" ht="15.6" x14ac:dyDescent="0.3">
      <c r="A10" s="325" t="s">
        <v>239</v>
      </c>
      <c r="B10" s="326">
        <f>SUM(B8:B9)</f>
        <v>0</v>
      </c>
      <c r="C10" s="326">
        <f>SUM(C8:C9)</f>
        <v>0</v>
      </c>
      <c r="D10" s="326">
        <f>SUM(D8:D9)</f>
        <v>0</v>
      </c>
      <c r="E10" s="326">
        <f>SUM(E8:E9)</f>
        <v>0</v>
      </c>
      <c r="F10" s="326">
        <f>SUM(F8:F9)</f>
        <v>0</v>
      </c>
      <c r="G10" s="321">
        <f t="shared" ref="G10" si="0">SUM(G8:G9)</f>
        <v>0</v>
      </c>
    </row>
    <row r="11" spans="1:15" ht="15.6" x14ac:dyDescent="0.3">
      <c r="A11" s="189"/>
      <c r="B11" s="189"/>
      <c r="C11" s="189"/>
      <c r="D11" s="189"/>
      <c r="E11" s="189"/>
      <c r="F11" s="189"/>
      <c r="G11" s="189"/>
    </row>
    <row r="12" spans="1:15" ht="15.6" x14ac:dyDescent="0.3">
      <c r="A12" s="551" t="str">
        <f>IF(OR(AND(TOT_LIEU_ETP&gt;0,DI_PERS=0),AND(DI_PERS&gt;0,TOT_LIEU_ETP=0)),"Potentielle incohérence entre dépenses de personnel et effectifs rémunérés en ETP ","Contrôles OK")</f>
        <v>Contrôles OK</v>
      </c>
      <c r="B12" s="552"/>
      <c r="C12" s="552"/>
      <c r="D12" s="552"/>
      <c r="E12" s="552"/>
      <c r="F12" s="552"/>
      <c r="G12" s="552"/>
    </row>
    <row r="41" ht="31.5" customHeight="1" x14ac:dyDescent="0.3"/>
    <row r="42" ht="31.5" customHeight="1" x14ac:dyDescent="0.3"/>
    <row r="43" ht="31.5" customHeight="1" x14ac:dyDescent="0.3"/>
  </sheetData>
  <sheetProtection formatCells="0" formatColumns="0" formatRows="0" insertColumns="0" insertRows="0" insertHyperlinks="0" deleteColumns="0" deleteRows="0" sort="0" autoFilter="0" pivotTables="0"/>
  <mergeCells count="5">
    <mergeCell ref="A7:F7"/>
    <mergeCell ref="A12:G12"/>
    <mergeCell ref="A2:G2"/>
    <mergeCell ref="A4:G4"/>
    <mergeCell ref="A3:G3"/>
  </mergeCells>
  <conditionalFormatting sqref="B6:F6">
    <cfRule type="cellIs" dxfId="9" priority="1" operator="equal">
      <formula>""</formula>
    </cfRule>
  </conditionalFormatting>
  <printOptions horizontalCentered="1"/>
  <pageMargins left="0.23622047244093999" right="0.59055118110236005" top="0.39370078740157" bottom="0.78740157480314998" header="0.39370078740157" footer="0.55118110236219997"/>
  <pageSetup paperSize="9" scale="17" orientation="portrait"/>
  <headerFooter alignWithMargins="0">
    <oddFooter>&amp;L&amp;8&amp;A&amp;R&amp;8R&amp;&amp;D 2022</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4">
    <pageSetUpPr fitToPage="1"/>
  </sheetPr>
  <dimension ref="A1:J52"/>
  <sheetViews>
    <sheetView showGridLines="0" zoomScale="75" zoomScaleNormal="75" workbookViewId="0">
      <pane xSplit="1" ySplit="6" topLeftCell="B22" activePane="bottomRight" state="frozen"/>
      <selection pane="topRight" activeCell="B1" sqref="B1"/>
      <selection pane="bottomLeft" activeCell="A7" sqref="A7"/>
      <selection pane="bottomRight" activeCell="G7" sqref="G7:G36"/>
    </sheetView>
  </sheetViews>
  <sheetFormatPr baseColWidth="10" defaultColWidth="8.88671875" defaultRowHeight="14.4" x14ac:dyDescent="0.3"/>
  <cols>
    <col min="1" max="1" width="36.5546875" style="13" customWidth="1"/>
    <col min="2" max="2" width="17.33203125" style="13" customWidth="1"/>
    <col min="3" max="3" width="17.109375" style="13" customWidth="1"/>
    <col min="4" max="4" width="19.33203125" style="13" customWidth="1"/>
    <col min="5" max="5" width="18.88671875" style="13" customWidth="1"/>
    <col min="6" max="6" width="22.6640625" style="13" customWidth="1"/>
    <col min="7" max="8" width="14.88671875" style="13" customWidth="1"/>
    <col min="9" max="9" width="3.88671875" style="2" customWidth="1"/>
    <col min="10" max="10" width="11.44140625" style="13" customWidth="1"/>
  </cols>
  <sheetData>
    <row r="1" spans="1:9" s="1" customFormat="1" ht="13.2" x14ac:dyDescent="0.25">
      <c r="A1" s="11"/>
      <c r="B1" s="12"/>
      <c r="C1" s="13"/>
      <c r="D1" s="13"/>
      <c r="E1" s="13"/>
      <c r="F1" s="13"/>
      <c r="G1" s="13"/>
      <c r="H1" s="13"/>
      <c r="I1" s="2"/>
    </row>
    <row r="2" spans="1:9" s="72" customFormat="1" ht="33.75" customHeight="1" x14ac:dyDescent="0.15">
      <c r="A2" s="559" t="str">
        <f>"Répartition des effectifs par région (lieu de travail)  " &amp; SURVEY_YEAR &amp; " en équivalent temps plein recherche (ETPR)"</f>
        <v>Répartition des effectifs par région (lieu de travail)  2024 en équivalent temps plein recherche (ETPR)</v>
      </c>
      <c r="B2" s="559"/>
      <c r="C2" s="559"/>
      <c r="D2" s="559"/>
      <c r="E2" s="559"/>
      <c r="F2" s="559"/>
      <c r="G2" s="559"/>
      <c r="H2" s="84"/>
      <c r="I2" s="2"/>
    </row>
    <row r="3" spans="1:9" s="21" customFormat="1" ht="47.4" customHeight="1" x14ac:dyDescent="0.2">
      <c r="A3" s="509" t="s">
        <v>368</v>
      </c>
      <c r="B3" s="509"/>
      <c r="C3" s="509"/>
      <c r="D3" s="509"/>
      <c r="E3" s="509"/>
      <c r="F3" s="509"/>
      <c r="G3" s="509"/>
      <c r="I3" s="2"/>
    </row>
    <row r="4" spans="1:9" s="21" customFormat="1" ht="87" customHeight="1" x14ac:dyDescent="0.2">
      <c r="A4" s="509" t="s">
        <v>369</v>
      </c>
      <c r="B4" s="509"/>
      <c r="C4" s="509"/>
      <c r="D4" s="509"/>
      <c r="E4" s="509"/>
      <c r="F4" s="509"/>
      <c r="G4" s="509"/>
      <c r="I4" s="2"/>
    </row>
    <row r="5" spans="1:9" s="21" customFormat="1" ht="13.2" x14ac:dyDescent="0.25">
      <c r="A5" s="73"/>
      <c r="B5" s="73"/>
      <c r="C5" s="73"/>
      <c r="D5" s="73"/>
      <c r="E5" s="73"/>
      <c r="F5" s="73"/>
      <c r="I5" s="2"/>
    </row>
    <row r="6" spans="1:9" s="1" customFormat="1" ht="63.6" customHeight="1" x14ac:dyDescent="0.25">
      <c r="A6" s="297" t="s">
        <v>200</v>
      </c>
      <c r="B6" s="297" t="s">
        <v>201</v>
      </c>
      <c r="C6" s="297" t="s">
        <v>202</v>
      </c>
      <c r="D6" s="297" t="s">
        <v>203</v>
      </c>
      <c r="E6" s="297" t="s">
        <v>204</v>
      </c>
      <c r="F6" s="297" t="s">
        <v>205</v>
      </c>
      <c r="G6" s="298" t="s">
        <v>206</v>
      </c>
      <c r="I6" s="2"/>
    </row>
    <row r="7" spans="1:9" ht="27.75" customHeight="1" x14ac:dyDescent="0.3">
      <c r="A7" s="145" t="s">
        <v>285</v>
      </c>
      <c r="B7" s="310"/>
      <c r="C7" s="310"/>
      <c r="D7" s="310"/>
      <c r="E7" s="310"/>
      <c r="F7" s="310"/>
      <c r="G7" s="311">
        <f>SUM(B7:F7)</f>
        <v>0</v>
      </c>
      <c r="H7" s="85"/>
    </row>
    <row r="8" spans="1:9" ht="27.75" customHeight="1" x14ac:dyDescent="0.3">
      <c r="A8" s="145" t="s">
        <v>63</v>
      </c>
      <c r="B8" s="310"/>
      <c r="C8" s="310"/>
      <c r="D8" s="310"/>
      <c r="E8" s="310"/>
      <c r="F8" s="310"/>
      <c r="G8" s="311">
        <f t="shared" ref="G8:G35" si="0">SUM(B8:F8)</f>
        <v>0</v>
      </c>
      <c r="H8" s="85"/>
    </row>
    <row r="9" spans="1:9" ht="27.75" customHeight="1" x14ac:dyDescent="0.3">
      <c r="A9" s="145" t="s">
        <v>64</v>
      </c>
      <c r="B9" s="310"/>
      <c r="C9" s="310"/>
      <c r="D9" s="310"/>
      <c r="E9" s="310"/>
      <c r="F9" s="310"/>
      <c r="G9" s="311">
        <f t="shared" si="0"/>
        <v>0</v>
      </c>
      <c r="H9" s="85"/>
    </row>
    <row r="10" spans="1:9" ht="27.75" customHeight="1" x14ac:dyDescent="0.3">
      <c r="A10" s="145" t="s">
        <v>65</v>
      </c>
      <c r="B10" s="310"/>
      <c r="C10" s="310"/>
      <c r="D10" s="310"/>
      <c r="E10" s="310"/>
      <c r="F10" s="310"/>
      <c r="G10" s="311">
        <f t="shared" si="0"/>
        <v>0</v>
      </c>
      <c r="H10" s="85"/>
    </row>
    <row r="11" spans="1:9" ht="27.75" customHeight="1" x14ac:dyDescent="0.3">
      <c r="A11" s="145" t="s">
        <v>66</v>
      </c>
      <c r="B11" s="310"/>
      <c r="C11" s="310"/>
      <c r="D11" s="310"/>
      <c r="E11" s="310"/>
      <c r="F11" s="310"/>
      <c r="G11" s="311">
        <f t="shared" si="0"/>
        <v>0</v>
      </c>
      <c r="H11" s="85"/>
    </row>
    <row r="12" spans="1:9" ht="27.75" customHeight="1" x14ac:dyDescent="0.3">
      <c r="A12" s="145" t="s">
        <v>67</v>
      </c>
      <c r="B12" s="310"/>
      <c r="C12" s="310"/>
      <c r="D12" s="310"/>
      <c r="E12" s="310"/>
      <c r="F12" s="310"/>
      <c r="G12" s="311">
        <f t="shared" si="0"/>
        <v>0</v>
      </c>
      <c r="H12" s="85"/>
    </row>
    <row r="13" spans="1:9" ht="27.75" customHeight="1" x14ac:dyDescent="0.3">
      <c r="A13" s="145" t="s">
        <v>68</v>
      </c>
      <c r="B13" s="310"/>
      <c r="C13" s="310"/>
      <c r="D13" s="310"/>
      <c r="E13" s="310"/>
      <c r="F13" s="310"/>
      <c r="G13" s="311">
        <f t="shared" si="0"/>
        <v>0</v>
      </c>
      <c r="H13" s="85"/>
    </row>
    <row r="14" spans="1:9" ht="27.75" customHeight="1" x14ac:dyDescent="0.3">
      <c r="A14" s="145" t="s">
        <v>69</v>
      </c>
      <c r="B14" s="310"/>
      <c r="C14" s="310"/>
      <c r="D14" s="310"/>
      <c r="E14" s="310"/>
      <c r="F14" s="310"/>
      <c r="G14" s="311">
        <f t="shared" si="0"/>
        <v>0</v>
      </c>
      <c r="H14" s="85"/>
    </row>
    <row r="15" spans="1:9" ht="27.75" customHeight="1" x14ac:dyDescent="0.3">
      <c r="A15" s="145" t="s">
        <v>70</v>
      </c>
      <c r="B15" s="310"/>
      <c r="C15" s="310"/>
      <c r="D15" s="310"/>
      <c r="E15" s="310"/>
      <c r="F15" s="310"/>
      <c r="G15" s="311">
        <f t="shared" si="0"/>
        <v>0</v>
      </c>
      <c r="H15" s="85"/>
    </row>
    <row r="16" spans="1:9" ht="27.75" customHeight="1" x14ac:dyDescent="0.3">
      <c r="A16" s="145" t="s">
        <v>71</v>
      </c>
      <c r="B16" s="310"/>
      <c r="C16" s="310"/>
      <c r="D16" s="310"/>
      <c r="E16" s="310"/>
      <c r="F16" s="310"/>
      <c r="G16" s="311">
        <f t="shared" si="0"/>
        <v>0</v>
      </c>
      <c r="H16" s="85"/>
    </row>
    <row r="17" spans="1:8" ht="27.75" customHeight="1" x14ac:dyDescent="0.3">
      <c r="A17" s="145" t="s">
        <v>72</v>
      </c>
      <c r="B17" s="310"/>
      <c r="C17" s="310"/>
      <c r="D17" s="310"/>
      <c r="E17" s="310"/>
      <c r="F17" s="310"/>
      <c r="G17" s="311">
        <f t="shared" si="0"/>
        <v>0</v>
      </c>
      <c r="H17" s="85"/>
    </row>
    <row r="18" spans="1:8" ht="27.75" customHeight="1" x14ac:dyDescent="0.3">
      <c r="A18" s="145" t="s">
        <v>73</v>
      </c>
      <c r="B18" s="310"/>
      <c r="C18" s="310"/>
      <c r="D18" s="310"/>
      <c r="E18" s="310"/>
      <c r="F18" s="310"/>
      <c r="G18" s="311">
        <f t="shared" si="0"/>
        <v>0</v>
      </c>
      <c r="H18" s="85"/>
    </row>
    <row r="19" spans="1:8" ht="27.75" customHeight="1" x14ac:dyDescent="0.3">
      <c r="A19" s="145" t="s">
        <v>74</v>
      </c>
      <c r="B19" s="310"/>
      <c r="C19" s="310"/>
      <c r="D19" s="310"/>
      <c r="E19" s="310"/>
      <c r="F19" s="310"/>
      <c r="G19" s="311">
        <f t="shared" si="0"/>
        <v>0</v>
      </c>
      <c r="H19" s="85"/>
    </row>
    <row r="20" spans="1:8" ht="27.75" customHeight="1" x14ac:dyDescent="0.3">
      <c r="A20" s="145" t="s">
        <v>75</v>
      </c>
      <c r="B20" s="310"/>
      <c r="C20" s="310"/>
      <c r="D20" s="310"/>
      <c r="E20" s="310"/>
      <c r="F20" s="310"/>
      <c r="G20" s="311">
        <f t="shared" si="0"/>
        <v>0</v>
      </c>
      <c r="H20" s="85"/>
    </row>
    <row r="21" spans="1:8" ht="27.75" customHeight="1" x14ac:dyDescent="0.3">
      <c r="A21" s="145" t="s">
        <v>76</v>
      </c>
      <c r="B21" s="310"/>
      <c r="C21" s="310"/>
      <c r="D21" s="310"/>
      <c r="E21" s="310"/>
      <c r="F21" s="310"/>
      <c r="G21" s="311">
        <f t="shared" si="0"/>
        <v>0</v>
      </c>
      <c r="H21" s="85"/>
    </row>
    <row r="22" spans="1:8" ht="27.75" customHeight="1" x14ac:dyDescent="0.3">
      <c r="A22" s="145" t="s">
        <v>77</v>
      </c>
      <c r="B22" s="310"/>
      <c r="C22" s="310"/>
      <c r="D22" s="310"/>
      <c r="E22" s="310"/>
      <c r="F22" s="310"/>
      <c r="G22" s="311">
        <f t="shared" si="0"/>
        <v>0</v>
      </c>
      <c r="H22" s="85"/>
    </row>
    <row r="23" spans="1:8" ht="27.75" customHeight="1" x14ac:dyDescent="0.3">
      <c r="A23" s="145" t="s">
        <v>78</v>
      </c>
      <c r="B23" s="310"/>
      <c r="C23" s="310"/>
      <c r="D23" s="310"/>
      <c r="E23" s="310"/>
      <c r="F23" s="310"/>
      <c r="G23" s="311">
        <f t="shared" si="0"/>
        <v>0</v>
      </c>
      <c r="H23" s="85"/>
    </row>
    <row r="24" spans="1:8" ht="27.75" customHeight="1" x14ac:dyDescent="0.3">
      <c r="A24" s="145" t="s">
        <v>79</v>
      </c>
      <c r="B24" s="310"/>
      <c r="C24" s="310"/>
      <c r="D24" s="310"/>
      <c r="E24" s="310"/>
      <c r="F24" s="310"/>
      <c r="G24" s="311">
        <f t="shared" si="0"/>
        <v>0</v>
      </c>
      <c r="H24" s="85"/>
    </row>
    <row r="25" spans="1:8" ht="27.75" customHeight="1" x14ac:dyDescent="0.3">
      <c r="A25" s="145" t="s">
        <v>80</v>
      </c>
      <c r="B25" s="310"/>
      <c r="C25" s="310"/>
      <c r="D25" s="310"/>
      <c r="E25" s="310"/>
      <c r="F25" s="310"/>
      <c r="G25" s="311">
        <f t="shared" si="0"/>
        <v>0</v>
      </c>
      <c r="H25" s="85"/>
    </row>
    <row r="26" spans="1:8" ht="27.75" customHeight="1" x14ac:dyDescent="0.3">
      <c r="A26" s="145" t="s">
        <v>81</v>
      </c>
      <c r="B26" s="310"/>
      <c r="C26" s="310"/>
      <c r="D26" s="310"/>
      <c r="E26" s="310"/>
      <c r="F26" s="310"/>
      <c r="G26" s="311">
        <f t="shared" si="0"/>
        <v>0</v>
      </c>
      <c r="H26" s="85"/>
    </row>
    <row r="27" spans="1:8" ht="27.75" customHeight="1" x14ac:dyDescent="0.3">
      <c r="A27" s="145" t="s">
        <v>82</v>
      </c>
      <c r="B27" s="310"/>
      <c r="C27" s="310"/>
      <c r="D27" s="310"/>
      <c r="E27" s="310"/>
      <c r="F27" s="310"/>
      <c r="G27" s="311">
        <f t="shared" si="0"/>
        <v>0</v>
      </c>
      <c r="H27" s="85"/>
    </row>
    <row r="28" spans="1:8" ht="27.75" customHeight="1" x14ac:dyDescent="0.3">
      <c r="A28" s="145" t="s">
        <v>83</v>
      </c>
      <c r="B28" s="310"/>
      <c r="C28" s="310"/>
      <c r="D28" s="310"/>
      <c r="E28" s="310"/>
      <c r="F28" s="310"/>
      <c r="G28" s="311">
        <f t="shared" si="0"/>
        <v>0</v>
      </c>
      <c r="H28" s="85"/>
    </row>
    <row r="29" spans="1:8" ht="27.75" customHeight="1" x14ac:dyDescent="0.3">
      <c r="A29" s="145" t="s">
        <v>84</v>
      </c>
      <c r="B29" s="310"/>
      <c r="C29" s="310"/>
      <c r="D29" s="310"/>
      <c r="E29" s="310"/>
      <c r="F29" s="310"/>
      <c r="G29" s="311">
        <f t="shared" si="0"/>
        <v>0</v>
      </c>
      <c r="H29" s="85"/>
    </row>
    <row r="30" spans="1:8" ht="27.75" customHeight="1" x14ac:dyDescent="0.3">
      <c r="A30" s="145" t="s">
        <v>85</v>
      </c>
      <c r="B30" s="310"/>
      <c r="C30" s="310"/>
      <c r="D30" s="310"/>
      <c r="E30" s="310"/>
      <c r="F30" s="310"/>
      <c r="G30" s="311">
        <f t="shared" si="0"/>
        <v>0</v>
      </c>
      <c r="H30" s="85"/>
    </row>
    <row r="31" spans="1:8" ht="27.75" customHeight="1" x14ac:dyDescent="0.3">
      <c r="A31" s="145" t="s">
        <v>86</v>
      </c>
      <c r="B31" s="310"/>
      <c r="C31" s="310"/>
      <c r="D31" s="310"/>
      <c r="E31" s="310"/>
      <c r="F31" s="310"/>
      <c r="G31" s="311">
        <f t="shared" si="0"/>
        <v>0</v>
      </c>
      <c r="H31" s="85"/>
    </row>
    <row r="32" spans="1:8" ht="27.75" customHeight="1" x14ac:dyDescent="0.3">
      <c r="A32" s="145" t="s">
        <v>87</v>
      </c>
      <c r="B32" s="310"/>
      <c r="C32" s="310"/>
      <c r="D32" s="310"/>
      <c r="E32" s="310"/>
      <c r="F32" s="310"/>
      <c r="G32" s="311">
        <f t="shared" si="0"/>
        <v>0</v>
      </c>
      <c r="H32" s="85"/>
    </row>
    <row r="33" spans="1:10" ht="27.75" customHeight="1" x14ac:dyDescent="0.3">
      <c r="A33" s="145" t="s">
        <v>88</v>
      </c>
      <c r="B33" s="310"/>
      <c r="C33" s="310"/>
      <c r="D33" s="310"/>
      <c r="E33" s="310"/>
      <c r="F33" s="310"/>
      <c r="G33" s="311">
        <f t="shared" si="0"/>
        <v>0</v>
      </c>
      <c r="H33" s="85"/>
    </row>
    <row r="34" spans="1:10" ht="27.75" customHeight="1" x14ac:dyDescent="0.3">
      <c r="A34" s="145" t="s">
        <v>286</v>
      </c>
      <c r="B34" s="310"/>
      <c r="C34" s="310"/>
      <c r="D34" s="310"/>
      <c r="E34" s="310"/>
      <c r="F34" s="310"/>
      <c r="G34" s="311">
        <f t="shared" si="0"/>
        <v>0</v>
      </c>
      <c r="H34" s="85"/>
    </row>
    <row r="35" spans="1:10" ht="27.75" customHeight="1" x14ac:dyDescent="0.3">
      <c r="A35" s="145" t="s">
        <v>384</v>
      </c>
      <c r="B35" s="310"/>
      <c r="C35" s="310"/>
      <c r="D35" s="310"/>
      <c r="E35" s="310"/>
      <c r="F35" s="310"/>
      <c r="G35" s="311">
        <f t="shared" si="0"/>
        <v>0</v>
      </c>
      <c r="H35" s="85"/>
      <c r="I35" s="90"/>
      <c r="J35" s="71"/>
    </row>
    <row r="36" spans="1:10" s="19" customFormat="1" ht="44.25" customHeight="1" x14ac:dyDescent="0.25">
      <c r="A36" s="250" t="s">
        <v>239</v>
      </c>
      <c r="B36" s="311">
        <f>SUM(B7:B35)</f>
        <v>0</v>
      </c>
      <c r="C36" s="311">
        <f t="shared" ref="C36:G36" si="1">SUM(C7:C35)</f>
        <v>0</v>
      </c>
      <c r="D36" s="311">
        <f t="shared" si="1"/>
        <v>0</v>
      </c>
      <c r="E36" s="311">
        <f t="shared" si="1"/>
        <v>0</v>
      </c>
      <c r="F36" s="311">
        <f t="shared" si="1"/>
        <v>0</v>
      </c>
      <c r="G36" s="311">
        <f t="shared" si="1"/>
        <v>0</v>
      </c>
      <c r="H36" s="85"/>
      <c r="I36" s="2"/>
    </row>
    <row r="37" spans="1:10" x14ac:dyDescent="0.3">
      <c r="H37" s="85"/>
    </row>
    <row r="38" spans="1:10" ht="15.6" x14ac:dyDescent="0.3">
      <c r="A38" s="506" t="str">
        <f>IF(OR(DR_REG&lt;&gt;DR_LIEU_ETP,CR_REG&lt;&gt;CR_LIEU_ETP,DOC_REG&lt;&gt;DOC_LIEU_ETP,IE_REG&lt;&gt;IE_LIEU_ETP,AUTRE_REG&lt;&gt;AUTRE_LIEU_ETP,TOT_REG&lt;&gt;TOT_LIEU_ETP),"Les totaux des ETP par région ne correspondent pas aux totaux des ETP répartis par lieu de travail.","Contrôles OK")</f>
        <v>Contrôles OK</v>
      </c>
      <c r="B38" s="506"/>
      <c r="C38" s="506"/>
      <c r="D38" s="506"/>
      <c r="E38" s="506"/>
      <c r="F38" s="506"/>
      <c r="G38" s="506"/>
    </row>
    <row r="39" spans="1:10" ht="15.6" x14ac:dyDescent="0.3">
      <c r="A39" s="201" t="s">
        <v>370</v>
      </c>
      <c r="B39" s="189"/>
      <c r="C39" s="189"/>
      <c r="D39" s="189"/>
      <c r="E39" s="189"/>
      <c r="F39" s="189"/>
      <c r="G39" s="189"/>
    </row>
    <row r="40" spans="1:10" ht="15.6" x14ac:dyDescent="0.3">
      <c r="A40" s="250" t="s">
        <v>239</v>
      </c>
      <c r="B40" s="311">
        <f>DR_LIEU_ETP</f>
        <v>0</v>
      </c>
      <c r="C40" s="311">
        <f>CR_LIEU_ETP</f>
        <v>0</v>
      </c>
      <c r="D40" s="311">
        <f>DOC_LIEU_ETP</f>
        <v>0</v>
      </c>
      <c r="E40" s="311">
        <f>IE_LIEU_ETP</f>
        <v>0</v>
      </c>
      <c r="F40" s="311">
        <f>AUTRE_LIEU_ETP</f>
        <v>0</v>
      </c>
      <c r="G40" s="311">
        <f>TOT_LIEU_ETP</f>
        <v>0</v>
      </c>
    </row>
    <row r="50" ht="31.5" customHeight="1" x14ac:dyDescent="0.3"/>
    <row r="51" ht="31.5" customHeight="1" x14ac:dyDescent="0.3"/>
    <row r="52" ht="31.5" customHeight="1" x14ac:dyDescent="0.3"/>
  </sheetData>
  <sheetProtection formatCells="0" formatColumns="0" formatRows="0" insertColumns="0" insertRows="0" insertHyperlinks="0" deleteColumns="0" deleteRows="0" sort="0" autoFilter="0" pivotTables="0"/>
  <mergeCells count="4">
    <mergeCell ref="A38:G38"/>
    <mergeCell ref="A3:G3"/>
    <mergeCell ref="A4:G4"/>
    <mergeCell ref="A2:G2"/>
  </mergeCells>
  <conditionalFormatting sqref="B6:F6">
    <cfRule type="cellIs" dxfId="8" priority="20" operator="equal">
      <formula>""</formula>
    </cfRule>
  </conditionalFormatting>
  <conditionalFormatting sqref="B36">
    <cfRule type="cellIs" dxfId="7" priority="12" operator="notEqual">
      <formula>B$40</formula>
    </cfRule>
  </conditionalFormatting>
  <conditionalFormatting sqref="C36">
    <cfRule type="cellIs" dxfId="6" priority="5" operator="notEqual">
      <formula>$C$40</formula>
    </cfRule>
  </conditionalFormatting>
  <conditionalFormatting sqref="D36">
    <cfRule type="cellIs" dxfId="5" priority="4" operator="notEqual">
      <formula>$D$40</formula>
    </cfRule>
  </conditionalFormatting>
  <conditionalFormatting sqref="E36">
    <cfRule type="cellIs" dxfId="4" priority="3" operator="notEqual">
      <formula>$E$40</formula>
    </cfRule>
  </conditionalFormatting>
  <conditionalFormatting sqref="F36">
    <cfRule type="cellIs" dxfId="3" priority="2" operator="notEqual">
      <formula>$F$40</formula>
    </cfRule>
  </conditionalFormatting>
  <conditionalFormatting sqref="G36">
    <cfRule type="cellIs" dxfId="2" priority="1" operator="notEqual">
      <formula>$G$40</formula>
    </cfRule>
  </conditionalFormatting>
  <printOptions horizontalCentered="1"/>
  <pageMargins left="0.23622047244093999" right="0.59055118110236005" top="0.39370078740157" bottom="0.78740157480314998" header="0.39370078740157" footer="0.55118110236219997"/>
  <pageSetup paperSize="9" scale="16" orientation="portrait"/>
  <headerFooter alignWithMargins="0">
    <oddFooter>&amp;L&amp;8&amp;A&amp;R&amp;8R&amp;&amp;D 2022</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5">
    <pageSetUpPr fitToPage="1"/>
  </sheetPr>
  <dimension ref="A1:J23"/>
  <sheetViews>
    <sheetView showGridLines="0" zoomScale="75" zoomScaleNormal="75" workbookViewId="0">
      <pane ySplit="1" topLeftCell="A2" activePane="bottomLeft" state="frozen"/>
      <selection activeCell="P6" sqref="P6"/>
      <selection pane="bottomLeft" activeCell="G9" sqref="G9"/>
    </sheetView>
  </sheetViews>
  <sheetFormatPr baseColWidth="10" defaultColWidth="8.88671875" defaultRowHeight="14.4" x14ac:dyDescent="0.3"/>
  <cols>
    <col min="1" max="1" width="41.5546875" style="13" customWidth="1"/>
    <col min="2" max="4" width="15.6640625" style="13" customWidth="1"/>
    <col min="5" max="5" width="17.5546875" style="13" customWidth="1"/>
    <col min="6" max="6" width="17.88671875" style="13" customWidth="1"/>
    <col min="7" max="7" width="18.6640625" style="13" customWidth="1"/>
    <col min="8" max="8" width="15.6640625" style="13" customWidth="1"/>
    <col min="9" max="9" width="3.88671875" style="2" customWidth="1"/>
    <col min="10" max="10" width="11.44140625" style="13" customWidth="1"/>
  </cols>
  <sheetData>
    <row r="1" spans="1:9" s="1" customFormat="1" ht="13.2" x14ac:dyDescent="0.25">
      <c r="A1" s="11"/>
      <c r="B1" s="12"/>
      <c r="C1" s="13"/>
      <c r="D1" s="13"/>
      <c r="E1" s="13"/>
      <c r="F1" s="13"/>
      <c r="G1" s="13"/>
      <c r="H1" s="13"/>
      <c r="I1" s="2"/>
    </row>
    <row r="2" spans="1:9" ht="33.75" customHeight="1" x14ac:dyDescent="0.3">
      <c r="A2" s="563" t="str">
        <f>"Effectifs de R&amp;D travaillant dans votre organisme au 31/12/" &amp; SURVEY_YEAR &amp; " et rémunérés par un tiers, en personnes physiques (PP)"</f>
        <v>Effectifs de R&amp;D travaillant dans votre organisme au 31/12/2024 et rémunérés par un tiers, en personnes physiques (PP)</v>
      </c>
      <c r="B2" s="563"/>
      <c r="C2" s="563"/>
      <c r="D2" s="563"/>
      <c r="E2" s="563"/>
      <c r="F2" s="563"/>
      <c r="G2" s="563"/>
      <c r="H2" s="67"/>
    </row>
    <row r="3" spans="1:9" ht="14.4" customHeight="1" x14ac:dyDescent="0.3">
      <c r="A3" s="560" t="s">
        <v>287</v>
      </c>
      <c r="B3" s="560"/>
      <c r="C3" s="560"/>
      <c r="D3" s="560"/>
      <c r="E3" s="560"/>
      <c r="F3" s="560"/>
      <c r="G3" s="560"/>
      <c r="H3" s="86"/>
    </row>
    <row r="4" spans="1:9" ht="22.95" customHeight="1" x14ac:dyDescent="0.3">
      <c r="A4" s="561" t="str">
        <f>"En Personnes Physiques (PP) au 31/12/" &amp; SURVEY_YEAR</f>
        <v>En Personnes Physiques (PP) au 31/12/2024</v>
      </c>
      <c r="B4" s="561"/>
      <c r="C4" s="561"/>
      <c r="D4" s="561"/>
      <c r="E4" s="561"/>
      <c r="F4" s="561"/>
      <c r="G4" s="561"/>
      <c r="H4" s="86"/>
    </row>
    <row r="5" spans="1:9" ht="36.6" customHeight="1" x14ac:dyDescent="0.3">
      <c r="A5" s="478" t="s">
        <v>372</v>
      </c>
      <c r="B5" s="478"/>
      <c r="C5" s="478"/>
      <c r="D5" s="478"/>
      <c r="E5" s="478"/>
      <c r="F5" s="478"/>
      <c r="G5" s="478"/>
      <c r="H5" s="86"/>
    </row>
    <row r="6" spans="1:9" s="1" customFormat="1" ht="109.2" x14ac:dyDescent="0.25">
      <c r="A6" s="297" t="s">
        <v>200</v>
      </c>
      <c r="B6" s="297" t="s">
        <v>201</v>
      </c>
      <c r="C6" s="297" t="s">
        <v>202</v>
      </c>
      <c r="D6" s="297" t="s">
        <v>203</v>
      </c>
      <c r="E6" s="297" t="s">
        <v>204</v>
      </c>
      <c r="F6" s="297" t="s">
        <v>205</v>
      </c>
      <c r="G6" s="298" t="s">
        <v>206</v>
      </c>
      <c r="I6" s="2"/>
    </row>
    <row r="7" spans="1:9" ht="24.9" customHeight="1" x14ac:dyDescent="0.3">
      <c r="A7" s="562" t="s">
        <v>383</v>
      </c>
      <c r="B7" s="562"/>
      <c r="C7" s="562"/>
      <c r="D7" s="562"/>
      <c r="E7" s="562"/>
      <c r="F7" s="562"/>
      <c r="G7" s="562"/>
      <c r="H7" s="86"/>
    </row>
    <row r="8" spans="1:9" ht="29.25" customHeight="1" x14ac:dyDescent="0.3">
      <c r="A8" s="328" t="s">
        <v>288</v>
      </c>
      <c r="B8" s="66"/>
      <c r="C8" s="66"/>
      <c r="D8" s="66"/>
      <c r="E8" s="66"/>
      <c r="F8" s="66"/>
      <c r="G8" s="311">
        <f>SUM(B8:F8)</f>
        <v>0</v>
      </c>
      <c r="H8" s="86"/>
    </row>
    <row r="9" spans="1:9" ht="29.25" customHeight="1" x14ac:dyDescent="0.3">
      <c r="A9" s="327" t="s">
        <v>289</v>
      </c>
      <c r="B9" s="311">
        <f>DR_TNV_PP</f>
        <v>0</v>
      </c>
      <c r="C9" s="311">
        <f>CR_TNV_PP</f>
        <v>0</v>
      </c>
      <c r="D9" s="311">
        <f>DOC_TNV_PP</f>
        <v>0</v>
      </c>
      <c r="E9" s="311">
        <f>IE_TNV_PP</f>
        <v>0</v>
      </c>
      <c r="F9" s="311">
        <f>AUTRE_TNV_PP</f>
        <v>0</v>
      </c>
      <c r="G9" s="311">
        <f>TOT_TNV_PP</f>
        <v>0</v>
      </c>
      <c r="H9" s="86"/>
    </row>
    <row r="10" spans="1:9" ht="18.75" customHeight="1" x14ac:dyDescent="0.3">
      <c r="A10" s="23"/>
      <c r="B10" s="23"/>
      <c r="C10" s="23"/>
      <c r="D10" s="23"/>
      <c r="E10" s="23"/>
      <c r="F10" s="23"/>
      <c r="G10" s="23"/>
      <c r="H10" s="23"/>
    </row>
    <row r="21" ht="31.5" customHeight="1" x14ac:dyDescent="0.3"/>
    <row r="22" ht="31.5" customHeight="1" x14ac:dyDescent="0.3"/>
    <row r="23" ht="31.5" customHeight="1" x14ac:dyDescent="0.3"/>
  </sheetData>
  <sheetProtection formatCells="0" formatColumns="0" formatRows="0" insertColumns="0" insertRows="0" insertHyperlinks="0" deleteColumns="0" deleteRows="0" sort="0" autoFilter="0" pivotTables="0"/>
  <mergeCells count="5">
    <mergeCell ref="A3:G3"/>
    <mergeCell ref="A4:G4"/>
    <mergeCell ref="A7:G7"/>
    <mergeCell ref="A2:G2"/>
    <mergeCell ref="A5:G5"/>
  </mergeCells>
  <conditionalFormatting sqref="B6:F6">
    <cfRule type="cellIs" dxfId="1" priority="1" operator="equal">
      <formula>""</formula>
    </cfRule>
  </conditionalFormatting>
  <printOptions horizontalCentered="1"/>
  <pageMargins left="0.23622047244093999" right="0.59055118110236005" top="0.39370078740157" bottom="0.78740157480314998" header="0.39370078740157" footer="0.55118110236219997"/>
  <pageSetup paperSize="9" scale="59" orientation="portrait"/>
  <headerFooter alignWithMargins="0">
    <oddFooter>&amp;L&amp;8&amp;A&amp;R&amp;8R&amp;&amp;D 2022</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6">
    <pageSetUpPr fitToPage="1"/>
  </sheetPr>
  <dimension ref="A1:J32"/>
  <sheetViews>
    <sheetView showGridLines="0" zoomScale="75" zoomScaleNormal="75" workbookViewId="0">
      <pane ySplit="1" topLeftCell="A2" activePane="bottomLeft" state="frozen"/>
      <selection activeCell="P6" sqref="P6"/>
      <selection pane="bottomLeft" activeCell="K11" sqref="K11"/>
    </sheetView>
  </sheetViews>
  <sheetFormatPr baseColWidth="10" defaultColWidth="8.88671875" defaultRowHeight="14.4" x14ac:dyDescent="0.3"/>
  <cols>
    <col min="1" max="1" width="41.5546875" style="13" customWidth="1"/>
    <col min="2" max="4" width="15.6640625" style="13" customWidth="1"/>
    <col min="5" max="5" width="17.5546875" style="13" customWidth="1"/>
    <col min="6" max="6" width="17.88671875" style="13" customWidth="1"/>
    <col min="7" max="7" width="18.6640625" style="13" customWidth="1"/>
    <col min="8" max="8" width="15.6640625" style="13" customWidth="1"/>
    <col min="9" max="9" width="3.88671875" style="2" customWidth="1"/>
    <col min="10" max="10" width="11.44140625" style="13" customWidth="1"/>
  </cols>
  <sheetData>
    <row r="1" spans="1:9" s="1" customFormat="1" ht="13.2" x14ac:dyDescent="0.25">
      <c r="A1" s="11"/>
      <c r="B1" s="12"/>
      <c r="C1" s="13"/>
      <c r="D1" s="13"/>
      <c r="E1" s="13"/>
      <c r="F1" s="13"/>
      <c r="G1" s="13"/>
      <c r="H1" s="13"/>
      <c r="I1" s="2"/>
    </row>
    <row r="2" spans="1:9" ht="46.2" customHeight="1" x14ac:dyDescent="0.3">
      <c r="A2" s="566" t="str">
        <f>"Effectifs de R&amp;D travaillant dans votre organisme en " &amp; SURVEY_YEAR &amp; " et rémunérés par un tiers, en équivalents temps plein recherche (ETPR)"</f>
        <v>Effectifs de R&amp;D travaillant dans votre organisme en 2024 et rémunérés par un tiers, en équivalents temps plein recherche (ETPR)</v>
      </c>
      <c r="B2" s="566"/>
      <c r="C2" s="566"/>
      <c r="D2" s="566"/>
      <c r="E2" s="566"/>
      <c r="F2" s="566"/>
      <c r="G2" s="566"/>
      <c r="H2" s="67"/>
    </row>
    <row r="3" spans="1:9" ht="21.6" customHeight="1" x14ac:dyDescent="0.3">
      <c r="A3" s="564" t="s">
        <v>287</v>
      </c>
      <c r="B3" s="564"/>
      <c r="C3" s="564"/>
      <c r="D3" s="564"/>
      <c r="E3" s="564"/>
      <c r="F3" s="564"/>
      <c r="G3" s="564"/>
      <c r="H3" s="86"/>
    </row>
    <row r="4" spans="1:9" ht="85.2" customHeight="1" x14ac:dyDescent="0.3">
      <c r="A4" s="509" t="s">
        <v>369</v>
      </c>
      <c r="B4" s="509"/>
      <c r="C4" s="509"/>
      <c r="D4" s="509"/>
      <c r="E4" s="509"/>
      <c r="F4" s="509"/>
      <c r="G4" s="509"/>
      <c r="H4" s="86"/>
    </row>
    <row r="5" spans="1:9" ht="16.5" customHeight="1" x14ac:dyDescent="0.3">
      <c r="A5" s="86"/>
      <c r="B5" s="86"/>
      <c r="C5" s="86"/>
      <c r="D5" s="86"/>
      <c r="E5" s="86"/>
      <c r="F5" s="86"/>
      <c r="G5" s="86"/>
      <c r="H5" s="86"/>
    </row>
    <row r="6" spans="1:9" s="1" customFormat="1" ht="105.75" customHeight="1" x14ac:dyDescent="0.25">
      <c r="A6" s="297" t="s">
        <v>200</v>
      </c>
      <c r="B6" s="297" t="s">
        <v>201</v>
      </c>
      <c r="C6" s="297" t="s">
        <v>202</v>
      </c>
      <c r="D6" s="297" t="s">
        <v>203</v>
      </c>
      <c r="E6" s="297" t="s">
        <v>204</v>
      </c>
      <c r="F6" s="297" t="s">
        <v>205</v>
      </c>
      <c r="G6" s="298" t="s">
        <v>206</v>
      </c>
      <c r="I6" s="2"/>
    </row>
    <row r="7" spans="1:9" ht="46.5" customHeight="1" x14ac:dyDescent="0.3">
      <c r="A7" s="565" t="s">
        <v>382</v>
      </c>
      <c r="B7" s="565"/>
      <c r="C7" s="565"/>
      <c r="D7" s="565"/>
      <c r="E7" s="565"/>
      <c r="F7" s="565"/>
      <c r="G7" s="565"/>
      <c r="H7" s="87"/>
    </row>
    <row r="8" spans="1:9" ht="29.25" customHeight="1" x14ac:dyDescent="0.3">
      <c r="A8" s="408" t="s">
        <v>288</v>
      </c>
      <c r="B8" s="406"/>
      <c r="C8" s="66"/>
      <c r="D8" s="66"/>
      <c r="E8" s="66"/>
      <c r="F8" s="66"/>
      <c r="G8" s="311">
        <f t="shared" ref="G8" si="0">SUM(B8:F8)</f>
        <v>0</v>
      </c>
      <c r="H8" s="87"/>
    </row>
    <row r="9" spans="1:9" ht="29.25" customHeight="1" x14ac:dyDescent="0.3">
      <c r="A9" s="250" t="s">
        <v>290</v>
      </c>
      <c r="B9" s="407">
        <f>DR_TNV_ETP</f>
        <v>0</v>
      </c>
      <c r="C9" s="311">
        <f>CR_TNV_ETP</f>
        <v>0</v>
      </c>
      <c r="D9" s="311">
        <f>DOC_TNV_ETP</f>
        <v>0</v>
      </c>
      <c r="E9" s="311">
        <f>IE_TNV_ETP</f>
        <v>0</v>
      </c>
      <c r="F9" s="311">
        <f>AUTRE_TNV_ETP</f>
        <v>0</v>
      </c>
      <c r="G9" s="311">
        <f>TOT_TNV_ETP</f>
        <v>0</v>
      </c>
      <c r="H9" s="85"/>
    </row>
    <row r="10" spans="1:9" x14ac:dyDescent="0.3">
      <c r="B10" s="91"/>
      <c r="I10" s="13"/>
    </row>
    <row r="30" ht="31.5" customHeight="1" x14ac:dyDescent="0.3"/>
    <row r="31" ht="31.5" customHeight="1" x14ac:dyDescent="0.3"/>
    <row r="32" ht="31.5" customHeight="1" x14ac:dyDescent="0.3"/>
  </sheetData>
  <sheetProtection formatCells="0" formatColumns="0" formatRows="0" insertColumns="0" insertRows="0" insertHyperlinks="0" deleteColumns="0" deleteRows="0" sort="0" autoFilter="0" pivotTables="0"/>
  <mergeCells count="4">
    <mergeCell ref="A3:G3"/>
    <mergeCell ref="A7:G7"/>
    <mergeCell ref="A2:G2"/>
    <mergeCell ref="A4:G4"/>
  </mergeCells>
  <conditionalFormatting sqref="B6:F6">
    <cfRule type="cellIs" dxfId="0" priority="1" operator="equal">
      <formula>""</formula>
    </cfRule>
  </conditionalFormatting>
  <printOptions horizontalCentered="1"/>
  <pageMargins left="0.23622047244093999" right="0.59055118110236005" top="0.39370078740157" bottom="0.78740157480314998" header="0.39370078740157" footer="0.55118110236219997"/>
  <pageSetup paperSize="9" scale="59" orientation="portrait"/>
  <headerFooter alignWithMargins="0">
    <oddFooter>&amp;L&amp;8&amp;A&amp;R&amp;8R&amp;&amp;D 2022</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7"/>
  <dimension ref="A1:K14"/>
  <sheetViews>
    <sheetView showGridLines="0" zoomScaleNormal="100" workbookViewId="0">
      <pane ySplit="1" topLeftCell="A2" activePane="bottomLeft" state="frozen"/>
      <selection activeCell="P6" sqref="P6"/>
      <selection pane="bottomLeft" activeCell="A2" sqref="A2"/>
    </sheetView>
  </sheetViews>
  <sheetFormatPr baseColWidth="10" defaultColWidth="8.88671875" defaultRowHeight="14.4" x14ac:dyDescent="0.3"/>
  <cols>
    <col min="1" max="1" width="45.5546875" style="1" customWidth="1"/>
    <col min="2" max="2" width="18.109375" style="1" customWidth="1"/>
    <col min="3" max="3" width="15.44140625" style="1" customWidth="1"/>
    <col min="4" max="4" width="16" style="1" customWidth="1"/>
    <col min="5" max="5" width="15.33203125" style="1" customWidth="1"/>
    <col min="6" max="6" width="2.88671875" style="1" customWidth="1"/>
    <col min="7" max="9" width="11.44140625" style="1" customWidth="1"/>
    <col min="10" max="10" width="3.88671875" style="2" customWidth="1"/>
    <col min="11" max="11" width="11.44140625" style="1" customWidth="1"/>
  </cols>
  <sheetData>
    <row r="1" spans="1:9" x14ac:dyDescent="0.3">
      <c r="A1" s="11"/>
      <c r="B1" s="12"/>
    </row>
    <row r="3" spans="1:9" ht="14.4" customHeight="1" x14ac:dyDescent="0.3">
      <c r="A3" s="567" t="s">
        <v>291</v>
      </c>
      <c r="B3" s="329"/>
      <c r="C3" s="329"/>
      <c r="D3" s="329"/>
      <c r="E3" s="329"/>
      <c r="F3" s="338"/>
    </row>
    <row r="4" spans="1:9" ht="21.75" customHeight="1" x14ac:dyDescent="0.3">
      <c r="A4" s="567"/>
      <c r="B4" s="330"/>
      <c r="C4" s="331" t="s">
        <v>292</v>
      </c>
      <c r="D4" s="330"/>
      <c r="E4" s="332" t="s">
        <v>293</v>
      </c>
      <c r="F4" s="338"/>
    </row>
    <row r="5" spans="1:9" ht="33" customHeight="1" x14ac:dyDescent="0.3">
      <c r="A5" s="567"/>
      <c r="B5" s="333"/>
      <c r="C5" s="333"/>
      <c r="D5" s="333"/>
      <c r="E5" s="333"/>
      <c r="F5" s="338"/>
    </row>
    <row r="6" spans="1:9" x14ac:dyDescent="0.3">
      <c r="A6" s="334"/>
      <c r="B6" s="334"/>
      <c r="C6" s="334"/>
      <c r="D6" s="334"/>
      <c r="E6" s="334"/>
    </row>
    <row r="7" spans="1:9" x14ac:dyDescent="0.3">
      <c r="A7" s="335" t="s">
        <v>294</v>
      </c>
      <c r="B7" s="335"/>
      <c r="C7" s="334"/>
      <c r="D7" s="335"/>
      <c r="E7" s="335"/>
      <c r="F7" s="88"/>
      <c r="G7" s="88"/>
      <c r="H7" s="88"/>
      <c r="I7" s="88"/>
    </row>
    <row r="8" spans="1:9" x14ac:dyDescent="0.3">
      <c r="A8" s="568" t="s">
        <v>295</v>
      </c>
      <c r="B8" s="569"/>
      <c r="C8" s="329"/>
      <c r="D8" s="336"/>
      <c r="E8" s="336"/>
      <c r="F8" s="339"/>
      <c r="G8" s="89"/>
      <c r="H8" s="89"/>
      <c r="I8" s="89"/>
    </row>
    <row r="9" spans="1:9" ht="72.75" customHeight="1" x14ac:dyDescent="0.3">
      <c r="A9" s="570"/>
      <c r="B9" s="571"/>
      <c r="C9" s="571"/>
      <c r="D9" s="571"/>
      <c r="E9" s="572"/>
      <c r="F9" s="339"/>
      <c r="G9" s="5"/>
      <c r="H9" s="5"/>
      <c r="I9" s="5"/>
    </row>
    <row r="10" spans="1:9" x14ac:dyDescent="0.3">
      <c r="A10" s="329"/>
      <c r="B10" s="329"/>
      <c r="C10" s="329"/>
      <c r="D10" s="329"/>
      <c r="E10" s="329"/>
      <c r="F10" s="338"/>
    </row>
    <row r="11" spans="1:9" x14ac:dyDescent="0.3">
      <c r="A11" s="329"/>
      <c r="B11" s="329"/>
      <c r="C11" s="329"/>
      <c r="D11" s="329"/>
      <c r="E11" s="329"/>
      <c r="F11" s="338"/>
    </row>
    <row r="12" spans="1:9" x14ac:dyDescent="0.3">
      <c r="A12" s="337" t="s">
        <v>296</v>
      </c>
      <c r="B12" s="329"/>
      <c r="C12" s="329"/>
      <c r="D12" s="329"/>
      <c r="E12" s="329"/>
      <c r="F12" s="338"/>
    </row>
    <row r="13" spans="1:9" ht="74.25" customHeight="1" x14ac:dyDescent="0.3">
      <c r="A13" s="570"/>
      <c r="B13" s="571"/>
      <c r="C13" s="571"/>
      <c r="D13" s="571"/>
      <c r="E13" s="572"/>
      <c r="F13" s="338"/>
    </row>
    <row r="14" spans="1:9" x14ac:dyDescent="0.3">
      <c r="A14" s="338"/>
      <c r="B14" s="338"/>
      <c r="C14" s="338"/>
      <c r="D14" s="338"/>
      <c r="E14" s="338"/>
      <c r="F14" s="338"/>
    </row>
  </sheetData>
  <sheetProtection formatCells="0" formatColumns="0" formatRows="0" insertColumns="0" insertRows="0" insertHyperlinks="0" deleteColumns="0" deleteRows="0" sort="0" autoFilter="0" pivotTables="0"/>
  <mergeCells count="4">
    <mergeCell ref="A3:A5"/>
    <mergeCell ref="A8:B8"/>
    <mergeCell ref="A9:E9"/>
    <mergeCell ref="A13:E13"/>
  </mergeCells>
  <pageMargins left="0.70866141732282995" right="0.70866141732282995" top="0.74803149606299002" bottom="0.74803149606299002" header="0.31496062992126" footer="0.31496062992126"/>
  <pageSetup paperSize="9" orientation="portrait"/>
  <headerFooter>
    <oddFooter>&amp;L&amp;A&amp;RR&amp;&amp;D 2022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pageSetUpPr fitToPage="1"/>
  </sheetPr>
  <dimension ref="A2:K62"/>
  <sheetViews>
    <sheetView showGridLines="0" zoomScale="85" zoomScaleNormal="85" workbookViewId="0">
      <pane ySplit="1" topLeftCell="A2" activePane="bottomLeft" state="frozen"/>
      <selection pane="bottomLeft" activeCell="P6" sqref="P6"/>
    </sheetView>
  </sheetViews>
  <sheetFormatPr baseColWidth="10" defaultColWidth="8.88671875" defaultRowHeight="14.4" x14ac:dyDescent="0.3"/>
  <cols>
    <col min="1" max="3" width="11.44140625" style="1" customWidth="1"/>
    <col min="4" max="4" width="16" style="1" customWidth="1"/>
    <col min="5" max="5" width="11.44140625" style="1" customWidth="1"/>
    <col min="6" max="6" width="14.109375" style="1" customWidth="1"/>
    <col min="7" max="7" width="5" style="1" customWidth="1"/>
    <col min="8" max="9" width="11.44140625" style="1" customWidth="1"/>
    <col min="10" max="10" width="3.88671875" style="2" customWidth="1"/>
    <col min="11" max="11" width="11.44140625" style="1" customWidth="1"/>
  </cols>
  <sheetData>
    <row r="2" spans="1:7" ht="34.5" customHeight="1" x14ac:dyDescent="0.3">
      <c r="A2" s="3" t="str">
        <f>"VOTRE ACTIVITÉ DE FINANCEUR DE R&amp;D EN "&amp;SURVEY_YEAR</f>
        <v>VOTRE ACTIVITÉ DE FINANCEUR DE R&amp;D EN 2024</v>
      </c>
    </row>
    <row r="3" spans="1:7" ht="34.5" customHeight="1" x14ac:dyDescent="0.3">
      <c r="A3" s="454" t="str">
        <f>"Montants reçus et reversés en " &amp; SURVEY_YEAR &amp; " par votre organisme dans le cadre de son activité de financeur de la R&amp;D"</f>
        <v>Montants reçus et reversés en 2024 par votre organisme dans le cadre de son activité de financeur de la R&amp;D</v>
      </c>
      <c r="B3" s="454"/>
      <c r="C3" s="454"/>
      <c r="D3" s="454"/>
      <c r="E3" s="454"/>
      <c r="F3" s="454"/>
      <c r="G3" s="454"/>
    </row>
    <row r="5" spans="1:7" ht="27" customHeight="1" x14ac:dyDescent="0.3">
      <c r="A5" s="455" t="s">
        <v>45</v>
      </c>
      <c r="B5" s="455"/>
      <c r="C5" s="455"/>
      <c r="D5" s="455"/>
      <c r="E5" s="455"/>
      <c r="F5" s="455"/>
      <c r="G5" s="455"/>
    </row>
    <row r="7" spans="1:7" ht="33" customHeight="1" x14ac:dyDescent="0.3">
      <c r="A7" s="456" t="s">
        <v>46</v>
      </c>
      <c r="B7" s="457"/>
      <c r="C7" s="458" t="s">
        <v>47</v>
      </c>
      <c r="D7" s="456"/>
      <c r="E7" s="459" t="s">
        <v>48</v>
      </c>
      <c r="F7" s="459"/>
      <c r="G7" s="460"/>
    </row>
    <row r="8" spans="1:7" ht="21" customHeight="1" x14ac:dyDescent="0.3">
      <c r="A8" s="452"/>
      <c r="B8" s="453"/>
      <c r="C8" s="449"/>
      <c r="D8" s="448"/>
      <c r="E8" s="449"/>
      <c r="F8" s="447"/>
      <c r="G8" s="447"/>
    </row>
    <row r="9" spans="1:7" ht="21" customHeight="1" x14ac:dyDescent="0.3">
      <c r="A9" s="447"/>
      <c r="B9" s="448"/>
      <c r="C9" s="449"/>
      <c r="D9" s="448"/>
      <c r="E9" s="449"/>
      <c r="F9" s="447"/>
      <c r="G9" s="447"/>
    </row>
    <row r="10" spans="1:7" ht="21" customHeight="1" x14ac:dyDescent="0.3">
      <c r="A10" s="447"/>
      <c r="B10" s="448"/>
      <c r="C10" s="449"/>
      <c r="D10" s="448"/>
      <c r="E10" s="449"/>
      <c r="F10" s="447"/>
      <c r="G10" s="447"/>
    </row>
    <row r="11" spans="1:7" ht="21" customHeight="1" x14ac:dyDescent="0.3">
      <c r="A11" s="447"/>
      <c r="B11" s="448"/>
      <c r="C11" s="449"/>
      <c r="D11" s="448"/>
      <c r="E11" s="449"/>
      <c r="F11" s="447"/>
      <c r="G11" s="447"/>
    </row>
    <row r="12" spans="1:7" ht="21" customHeight="1" x14ac:dyDescent="0.3">
      <c r="A12" s="447"/>
      <c r="B12" s="448"/>
      <c r="C12" s="449"/>
      <c r="D12" s="448"/>
      <c r="E12" s="449"/>
      <c r="F12" s="447"/>
      <c r="G12" s="447"/>
    </row>
    <row r="13" spans="1:7" ht="21" customHeight="1" x14ac:dyDescent="0.3">
      <c r="A13" s="450"/>
      <c r="B13" s="451"/>
      <c r="C13" s="449"/>
      <c r="D13" s="448"/>
      <c r="E13" s="449"/>
      <c r="F13" s="447"/>
      <c r="G13" s="447"/>
    </row>
    <row r="14" spans="1:7" ht="21" customHeight="1" x14ac:dyDescent="0.3">
      <c r="A14" s="6"/>
      <c r="B14" s="6"/>
      <c r="C14" s="443"/>
      <c r="D14" s="444"/>
      <c r="E14" s="443"/>
      <c r="F14" s="445"/>
      <c r="G14" s="445"/>
    </row>
    <row r="15" spans="1:7" ht="21" customHeight="1" x14ac:dyDescent="0.3">
      <c r="A15" s="6"/>
      <c r="B15" s="6"/>
      <c r="C15" s="443"/>
      <c r="D15" s="444"/>
      <c r="E15" s="443"/>
      <c r="F15" s="445"/>
      <c r="G15" s="445"/>
    </row>
    <row r="16" spans="1:7" ht="21" customHeight="1" x14ac:dyDescent="0.3">
      <c r="A16" s="6"/>
      <c r="B16" s="6"/>
      <c r="C16" s="7"/>
      <c r="D16" s="8"/>
      <c r="E16" s="7"/>
      <c r="F16" s="9"/>
      <c r="G16" s="9"/>
    </row>
    <row r="17" spans="1:7" ht="21" customHeight="1" x14ac:dyDescent="0.3">
      <c r="A17" s="6"/>
      <c r="B17" s="6"/>
      <c r="C17" s="7"/>
      <c r="D17" s="8"/>
      <c r="E17" s="7"/>
      <c r="F17" s="9"/>
      <c r="G17" s="9"/>
    </row>
    <row r="18" spans="1:7" ht="21" customHeight="1" x14ac:dyDescent="0.3">
      <c r="A18" s="6"/>
      <c r="B18" s="6"/>
      <c r="C18" s="7"/>
      <c r="D18" s="8"/>
      <c r="E18" s="7"/>
      <c r="F18" s="9"/>
      <c r="G18" s="9"/>
    </row>
    <row r="19" spans="1:7" ht="21" customHeight="1" x14ac:dyDescent="0.3">
      <c r="A19" s="6"/>
      <c r="B19" s="6"/>
      <c r="C19" s="7"/>
      <c r="D19" s="8"/>
      <c r="E19" s="7"/>
      <c r="F19" s="9"/>
      <c r="G19" s="9"/>
    </row>
    <row r="20" spans="1:7" ht="21" customHeight="1" x14ac:dyDescent="0.3">
      <c r="A20" s="6"/>
      <c r="B20" s="6"/>
      <c r="C20" s="7"/>
      <c r="D20" s="8"/>
      <c r="E20" s="7"/>
      <c r="F20" s="9"/>
      <c r="G20" s="9"/>
    </row>
    <row r="21" spans="1:7" ht="21" customHeight="1" x14ac:dyDescent="0.3">
      <c r="A21" s="6"/>
      <c r="B21" s="6"/>
      <c r="C21" s="443"/>
      <c r="D21" s="444"/>
      <c r="E21" s="443"/>
      <c r="F21" s="445"/>
      <c r="G21" s="445"/>
    </row>
    <row r="22" spans="1:7" ht="21" customHeight="1" x14ac:dyDescent="0.3">
      <c r="A22" s="6"/>
      <c r="B22" s="6"/>
      <c r="C22" s="443"/>
      <c r="D22" s="444"/>
      <c r="E22" s="443"/>
      <c r="F22" s="445"/>
      <c r="G22" s="445"/>
    </row>
    <row r="23" spans="1:7" ht="21" customHeight="1" x14ac:dyDescent="0.3">
      <c r="A23" s="6"/>
      <c r="B23" s="6"/>
      <c r="C23" s="443"/>
      <c r="D23" s="444"/>
      <c r="E23" s="443"/>
      <c r="F23" s="445"/>
      <c r="G23" s="445"/>
    </row>
    <row r="24" spans="1:7" ht="21" customHeight="1" x14ac:dyDescent="0.3">
      <c r="A24" s="6"/>
      <c r="B24" s="6"/>
      <c r="C24" s="443"/>
      <c r="D24" s="444"/>
      <c r="E24" s="443"/>
      <c r="F24" s="445"/>
      <c r="G24" s="445"/>
    </row>
    <row r="25" spans="1:7" ht="21" customHeight="1" x14ac:dyDescent="0.3">
      <c r="A25" s="6"/>
      <c r="B25" s="6"/>
      <c r="C25" s="443"/>
      <c r="D25" s="444"/>
      <c r="E25" s="443"/>
      <c r="F25" s="445"/>
      <c r="G25" s="445"/>
    </row>
    <row r="26" spans="1:7" ht="21" customHeight="1" x14ac:dyDescent="0.3">
      <c r="A26" s="446"/>
      <c r="B26" s="446"/>
      <c r="C26" s="443"/>
      <c r="D26" s="444"/>
      <c r="E26" s="443"/>
      <c r="F26" s="445"/>
      <c r="G26" s="445"/>
    </row>
    <row r="27" spans="1:7" ht="21" customHeight="1" x14ac:dyDescent="0.3">
      <c r="A27" s="438"/>
      <c r="B27" s="438"/>
      <c r="C27" s="439"/>
      <c r="D27" s="440"/>
      <c r="E27" s="439"/>
      <c r="F27" s="441"/>
      <c r="G27" s="441"/>
    </row>
    <row r="28" spans="1:7" x14ac:dyDescent="0.3">
      <c r="A28" s="10"/>
      <c r="B28" s="10"/>
      <c r="C28" s="10"/>
      <c r="D28" s="10"/>
      <c r="E28" s="10"/>
      <c r="F28" s="10"/>
    </row>
    <row r="29" spans="1:7" ht="15.75" customHeight="1" x14ac:dyDescent="0.3">
      <c r="A29" s="442" t="s">
        <v>49</v>
      </c>
      <c r="B29" s="442"/>
      <c r="C29" s="442"/>
      <c r="D29" s="442"/>
      <c r="E29" s="442"/>
      <c r="F29" s="442"/>
      <c r="G29" s="442"/>
    </row>
    <row r="60" ht="31.5" customHeight="1" x14ac:dyDescent="0.3"/>
    <row r="61" ht="31.5" customHeight="1" x14ac:dyDescent="0.3"/>
    <row r="62" ht="31.5" customHeight="1" x14ac:dyDescent="0.3"/>
  </sheetData>
  <sheetProtection formatCells="0" formatColumns="0" formatRows="0" insertColumns="0" insertRows="0" insertHyperlinks="0" deleteColumns="0" deleteRows="0" sort="0" autoFilter="0" pivotTables="0"/>
  <mergeCells count="44">
    <mergeCell ref="A8:B8"/>
    <mergeCell ref="C8:D8"/>
    <mergeCell ref="E8:G8"/>
    <mergeCell ref="A3:G3"/>
    <mergeCell ref="A5:G5"/>
    <mergeCell ref="A7:B7"/>
    <mergeCell ref="C7:D7"/>
    <mergeCell ref="E7:G7"/>
    <mergeCell ref="A9:B9"/>
    <mergeCell ref="C9:D9"/>
    <mergeCell ref="E9:G9"/>
    <mergeCell ref="A10:B10"/>
    <mergeCell ref="C10:D10"/>
    <mergeCell ref="E10:G10"/>
    <mergeCell ref="C15:D15"/>
    <mergeCell ref="E15:G15"/>
    <mergeCell ref="A11:B11"/>
    <mergeCell ref="C11:D11"/>
    <mergeCell ref="E11:G11"/>
    <mergeCell ref="A12:B12"/>
    <mergeCell ref="C12:D12"/>
    <mergeCell ref="E12:G12"/>
    <mergeCell ref="A13:B13"/>
    <mergeCell ref="C13:D13"/>
    <mergeCell ref="E13:G13"/>
    <mergeCell ref="C14:D14"/>
    <mergeCell ref="E14:G14"/>
    <mergeCell ref="C21:D21"/>
    <mergeCell ref="E21:G21"/>
    <mergeCell ref="C22:D22"/>
    <mergeCell ref="E22:G22"/>
    <mergeCell ref="C23:D23"/>
    <mergeCell ref="E23:G23"/>
    <mergeCell ref="A27:B27"/>
    <mergeCell ref="C27:D27"/>
    <mergeCell ref="E27:G27"/>
    <mergeCell ref="A29:G29"/>
    <mergeCell ref="C24:D24"/>
    <mergeCell ref="E24:G24"/>
    <mergeCell ref="C25:D25"/>
    <mergeCell ref="E25:G25"/>
    <mergeCell ref="A26:B26"/>
    <mergeCell ref="C26:D26"/>
    <mergeCell ref="E26:G26"/>
  </mergeCells>
  <printOptions horizontalCentered="1"/>
  <pageMargins left="0.23622047244093999" right="0.59055118110236005" top="0.39370078740157" bottom="0.78740157480314998" header="0.39370078740157" footer="0.55118110236219997"/>
  <pageSetup paperSize="9" scale="33" orientation="portrait"/>
  <headerFooter alignWithMargins="0">
    <oddFooter>&amp;L&amp;8&amp;A&amp;R&amp;8R&amp;&amp;D 2022</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pageSetUpPr fitToPage="1"/>
  </sheetPr>
  <dimension ref="A1:J34"/>
  <sheetViews>
    <sheetView showGridLines="0" zoomScale="75" zoomScaleNormal="75" workbookViewId="0">
      <pane ySplit="1" topLeftCell="A2" activePane="bottomLeft" state="frozen"/>
      <selection activeCell="P6" sqref="P6"/>
      <selection pane="bottomLeft" activeCell="A5" sqref="A5:G5"/>
    </sheetView>
  </sheetViews>
  <sheetFormatPr baseColWidth="10" defaultColWidth="8.88671875" defaultRowHeight="15" x14ac:dyDescent="0.25"/>
  <cols>
    <col min="1" max="7" width="19.109375" style="100" customWidth="1"/>
    <col min="8" max="8" width="6.33203125" style="100" customWidth="1"/>
    <col min="9" max="9" width="11.44140625" style="100" customWidth="1"/>
    <col min="10" max="10" width="3.88671875" style="101" customWidth="1"/>
    <col min="11" max="11" width="11.44140625" style="100" customWidth="1"/>
    <col min="12" max="16384" width="8.88671875" style="100"/>
  </cols>
  <sheetData>
    <row r="1" spans="1:9" ht="15.6" x14ac:dyDescent="0.25">
      <c r="A1" s="98"/>
      <c r="B1" s="99"/>
    </row>
    <row r="2" spans="1:9" ht="21" customHeight="1" x14ac:dyDescent="0.25">
      <c r="A2" s="125" t="str">
        <f>"VOTRE ACTIVITÉ D'OPÉRATEUR DE R&amp;D EN "&amp;SURVEY_YEAR</f>
        <v>VOTRE ACTIVITÉ D'OPÉRATEUR DE R&amp;D EN 2024</v>
      </c>
      <c r="B2" s="117"/>
      <c r="C2" s="117"/>
      <c r="D2" s="117"/>
      <c r="E2" s="117"/>
      <c r="F2" s="117"/>
      <c r="G2" s="117"/>
    </row>
    <row r="3" spans="1:9" ht="13.5" customHeight="1" x14ac:dyDescent="0.25"/>
    <row r="4" spans="1:9" ht="88.95" customHeight="1" x14ac:dyDescent="0.3">
      <c r="A4" s="436" t="s">
        <v>316</v>
      </c>
      <c r="B4" s="436"/>
      <c r="C4" s="436"/>
      <c r="D4" s="436"/>
      <c r="E4" s="436"/>
      <c r="F4" s="436"/>
      <c r="G4" s="436"/>
      <c r="H4" s="118"/>
      <c r="I4" s="118"/>
    </row>
    <row r="5" spans="1:9" ht="108.6" customHeight="1" x14ac:dyDescent="0.25">
      <c r="A5" s="462"/>
      <c r="B5" s="463"/>
      <c r="C5" s="463"/>
      <c r="D5" s="463"/>
      <c r="E5" s="463"/>
      <c r="F5" s="463"/>
      <c r="G5" s="464"/>
      <c r="H5" s="119"/>
      <c r="I5" s="119"/>
    </row>
    <row r="8" spans="1:9" ht="15.6" x14ac:dyDescent="0.25">
      <c r="A8" s="465" t="str">
        <f>"Commentaires sur l'année " &amp; SURVEY_YEAR</f>
        <v>Commentaires sur l'année 2024</v>
      </c>
      <c r="B8" s="465"/>
      <c r="C8" s="465"/>
      <c r="D8" s="465"/>
      <c r="E8" s="465"/>
      <c r="F8" s="465"/>
      <c r="G8" s="465"/>
      <c r="H8" s="120"/>
      <c r="I8" s="120"/>
    </row>
    <row r="9" spans="1:9" ht="54.6" customHeight="1" x14ac:dyDescent="0.25">
      <c r="A9" s="466" t="s">
        <v>50</v>
      </c>
      <c r="B9" s="466"/>
      <c r="C9" s="466"/>
      <c r="D9" s="466"/>
      <c r="E9" s="466"/>
      <c r="F9" s="466"/>
      <c r="G9" s="466"/>
      <c r="H9" s="121"/>
      <c r="I9" s="121"/>
    </row>
    <row r="10" spans="1:9" ht="106.2" customHeight="1" x14ac:dyDescent="0.25">
      <c r="A10" s="462"/>
      <c r="B10" s="463"/>
      <c r="C10" s="463"/>
      <c r="D10" s="463"/>
      <c r="E10" s="463"/>
      <c r="F10" s="463"/>
      <c r="G10" s="464"/>
      <c r="H10" s="119"/>
      <c r="I10" s="119"/>
    </row>
    <row r="11" spans="1:9" x14ac:dyDescent="0.25">
      <c r="A11" s="122"/>
      <c r="B11" s="122"/>
      <c r="C11" s="122"/>
      <c r="D11" s="122"/>
      <c r="E11" s="122"/>
      <c r="F11" s="122"/>
      <c r="G11" s="122"/>
      <c r="H11" s="123"/>
      <c r="I11" s="123"/>
    </row>
    <row r="12" spans="1:9" ht="36.75" customHeight="1" x14ac:dyDescent="0.25">
      <c r="A12" s="461" t="s">
        <v>51</v>
      </c>
      <c r="B12" s="461"/>
      <c r="C12" s="461"/>
      <c r="D12" s="461"/>
      <c r="E12" s="461"/>
      <c r="F12" s="461"/>
      <c r="G12" s="461"/>
      <c r="H12" s="124"/>
      <c r="I12" s="124"/>
    </row>
    <row r="32" ht="31.5" customHeight="1" x14ac:dyDescent="0.25"/>
    <row r="33" ht="31.5" customHeight="1" x14ac:dyDescent="0.25"/>
    <row r="34" ht="31.5" customHeight="1" x14ac:dyDescent="0.25"/>
  </sheetData>
  <sheetProtection formatCells="0" formatColumns="0" formatRows="0" insertColumns="0" insertRows="0" insertHyperlinks="0" deleteColumns="0" deleteRows="0" sort="0" autoFilter="0" pivotTables="0"/>
  <mergeCells count="6">
    <mergeCell ref="A12:G12"/>
    <mergeCell ref="A4:G4"/>
    <mergeCell ref="A5:G5"/>
    <mergeCell ref="A8:G8"/>
    <mergeCell ref="A9:G9"/>
    <mergeCell ref="A10:G10"/>
  </mergeCells>
  <printOptions horizontalCentered="1"/>
  <pageMargins left="0.23622047244093999" right="0.59055118110236005" top="0.39370078740157" bottom="0.78740157480314998" header="0.39370078740157" footer="0.55118110236219997"/>
  <pageSetup paperSize="9" scale="33" orientation="portrait" r:id="rId1"/>
  <headerFooter alignWithMargins="0">
    <oddFooter>&amp;L&amp;8&amp;A&amp;R&amp;8R&amp;&amp;D 2022</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pageSetUpPr fitToPage="1"/>
  </sheetPr>
  <dimension ref="A1:J17"/>
  <sheetViews>
    <sheetView showGridLines="0" zoomScale="75" zoomScaleNormal="75" workbookViewId="0">
      <pane ySplit="1" topLeftCell="A2" activePane="bottomLeft" state="frozen"/>
      <selection activeCell="P6" sqref="P6"/>
      <selection pane="bottomLeft" activeCell="B12" sqref="B12"/>
    </sheetView>
  </sheetViews>
  <sheetFormatPr baseColWidth="10" defaultColWidth="8.88671875" defaultRowHeight="15" x14ac:dyDescent="0.25"/>
  <cols>
    <col min="1" max="1" width="60.109375" style="100" customWidth="1"/>
    <col min="2" max="2" width="22.109375" style="100" customWidth="1"/>
    <col min="3" max="3" width="17.6640625" style="100" bestFit="1" customWidth="1"/>
    <col min="4" max="9" width="3.88671875" style="100" customWidth="1"/>
    <col min="10" max="10" width="3.88671875" style="101" customWidth="1"/>
    <col min="11" max="11" width="11.44140625" style="100" customWidth="1"/>
    <col min="12" max="16384" width="8.88671875" style="100"/>
  </cols>
  <sheetData>
    <row r="1" spans="1:9" ht="15.6" x14ac:dyDescent="0.25">
      <c r="A1" s="98"/>
      <c r="B1" s="99"/>
    </row>
    <row r="2" spans="1:9" ht="34.5" customHeight="1" x14ac:dyDescent="0.25">
      <c r="A2" s="467" t="str">
        <f>"Répartition des dépenses intérieures de R&amp;D (intra-muros à votre structure) par nature de charge en " &amp; SURVEY_YEAR &amp; " et estimation " &amp; SURVEY_YEAR+1</f>
        <v>Répartition des dépenses intérieures de R&amp;D (intra-muros à votre structure) par nature de charge en 2024 et estimation 2025</v>
      </c>
      <c r="B2" s="467"/>
      <c r="C2" s="467"/>
      <c r="D2" s="467"/>
      <c r="E2" s="467"/>
      <c r="F2" s="467"/>
      <c r="G2" s="467"/>
      <c r="H2" s="467"/>
      <c r="I2" s="467"/>
    </row>
    <row r="3" spans="1:9" ht="37.950000000000003" customHeight="1" x14ac:dyDescent="0.3">
      <c r="A3" s="469" t="s">
        <v>52</v>
      </c>
      <c r="B3" s="469"/>
      <c r="C3" s="469"/>
      <c r="D3" s="102"/>
      <c r="E3" s="102"/>
      <c r="F3" s="102"/>
      <c r="G3" s="102"/>
      <c r="H3" s="102"/>
      <c r="I3" s="102"/>
    </row>
    <row r="4" spans="1:9" ht="25.5" customHeight="1" x14ac:dyDescent="0.3">
      <c r="A4" s="470"/>
      <c r="B4" s="471"/>
      <c r="C4" s="471"/>
      <c r="D4" s="103"/>
      <c r="E4" s="103"/>
      <c r="F4" s="103"/>
      <c r="G4" s="103"/>
      <c r="H4" s="103"/>
      <c r="I4" s="103"/>
    </row>
    <row r="5" spans="1:9" ht="15.6" x14ac:dyDescent="0.3">
      <c r="A5" s="104" t="s">
        <v>53</v>
      </c>
      <c r="B5" s="97" t="s">
        <v>54</v>
      </c>
      <c r="C5" s="105"/>
      <c r="D5" s="103"/>
      <c r="E5" s="103"/>
      <c r="F5" s="103"/>
      <c r="G5" s="103"/>
      <c r="H5" s="103"/>
      <c r="I5" s="103"/>
    </row>
    <row r="6" spans="1:9" ht="49.95" customHeight="1" x14ac:dyDescent="0.25">
      <c r="A6" s="106" t="s">
        <v>55</v>
      </c>
      <c r="B6" s="107"/>
      <c r="D6" s="103"/>
      <c r="E6" s="103"/>
      <c r="F6" s="103"/>
      <c r="G6" s="103"/>
      <c r="H6" s="103"/>
      <c r="I6" s="103"/>
    </row>
    <row r="7" spans="1:9" ht="49.95" customHeight="1" x14ac:dyDescent="0.25">
      <c r="A7" s="108" t="s">
        <v>56</v>
      </c>
      <c r="B7" s="107"/>
      <c r="D7" s="103"/>
      <c r="E7" s="103"/>
      <c r="F7" s="103"/>
      <c r="G7" s="103"/>
      <c r="H7" s="103"/>
      <c r="I7" s="103"/>
    </row>
    <row r="8" spans="1:9" ht="15.6" x14ac:dyDescent="0.3">
      <c r="A8" s="104" t="s">
        <v>297</v>
      </c>
      <c r="B8" s="109"/>
      <c r="D8" s="103"/>
      <c r="E8" s="103"/>
      <c r="F8" s="103"/>
      <c r="G8" s="103"/>
      <c r="H8" s="103"/>
      <c r="I8" s="103"/>
    </row>
    <row r="9" spans="1:9" ht="49.95" customHeight="1" x14ac:dyDescent="0.25">
      <c r="A9" s="106" t="s">
        <v>57</v>
      </c>
      <c r="B9" s="107"/>
      <c r="D9" s="103"/>
      <c r="E9" s="103"/>
      <c r="F9" s="103"/>
      <c r="G9" s="103"/>
      <c r="H9" s="103"/>
      <c r="I9" s="103"/>
    </row>
    <row r="10" spans="1:9" ht="49.95" customHeight="1" x14ac:dyDescent="0.25">
      <c r="A10" s="108" t="s">
        <v>58</v>
      </c>
      <c r="B10" s="107"/>
      <c r="D10" s="103"/>
      <c r="E10" s="103"/>
      <c r="F10" s="103"/>
      <c r="G10" s="103"/>
      <c r="H10" s="103"/>
      <c r="I10" s="103"/>
    </row>
    <row r="11" spans="1:9" ht="15.6" x14ac:dyDescent="0.3">
      <c r="A11" s="110"/>
      <c r="B11" s="111"/>
      <c r="C11" s="96" t="str">
        <f>"Estimation " &amp; SURVEY_YEAR+1</f>
        <v>Estimation 2025</v>
      </c>
      <c r="D11" s="103"/>
      <c r="E11" s="103"/>
      <c r="F11" s="103"/>
      <c r="G11" s="103"/>
      <c r="H11" s="103"/>
      <c r="I11" s="103"/>
    </row>
    <row r="12" spans="1:9" ht="39.75" customHeight="1" x14ac:dyDescent="0.25">
      <c r="A12" s="112" t="s">
        <v>59</v>
      </c>
      <c r="B12" s="116">
        <f>DI_PERS+DI_FONC+DI_EQU+DI_IMM</f>
        <v>0</v>
      </c>
      <c r="C12" s="115"/>
      <c r="D12" s="103"/>
      <c r="E12" s="103"/>
      <c r="F12" s="103"/>
      <c r="G12" s="103"/>
      <c r="H12" s="103"/>
      <c r="I12" s="103"/>
    </row>
    <row r="13" spans="1:9" ht="17.399999999999999" customHeight="1" x14ac:dyDescent="0.25">
      <c r="A13" s="113"/>
      <c r="B13" s="113"/>
      <c r="D13" s="103"/>
      <c r="E13" s="103"/>
      <c r="F13" s="103"/>
      <c r="G13" s="103"/>
      <c r="H13" s="103"/>
      <c r="I13" s="103"/>
    </row>
    <row r="14" spans="1:9" ht="17.399999999999999" customHeight="1" x14ac:dyDescent="0.25">
      <c r="A14" s="140" t="s">
        <v>299</v>
      </c>
      <c r="B14" s="140"/>
      <c r="C14" s="141">
        <f>IF(OR(ISBLANK(DI_TOTALE),DI_TOTALE=0),0,(DI_TOTALE_PREV/DI_TOTALE-1)*100)</f>
        <v>0</v>
      </c>
      <c r="D14" s="103"/>
      <c r="E14" s="103"/>
      <c r="F14" s="103"/>
      <c r="G14" s="103"/>
      <c r="H14" s="103"/>
      <c r="I14" s="103"/>
    </row>
    <row r="15" spans="1:9" ht="17.399999999999999" customHeight="1" x14ac:dyDescent="0.25">
      <c r="A15" s="468" t="str">
        <f>IF(ABS(C14)&gt;20,"La DIRD estimée pour "&amp; SURVEY_YEAR + 1&amp; " varie de plus de 20% par rapport à la DIRD "&amp; SURVEY_YEAR,"Contrôles OK")</f>
        <v>Contrôles OK</v>
      </c>
      <c r="B15" s="468"/>
      <c r="C15" s="468"/>
      <c r="D15" s="103"/>
      <c r="E15" s="103"/>
      <c r="F15" s="103"/>
      <c r="G15" s="103"/>
      <c r="H15" s="103"/>
      <c r="I15" s="103"/>
    </row>
    <row r="17" spans="1:2" ht="51.6" customHeight="1" x14ac:dyDescent="0.25">
      <c r="A17" s="472" t="s">
        <v>298</v>
      </c>
      <c r="B17" s="473"/>
    </row>
  </sheetData>
  <sheetProtection formatCells="0" formatColumns="0" formatRows="0" insertColumns="0" insertRows="0" insertHyperlinks="0" deleteColumns="0" deleteRows="0" sort="0" autoFilter="0" pivotTables="0"/>
  <mergeCells count="7">
    <mergeCell ref="G2:I2"/>
    <mergeCell ref="A15:C15"/>
    <mergeCell ref="A3:C3"/>
    <mergeCell ref="A4:C4"/>
    <mergeCell ref="A17:B17"/>
    <mergeCell ref="A2:C2"/>
    <mergeCell ref="D2:F2"/>
  </mergeCells>
  <conditionalFormatting sqref="C14">
    <cfRule type="cellIs" dxfId="46" priority="1" operator="notBetween">
      <formula>-20</formula>
      <formula>20</formula>
    </cfRule>
  </conditionalFormatting>
  <printOptions horizontalCentered="1"/>
  <pageMargins left="0.23622047244093999" right="0.59055118110236005" top="0.39370078740157" bottom="0.78740157480314998" header="0.39370078740157" footer="0.55118110236219997"/>
  <pageSetup paperSize="9" scale="97" orientation="portrait"/>
  <headerFooter alignWithMargins="0">
    <oddFooter>&amp;L&amp;8&amp;A&amp;R&amp;8R&amp;&amp;D 2022</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pageSetUpPr fitToPage="1"/>
  </sheetPr>
  <dimension ref="A1:J47"/>
  <sheetViews>
    <sheetView showGridLines="0" zoomScale="85" zoomScaleNormal="85" workbookViewId="0">
      <pane xSplit="1" ySplit="6" topLeftCell="B22" activePane="bottomRight" state="frozen"/>
      <selection pane="topRight" activeCell="B1" sqref="B1"/>
      <selection pane="bottomLeft" activeCell="A7" sqref="A7"/>
      <selection pane="bottomRight" activeCell="B7" sqref="B7"/>
    </sheetView>
  </sheetViews>
  <sheetFormatPr baseColWidth="10" defaultColWidth="8.88671875" defaultRowHeight="15" x14ac:dyDescent="0.25"/>
  <cols>
    <col min="1" max="1" width="60.109375" style="100" customWidth="1"/>
    <col min="2" max="2" width="21.6640625" style="100" customWidth="1"/>
    <col min="3" max="3" width="15.6640625" style="100" customWidth="1"/>
    <col min="4" max="9" width="3.88671875" style="100" customWidth="1"/>
    <col min="10" max="10" width="3.88671875" style="101" customWidth="1"/>
    <col min="11" max="11" width="11.44140625" style="100" customWidth="1"/>
    <col min="12" max="16384" width="8.88671875" style="100"/>
  </cols>
  <sheetData>
    <row r="1" spans="1:9" ht="15.6" x14ac:dyDescent="0.25">
      <c r="A1" s="98"/>
      <c r="B1" s="99"/>
    </row>
    <row r="2" spans="1:9" ht="40.200000000000003" customHeight="1" x14ac:dyDescent="0.25">
      <c r="A2" s="467" t="str">
        <f>"Répartition des dépenses intérieures de R&amp;D (intra-muros à votre structure) par région (y compris outre-mer) en " &amp; SURVEY_YEAR</f>
        <v>Répartition des dépenses intérieures de R&amp;D (intra-muros à votre structure) par région (y compris outre-mer) en 2024</v>
      </c>
      <c r="B2" s="467"/>
      <c r="C2" s="467"/>
      <c r="D2" s="467"/>
      <c r="E2" s="467"/>
      <c r="F2" s="467"/>
      <c r="G2" s="467"/>
      <c r="H2" s="467"/>
      <c r="I2" s="467"/>
    </row>
    <row r="3" spans="1:9" ht="45" customHeight="1" x14ac:dyDescent="0.3">
      <c r="A3" s="474" t="s">
        <v>52</v>
      </c>
      <c r="B3" s="474"/>
      <c r="C3" s="474"/>
      <c r="D3" s="102"/>
      <c r="E3" s="102"/>
      <c r="F3" s="102"/>
      <c r="G3" s="102"/>
      <c r="H3" s="102"/>
      <c r="I3" s="102"/>
    </row>
    <row r="4" spans="1:9" ht="15.6" x14ac:dyDescent="0.3">
      <c r="A4" s="142"/>
    </row>
    <row r="5" spans="1:9" ht="138.6" customHeight="1" x14ac:dyDescent="0.25">
      <c r="A5" s="477" t="s">
        <v>371</v>
      </c>
      <c r="B5" s="478"/>
      <c r="C5" s="478"/>
      <c r="D5" s="478"/>
      <c r="E5" s="478"/>
      <c r="F5" s="478"/>
      <c r="G5" s="478"/>
      <c r="H5" s="478"/>
      <c r="I5" s="479"/>
    </row>
    <row r="6" spans="1:9" ht="15.6" x14ac:dyDescent="0.25">
      <c r="A6" s="143"/>
      <c r="B6" s="97" t="s">
        <v>54</v>
      </c>
      <c r="C6" s="144" t="s">
        <v>61</v>
      </c>
      <c r="D6" s="103"/>
      <c r="E6" s="103"/>
      <c r="F6" s="103"/>
      <c r="G6" s="103"/>
      <c r="H6" s="103"/>
      <c r="I6" s="103"/>
    </row>
    <row r="7" spans="1:9" ht="14.85" customHeight="1" x14ac:dyDescent="0.25">
      <c r="A7" s="145" t="s">
        <v>62</v>
      </c>
      <c r="B7" s="395"/>
      <c r="C7" s="146">
        <f>IF(DI_TOT_REG&lt;&gt;0,DI_IdF/DI_TOT_REG,0)</f>
        <v>0</v>
      </c>
      <c r="D7" s="103"/>
      <c r="E7" s="103"/>
      <c r="F7" s="103"/>
      <c r="G7" s="103"/>
      <c r="H7" s="103"/>
      <c r="I7" s="103"/>
    </row>
    <row r="8" spans="1:9" ht="14.85" customHeight="1" x14ac:dyDescent="0.25">
      <c r="A8" s="145" t="s">
        <v>63</v>
      </c>
      <c r="B8" s="395"/>
      <c r="C8" s="146">
        <f>IF(DI_TOT_REG&lt;&gt;0,DI_CA/DI_TOT_REG,0)</f>
        <v>0</v>
      </c>
      <c r="D8" s="103"/>
      <c r="E8" s="103"/>
      <c r="F8" s="103"/>
      <c r="G8" s="103"/>
      <c r="H8" s="103"/>
      <c r="I8" s="103"/>
    </row>
    <row r="9" spans="1:9" ht="14.85" customHeight="1" x14ac:dyDescent="0.25">
      <c r="A9" s="145" t="s">
        <v>64</v>
      </c>
      <c r="B9" s="395"/>
      <c r="C9" s="146">
        <f>IF(DI_TOT_REG&lt;&gt;0,DI_Pic/DI_TOT_REG,0)</f>
        <v>0</v>
      </c>
      <c r="D9" s="103"/>
      <c r="E9" s="103"/>
      <c r="F9" s="103"/>
      <c r="G9" s="103"/>
      <c r="H9" s="103"/>
      <c r="I9" s="103"/>
    </row>
    <row r="10" spans="1:9" ht="14.85" customHeight="1" x14ac:dyDescent="0.25">
      <c r="A10" s="145" t="s">
        <v>65</v>
      </c>
      <c r="B10" s="395"/>
      <c r="C10" s="146">
        <f>IF(DI_TOT_REG&lt;&gt;0,DI_HN/DI_TOT_REG,0)</f>
        <v>0</v>
      </c>
      <c r="D10" s="103"/>
      <c r="E10" s="103"/>
      <c r="F10" s="103"/>
      <c r="G10" s="103"/>
      <c r="H10" s="103"/>
      <c r="I10" s="103"/>
    </row>
    <row r="11" spans="1:9" ht="14.85" customHeight="1" x14ac:dyDescent="0.25">
      <c r="A11" s="145" t="s">
        <v>66</v>
      </c>
      <c r="B11" s="395"/>
      <c r="C11" s="146">
        <f>IF(DI_TOT_REG&lt;&gt;0,DI_CVdL/DI_TOT_REG,0)</f>
        <v>0</v>
      </c>
      <c r="D11" s="103"/>
      <c r="E11" s="103"/>
      <c r="F11" s="103"/>
      <c r="G11" s="103"/>
      <c r="H11" s="103"/>
      <c r="I11" s="103"/>
    </row>
    <row r="12" spans="1:9" ht="14.85" customHeight="1" x14ac:dyDescent="0.25">
      <c r="A12" s="145" t="s">
        <v>67</v>
      </c>
      <c r="B12" s="395"/>
      <c r="C12" s="146">
        <f>IF(DI_TOT_REG&lt;&gt;0,DI_BN/DI_TOT_REG,0)</f>
        <v>0</v>
      </c>
      <c r="D12" s="103"/>
      <c r="E12" s="103"/>
      <c r="F12" s="103"/>
      <c r="G12" s="103"/>
      <c r="H12" s="103"/>
      <c r="I12" s="103"/>
    </row>
    <row r="13" spans="1:9" ht="14.85" customHeight="1" x14ac:dyDescent="0.25">
      <c r="A13" s="145" t="s">
        <v>68</v>
      </c>
      <c r="B13" s="395"/>
      <c r="C13" s="146">
        <f>IF(DI_TOT_REG&lt;&gt;0,DI_Bourg/DI_TOT_REG,0)</f>
        <v>0</v>
      </c>
      <c r="D13" s="103"/>
      <c r="E13" s="103"/>
      <c r="F13" s="103"/>
      <c r="G13" s="103"/>
      <c r="H13" s="103"/>
      <c r="I13" s="103"/>
    </row>
    <row r="14" spans="1:9" ht="14.85" customHeight="1" x14ac:dyDescent="0.25">
      <c r="A14" s="145" t="s">
        <v>69</v>
      </c>
      <c r="B14" s="395"/>
      <c r="C14" s="146">
        <f>IF(DI_TOT_REG&lt;&gt;0,DI_NPdC/DI_TOT_REG,0)</f>
        <v>0</v>
      </c>
      <c r="D14" s="103"/>
      <c r="E14" s="103"/>
      <c r="F14" s="103"/>
      <c r="G14" s="103"/>
      <c r="H14" s="103"/>
      <c r="I14" s="103"/>
    </row>
    <row r="15" spans="1:9" ht="14.85" customHeight="1" x14ac:dyDescent="0.25">
      <c r="A15" s="145" t="s">
        <v>70</v>
      </c>
      <c r="B15" s="395"/>
      <c r="C15" s="146">
        <f>IF(DI_TOT_REG&lt;&gt;0,DI_Lorr/DI_TOT_REG,0)</f>
        <v>0</v>
      </c>
      <c r="D15" s="103"/>
      <c r="E15" s="103"/>
      <c r="F15" s="103"/>
      <c r="G15" s="103"/>
      <c r="H15" s="103"/>
      <c r="I15" s="103"/>
    </row>
    <row r="16" spans="1:9" ht="14.85" customHeight="1" x14ac:dyDescent="0.25">
      <c r="A16" s="145" t="s">
        <v>71</v>
      </c>
      <c r="B16" s="395"/>
      <c r="C16" s="146">
        <f>IF(DI_TOT_REG&lt;&gt;0,DI_Als/DI_TOT_REG,0)</f>
        <v>0</v>
      </c>
      <c r="D16" s="103"/>
      <c r="E16" s="103"/>
      <c r="F16" s="103"/>
      <c r="G16" s="103"/>
      <c r="H16" s="103"/>
      <c r="I16" s="103"/>
    </row>
    <row r="17" spans="1:9" ht="14.85" customHeight="1" x14ac:dyDescent="0.25">
      <c r="A17" s="145" t="s">
        <v>72</v>
      </c>
      <c r="B17" s="395"/>
      <c r="C17" s="146">
        <f>IF(DI_TOT_REG&lt;&gt;0,DI_FC/DI_TOT_REG,0)</f>
        <v>0</v>
      </c>
      <c r="D17" s="103"/>
      <c r="E17" s="103"/>
      <c r="F17" s="103"/>
      <c r="G17" s="103"/>
      <c r="H17" s="103"/>
      <c r="I17" s="103"/>
    </row>
    <row r="18" spans="1:9" ht="14.85" customHeight="1" x14ac:dyDescent="0.25">
      <c r="A18" s="145" t="s">
        <v>73</v>
      </c>
      <c r="B18" s="395"/>
      <c r="C18" s="146">
        <f>IF(DI_TOT_REG&lt;&gt;0,DI_PdL/DI_TOT_REG,0)</f>
        <v>0</v>
      </c>
      <c r="D18" s="103"/>
      <c r="E18" s="103"/>
      <c r="F18" s="103"/>
      <c r="G18" s="103"/>
      <c r="H18" s="103"/>
      <c r="I18" s="103"/>
    </row>
    <row r="19" spans="1:9" ht="14.85" customHeight="1" x14ac:dyDescent="0.25">
      <c r="A19" s="145" t="s">
        <v>74</v>
      </c>
      <c r="B19" s="395"/>
      <c r="C19" s="146">
        <f>IF(DI_TOT_REG&lt;&gt;0,DI_Bret/DI_TOT_REG,0)</f>
        <v>0</v>
      </c>
      <c r="D19" s="103"/>
      <c r="E19" s="103"/>
      <c r="F19" s="103"/>
      <c r="G19" s="103"/>
      <c r="H19" s="103"/>
      <c r="I19" s="103"/>
    </row>
    <row r="20" spans="1:9" ht="14.85" customHeight="1" x14ac:dyDescent="0.25">
      <c r="A20" s="145" t="s">
        <v>75</v>
      </c>
      <c r="B20" s="395"/>
      <c r="C20" s="146">
        <f>IF(DI_TOT_REG&lt;&gt;0,DI_PC/DI_TOT_REG,0)</f>
        <v>0</v>
      </c>
      <c r="D20" s="103"/>
      <c r="E20" s="103"/>
      <c r="F20" s="103"/>
      <c r="G20" s="103"/>
      <c r="H20" s="103"/>
      <c r="I20" s="103"/>
    </row>
    <row r="21" spans="1:9" ht="14.85" customHeight="1" x14ac:dyDescent="0.25">
      <c r="A21" s="145" t="s">
        <v>76</v>
      </c>
      <c r="B21" s="395"/>
      <c r="C21" s="146">
        <f>IF(DI_TOT_REG&lt;&gt;0,DI_Aqu/DI_TOT_REG,0)</f>
        <v>0</v>
      </c>
      <c r="D21" s="103"/>
      <c r="E21" s="103"/>
      <c r="F21" s="103"/>
      <c r="G21" s="103"/>
      <c r="H21" s="103"/>
      <c r="I21" s="103"/>
    </row>
    <row r="22" spans="1:9" ht="14.85" customHeight="1" x14ac:dyDescent="0.25">
      <c r="A22" s="145" t="s">
        <v>77</v>
      </c>
      <c r="B22" s="395"/>
      <c r="C22" s="146">
        <f>IF(DI_TOT_REG&lt;&gt;0,DI_MP/DI_TOT_REG,0)</f>
        <v>0</v>
      </c>
      <c r="D22" s="103"/>
      <c r="E22" s="103"/>
      <c r="F22" s="103"/>
      <c r="G22" s="103"/>
      <c r="H22" s="103"/>
      <c r="I22" s="103"/>
    </row>
    <row r="23" spans="1:9" ht="14.85" customHeight="1" x14ac:dyDescent="0.25">
      <c r="A23" s="145" t="s">
        <v>78</v>
      </c>
      <c r="B23" s="395"/>
      <c r="C23" s="146">
        <f>IF(DI_TOT_REG&lt;&gt;0,DI_Lim/DI_TOT_REG,0)</f>
        <v>0</v>
      </c>
      <c r="D23" s="103"/>
      <c r="E23" s="103"/>
      <c r="F23" s="103"/>
      <c r="G23" s="103"/>
      <c r="H23" s="103"/>
      <c r="I23" s="103"/>
    </row>
    <row r="24" spans="1:9" ht="14.85" customHeight="1" x14ac:dyDescent="0.25">
      <c r="A24" s="145" t="s">
        <v>79</v>
      </c>
      <c r="B24" s="395"/>
      <c r="C24" s="146">
        <f>IF(DI_TOT_REG&lt;&gt;0,DI_RA/DI_TOT_REG,0)</f>
        <v>0</v>
      </c>
      <c r="D24" s="103"/>
      <c r="E24" s="103"/>
      <c r="F24" s="103"/>
      <c r="G24" s="103"/>
      <c r="H24" s="103"/>
      <c r="I24" s="103"/>
    </row>
    <row r="25" spans="1:9" ht="14.85" customHeight="1" x14ac:dyDescent="0.25">
      <c r="A25" s="145" t="s">
        <v>80</v>
      </c>
      <c r="B25" s="395"/>
      <c r="C25" s="146">
        <f>IF(DI_TOT_REG&lt;&gt;0,DI_Auv/DI_TOT_REG,0)</f>
        <v>0</v>
      </c>
      <c r="D25" s="103"/>
      <c r="E25" s="103"/>
      <c r="F25" s="103"/>
      <c r="G25" s="103"/>
      <c r="H25" s="103"/>
      <c r="I25" s="103"/>
    </row>
    <row r="26" spans="1:9" ht="14.85" customHeight="1" x14ac:dyDescent="0.25">
      <c r="A26" s="145" t="s">
        <v>81</v>
      </c>
      <c r="B26" s="395"/>
      <c r="C26" s="146">
        <f>IF(DI_TOT_REG&lt;&gt;0,DI_LR/DI_TOT_REG,0)</f>
        <v>0</v>
      </c>
      <c r="D26" s="103"/>
      <c r="E26" s="103"/>
      <c r="F26" s="103"/>
      <c r="G26" s="103"/>
      <c r="H26" s="103"/>
      <c r="I26" s="103"/>
    </row>
    <row r="27" spans="1:9" ht="14.85" customHeight="1" x14ac:dyDescent="0.25">
      <c r="A27" s="145" t="s">
        <v>82</v>
      </c>
      <c r="B27" s="395"/>
      <c r="C27" s="146">
        <f>IF(DI_TOT_REG&lt;&gt;0,DI_PACA/DI_TOT_REG,0)</f>
        <v>0</v>
      </c>
      <c r="D27" s="103"/>
      <c r="E27" s="103"/>
      <c r="F27" s="103"/>
      <c r="G27" s="103"/>
      <c r="H27" s="103"/>
      <c r="I27" s="103"/>
    </row>
    <row r="28" spans="1:9" ht="14.85" customHeight="1" x14ac:dyDescent="0.25">
      <c r="A28" s="145" t="s">
        <v>83</v>
      </c>
      <c r="B28" s="395"/>
      <c r="C28" s="146">
        <f>IF(DI_TOT_REG&lt;&gt;0,DI_Cors/DI_TOT_REG,0)</f>
        <v>0</v>
      </c>
      <c r="D28" s="103"/>
      <c r="E28" s="103"/>
      <c r="F28" s="103"/>
      <c r="G28" s="103"/>
      <c r="H28" s="103"/>
      <c r="I28" s="103"/>
    </row>
    <row r="29" spans="1:9" ht="14.85" customHeight="1" x14ac:dyDescent="0.25">
      <c r="A29" s="145" t="s">
        <v>84</v>
      </c>
      <c r="B29" s="395"/>
      <c r="C29" s="146">
        <f>IF(DI_TOT_REG&lt;&gt;0,DI_Guad/DI_TOT_REG,0)</f>
        <v>0</v>
      </c>
      <c r="D29" s="103"/>
      <c r="E29" s="103"/>
      <c r="F29" s="103"/>
      <c r="G29" s="103"/>
      <c r="H29" s="103"/>
      <c r="I29" s="103"/>
    </row>
    <row r="30" spans="1:9" ht="14.85" customHeight="1" x14ac:dyDescent="0.25">
      <c r="A30" s="145" t="s">
        <v>85</v>
      </c>
      <c r="B30" s="395"/>
      <c r="C30" s="146">
        <f>IF(DI_TOT_REG&lt;&gt;0,DI_Marti/DI_TOT_REG,0)</f>
        <v>0</v>
      </c>
      <c r="D30" s="103"/>
      <c r="E30" s="103"/>
      <c r="F30" s="103"/>
      <c r="G30" s="103"/>
      <c r="H30" s="103"/>
      <c r="I30" s="103"/>
    </row>
    <row r="31" spans="1:9" ht="14.85" customHeight="1" x14ac:dyDescent="0.25">
      <c r="A31" s="145" t="s">
        <v>86</v>
      </c>
      <c r="B31" s="395"/>
      <c r="C31" s="146">
        <f>IF(DI_TOT_REG&lt;&gt;0,DI_Guya/DI_TOT_REG,0)</f>
        <v>0</v>
      </c>
      <c r="D31" s="103"/>
      <c r="E31" s="103"/>
      <c r="F31" s="103"/>
      <c r="G31" s="103"/>
      <c r="H31" s="103"/>
      <c r="I31" s="103"/>
    </row>
    <row r="32" spans="1:9" ht="14.85" customHeight="1" x14ac:dyDescent="0.25">
      <c r="A32" s="145" t="s">
        <v>87</v>
      </c>
      <c r="B32" s="395"/>
      <c r="C32" s="146">
        <f>IF(DI_TOT_REG&lt;&gt;0,DI_LRe/DI_TOT_REG,0)</f>
        <v>0</v>
      </c>
      <c r="D32" s="103"/>
      <c r="E32" s="103"/>
      <c r="F32" s="103"/>
      <c r="G32" s="103"/>
      <c r="H32" s="103"/>
      <c r="I32" s="103"/>
    </row>
    <row r="33" spans="1:9" ht="14.85" customHeight="1" x14ac:dyDescent="0.25">
      <c r="A33" s="145" t="s">
        <v>88</v>
      </c>
      <c r="B33" s="395"/>
      <c r="C33" s="146">
        <f>IF(DI_TOT_REG&lt;&gt;0,DI_Mayo/DI_TOT_REG,0)</f>
        <v>0</v>
      </c>
      <c r="D33" s="103"/>
      <c r="E33" s="103"/>
      <c r="F33" s="103"/>
      <c r="G33" s="103"/>
      <c r="H33" s="103"/>
      <c r="I33" s="103"/>
    </row>
    <row r="34" spans="1:9" ht="14.25" customHeight="1" x14ac:dyDescent="0.25">
      <c r="A34" s="145" t="s">
        <v>89</v>
      </c>
      <c r="B34" s="395"/>
      <c r="C34" s="146">
        <f>IF(DI_TOT_REG&lt;&gt;0,DI_AOM/DI_TOT_REG,0)</f>
        <v>0</v>
      </c>
      <c r="D34" s="103"/>
      <c r="E34" s="103"/>
      <c r="F34" s="103"/>
      <c r="G34" s="103"/>
      <c r="H34" s="103"/>
      <c r="I34" s="103"/>
    </row>
    <row r="35" spans="1:9" ht="31.2" x14ac:dyDescent="0.25">
      <c r="A35" s="147" t="s">
        <v>59</v>
      </c>
      <c r="B35" s="396">
        <f>SUM(B7:B34)</f>
        <v>0</v>
      </c>
      <c r="C35" s="149">
        <f>SUM(C7:C34)</f>
        <v>0</v>
      </c>
    </row>
    <row r="36" spans="1:9" ht="31.2" customHeight="1" x14ac:dyDescent="0.3">
      <c r="A36" s="475" t="str">
        <f>IF(DI_TOT_REG&lt;&gt;B37,"La DIRD totale par région ne correspond pas à la DIRD totale indiquée au tableau DIRD/nature rappelée ci-dessous","Contrôles OK")</f>
        <v>Contrôles OK</v>
      </c>
      <c r="B36" s="475"/>
      <c r="C36" s="475"/>
      <c r="D36" s="103"/>
      <c r="E36" s="103"/>
      <c r="F36" s="103"/>
      <c r="G36" s="103"/>
      <c r="H36" s="103"/>
      <c r="I36" s="103"/>
    </row>
    <row r="37" spans="1:9" ht="31.2" x14ac:dyDescent="0.25">
      <c r="A37" s="150" t="s">
        <v>300</v>
      </c>
      <c r="B37" s="151">
        <f>DI_TOTALE</f>
        <v>0</v>
      </c>
      <c r="D37" s="103"/>
      <c r="E37" s="103"/>
      <c r="F37" s="103"/>
      <c r="G37" s="103"/>
      <c r="H37" s="103"/>
      <c r="I37" s="103"/>
    </row>
    <row r="38" spans="1:9" x14ac:dyDescent="0.25">
      <c r="A38" s="131"/>
      <c r="D38" s="103"/>
      <c r="E38" s="103"/>
      <c r="F38" s="103"/>
      <c r="G38" s="103"/>
      <c r="H38" s="103"/>
      <c r="I38" s="103"/>
    </row>
    <row r="39" spans="1:9" ht="20.25" customHeight="1" x14ac:dyDescent="0.25">
      <c r="D39" s="103"/>
      <c r="E39" s="103"/>
      <c r="F39" s="103"/>
      <c r="G39" s="103"/>
      <c r="H39" s="103"/>
      <c r="I39" s="103"/>
    </row>
    <row r="40" spans="1:9" ht="12" customHeight="1" x14ac:dyDescent="0.3">
      <c r="A40" s="476"/>
      <c r="B40" s="476"/>
      <c r="D40" s="103"/>
      <c r="E40" s="103"/>
      <c r="F40" s="103"/>
      <c r="G40" s="103"/>
      <c r="H40" s="103"/>
      <c r="I40" s="103"/>
    </row>
    <row r="41" spans="1:9" ht="12" customHeight="1" x14ac:dyDescent="0.25">
      <c r="D41" s="103"/>
      <c r="E41" s="103"/>
      <c r="F41" s="103"/>
      <c r="G41" s="103"/>
      <c r="H41" s="103"/>
      <c r="I41" s="103"/>
    </row>
    <row r="42" spans="1:9" ht="12" customHeight="1" x14ac:dyDescent="0.25">
      <c r="D42" s="103"/>
      <c r="E42" s="103"/>
      <c r="F42" s="103"/>
      <c r="G42" s="103"/>
      <c r="H42" s="103"/>
      <c r="I42" s="103"/>
    </row>
    <row r="43" spans="1:9" ht="12" customHeight="1" x14ac:dyDescent="0.25">
      <c r="D43" s="103"/>
      <c r="E43" s="103"/>
      <c r="F43" s="103"/>
      <c r="G43" s="103"/>
      <c r="H43" s="103"/>
      <c r="I43" s="103"/>
    </row>
    <row r="44" spans="1:9" ht="12" customHeight="1" x14ac:dyDescent="0.25">
      <c r="D44" s="103"/>
      <c r="E44" s="103"/>
      <c r="F44" s="103"/>
      <c r="G44" s="103"/>
      <c r="H44" s="103"/>
      <c r="I44" s="103"/>
    </row>
    <row r="45" spans="1:9" ht="12" customHeight="1" x14ac:dyDescent="0.25">
      <c r="D45" s="103"/>
      <c r="E45" s="103"/>
      <c r="F45" s="103"/>
      <c r="G45" s="103"/>
      <c r="H45" s="103"/>
      <c r="I45" s="103"/>
    </row>
    <row r="46" spans="1:9" ht="12" customHeight="1" x14ac:dyDescent="0.25"/>
    <row r="47" spans="1:9" ht="12" customHeight="1" x14ac:dyDescent="0.25"/>
  </sheetData>
  <sheetProtection formatCells="0" formatColumns="0" formatRows="0" insertColumns="0" insertRows="0" insertHyperlinks="0" deleteColumns="0" deleteRows="0" sort="0" autoFilter="0" pivotTables="0"/>
  <mergeCells count="5">
    <mergeCell ref="A2:I2"/>
    <mergeCell ref="A3:C3"/>
    <mergeCell ref="A36:C36"/>
    <mergeCell ref="A40:B40"/>
    <mergeCell ref="A5:I5"/>
  </mergeCells>
  <conditionalFormatting sqref="B38:C38">
    <cfRule type="cellIs" dxfId="45" priority="1" stopIfTrue="1" operator="equal">
      <formula>TRUE</formula>
    </cfRule>
    <cfRule type="cellIs" dxfId="44" priority="2" stopIfTrue="1" operator="equal">
      <formula>FALSE</formula>
    </cfRule>
  </conditionalFormatting>
  <printOptions horizontalCentered="1"/>
  <pageMargins left="0.23622047244093999" right="0.59055118110236005" top="0.39370078740157" bottom="0.78740157480314998" header="0.39370078740157" footer="0.55118110236219997"/>
  <pageSetup paperSize="9" scale="78" orientation="portrait" r:id="rId1"/>
  <headerFooter alignWithMargins="0">
    <oddFooter>&amp;L&amp;8&amp;A&amp;R&amp;8R&amp;&amp;D 2022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pageSetUpPr fitToPage="1"/>
  </sheetPr>
  <dimension ref="A1:K23"/>
  <sheetViews>
    <sheetView showGridLines="0" zoomScale="75" zoomScaleNormal="75" workbookViewId="0">
      <pane ySplit="1" topLeftCell="A2" activePane="bottomLeft" state="frozen"/>
      <selection activeCell="P6" sqref="P6"/>
      <selection pane="bottomLeft" activeCell="A9" sqref="A9:B9"/>
    </sheetView>
  </sheetViews>
  <sheetFormatPr baseColWidth="10" defaultColWidth="8.88671875" defaultRowHeight="14.4" x14ac:dyDescent="0.3"/>
  <cols>
    <col min="1" max="1" width="66.44140625" style="13" customWidth="1"/>
    <col min="2" max="2" width="23.109375" style="13" customWidth="1"/>
    <col min="3" max="3" width="7" style="13" customWidth="1"/>
    <col min="4" max="4" width="73.5546875" style="13" customWidth="1"/>
    <col min="5" max="9" width="7" style="13" customWidth="1"/>
    <col min="10" max="10" width="3.88671875" style="2" customWidth="1"/>
    <col min="11" max="11" width="11.44140625" style="13" customWidth="1"/>
  </cols>
  <sheetData>
    <row r="1" spans="1:10" s="1" customFormat="1" ht="15" x14ac:dyDescent="0.25">
      <c r="A1" s="11"/>
      <c r="B1" s="12"/>
      <c r="C1" s="12"/>
      <c r="D1" s="152" t="s">
        <v>301</v>
      </c>
      <c r="E1" s="12"/>
      <c r="F1" s="12"/>
      <c r="G1" s="12"/>
      <c r="H1" s="12"/>
      <c r="I1" s="12"/>
      <c r="J1" s="2"/>
    </row>
    <row r="2" spans="1:10" ht="37.5" customHeight="1" x14ac:dyDescent="0.3">
      <c r="A2" s="480" t="str">
        <f>"Répartition en % des dépenses intérieures de R&amp;D (intra-muros à votre structure) par catégorie de recherche en " &amp; SURVEY_YEAR</f>
        <v>Répartition en % des dépenses intérieures de R&amp;D (intra-muros à votre structure) par catégorie de recherche en 2024</v>
      </c>
      <c r="B2" s="480"/>
      <c r="C2" s="22"/>
      <c r="D2" s="153"/>
      <c r="E2" s="22"/>
      <c r="F2" s="22"/>
      <c r="G2" s="22"/>
      <c r="H2" s="22"/>
      <c r="I2" s="22"/>
    </row>
    <row r="3" spans="1:10" ht="15" x14ac:dyDescent="0.3">
      <c r="D3" s="153"/>
    </row>
    <row r="4" spans="1:10" ht="15.6" x14ac:dyDescent="0.3">
      <c r="A4" s="143"/>
      <c r="B4" s="97" t="s">
        <v>90</v>
      </c>
      <c r="D4" s="153"/>
    </row>
    <row r="5" spans="1:10" ht="109.95" customHeight="1" x14ac:dyDescent="0.3">
      <c r="A5" s="145" t="s">
        <v>91</v>
      </c>
      <c r="B5" s="410"/>
      <c r="D5" s="154" t="s">
        <v>302</v>
      </c>
    </row>
    <row r="6" spans="1:10" ht="109.95" customHeight="1" x14ac:dyDescent="0.3">
      <c r="A6" s="145" t="s">
        <v>92</v>
      </c>
      <c r="B6" s="410"/>
      <c r="D6" s="154" t="s">
        <v>303</v>
      </c>
    </row>
    <row r="7" spans="1:10" ht="109.95" customHeight="1" x14ac:dyDescent="0.3">
      <c r="A7" s="145" t="s">
        <v>93</v>
      </c>
      <c r="B7" s="410"/>
      <c r="D7" s="154" t="s">
        <v>304</v>
      </c>
    </row>
    <row r="8" spans="1:10" ht="54.75" customHeight="1" x14ac:dyDescent="0.3">
      <c r="A8" s="150" t="s">
        <v>59</v>
      </c>
      <c r="B8" s="409">
        <f>SUM(B5:B7)</f>
        <v>0</v>
      </c>
    </row>
    <row r="9" spans="1:10" ht="20.25" customHeight="1" x14ac:dyDescent="0.3">
      <c r="A9" s="481" t="str">
        <f>IF(CAT_TOT&lt;&gt;100,"La répartition de la DIRD par catégorie de recherche est différente de 100","Contrôles OK")</f>
        <v>La répartition de la DIRD par catégorie de recherche est différente de 100</v>
      </c>
      <c r="B9" s="481"/>
      <c r="C9" s="23"/>
      <c r="D9" s="23"/>
    </row>
    <row r="14" spans="1:10" ht="17.25" customHeight="1" x14ac:dyDescent="0.3">
      <c r="A14" s="20"/>
    </row>
    <row r="15" spans="1:10" ht="17.25" customHeight="1" x14ac:dyDescent="0.3"/>
    <row r="16" spans="1:10" x14ac:dyDescent="0.3">
      <c r="A16" s="24"/>
    </row>
    <row r="17" spans="1:1" x14ac:dyDescent="0.3">
      <c r="A17" s="24"/>
    </row>
    <row r="18" spans="1:1" x14ac:dyDescent="0.3">
      <c r="A18" s="24"/>
    </row>
    <row r="19" spans="1:1" x14ac:dyDescent="0.3">
      <c r="A19" s="24"/>
    </row>
    <row r="20" spans="1:1" x14ac:dyDescent="0.3">
      <c r="A20" s="24"/>
    </row>
    <row r="21" spans="1:1" x14ac:dyDescent="0.3">
      <c r="A21" s="24"/>
    </row>
    <row r="22" spans="1:1" x14ac:dyDescent="0.3">
      <c r="A22" s="24"/>
    </row>
    <row r="23" spans="1:1" x14ac:dyDescent="0.3">
      <c r="A23" s="24"/>
    </row>
  </sheetData>
  <sheetProtection formatCells="0" formatColumns="0" formatRows="0" insertColumns="0" insertRows="0" insertHyperlinks="0" deleteColumns="0" deleteRows="0" sort="0" autoFilter="0" pivotTables="0"/>
  <mergeCells count="2">
    <mergeCell ref="A2:B2"/>
    <mergeCell ref="A9:B9"/>
  </mergeCells>
  <conditionalFormatting sqref="B8">
    <cfRule type="cellIs" dxfId="43" priority="1" operator="notEqual">
      <formula>100</formula>
    </cfRule>
  </conditionalFormatting>
  <printOptions horizontalCentered="1"/>
  <pageMargins left="0.23622047244093999" right="0.59055118110236005" top="0.39370078740157" bottom="0.78740157480314998" header="0.39370078740157" footer="0.55118110236219997"/>
  <pageSetup paperSize="9" scale="29" orientation="portrait"/>
  <headerFooter alignWithMargins="0">
    <oddFooter>&amp;L&amp;8&amp;A&amp;R&amp;8R&amp;&amp;D 2022</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pageSetUpPr fitToPage="1"/>
  </sheetPr>
  <dimension ref="A1:K93"/>
  <sheetViews>
    <sheetView showGridLines="0" zoomScale="70" zoomScaleNormal="70" workbookViewId="0">
      <pane ySplit="1" topLeftCell="A2" activePane="bottomLeft" state="frozen"/>
      <selection pane="bottomLeft" activeCell="P6" sqref="P6"/>
    </sheetView>
  </sheetViews>
  <sheetFormatPr baseColWidth="10" defaultColWidth="8.88671875" defaultRowHeight="14.4" x14ac:dyDescent="0.3"/>
  <cols>
    <col min="1" max="1" width="80.6640625" style="13" customWidth="1"/>
    <col min="2" max="2" width="34.6640625" style="13" customWidth="1"/>
    <col min="3" max="9" width="4.6640625" style="13" customWidth="1"/>
    <col min="10" max="10" width="4.6640625" style="2" customWidth="1"/>
    <col min="11" max="11" width="11.44140625" style="13" customWidth="1"/>
  </cols>
  <sheetData>
    <row r="1" spans="1:10" s="1" customFormat="1" ht="13.2" x14ac:dyDescent="0.25">
      <c r="A1" s="11"/>
      <c r="B1" s="12"/>
      <c r="C1" s="12"/>
      <c r="D1" s="12"/>
      <c r="E1" s="12"/>
      <c r="F1" s="12"/>
      <c r="G1" s="12"/>
      <c r="H1" s="12"/>
      <c r="I1" s="12"/>
      <c r="J1" s="2"/>
    </row>
    <row r="2" spans="1:10" ht="34.5" customHeight="1" x14ac:dyDescent="0.3">
      <c r="A2" s="482" t="str">
        <f>"Dépenses extérieures de R&amp;D exécutées en " &amp; SURVEY_YEAR &amp; " par le secteur militaire de l'État et des organismes publics"</f>
        <v>Dépenses extérieures de R&amp;D exécutées en 2024 par le secteur militaire de l'État et des organismes publics</v>
      </c>
      <c r="B2" s="482"/>
    </row>
    <row r="3" spans="1:10" ht="38.25" customHeight="1" x14ac:dyDescent="0.3">
      <c r="A3" s="483" t="s">
        <v>94</v>
      </c>
      <c r="B3" s="483"/>
    </row>
    <row r="5" spans="1:10" x14ac:dyDescent="0.3">
      <c r="A5" s="15" t="s">
        <v>95</v>
      </c>
      <c r="B5" s="16" t="s">
        <v>60</v>
      </c>
    </row>
    <row r="6" spans="1:10" ht="25.5" hidden="1" customHeight="1" x14ac:dyDescent="0.3">
      <c r="A6" s="25" t="s">
        <v>96</v>
      </c>
      <c r="B6" s="26"/>
    </row>
    <row r="7" spans="1:10" ht="25.5" hidden="1" customHeight="1" x14ac:dyDescent="0.3">
      <c r="A7" s="27" t="s">
        <v>97</v>
      </c>
      <c r="B7" s="28"/>
    </row>
    <row r="8" spans="1:10" hidden="1" x14ac:dyDescent="0.3">
      <c r="A8" s="29" t="s">
        <v>98</v>
      </c>
      <c r="B8" s="30"/>
    </row>
    <row r="9" spans="1:10" hidden="1" x14ac:dyDescent="0.3">
      <c r="A9" s="29" t="s">
        <v>99</v>
      </c>
      <c r="B9" s="30"/>
    </row>
    <row r="10" spans="1:10" hidden="1" x14ac:dyDescent="0.3">
      <c r="A10" s="29" t="s">
        <v>100</v>
      </c>
      <c r="B10" s="30"/>
    </row>
    <row r="11" spans="1:10" hidden="1" x14ac:dyDescent="0.3">
      <c r="A11" s="29" t="s">
        <v>101</v>
      </c>
      <c r="B11" s="30"/>
    </row>
    <row r="12" spans="1:10" hidden="1" x14ac:dyDescent="0.3">
      <c r="A12" s="29" t="s">
        <v>102</v>
      </c>
      <c r="B12" s="30"/>
    </row>
    <row r="13" spans="1:10" hidden="1" x14ac:dyDescent="0.3">
      <c r="A13" s="29" t="s">
        <v>103</v>
      </c>
      <c r="B13" s="30"/>
    </row>
    <row r="14" spans="1:10" hidden="1" x14ac:dyDescent="0.3">
      <c r="A14" s="29" t="s">
        <v>104</v>
      </c>
      <c r="B14" s="30"/>
    </row>
    <row r="15" spans="1:10" hidden="1" x14ac:dyDescent="0.3">
      <c r="A15" s="29" t="s">
        <v>105</v>
      </c>
      <c r="B15" s="30"/>
    </row>
    <row r="16" spans="1:10" hidden="1" x14ac:dyDescent="0.3">
      <c r="A16" s="29" t="s">
        <v>106</v>
      </c>
      <c r="B16" s="30"/>
    </row>
    <row r="17" spans="1:3" hidden="1" x14ac:dyDescent="0.3">
      <c r="A17" s="31" t="s">
        <v>107</v>
      </c>
      <c r="B17" s="32"/>
    </row>
    <row r="18" spans="1:3" ht="29.25" hidden="1" customHeight="1" x14ac:dyDescent="0.3">
      <c r="A18" s="33" t="s">
        <v>108</v>
      </c>
      <c r="B18" s="34"/>
    </row>
    <row r="19" spans="1:3" ht="25.5" hidden="1" customHeight="1" x14ac:dyDescent="0.3">
      <c r="A19" s="18" t="s">
        <v>109</v>
      </c>
      <c r="B19" s="35"/>
    </row>
    <row r="20" spans="1:3" ht="15.75" customHeight="1" x14ac:dyDescent="0.3">
      <c r="A20" s="24"/>
      <c r="B20" s="24"/>
      <c r="C20" s="24"/>
    </row>
    <row r="21" spans="1:3" ht="22.5" customHeight="1" x14ac:dyDescent="0.3">
      <c r="A21" s="24"/>
    </row>
    <row r="22" spans="1:3" x14ac:dyDescent="0.3">
      <c r="A22" s="24"/>
    </row>
    <row r="23" spans="1:3" x14ac:dyDescent="0.3">
      <c r="A23" s="24"/>
    </row>
    <row r="24" spans="1:3" ht="31.5" customHeight="1" x14ac:dyDescent="0.3">
      <c r="A24" s="24"/>
    </row>
    <row r="25" spans="1:3" ht="31.5" customHeight="1" x14ac:dyDescent="0.3">
      <c r="A25" s="24"/>
    </row>
    <row r="26" spans="1:3" ht="31.5" customHeight="1" x14ac:dyDescent="0.3">
      <c r="A26" s="24"/>
    </row>
    <row r="27" spans="1:3" x14ac:dyDescent="0.3">
      <c r="A27" s="24"/>
    </row>
    <row r="28" spans="1:3" x14ac:dyDescent="0.3">
      <c r="A28" s="24"/>
    </row>
    <row r="29" spans="1:3" x14ac:dyDescent="0.3">
      <c r="A29" s="24"/>
    </row>
    <row r="30" spans="1:3" x14ac:dyDescent="0.3">
      <c r="A30" s="24"/>
    </row>
    <row r="31" spans="1:3" x14ac:dyDescent="0.3">
      <c r="A31" s="24"/>
    </row>
    <row r="32" spans="1:3" x14ac:dyDescent="0.3">
      <c r="A32" s="24"/>
    </row>
    <row r="33" spans="1:1" x14ac:dyDescent="0.3">
      <c r="A33" s="24"/>
    </row>
    <row r="34" spans="1:1" x14ac:dyDescent="0.3">
      <c r="A34" s="24"/>
    </row>
    <row r="35" spans="1:1" x14ac:dyDescent="0.3">
      <c r="A35" s="24"/>
    </row>
    <row r="36" spans="1:1" x14ac:dyDescent="0.3">
      <c r="A36" s="24"/>
    </row>
    <row r="37" spans="1:1" x14ac:dyDescent="0.3">
      <c r="A37" s="24"/>
    </row>
    <row r="38" spans="1:1" x14ac:dyDescent="0.3">
      <c r="A38" s="24"/>
    </row>
    <row r="39" spans="1:1" x14ac:dyDescent="0.3">
      <c r="A39" s="24"/>
    </row>
    <row r="40" spans="1:1" x14ac:dyDescent="0.3">
      <c r="A40" s="24"/>
    </row>
    <row r="41" spans="1:1" x14ac:dyDescent="0.3">
      <c r="A41" s="24"/>
    </row>
    <row r="42" spans="1:1" x14ac:dyDescent="0.3">
      <c r="A42" s="24"/>
    </row>
    <row r="43" spans="1:1" x14ac:dyDescent="0.3">
      <c r="A43" s="24"/>
    </row>
    <row r="44" spans="1:1" x14ac:dyDescent="0.3">
      <c r="A44" s="24"/>
    </row>
    <row r="45" spans="1:1" x14ac:dyDescent="0.3">
      <c r="A45" s="24"/>
    </row>
    <row r="46" spans="1:1" x14ac:dyDescent="0.3">
      <c r="A46" s="24"/>
    </row>
    <row r="47" spans="1:1" x14ac:dyDescent="0.3">
      <c r="A47" s="24"/>
    </row>
    <row r="48" spans="1:1" x14ac:dyDescent="0.3">
      <c r="A48" s="24"/>
    </row>
    <row r="49" spans="1:1" x14ac:dyDescent="0.3">
      <c r="A49" s="24"/>
    </row>
    <row r="50" spans="1:1" x14ac:dyDescent="0.3">
      <c r="A50" s="24"/>
    </row>
    <row r="51" spans="1:1" x14ac:dyDescent="0.3">
      <c r="A51" s="24"/>
    </row>
    <row r="52" spans="1:1" x14ac:dyDescent="0.3">
      <c r="A52" s="24"/>
    </row>
    <row r="53" spans="1:1" x14ac:dyDescent="0.3">
      <c r="A53" s="24"/>
    </row>
    <row r="54" spans="1:1" x14ac:dyDescent="0.3">
      <c r="A54" s="24"/>
    </row>
    <row r="55" spans="1:1" x14ac:dyDescent="0.3">
      <c r="A55" s="24"/>
    </row>
    <row r="56" spans="1:1" x14ac:dyDescent="0.3">
      <c r="A56" s="24"/>
    </row>
    <row r="57" spans="1:1" x14ac:dyDescent="0.3">
      <c r="A57" s="24"/>
    </row>
    <row r="58" spans="1:1" x14ac:dyDescent="0.3">
      <c r="A58" s="24"/>
    </row>
    <row r="59" spans="1:1" x14ac:dyDescent="0.3">
      <c r="A59" s="24"/>
    </row>
    <row r="60" spans="1:1" x14ac:dyDescent="0.3">
      <c r="A60" s="24"/>
    </row>
    <row r="61" spans="1:1" x14ac:dyDescent="0.3">
      <c r="A61" s="24"/>
    </row>
    <row r="62" spans="1:1" x14ac:dyDescent="0.3">
      <c r="A62" s="24"/>
    </row>
    <row r="63" spans="1:1" x14ac:dyDescent="0.3">
      <c r="A63" s="24"/>
    </row>
    <row r="64" spans="1:1" x14ac:dyDescent="0.3">
      <c r="A64" s="24"/>
    </row>
    <row r="65" spans="1:1" x14ac:dyDescent="0.3">
      <c r="A65" s="24"/>
    </row>
    <row r="66" spans="1:1" x14ac:dyDescent="0.3">
      <c r="A66" s="24"/>
    </row>
    <row r="67" spans="1:1" x14ac:dyDescent="0.3">
      <c r="A67" s="24"/>
    </row>
    <row r="68" spans="1:1" x14ac:dyDescent="0.3">
      <c r="A68" s="24"/>
    </row>
    <row r="69" spans="1:1" x14ac:dyDescent="0.3">
      <c r="A69" s="24"/>
    </row>
    <row r="70" spans="1:1" x14ac:dyDescent="0.3">
      <c r="A70" s="24"/>
    </row>
    <row r="71" spans="1:1" x14ac:dyDescent="0.3">
      <c r="A71" s="24"/>
    </row>
    <row r="72" spans="1:1" x14ac:dyDescent="0.3">
      <c r="A72" s="24"/>
    </row>
    <row r="73" spans="1:1" x14ac:dyDescent="0.3">
      <c r="A73" s="24"/>
    </row>
    <row r="74" spans="1:1" x14ac:dyDescent="0.3">
      <c r="A74" s="24"/>
    </row>
    <row r="75" spans="1:1" x14ac:dyDescent="0.3">
      <c r="A75" s="24"/>
    </row>
    <row r="76" spans="1:1" x14ac:dyDescent="0.3">
      <c r="A76" s="24"/>
    </row>
    <row r="77" spans="1:1" x14ac:dyDescent="0.3">
      <c r="A77" s="24"/>
    </row>
    <row r="78" spans="1:1" x14ac:dyDescent="0.3">
      <c r="A78" s="24"/>
    </row>
    <row r="79" spans="1:1" x14ac:dyDescent="0.3">
      <c r="A79" s="24"/>
    </row>
    <row r="80" spans="1:1" x14ac:dyDescent="0.3">
      <c r="A80" s="24"/>
    </row>
    <row r="81" spans="1:1" x14ac:dyDescent="0.3">
      <c r="A81" s="24"/>
    </row>
    <row r="82" spans="1:1" x14ac:dyDescent="0.3">
      <c r="A82" s="24"/>
    </row>
    <row r="83" spans="1:1" x14ac:dyDescent="0.3">
      <c r="A83" s="24"/>
    </row>
    <row r="84" spans="1:1" x14ac:dyDescent="0.3">
      <c r="A84" s="24"/>
    </row>
    <row r="85" spans="1:1" x14ac:dyDescent="0.3">
      <c r="A85" s="24"/>
    </row>
    <row r="86" spans="1:1" x14ac:dyDescent="0.3">
      <c r="A86" s="24"/>
    </row>
    <row r="87" spans="1:1" x14ac:dyDescent="0.3">
      <c r="A87" s="24"/>
    </row>
    <row r="88" spans="1:1" x14ac:dyDescent="0.3">
      <c r="A88" s="24"/>
    </row>
    <row r="89" spans="1:1" x14ac:dyDescent="0.3">
      <c r="A89" s="24"/>
    </row>
    <row r="90" spans="1:1" x14ac:dyDescent="0.3">
      <c r="A90" s="24"/>
    </row>
    <row r="91" spans="1:1" x14ac:dyDescent="0.3">
      <c r="A91" s="24"/>
    </row>
    <row r="92" spans="1:1" x14ac:dyDescent="0.3">
      <c r="A92" s="24"/>
    </row>
    <row r="93" spans="1:1" x14ac:dyDescent="0.3">
      <c r="A93" s="24"/>
    </row>
  </sheetData>
  <sheetProtection formatCells="0" formatColumns="0" formatRows="0" insertColumns="0" insertRows="0" insertHyperlinks="0" deleteColumns="0" deleteRows="0" sort="0" autoFilter="0" pivotTables="0"/>
  <mergeCells count="2">
    <mergeCell ref="A2:B2"/>
    <mergeCell ref="A3:B3"/>
  </mergeCells>
  <printOptions horizontalCentered="1"/>
  <pageMargins left="0.23622047244093999" right="0.59055118110236005" top="0.39370078740157" bottom="0.78740157480314998" header="0.39370078740157" footer="0.55118110236219997"/>
  <pageSetup paperSize="9" scale="29" orientation="portrait"/>
  <headerFooter alignWithMargins="0">
    <oddFooter>&amp;L&amp;8&amp;A&amp;R&amp;8R&amp;&amp;D 2022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37</vt:i4>
      </vt:variant>
      <vt:variant>
        <vt:lpstr>Plages nommées</vt:lpstr>
      </vt:variant>
      <vt:variant>
        <vt:i4>723</vt:i4>
      </vt:variant>
    </vt:vector>
  </HeadingPairs>
  <TitlesOfParts>
    <vt:vector size="760" baseType="lpstr">
      <vt:lpstr>1ERE PAGE</vt:lpstr>
      <vt:lpstr>A1-INFORMATIONS GENERALES</vt:lpstr>
      <vt:lpstr>A2-CONTACTS</vt:lpstr>
      <vt:lpstr>A1-Financeur</vt:lpstr>
      <vt:lpstr>B2-Opérateurs</vt:lpstr>
      <vt:lpstr>C1-DIRD_Nature</vt:lpstr>
      <vt:lpstr>C2-DIRD_Régions</vt:lpstr>
      <vt:lpstr>C3-DIRD_Type</vt:lpstr>
      <vt:lpstr>D1.1a-Militaire</vt:lpstr>
      <vt:lpstr>D1.1b-Civil</vt:lpstr>
      <vt:lpstr>D1.2-ESR</vt:lpstr>
      <vt:lpstr>D1.3-Associations</vt:lpstr>
      <vt:lpstr>D1.4-Entreprises</vt:lpstr>
      <vt:lpstr>D1.5-Etranger</vt:lpstr>
      <vt:lpstr>D2-Total DERD n+1</vt:lpstr>
      <vt:lpstr>D-Synthèse</vt:lpstr>
      <vt:lpstr>E1-Dotations</vt:lpstr>
      <vt:lpstr>E2-Ress propres</vt:lpstr>
      <vt:lpstr>E3.1-Militaire</vt:lpstr>
      <vt:lpstr>E3.1-Administration</vt:lpstr>
      <vt:lpstr>E3.1-Org Publics</vt:lpstr>
      <vt:lpstr>E3.2-ESR</vt:lpstr>
      <vt:lpstr>E3.3-Associations</vt:lpstr>
      <vt:lpstr>E3.4-Entreprises</vt:lpstr>
      <vt:lpstr>E3.5-Etranger</vt:lpstr>
      <vt:lpstr>E-Synthèse</vt:lpstr>
      <vt:lpstr>G01234-Effectifs PP</vt:lpstr>
      <vt:lpstr>G5-Age (onglet H)</vt:lpstr>
      <vt:lpstr>G5-Age (onglet F)</vt:lpstr>
      <vt:lpstr>G5-Age (onglet T)</vt:lpstr>
      <vt:lpstr>G6-Disciplines</vt:lpstr>
      <vt:lpstr>H0-ETPR rémunération</vt:lpstr>
      <vt:lpstr>H1-ETPR lieu</vt:lpstr>
      <vt:lpstr>H2-ETPR Région</vt:lpstr>
      <vt:lpstr>I-Tiers PP</vt:lpstr>
      <vt:lpstr>J-Tiers ETPR</vt:lpstr>
      <vt:lpstr>ChargeEnquêté</vt:lpstr>
      <vt:lpstr>AUTRE_100_FE</vt:lpstr>
      <vt:lpstr>AUTRE_100_HO</vt:lpstr>
      <vt:lpstr>AUTRE_25_FE</vt:lpstr>
      <vt:lpstr>AUTRE_25_HO</vt:lpstr>
      <vt:lpstr>AUTRE_29_FE</vt:lpstr>
      <vt:lpstr>AUTRE_29_HO</vt:lpstr>
      <vt:lpstr>AUTRE_34_FE</vt:lpstr>
      <vt:lpstr>AUTRE_34_HO</vt:lpstr>
      <vt:lpstr>AUTRE_39_FE</vt:lpstr>
      <vt:lpstr>AUTRE_39_HO</vt:lpstr>
      <vt:lpstr>AUTRE_44_FE</vt:lpstr>
      <vt:lpstr>AUTRE_44_HO</vt:lpstr>
      <vt:lpstr>AUTRE_49_FE</vt:lpstr>
      <vt:lpstr>AUTRE_49_HO</vt:lpstr>
      <vt:lpstr>AUTRE_54_FE</vt:lpstr>
      <vt:lpstr>AUTRE_54_HO</vt:lpstr>
      <vt:lpstr>AUTRE_59_FE</vt:lpstr>
      <vt:lpstr>AUTRE_59_HO</vt:lpstr>
      <vt:lpstr>AUTRE_62_FE</vt:lpstr>
      <vt:lpstr>AUTRE_62_HO</vt:lpstr>
      <vt:lpstr>AUTRE_64_FE</vt:lpstr>
      <vt:lpstr>AUTRE_64_HO</vt:lpstr>
      <vt:lpstr>AUTRE_67_FE</vt:lpstr>
      <vt:lpstr>AUTRE_67_HO</vt:lpstr>
      <vt:lpstr>AUTRE_AGE</vt:lpstr>
      <vt:lpstr>AUTRE_AGE_FE</vt:lpstr>
      <vt:lpstr>AUTRE_AGE_HO</vt:lpstr>
      <vt:lpstr>AUTRE_Als</vt:lpstr>
      <vt:lpstr>AUTRE_AOM</vt:lpstr>
      <vt:lpstr>AUTRE_Aqu</vt:lpstr>
      <vt:lpstr>AUTRE_Auv</vt:lpstr>
      <vt:lpstr>AUTRE_BN</vt:lpstr>
      <vt:lpstr>AUTRE_Bourg</vt:lpstr>
      <vt:lpstr>AUTRE_Bret</vt:lpstr>
      <vt:lpstr>AUTRE_CA</vt:lpstr>
      <vt:lpstr>AUTRE_CD</vt:lpstr>
      <vt:lpstr>AUTRE_CDD</vt:lpstr>
      <vt:lpstr>AUTRE_CDD_A</vt:lpstr>
      <vt:lpstr>AUTRE_CDD_L</vt:lpstr>
      <vt:lpstr>AUTRE_CDI</vt:lpstr>
      <vt:lpstr>AUTRE_Cors</vt:lpstr>
      <vt:lpstr>AUTRE_CVdL</vt:lpstr>
      <vt:lpstr>AUTRE_FC</vt:lpstr>
      <vt:lpstr>AUTRE_FE</vt:lpstr>
      <vt:lpstr>AUTRE_Guad</vt:lpstr>
      <vt:lpstr>AUTRE_Guya</vt:lpstr>
      <vt:lpstr>AUTRE_HN</vt:lpstr>
      <vt:lpstr>AUTRE_HO</vt:lpstr>
      <vt:lpstr>AUTRE_IdF</vt:lpstr>
      <vt:lpstr>AUTRE_IN_ETP</vt:lpstr>
      <vt:lpstr>AUTRE_IN_PP</vt:lpstr>
      <vt:lpstr>AUTRE_LIEU_ETP</vt:lpstr>
      <vt:lpstr>AUTRE_LIEU_PP</vt:lpstr>
      <vt:lpstr>AUTRE_Lim</vt:lpstr>
      <vt:lpstr>AUTRE_Lorr</vt:lpstr>
      <vt:lpstr>AUTRE_LR</vt:lpstr>
      <vt:lpstr>AUTRE_LRe</vt:lpstr>
      <vt:lpstr>AUTRE_Marti</vt:lpstr>
      <vt:lpstr>AUTRE_Mayo</vt:lpstr>
      <vt:lpstr>AUTRE_MP</vt:lpstr>
      <vt:lpstr>AUTRE_NPdC</vt:lpstr>
      <vt:lpstr>AUTRE_NVOUT_PP</vt:lpstr>
      <vt:lpstr>AUTRE_OUT_ETP</vt:lpstr>
      <vt:lpstr>AUTRE_PACA</vt:lpstr>
      <vt:lpstr>AUTRE_PC</vt:lpstr>
      <vt:lpstr>AUTRE_PdL</vt:lpstr>
      <vt:lpstr>AUTRE_Pic</vt:lpstr>
      <vt:lpstr>AUTRE_RA</vt:lpstr>
      <vt:lpstr>AUTRE_REG</vt:lpstr>
      <vt:lpstr>AUTRE_REG_ETR</vt:lpstr>
      <vt:lpstr>AUTRE_REM_ETP</vt:lpstr>
      <vt:lpstr>AUTRE_REMA_ETP</vt:lpstr>
      <vt:lpstr>AUTRE_REMP_ETP</vt:lpstr>
      <vt:lpstr>AUTRE_SE</vt:lpstr>
      <vt:lpstr>AUTRE_T_ETP</vt:lpstr>
      <vt:lpstr>AUTRE_T_PP</vt:lpstr>
      <vt:lpstr>AUTRE_TNV_ETP</vt:lpstr>
      <vt:lpstr>AUTRE_TNV_PP</vt:lpstr>
      <vt:lpstr>BUDGET_TOTAL</vt:lpstr>
      <vt:lpstr>CAT_DEV_EXP</vt:lpstr>
      <vt:lpstr>CAT_RECH_APP</vt:lpstr>
      <vt:lpstr>CAT_RECH_FOND</vt:lpstr>
      <vt:lpstr>CAT_TOT</vt:lpstr>
      <vt:lpstr>COMMENTAIRE_ANOMALIES</vt:lpstr>
      <vt:lpstr>COMMENTAIRE_CHARGE</vt:lpstr>
      <vt:lpstr>COMMENTAIRE_INFO_G</vt:lpstr>
      <vt:lpstr>COMMENTAIRE1</vt:lpstr>
      <vt:lpstr>COMMENTAIRE2</vt:lpstr>
      <vt:lpstr>CORR1_MAIL</vt:lpstr>
      <vt:lpstr>CORR1_NOM</vt:lpstr>
      <vt:lpstr>CORR1_SERVICE</vt:lpstr>
      <vt:lpstr>CORR1_TEL</vt:lpstr>
      <vt:lpstr>CORR2_MAIL</vt:lpstr>
      <vt:lpstr>CORR2_NOM</vt:lpstr>
      <vt:lpstr>CORR2_QUEST</vt:lpstr>
      <vt:lpstr>CORR2_SERVICE</vt:lpstr>
      <vt:lpstr>CORR2_TEL</vt:lpstr>
      <vt:lpstr>CORR3_MAIL</vt:lpstr>
      <vt:lpstr>CORR3_NOM</vt:lpstr>
      <vt:lpstr>CORR3_QUEST</vt:lpstr>
      <vt:lpstr>CORR3_SERVICE</vt:lpstr>
      <vt:lpstr>CORR3_TEL</vt:lpstr>
      <vt:lpstr>CR_100_FE</vt:lpstr>
      <vt:lpstr>CR_100_HO</vt:lpstr>
      <vt:lpstr>CR_25_FE</vt:lpstr>
      <vt:lpstr>CR_25_HO</vt:lpstr>
      <vt:lpstr>CR_29_FE</vt:lpstr>
      <vt:lpstr>CR_29_HO</vt:lpstr>
      <vt:lpstr>CR_34_FE</vt:lpstr>
      <vt:lpstr>CR_34_HO</vt:lpstr>
      <vt:lpstr>CR_39_FE</vt:lpstr>
      <vt:lpstr>CR_39_HO</vt:lpstr>
      <vt:lpstr>CR_44_FE</vt:lpstr>
      <vt:lpstr>CR_44_HO</vt:lpstr>
      <vt:lpstr>CR_49_FE</vt:lpstr>
      <vt:lpstr>CR_49_HO</vt:lpstr>
      <vt:lpstr>CR_54_FE</vt:lpstr>
      <vt:lpstr>CR_54_HO</vt:lpstr>
      <vt:lpstr>CR_59_FE</vt:lpstr>
      <vt:lpstr>CR_59_HO</vt:lpstr>
      <vt:lpstr>CR_62_FE</vt:lpstr>
      <vt:lpstr>CR_62_HO</vt:lpstr>
      <vt:lpstr>CR_64_FE</vt:lpstr>
      <vt:lpstr>CR_64_HO</vt:lpstr>
      <vt:lpstr>CR_67_FE</vt:lpstr>
      <vt:lpstr>CR_67_HO</vt:lpstr>
      <vt:lpstr>CR_AGE</vt:lpstr>
      <vt:lpstr>CR_AGE_FE</vt:lpstr>
      <vt:lpstr>CR_AGE_HO</vt:lpstr>
      <vt:lpstr>CR_Als</vt:lpstr>
      <vt:lpstr>CR_AOM</vt:lpstr>
      <vt:lpstr>CR_Aqu</vt:lpstr>
      <vt:lpstr>CR_Auv</vt:lpstr>
      <vt:lpstr>CR_BN</vt:lpstr>
      <vt:lpstr>CR_Bourg</vt:lpstr>
      <vt:lpstr>CR_Bret</vt:lpstr>
      <vt:lpstr>CR_CA</vt:lpstr>
      <vt:lpstr>CR_CD</vt:lpstr>
      <vt:lpstr>CR_CDD</vt:lpstr>
      <vt:lpstr>CR_CDD_A</vt:lpstr>
      <vt:lpstr>CR_CDD_L</vt:lpstr>
      <vt:lpstr>CR_CDI</vt:lpstr>
      <vt:lpstr>CR_Cors</vt:lpstr>
      <vt:lpstr>CR_CVdL</vt:lpstr>
      <vt:lpstr>CR_FC</vt:lpstr>
      <vt:lpstr>CR_FE</vt:lpstr>
      <vt:lpstr>CR_Guad</vt:lpstr>
      <vt:lpstr>CR_Guya</vt:lpstr>
      <vt:lpstr>CR_HN</vt:lpstr>
      <vt:lpstr>CR_HO</vt:lpstr>
      <vt:lpstr>CR_IdF</vt:lpstr>
      <vt:lpstr>CR_IN_ETP</vt:lpstr>
      <vt:lpstr>CR_IN_PP</vt:lpstr>
      <vt:lpstr>CR_LIEU_ETP</vt:lpstr>
      <vt:lpstr>CR_LIEU_PP</vt:lpstr>
      <vt:lpstr>CR_Lim</vt:lpstr>
      <vt:lpstr>CR_Lorr</vt:lpstr>
      <vt:lpstr>CR_LR</vt:lpstr>
      <vt:lpstr>CR_LRe</vt:lpstr>
      <vt:lpstr>CR_Marti</vt:lpstr>
      <vt:lpstr>CR_Mayo</vt:lpstr>
      <vt:lpstr>CR_MP</vt:lpstr>
      <vt:lpstr>CR_NPdC</vt:lpstr>
      <vt:lpstr>CR_NVOUT_PP</vt:lpstr>
      <vt:lpstr>CR_OUT_ETP</vt:lpstr>
      <vt:lpstr>CR_PACA</vt:lpstr>
      <vt:lpstr>CR_PC</vt:lpstr>
      <vt:lpstr>CR_PdL</vt:lpstr>
      <vt:lpstr>CR_Pic</vt:lpstr>
      <vt:lpstr>CR_RA</vt:lpstr>
      <vt:lpstr>CR_REG</vt:lpstr>
      <vt:lpstr>CR_REG_ETR</vt:lpstr>
      <vt:lpstr>CR_REM_ETP</vt:lpstr>
      <vt:lpstr>CR_REMA_ETP</vt:lpstr>
      <vt:lpstr>CR_REMP_ETP</vt:lpstr>
      <vt:lpstr>CR_SE</vt:lpstr>
      <vt:lpstr>CR_T_ETP</vt:lpstr>
      <vt:lpstr>CR_T_PP</vt:lpstr>
      <vt:lpstr>CR_TNV_ETP</vt:lpstr>
      <vt:lpstr>CR_TNV_PP</vt:lpstr>
      <vt:lpstr>D_SYNTHESE_DE_TOTALE</vt:lpstr>
      <vt:lpstr>D_SYNTHESE_DE_TOTALE_PREV</vt:lpstr>
      <vt:lpstr>D_SYNTHESE_DI_TOTALE</vt:lpstr>
      <vt:lpstr>D_SYNTHESE_DI_TOTALE_PREV</vt:lpstr>
      <vt:lpstr>DE_C_CNRS</vt:lpstr>
      <vt:lpstr>DE_C_INSERM</vt:lpstr>
      <vt:lpstr>DE_C_NV</vt:lpstr>
      <vt:lpstr>DE_C_TOTAL</vt:lpstr>
      <vt:lpstr>DE_EE_NV</vt:lpstr>
      <vt:lpstr>DE_EE_TOTAL</vt:lpstr>
      <vt:lpstr>DE_ENTR_TOTAL</vt:lpstr>
      <vt:lpstr>DE_ENTRA_NOM</vt:lpstr>
      <vt:lpstr>DE_ENTRA_VAL</vt:lpstr>
      <vt:lpstr>DE_ES_NV</vt:lpstr>
      <vt:lpstr>DE_ES_TOTAL</vt:lpstr>
      <vt:lpstr>DE_ESC_CHU</vt:lpstr>
      <vt:lpstr>DE_ESC_CLCC</vt:lpstr>
      <vt:lpstr>DE_ESC_TOTAL</vt:lpstr>
      <vt:lpstr>DE_ESE_NV</vt:lpstr>
      <vt:lpstr>DE_ESE_TOTAL</vt:lpstr>
      <vt:lpstr>DE_ETR_TOTAL</vt:lpstr>
      <vt:lpstr>DE_I_NV</vt:lpstr>
      <vt:lpstr>DE_I_TOTAL</vt:lpstr>
      <vt:lpstr>DE_M_Autre</vt:lpstr>
      <vt:lpstr>DE_M_CEA</vt:lpstr>
      <vt:lpstr>DE_M_CERAH</vt:lpstr>
      <vt:lpstr>DE_M_Commentaire</vt:lpstr>
      <vt:lpstr>DE_M_CTSA</vt:lpstr>
      <vt:lpstr>DE_M_DGA</vt:lpstr>
      <vt:lpstr>DE_M_IRBA</vt:lpstr>
      <vt:lpstr>DE_M_IREN</vt:lpstr>
      <vt:lpstr>DE_M_IRSEM</vt:lpstr>
      <vt:lpstr>DE_M_ISL</vt:lpstr>
      <vt:lpstr>DE_M_MINDEF</vt:lpstr>
      <vt:lpstr>DE_M_ONERA</vt:lpstr>
      <vt:lpstr>DE_M_SHOM</vt:lpstr>
      <vt:lpstr>DE_M_TOTAL</vt:lpstr>
      <vt:lpstr>DE_OI_NV</vt:lpstr>
      <vt:lpstr>DE_OI_TOTAL</vt:lpstr>
      <vt:lpstr>DE_TOTALE</vt:lpstr>
      <vt:lpstr>DE_TOTALE_PREV</vt:lpstr>
      <vt:lpstr>DEP_TOTALE</vt:lpstr>
      <vt:lpstr>DEP_TOTALE_PREV</vt:lpstr>
      <vt:lpstr>DI_Als</vt:lpstr>
      <vt:lpstr>DI_AOM</vt:lpstr>
      <vt:lpstr>DI_Aqu</vt:lpstr>
      <vt:lpstr>DI_Auv</vt:lpstr>
      <vt:lpstr>DI_BN</vt:lpstr>
      <vt:lpstr>DI_Bourg</vt:lpstr>
      <vt:lpstr>DI_Bret</vt:lpstr>
      <vt:lpstr>DI_CA</vt:lpstr>
      <vt:lpstr>DI_Cors</vt:lpstr>
      <vt:lpstr>DI_CVdL</vt:lpstr>
      <vt:lpstr>DI_EQU</vt:lpstr>
      <vt:lpstr>DI_FC</vt:lpstr>
      <vt:lpstr>DI_FONC</vt:lpstr>
      <vt:lpstr>DI_Guad</vt:lpstr>
      <vt:lpstr>DI_Guya</vt:lpstr>
      <vt:lpstr>DI_HN</vt:lpstr>
      <vt:lpstr>DI_IdF</vt:lpstr>
      <vt:lpstr>DI_IMM</vt:lpstr>
      <vt:lpstr>DI_Lim</vt:lpstr>
      <vt:lpstr>DI_Lorr</vt:lpstr>
      <vt:lpstr>DI_LR</vt:lpstr>
      <vt:lpstr>DI_LRe</vt:lpstr>
      <vt:lpstr>DI_Marti</vt:lpstr>
      <vt:lpstr>DI_Mayo</vt:lpstr>
      <vt:lpstr>DI_MP</vt:lpstr>
      <vt:lpstr>DI_NPdC</vt:lpstr>
      <vt:lpstr>DI_PACA</vt:lpstr>
      <vt:lpstr>DI_PC</vt:lpstr>
      <vt:lpstr>DI_PdL</vt:lpstr>
      <vt:lpstr>DI_PERS</vt:lpstr>
      <vt:lpstr>DI_Pic</vt:lpstr>
      <vt:lpstr>DI_RA</vt:lpstr>
      <vt:lpstr>DI_TOT_REG</vt:lpstr>
      <vt:lpstr>DI_TOT_REG_PERCENT</vt:lpstr>
      <vt:lpstr>DI_TOTALE</vt:lpstr>
      <vt:lpstr>DI_TOTALE_PREV</vt:lpstr>
      <vt:lpstr>DOC_AGRI</vt:lpstr>
      <vt:lpstr>DOC_Als</vt:lpstr>
      <vt:lpstr>DOC_AOM</vt:lpstr>
      <vt:lpstr>DOC_Aqu</vt:lpstr>
      <vt:lpstr>DOC_Auv</vt:lpstr>
      <vt:lpstr>DOC_BN</vt:lpstr>
      <vt:lpstr>DOC_Bourg</vt:lpstr>
      <vt:lpstr>DOC_Bret</vt:lpstr>
      <vt:lpstr>DOC_CA</vt:lpstr>
      <vt:lpstr>DOC_CD</vt:lpstr>
      <vt:lpstr>DOC_CDD</vt:lpstr>
      <vt:lpstr>DOC_CDD_A</vt:lpstr>
      <vt:lpstr>DOC_CDD_L</vt:lpstr>
      <vt:lpstr>DOC_CDI</vt:lpstr>
      <vt:lpstr>DOC_CHIM</vt:lpstr>
      <vt:lpstr>DOC_Cors</vt:lpstr>
      <vt:lpstr>DOC_CVdL</vt:lpstr>
      <vt:lpstr>DOC_FC</vt:lpstr>
      <vt:lpstr>DOC_FE</vt:lpstr>
      <vt:lpstr>DOC_GES</vt:lpstr>
      <vt:lpstr>DOC_Guad</vt:lpstr>
      <vt:lpstr>DOC_Guya</vt:lpstr>
      <vt:lpstr>DOC_HN</vt:lpstr>
      <vt:lpstr>DOC_HO</vt:lpstr>
      <vt:lpstr>DOC_IdF</vt:lpstr>
      <vt:lpstr>DOC_IN_ETP</vt:lpstr>
      <vt:lpstr>DOC_IN_PP</vt:lpstr>
      <vt:lpstr>DOC_LIEU_ETP</vt:lpstr>
      <vt:lpstr>DOC_LIEU_PP</vt:lpstr>
      <vt:lpstr>DOC_Lim</vt:lpstr>
      <vt:lpstr>DOC_Lorr</vt:lpstr>
      <vt:lpstr>DOC_LR</vt:lpstr>
      <vt:lpstr>DOC_LRe</vt:lpstr>
      <vt:lpstr>DOC_Marti</vt:lpstr>
      <vt:lpstr>DOC_MATH</vt:lpstr>
      <vt:lpstr>DOC_Mayo</vt:lpstr>
      <vt:lpstr>DOC_MECA</vt:lpstr>
      <vt:lpstr>DOC_MED</vt:lpstr>
      <vt:lpstr>DOC_MP</vt:lpstr>
      <vt:lpstr>DOC_NATU</vt:lpstr>
      <vt:lpstr>DOC_NPdC</vt:lpstr>
      <vt:lpstr>DOC_NVOUT_PP</vt:lpstr>
      <vt:lpstr>DOC_OUT_ETP</vt:lpstr>
      <vt:lpstr>DOC_PACA</vt:lpstr>
      <vt:lpstr>DOC_PC</vt:lpstr>
      <vt:lpstr>DOC_PdL</vt:lpstr>
      <vt:lpstr>DOC_PHYS</vt:lpstr>
      <vt:lpstr>DOC_Pic</vt:lpstr>
      <vt:lpstr>DOC_RA</vt:lpstr>
      <vt:lpstr>DOC_REG</vt:lpstr>
      <vt:lpstr>DOC_REG_ETR</vt:lpstr>
      <vt:lpstr>DOC_REM_ETP</vt:lpstr>
      <vt:lpstr>DOC_REMA_ETP</vt:lpstr>
      <vt:lpstr>DOC_REMP_ETP</vt:lpstr>
      <vt:lpstr>DOC_SE</vt:lpstr>
      <vt:lpstr>DOC_SH</vt:lpstr>
      <vt:lpstr>DOC_SS</vt:lpstr>
      <vt:lpstr>DOC_STIC</vt:lpstr>
      <vt:lpstr>DOC_SV</vt:lpstr>
      <vt:lpstr>DOC_T_ETP</vt:lpstr>
      <vt:lpstr>DOC_T_PP</vt:lpstr>
      <vt:lpstr>DOC_TNV_ETP</vt:lpstr>
      <vt:lpstr>DOC_TNV_PP</vt:lpstr>
      <vt:lpstr>DR_100_FE</vt:lpstr>
      <vt:lpstr>DR_100_HO</vt:lpstr>
      <vt:lpstr>DR_25_FE</vt:lpstr>
      <vt:lpstr>DR_25_HO</vt:lpstr>
      <vt:lpstr>DR_29_FE</vt:lpstr>
      <vt:lpstr>DR_29_HO</vt:lpstr>
      <vt:lpstr>DR_34_FE</vt:lpstr>
      <vt:lpstr>DR_34_HO</vt:lpstr>
      <vt:lpstr>DR_39_FE</vt:lpstr>
      <vt:lpstr>DR_39_HO</vt:lpstr>
      <vt:lpstr>DR_44_FE</vt:lpstr>
      <vt:lpstr>DR_44_HO</vt:lpstr>
      <vt:lpstr>DR_49_FE</vt:lpstr>
      <vt:lpstr>DR_49_HO</vt:lpstr>
      <vt:lpstr>DR_54_FE</vt:lpstr>
      <vt:lpstr>DR_54_HO</vt:lpstr>
      <vt:lpstr>DR_59_FE</vt:lpstr>
      <vt:lpstr>DR_59_HO</vt:lpstr>
      <vt:lpstr>DR_62_FE</vt:lpstr>
      <vt:lpstr>DR_62_HO</vt:lpstr>
      <vt:lpstr>DR_64_FE</vt:lpstr>
      <vt:lpstr>DR_64_HO</vt:lpstr>
      <vt:lpstr>DR_67_FE</vt:lpstr>
      <vt:lpstr>DR_67_HO</vt:lpstr>
      <vt:lpstr>DR_AGE</vt:lpstr>
      <vt:lpstr>DR_AGE_FE</vt:lpstr>
      <vt:lpstr>DR_AGE_HO</vt:lpstr>
      <vt:lpstr>DR_Als</vt:lpstr>
      <vt:lpstr>DR_AOM</vt:lpstr>
      <vt:lpstr>DR_Aqu</vt:lpstr>
      <vt:lpstr>DR_Auv</vt:lpstr>
      <vt:lpstr>DR_BN</vt:lpstr>
      <vt:lpstr>DR_Bourg</vt:lpstr>
      <vt:lpstr>DR_Bret</vt:lpstr>
      <vt:lpstr>DR_CA</vt:lpstr>
      <vt:lpstr>DR_CD</vt:lpstr>
      <vt:lpstr>DR_CDD</vt:lpstr>
      <vt:lpstr>DR_CDD_A</vt:lpstr>
      <vt:lpstr>DR_CDD_L</vt:lpstr>
      <vt:lpstr>DR_CDI</vt:lpstr>
      <vt:lpstr>DR_Cors</vt:lpstr>
      <vt:lpstr>DR_CVdL</vt:lpstr>
      <vt:lpstr>DR_FC</vt:lpstr>
      <vt:lpstr>DR_FE</vt:lpstr>
      <vt:lpstr>DR_Guad</vt:lpstr>
      <vt:lpstr>DR_Guya</vt:lpstr>
      <vt:lpstr>DR_HN</vt:lpstr>
      <vt:lpstr>DR_HO</vt:lpstr>
      <vt:lpstr>DR_IdF</vt:lpstr>
      <vt:lpstr>DR_IN_ETP</vt:lpstr>
      <vt:lpstr>DR_IN_PP</vt:lpstr>
      <vt:lpstr>DR_LIEU_ETP</vt:lpstr>
      <vt:lpstr>DR_LIEU_PP</vt:lpstr>
      <vt:lpstr>DR_Lim</vt:lpstr>
      <vt:lpstr>DR_Lorr</vt:lpstr>
      <vt:lpstr>DR_LR</vt:lpstr>
      <vt:lpstr>DR_LRe</vt:lpstr>
      <vt:lpstr>DR_Marti</vt:lpstr>
      <vt:lpstr>DR_Mayo</vt:lpstr>
      <vt:lpstr>DR_MP</vt:lpstr>
      <vt:lpstr>DR_NPdC</vt:lpstr>
      <vt:lpstr>DR_NVOUT_PP</vt:lpstr>
      <vt:lpstr>DR_OUT_ETP</vt:lpstr>
      <vt:lpstr>DR_PACA</vt:lpstr>
      <vt:lpstr>DR_PC</vt:lpstr>
      <vt:lpstr>DR_PdL</vt:lpstr>
      <vt:lpstr>DR_Pic</vt:lpstr>
      <vt:lpstr>DR_RA</vt:lpstr>
      <vt:lpstr>DR_REG</vt:lpstr>
      <vt:lpstr>DR_REG_ETR</vt:lpstr>
      <vt:lpstr>DR_REM_ETP</vt:lpstr>
      <vt:lpstr>DR_REMA_ETP</vt:lpstr>
      <vt:lpstr>DR_REMP_ETP</vt:lpstr>
      <vt:lpstr>DR_SE</vt:lpstr>
      <vt:lpstr>DR_T_ETP</vt:lpstr>
      <vt:lpstr>DR_T_PP</vt:lpstr>
      <vt:lpstr>DR_TNV_ETP</vt:lpstr>
      <vt:lpstr>DR_TNV_PP</vt:lpstr>
      <vt:lpstr>E_SYNTHESE_DEP_TOTALE</vt:lpstr>
      <vt:lpstr>E_SYNTHESE_DEP_TOTALE_PREV</vt:lpstr>
      <vt:lpstr>EFFECTIF_TOTAL</vt:lpstr>
      <vt:lpstr>ENTITY_TYPE</vt:lpstr>
      <vt:lpstr>ENTITY_TYPE_SIGNATORY</vt:lpstr>
      <vt:lpstr>F_AGRI</vt:lpstr>
      <vt:lpstr>F_CHIM</vt:lpstr>
      <vt:lpstr>F_GES</vt:lpstr>
      <vt:lpstr>F_MATH</vt:lpstr>
      <vt:lpstr>F_MECA</vt:lpstr>
      <vt:lpstr>F_MED</vt:lpstr>
      <vt:lpstr>F_NATU</vt:lpstr>
      <vt:lpstr>F_PHYS</vt:lpstr>
      <vt:lpstr>F_SH</vt:lpstr>
      <vt:lpstr>F_SS</vt:lpstr>
      <vt:lpstr>F_STIC</vt:lpstr>
      <vt:lpstr>F_SV</vt:lpstr>
      <vt:lpstr>FIN_1_DEST</vt:lpstr>
      <vt:lpstr>FIN_1_MONTANT</vt:lpstr>
      <vt:lpstr>FIN_1_PROV</vt:lpstr>
      <vt:lpstr>HEURE_CHARGE</vt:lpstr>
      <vt:lpstr>IDENT_ADRESSE</vt:lpstr>
      <vt:lpstr>IDENT_COMPL_ADR</vt:lpstr>
      <vt:lpstr>IDENT_CP</vt:lpstr>
      <vt:lpstr>IDENT_NOM</vt:lpstr>
      <vt:lpstr>IDENT_SIGLE</vt:lpstr>
      <vt:lpstr>IDENT_VILLE</vt:lpstr>
      <vt:lpstr>IE_100_FE</vt:lpstr>
      <vt:lpstr>IE_100_HO</vt:lpstr>
      <vt:lpstr>IE_25_FE</vt:lpstr>
      <vt:lpstr>IE_25_HO</vt:lpstr>
      <vt:lpstr>IE_29_FE</vt:lpstr>
      <vt:lpstr>IE_29_HO</vt:lpstr>
      <vt:lpstr>IE_34_FE</vt:lpstr>
      <vt:lpstr>IE_34_HO</vt:lpstr>
      <vt:lpstr>IE_39_FE</vt:lpstr>
      <vt:lpstr>IE_39_HO</vt:lpstr>
      <vt:lpstr>IE_44_FE</vt:lpstr>
      <vt:lpstr>IE_44_HO</vt:lpstr>
      <vt:lpstr>IE_49_FE</vt:lpstr>
      <vt:lpstr>IE_49_HO</vt:lpstr>
      <vt:lpstr>IE_54_FE</vt:lpstr>
      <vt:lpstr>IE_54_HO</vt:lpstr>
      <vt:lpstr>IE_59_FE</vt:lpstr>
      <vt:lpstr>IE_59_HO</vt:lpstr>
      <vt:lpstr>IE_62_FE</vt:lpstr>
      <vt:lpstr>IE_62_HO</vt:lpstr>
      <vt:lpstr>IE_64_FE</vt:lpstr>
      <vt:lpstr>IE_64_HO</vt:lpstr>
      <vt:lpstr>IE_67_FE</vt:lpstr>
      <vt:lpstr>IE_67_HO</vt:lpstr>
      <vt:lpstr>IE_AGE</vt:lpstr>
      <vt:lpstr>IE_AGE_FE</vt:lpstr>
      <vt:lpstr>IE_AGE_HO</vt:lpstr>
      <vt:lpstr>IE_Als</vt:lpstr>
      <vt:lpstr>IE_AOM</vt:lpstr>
      <vt:lpstr>IE_Aqu</vt:lpstr>
      <vt:lpstr>IE_Auv</vt:lpstr>
      <vt:lpstr>IE_BN</vt:lpstr>
      <vt:lpstr>IE_Bourg</vt:lpstr>
      <vt:lpstr>IE_Bret</vt:lpstr>
      <vt:lpstr>IE_CA</vt:lpstr>
      <vt:lpstr>IE_CD</vt:lpstr>
      <vt:lpstr>IE_CDD</vt:lpstr>
      <vt:lpstr>IE_CDD_A</vt:lpstr>
      <vt:lpstr>IE_CDD_L</vt:lpstr>
      <vt:lpstr>IE_CDI</vt:lpstr>
      <vt:lpstr>IE_Cors</vt:lpstr>
      <vt:lpstr>IE_CVdL</vt:lpstr>
      <vt:lpstr>IE_FC</vt:lpstr>
      <vt:lpstr>IE_FE</vt:lpstr>
      <vt:lpstr>IE_Guad</vt:lpstr>
      <vt:lpstr>IE_Guya</vt:lpstr>
      <vt:lpstr>IE_HN</vt:lpstr>
      <vt:lpstr>IE_HO</vt:lpstr>
      <vt:lpstr>IE_IdF</vt:lpstr>
      <vt:lpstr>IE_IN_ETP</vt:lpstr>
      <vt:lpstr>IE_IN_PP</vt:lpstr>
      <vt:lpstr>IE_LIEU_ETP</vt:lpstr>
      <vt:lpstr>IE_LIEU_PP</vt:lpstr>
      <vt:lpstr>IE_Lim</vt:lpstr>
      <vt:lpstr>IE_Lorr</vt:lpstr>
      <vt:lpstr>IE_LR</vt:lpstr>
      <vt:lpstr>IE_LRe</vt:lpstr>
      <vt:lpstr>IE_Marti</vt:lpstr>
      <vt:lpstr>IE_Mayo</vt:lpstr>
      <vt:lpstr>IE_MP</vt:lpstr>
      <vt:lpstr>IE_NPdC</vt:lpstr>
      <vt:lpstr>IE_NVOUT_PP</vt:lpstr>
      <vt:lpstr>IE_OUT_ETP</vt:lpstr>
      <vt:lpstr>IE_PACA</vt:lpstr>
      <vt:lpstr>IE_PC</vt:lpstr>
      <vt:lpstr>IE_PdL</vt:lpstr>
      <vt:lpstr>IE_Pic</vt:lpstr>
      <vt:lpstr>IE_RA</vt:lpstr>
      <vt:lpstr>IE_REG</vt:lpstr>
      <vt:lpstr>IE_REG_ETR</vt:lpstr>
      <vt:lpstr>IE_REM_ETP</vt:lpstr>
      <vt:lpstr>IE_REMA_ETP</vt:lpstr>
      <vt:lpstr>IE_REMP_ETP</vt:lpstr>
      <vt:lpstr>IE_SE</vt:lpstr>
      <vt:lpstr>IE_T_ETP</vt:lpstr>
      <vt:lpstr>IE_T_PP</vt:lpstr>
      <vt:lpstr>IE_TNV_ETP</vt:lpstr>
      <vt:lpstr>IE_TNV_PP</vt:lpstr>
      <vt:lpstr>MIN_CHARGE</vt:lpstr>
      <vt:lpstr>NTI_AGRI</vt:lpstr>
      <vt:lpstr>NTI_CHIM</vt:lpstr>
      <vt:lpstr>NTI_DISC</vt:lpstr>
      <vt:lpstr>NTI_GES</vt:lpstr>
      <vt:lpstr>NTI_MATH</vt:lpstr>
      <vt:lpstr>NTI_MECA</vt:lpstr>
      <vt:lpstr>NTI_MED</vt:lpstr>
      <vt:lpstr>NTI_NATU</vt:lpstr>
      <vt:lpstr>NTI_NDOC_AGRI</vt:lpstr>
      <vt:lpstr>NTI_NDOC_CHIM</vt:lpstr>
      <vt:lpstr>NTI_NDOC_GES</vt:lpstr>
      <vt:lpstr>NTI_NDOC_MATH</vt:lpstr>
      <vt:lpstr>NTI_NDOC_MECA</vt:lpstr>
      <vt:lpstr>NTI_NDOC_MED</vt:lpstr>
      <vt:lpstr>NTI_NDOC_NATU</vt:lpstr>
      <vt:lpstr>NTI_NDOC_PHYS</vt:lpstr>
      <vt:lpstr>NTI_NDOC_SH</vt:lpstr>
      <vt:lpstr>NTI_NDOC_SS</vt:lpstr>
      <vt:lpstr>NTI_NDOC_STIC</vt:lpstr>
      <vt:lpstr>NTI_NDOC_SV</vt:lpstr>
      <vt:lpstr>NTI_PHYS</vt:lpstr>
      <vt:lpstr>NTI_SH</vt:lpstr>
      <vt:lpstr>NTI_SS</vt:lpstr>
      <vt:lpstr>NTI_STIC</vt:lpstr>
      <vt:lpstr>NTI_SV</vt:lpstr>
      <vt:lpstr>RESS_BUDGT_PREV</vt:lpstr>
      <vt:lpstr>RESS_BUDGT_TOTAL</vt:lpstr>
      <vt:lpstr>RESS_C_CEA</vt:lpstr>
      <vt:lpstr>RESS_C_CNRS</vt:lpstr>
      <vt:lpstr>RESS_C_INSERM</vt:lpstr>
      <vt:lpstr>RESS_C_NV</vt:lpstr>
      <vt:lpstr>RESS_C_TOTAL</vt:lpstr>
      <vt:lpstr>RESS_CONTRAT_PREV</vt:lpstr>
      <vt:lpstr>RESS_CONTRAT_TOTAL</vt:lpstr>
      <vt:lpstr>RESS_CT_CR</vt:lpstr>
      <vt:lpstr>RESS_CT_NV</vt:lpstr>
      <vt:lpstr>RESS_CT_TOTAL</vt:lpstr>
      <vt:lpstr>RESS_DONS_LEGS</vt:lpstr>
      <vt:lpstr>RESS_EE_NV</vt:lpstr>
      <vt:lpstr>RESS_EE_TOTAL</vt:lpstr>
      <vt:lpstr>RESS_ENTR_TOTAL</vt:lpstr>
      <vt:lpstr>RESS_ENTRA_NOM</vt:lpstr>
      <vt:lpstr>RESS_ENTRA_VAL</vt:lpstr>
      <vt:lpstr>RESS_ES_TOTAL</vt:lpstr>
      <vt:lpstr>RESS_ESC_CHU</vt:lpstr>
      <vt:lpstr>RESS_ESC_CLCC</vt:lpstr>
      <vt:lpstr>RESS_ESC_COMUE</vt:lpstr>
      <vt:lpstr>RESS_ESC_TOTAL</vt:lpstr>
      <vt:lpstr>RESS_ESC_UNIV</vt:lpstr>
      <vt:lpstr>RESS_ESE_NV</vt:lpstr>
      <vt:lpstr>RESS_ESE_TOTAL</vt:lpstr>
      <vt:lpstr>RESS_ESH_NV</vt:lpstr>
      <vt:lpstr>RESS_ESH_TOTAL</vt:lpstr>
      <vt:lpstr>RESS_ETR_TOTAL</vt:lpstr>
      <vt:lpstr>RESS_F_ADEME</vt:lpstr>
      <vt:lpstr>RESS_F_ANR</vt:lpstr>
      <vt:lpstr>RESS_F_ANRS</vt:lpstr>
      <vt:lpstr>RESS_F_Autres</vt:lpstr>
      <vt:lpstr>RESS_F_BPI</vt:lpstr>
      <vt:lpstr>RESS_F_INCA</vt:lpstr>
      <vt:lpstr>RESS_F_TOTAL</vt:lpstr>
      <vt:lpstr>RESS_GOV_TOTAL</vt:lpstr>
      <vt:lpstr>RESS_HORS_MIRES</vt:lpstr>
      <vt:lpstr>RESS_HORS_MIRES_PREV</vt:lpstr>
      <vt:lpstr>RESS_I_NV</vt:lpstr>
      <vt:lpstr>RESS_I_TOTAL</vt:lpstr>
      <vt:lpstr>RESS_M_CEA</vt:lpstr>
      <vt:lpstr>RESS_M_CERAH</vt:lpstr>
      <vt:lpstr>RESS_M_CTSA</vt:lpstr>
      <vt:lpstr>RESS_M_DGA</vt:lpstr>
      <vt:lpstr>RESS_M_IRBA</vt:lpstr>
      <vt:lpstr>RESS_M_IREN</vt:lpstr>
      <vt:lpstr>RESS_M_IRSEM</vt:lpstr>
      <vt:lpstr>RESS_M_ISL</vt:lpstr>
      <vt:lpstr>RESS_M_MINDEF</vt:lpstr>
      <vt:lpstr>RESS_M_ONERA</vt:lpstr>
      <vt:lpstr>RESS_M_SHOM</vt:lpstr>
      <vt:lpstr>RESS_MESRI</vt:lpstr>
      <vt:lpstr>RESS_Mil_Autre</vt:lpstr>
      <vt:lpstr>RESS_Mil_Commentaire</vt:lpstr>
      <vt:lpstr>RESS_Mil_TOTAL</vt:lpstr>
      <vt:lpstr>RESS_Min_NV</vt:lpstr>
      <vt:lpstr>RESS_Min_TOTAL</vt:lpstr>
      <vt:lpstr>RESS_MIRES</vt:lpstr>
      <vt:lpstr>RESS_MIRES_PREV</vt:lpstr>
      <vt:lpstr>RESS_OI_HE_NV</vt:lpstr>
      <vt:lpstr>RESS_OI_HE_TOTAL</vt:lpstr>
      <vt:lpstr>RESS_OI_UE_Autre</vt:lpstr>
      <vt:lpstr>RESS_OI_UE_commentaire</vt:lpstr>
      <vt:lpstr>RESS_OI_UE_FS</vt:lpstr>
      <vt:lpstr>RESS_OI_UE_PCRD</vt:lpstr>
      <vt:lpstr>RESS_OI_UE_TOTAL</vt:lpstr>
      <vt:lpstr>RESS_PREST_SERVICES</vt:lpstr>
      <vt:lpstr>RESS_PRO_AUTRES</vt:lpstr>
      <vt:lpstr>RESS_PROPRES_PREV</vt:lpstr>
      <vt:lpstr>RESS_PROPRES_TOTAL</vt:lpstr>
      <vt:lpstr>RESS_REC</vt:lpstr>
      <vt:lpstr>RESS_REC_PREV</vt:lpstr>
      <vt:lpstr>RESS_REDEVANCES</vt:lpstr>
      <vt:lpstr>RESS_TOTALE</vt:lpstr>
      <vt:lpstr>RESS_TOTALE_2</vt:lpstr>
      <vt:lpstr>RESS_TOTALE_2_PREV</vt:lpstr>
      <vt:lpstr>RESS_TOTALE_PREV</vt:lpstr>
      <vt:lpstr>RetD_annee</vt:lpstr>
      <vt:lpstr>RetD_après</vt:lpstr>
      <vt:lpstr>RetD_avant</vt:lpstr>
      <vt:lpstr>SIREN</vt:lpstr>
      <vt:lpstr>STATUT_JUR</vt:lpstr>
      <vt:lpstr>SURVEY_ENDDATE</vt:lpstr>
      <vt:lpstr>SURVEY_YEAR</vt:lpstr>
      <vt:lpstr>TI_AGRI</vt:lpstr>
      <vt:lpstr>TI_CHIM</vt:lpstr>
      <vt:lpstr>TI_DISC</vt:lpstr>
      <vt:lpstr>TI_GES</vt:lpstr>
      <vt:lpstr>TI_MATH</vt:lpstr>
      <vt:lpstr>TI_MECA</vt:lpstr>
      <vt:lpstr>TI_MED</vt:lpstr>
      <vt:lpstr>TI_NATU</vt:lpstr>
      <vt:lpstr>TI_PHYS</vt:lpstr>
      <vt:lpstr>TI_SH</vt:lpstr>
      <vt:lpstr>TI_SS</vt:lpstr>
      <vt:lpstr>TI_STIC</vt:lpstr>
      <vt:lpstr>TI_SV</vt:lpstr>
      <vt:lpstr>TOT_100_FE</vt:lpstr>
      <vt:lpstr>TOT_100_HO</vt:lpstr>
      <vt:lpstr>TOT_25_FE</vt:lpstr>
      <vt:lpstr>TOT_25_HO</vt:lpstr>
      <vt:lpstr>TOT_29_FE</vt:lpstr>
      <vt:lpstr>TOT_29_HO</vt:lpstr>
      <vt:lpstr>TOT_34_FE</vt:lpstr>
      <vt:lpstr>TOT_34_HO</vt:lpstr>
      <vt:lpstr>TOT_39_FE</vt:lpstr>
      <vt:lpstr>TOT_39_HO</vt:lpstr>
      <vt:lpstr>TOT_44_FE</vt:lpstr>
      <vt:lpstr>TOT_44_HO</vt:lpstr>
      <vt:lpstr>TOT_49_FE</vt:lpstr>
      <vt:lpstr>TOT_49_HO</vt:lpstr>
      <vt:lpstr>TOT_54_FE</vt:lpstr>
      <vt:lpstr>TOT_54_HO</vt:lpstr>
      <vt:lpstr>TOT_59_FE</vt:lpstr>
      <vt:lpstr>TOT_59_HO</vt:lpstr>
      <vt:lpstr>TOT_62_FE</vt:lpstr>
      <vt:lpstr>TOT_62_HO</vt:lpstr>
      <vt:lpstr>TOT_64_FE</vt:lpstr>
      <vt:lpstr>TOT_64_HO</vt:lpstr>
      <vt:lpstr>TOT_67_FE</vt:lpstr>
      <vt:lpstr>TOT_67_HO</vt:lpstr>
      <vt:lpstr>TOT_AGE</vt:lpstr>
      <vt:lpstr>TOT_AGE_FE</vt:lpstr>
      <vt:lpstr>TOT_AGE_HO</vt:lpstr>
      <vt:lpstr>TOT_AGRI</vt:lpstr>
      <vt:lpstr>TOT_Als</vt:lpstr>
      <vt:lpstr>TOT_AOM</vt:lpstr>
      <vt:lpstr>TOT_Aqu</vt:lpstr>
      <vt:lpstr>TOT_Auv</vt:lpstr>
      <vt:lpstr>TOT_BN</vt:lpstr>
      <vt:lpstr>TOT_Bourg</vt:lpstr>
      <vt:lpstr>TOT_Bret</vt:lpstr>
      <vt:lpstr>TOT_CA</vt:lpstr>
      <vt:lpstr>TOT_CD</vt:lpstr>
      <vt:lpstr>TOT_CDD</vt:lpstr>
      <vt:lpstr>TOT_CDD_A</vt:lpstr>
      <vt:lpstr>TOT_CDD_L</vt:lpstr>
      <vt:lpstr>TOT_CDI</vt:lpstr>
      <vt:lpstr>TOT_CHIM</vt:lpstr>
      <vt:lpstr>TOT_Cors</vt:lpstr>
      <vt:lpstr>TOT_CVdL</vt:lpstr>
      <vt:lpstr>TOT_FC</vt:lpstr>
      <vt:lpstr>TOT_FE</vt:lpstr>
      <vt:lpstr>TOT_GES</vt:lpstr>
      <vt:lpstr>TOT_Guad</vt:lpstr>
      <vt:lpstr>TOT_Guya</vt:lpstr>
      <vt:lpstr>TOT_HN</vt:lpstr>
      <vt:lpstr>TOT_HO</vt:lpstr>
      <vt:lpstr>TOT_IdF</vt:lpstr>
      <vt:lpstr>TOT_IN_ETP</vt:lpstr>
      <vt:lpstr>TOT_IN_PP</vt:lpstr>
      <vt:lpstr>TOT_LIEU_ETP</vt:lpstr>
      <vt:lpstr>TOT_LIEU_PP</vt:lpstr>
      <vt:lpstr>TOT_Lim</vt:lpstr>
      <vt:lpstr>TOT_Lorr</vt:lpstr>
      <vt:lpstr>TOT_LR</vt:lpstr>
      <vt:lpstr>TOT_LRe</vt:lpstr>
      <vt:lpstr>TOT_Marti</vt:lpstr>
      <vt:lpstr>TOT_MATH</vt:lpstr>
      <vt:lpstr>TOT_Mayo</vt:lpstr>
      <vt:lpstr>TOT_MECA</vt:lpstr>
      <vt:lpstr>TOT_MED</vt:lpstr>
      <vt:lpstr>TOT_MP</vt:lpstr>
      <vt:lpstr>TOT_NATU</vt:lpstr>
      <vt:lpstr>TOT_NPdC</vt:lpstr>
      <vt:lpstr>TOT_NVOUT_PP</vt:lpstr>
      <vt:lpstr>TOT_OUT_ETP</vt:lpstr>
      <vt:lpstr>TOT_PACA</vt:lpstr>
      <vt:lpstr>TOT_PC</vt:lpstr>
      <vt:lpstr>TOT_PdL</vt:lpstr>
      <vt:lpstr>TOT_PHYS</vt:lpstr>
      <vt:lpstr>TOT_Pic</vt:lpstr>
      <vt:lpstr>TOT_RA</vt:lpstr>
      <vt:lpstr>TOT_REG</vt:lpstr>
      <vt:lpstr>TOT_REG_ETR</vt:lpstr>
      <vt:lpstr>TOT_REM_ETP</vt:lpstr>
      <vt:lpstr>TOT_REMA_ETP</vt:lpstr>
      <vt:lpstr>TOT_REMP_ETP</vt:lpstr>
      <vt:lpstr>TOT_SE</vt:lpstr>
      <vt:lpstr>TOT_SH</vt:lpstr>
      <vt:lpstr>TOT_SS</vt:lpstr>
      <vt:lpstr>TOT_STIC</vt:lpstr>
      <vt:lpstr>TOT_SV</vt:lpstr>
      <vt:lpstr>TOT_T_ETP</vt:lpstr>
      <vt:lpstr>TOT_T_PP</vt:lpstr>
      <vt:lpstr>TOT_TNV_ETP</vt:lpstr>
      <vt:lpstr>TOT_TNV_PP</vt:lpstr>
      <vt:lpstr>TUTELLE</vt:lpstr>
      <vt:lpstr>'C1-DIRD_Nature'!Zone_d_impression</vt:lpstr>
      <vt:lpstr>'I-Tiers PP'!Zone_d_impression</vt:lpstr>
      <vt:lpstr>'J-Tiers ETPR'!Zone_d_impression</vt:lpstr>
    </vt:vector>
  </TitlesOfParts>
  <Manager/>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Administration centrale</dc:creator>
  <cp:keywords/>
  <dc:description/>
  <cp:lastModifiedBy>Katell Pénard</cp:lastModifiedBy>
  <dcterms:created xsi:type="dcterms:W3CDTF">2022-05-06T09:17:23Z</dcterms:created>
  <dcterms:modified xsi:type="dcterms:W3CDTF">2025-05-06T14:56:48Z</dcterms:modified>
  <cp:category/>
</cp:coreProperties>
</file>